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Checkliste!$A$1:$N$179</definedName>
    <definedName name="Print_Area" localSheetId="1">Maßnahmenplan!$A$1:$J$24</definedName>
    <definedName name="Print_Titles" localSheetId="2">Checkliste!$1:$7</definedName>
  </definedNames>
  <calcPr calcId="162913" calcMode="manual"/>
</workbook>
</file>

<file path=xl/calcChain.xml><?xml version="1.0" encoding="utf-8"?>
<calcChain xmlns="http://schemas.openxmlformats.org/spreadsheetml/2006/main">
  <c r="C139" i="7" l="1"/>
  <c r="B139" i="7" s="1"/>
  <c r="D139" i="7"/>
  <c r="C43" i="7" l="1"/>
  <c r="B43" i="7" s="1"/>
  <c r="D43" i="7" l="1"/>
  <c r="C239" i="7"/>
  <c r="B239" i="7" s="1"/>
  <c r="C240" i="7"/>
  <c r="D240" i="7" s="1"/>
  <c r="C241" i="7"/>
  <c r="D241" i="7" s="1"/>
  <c r="C242" i="7"/>
  <c r="B242" i="7" s="1"/>
  <c r="C243" i="7"/>
  <c r="B243" i="7" s="1"/>
  <c r="C222" i="7"/>
  <c r="B222" i="7" s="1"/>
  <c r="C223" i="7"/>
  <c r="B223" i="7" s="1"/>
  <c r="C224" i="7"/>
  <c r="D224" i="7" s="1"/>
  <c r="C225" i="7"/>
  <c r="B225" i="7" s="1"/>
  <c r="C226" i="7"/>
  <c r="B226" i="7" s="1"/>
  <c r="C227" i="7"/>
  <c r="B227" i="7" s="1"/>
  <c r="C228" i="7"/>
  <c r="D228" i="7" s="1"/>
  <c r="C229" i="7"/>
  <c r="B229" i="7" s="1"/>
  <c r="C230" i="7"/>
  <c r="B230" i="7" s="1"/>
  <c r="C231" i="7"/>
  <c r="B231" i="7" s="1"/>
  <c r="C232" i="7"/>
  <c r="B232" i="7" s="1"/>
  <c r="C197" i="7"/>
  <c r="B197" i="7" s="1"/>
  <c r="C198" i="7"/>
  <c r="B198" i="7" s="1"/>
  <c r="C199" i="7"/>
  <c r="B199" i="7" s="1"/>
  <c r="C200" i="7"/>
  <c r="D200" i="7" s="1"/>
  <c r="C201" i="7"/>
  <c r="B201" i="7" s="1"/>
  <c r="C202" i="7"/>
  <c r="B202" i="7" s="1"/>
  <c r="C203" i="7"/>
  <c r="D203" i="7" s="1"/>
  <c r="C204" i="7"/>
  <c r="D204" i="7" s="1"/>
  <c r="C205" i="7"/>
  <c r="B205" i="7" s="1"/>
  <c r="C206" i="7"/>
  <c r="B206" i="7" s="1"/>
  <c r="C207" i="7"/>
  <c r="D207" i="7" s="1"/>
  <c r="C208" i="7"/>
  <c r="B208" i="7" s="1"/>
  <c r="C209" i="7"/>
  <c r="B209" i="7" s="1"/>
  <c r="C210" i="7"/>
  <c r="B210" i="7" s="1"/>
  <c r="C211" i="7"/>
  <c r="B211" i="7" s="1"/>
  <c r="C212" i="7"/>
  <c r="B212" i="7" s="1"/>
  <c r="C213" i="7"/>
  <c r="B213" i="7" s="1"/>
  <c r="C214" i="7"/>
  <c r="B214" i="7" s="1"/>
  <c r="C178" i="7"/>
  <c r="B178" i="7" s="1"/>
  <c r="C179" i="7"/>
  <c r="B179" i="7" s="1"/>
  <c r="C180" i="7"/>
  <c r="D180" i="7" s="1"/>
  <c r="C181" i="7"/>
  <c r="B181" i="7" s="1"/>
  <c r="C182" i="7"/>
  <c r="B182" i="7" s="1"/>
  <c r="C183" i="7"/>
  <c r="B183" i="7" s="1"/>
  <c r="C184" i="7"/>
  <c r="B184" i="7" s="1"/>
  <c r="C185" i="7"/>
  <c r="B185" i="7" s="1"/>
  <c r="C186" i="7"/>
  <c r="B186" i="7" s="1"/>
  <c r="C187" i="7"/>
  <c r="B187" i="7" s="1"/>
  <c r="C188" i="7"/>
  <c r="B188" i="7" s="1"/>
  <c r="C189" i="7"/>
  <c r="B189" i="7" s="1"/>
  <c r="C190" i="7"/>
  <c r="B190" i="7" s="1"/>
  <c r="C168" i="7"/>
  <c r="B168" i="7" s="1"/>
  <c r="C169" i="7"/>
  <c r="B169" i="7" s="1"/>
  <c r="C170" i="7"/>
  <c r="B170" i="7" s="1"/>
  <c r="C171" i="7"/>
  <c r="B171" i="7" s="1"/>
  <c r="C172" i="7"/>
  <c r="B172" i="7" s="1"/>
  <c r="C173" i="7"/>
  <c r="B173" i="7" s="1"/>
  <c r="C174" i="7"/>
  <c r="B174" i="7" s="1"/>
  <c r="C175" i="7"/>
  <c r="B175" i="7" s="1"/>
  <c r="C176" i="7"/>
  <c r="B176" i="7" s="1"/>
  <c r="C177" i="7"/>
  <c r="B177" i="7" s="1"/>
  <c r="C136" i="7"/>
  <c r="B136" i="7" s="1"/>
  <c r="C137" i="7"/>
  <c r="B137" i="7" s="1"/>
  <c r="C138" i="7"/>
  <c r="B138" i="7" s="1"/>
  <c r="C140" i="7"/>
  <c r="B140" i="7" s="1"/>
  <c r="C141" i="7"/>
  <c r="D141" i="7" s="1"/>
  <c r="C142" i="7"/>
  <c r="B142" i="7" s="1"/>
  <c r="C143" i="7"/>
  <c r="B143" i="7" s="1"/>
  <c r="C144" i="7"/>
  <c r="B144" i="7" s="1"/>
  <c r="C145" i="7"/>
  <c r="D145" i="7" s="1"/>
  <c r="C146" i="7"/>
  <c r="B146" i="7" s="1"/>
  <c r="C147" i="7"/>
  <c r="B147" i="7" s="1"/>
  <c r="C148" i="7"/>
  <c r="D148" i="7" s="1"/>
  <c r="C149" i="7"/>
  <c r="B149" i="7" s="1"/>
  <c r="C150" i="7"/>
  <c r="B150" i="7" s="1"/>
  <c r="C151" i="7"/>
  <c r="B151" i="7" s="1"/>
  <c r="C152" i="7"/>
  <c r="B152" i="7" s="1"/>
  <c r="C153" i="7"/>
  <c r="B153" i="7" s="1"/>
  <c r="C154" i="7"/>
  <c r="B154" i="7" s="1"/>
  <c r="C155" i="7"/>
  <c r="B155" i="7" s="1"/>
  <c r="C156" i="7"/>
  <c r="B156" i="7" s="1"/>
  <c r="C157" i="7"/>
  <c r="B157" i="7" s="1"/>
  <c r="C158" i="7"/>
  <c r="B158" i="7" s="1"/>
  <c r="C159" i="7"/>
  <c r="B159" i="7" s="1"/>
  <c r="C160" i="7"/>
  <c r="B160" i="7" s="1"/>
  <c r="C161" i="7"/>
  <c r="B161" i="7" s="1"/>
  <c r="C125" i="7"/>
  <c r="B125" i="7" s="1"/>
  <c r="C126" i="7"/>
  <c r="B126" i="7" s="1"/>
  <c r="C127" i="7"/>
  <c r="B127" i="7" s="1"/>
  <c r="C128" i="7"/>
  <c r="B128" i="7" s="1"/>
  <c r="C129" i="7"/>
  <c r="B129" i="7" s="1"/>
  <c r="C116" i="7"/>
  <c r="B116" i="7" s="1"/>
  <c r="C117" i="7"/>
  <c r="B117" i="7" s="1"/>
  <c r="C118" i="7"/>
  <c r="B118" i="7" s="1"/>
  <c r="C119" i="7"/>
  <c r="B119" i="7" s="1"/>
  <c r="C120" i="7"/>
  <c r="B120" i="7" s="1"/>
  <c r="C99" i="7"/>
  <c r="B99" i="7" s="1"/>
  <c r="C100" i="7"/>
  <c r="B100" i="7" s="1"/>
  <c r="C101" i="7"/>
  <c r="B101" i="7" s="1"/>
  <c r="C102" i="7"/>
  <c r="B102" i="7" s="1"/>
  <c r="C103" i="7"/>
  <c r="B103" i="7" s="1"/>
  <c r="C104" i="7"/>
  <c r="B104" i="7" s="1"/>
  <c r="C105" i="7"/>
  <c r="B105" i="7" s="1"/>
  <c r="C106" i="7"/>
  <c r="B106" i="7" s="1"/>
  <c r="C107" i="7"/>
  <c r="B107" i="7" s="1"/>
  <c r="C108" i="7"/>
  <c r="B108" i="7" s="1"/>
  <c r="C109" i="7"/>
  <c r="B109" i="7" s="1"/>
  <c r="C110" i="7"/>
  <c r="B110" i="7" s="1"/>
  <c r="C111" i="7"/>
  <c r="B111" i="7" s="1"/>
  <c r="C112" i="7"/>
  <c r="B112" i="7" s="1"/>
  <c r="C86" i="7"/>
  <c r="B86" i="7" s="1"/>
  <c r="C87" i="7"/>
  <c r="B87" i="7" s="1"/>
  <c r="C88" i="7"/>
  <c r="B88" i="7" s="1"/>
  <c r="C89" i="7"/>
  <c r="B89" i="7" s="1"/>
  <c r="C90" i="7"/>
  <c r="B90" i="7" s="1"/>
  <c r="C91" i="7"/>
  <c r="B91" i="7" s="1"/>
  <c r="C92" i="7"/>
  <c r="B92" i="7" s="1"/>
  <c r="C93" i="7"/>
  <c r="B93" i="7" s="1"/>
  <c r="C94" i="7"/>
  <c r="B94" i="7" s="1"/>
  <c r="C95" i="7"/>
  <c r="B95" i="7" s="1"/>
  <c r="C77" i="7"/>
  <c r="B77" i="7" s="1"/>
  <c r="C78" i="7"/>
  <c r="B78" i="7" s="1"/>
  <c r="C79" i="7"/>
  <c r="B79" i="7" s="1"/>
  <c r="C80" i="7"/>
  <c r="B80" i="7" s="1"/>
  <c r="C81" i="7"/>
  <c r="B81" i="7" s="1"/>
  <c r="C82" i="7"/>
  <c r="B82" i="7" s="1"/>
  <c r="C83" i="7"/>
  <c r="B83" i="7" s="1"/>
  <c r="C84" i="7"/>
  <c r="B84" i="7" s="1"/>
  <c r="C85" i="7"/>
  <c r="B85" i="7" s="1"/>
  <c r="C58" i="7"/>
  <c r="B58" i="7" s="1"/>
  <c r="C59" i="7"/>
  <c r="D59" i="7" s="1"/>
  <c r="C60" i="7"/>
  <c r="B60" i="7" s="1"/>
  <c r="C61" i="7"/>
  <c r="B61" i="7" s="1"/>
  <c r="C62" i="7"/>
  <c r="B62" i="7" s="1"/>
  <c r="C63" i="7"/>
  <c r="B63" i="7" s="1"/>
  <c r="C64" i="7"/>
  <c r="B64" i="7" s="1"/>
  <c r="C65" i="7"/>
  <c r="B65" i="7" s="1"/>
  <c r="C66" i="7"/>
  <c r="B66" i="7" s="1"/>
  <c r="C67" i="7"/>
  <c r="B67" i="7" s="1"/>
  <c r="C68" i="7"/>
  <c r="B68" i="7" s="1"/>
  <c r="C69" i="7"/>
  <c r="B69" i="7" s="1"/>
  <c r="C70" i="7"/>
  <c r="B70" i="7" s="1"/>
  <c r="C71" i="7"/>
  <c r="B71" i="7" s="1"/>
  <c r="C72" i="7"/>
  <c r="B72" i="7" s="1"/>
  <c r="C45" i="7"/>
  <c r="D45" i="7" s="1"/>
  <c r="C46" i="7"/>
  <c r="B46" i="7" s="1"/>
  <c r="C47" i="7"/>
  <c r="B47" i="7" s="1"/>
  <c r="C48" i="7"/>
  <c r="B48" i="7" s="1"/>
  <c r="C49" i="7"/>
  <c r="B49" i="7" s="1"/>
  <c r="C50" i="7"/>
  <c r="B50" i="7" s="1"/>
  <c r="C51" i="7"/>
  <c r="B51" i="7" s="1"/>
  <c r="C19" i="7"/>
  <c r="B19" i="7" s="1"/>
  <c r="C20" i="7"/>
  <c r="B20" i="7" s="1"/>
  <c r="C21" i="7"/>
  <c r="B21" i="7" s="1"/>
  <c r="C22" i="7"/>
  <c r="B22" i="7" s="1"/>
  <c r="C15" i="7"/>
  <c r="B15" i="7" s="1"/>
  <c r="C16" i="7"/>
  <c r="B16" i="7" s="1"/>
  <c r="C17" i="7"/>
  <c r="B17" i="7" s="1"/>
  <c r="C18" i="7"/>
  <c r="B18" i="7" s="1"/>
  <c r="D239" i="7" l="1"/>
  <c r="B240" i="7"/>
  <c r="B241" i="7"/>
  <c r="D242" i="7"/>
  <c r="D223" i="7"/>
  <c r="D243" i="7"/>
  <c r="D222" i="7"/>
  <c r="D227" i="7"/>
  <c r="D225" i="7"/>
  <c r="B224" i="7"/>
  <c r="D229" i="7"/>
  <c r="D226" i="7"/>
  <c r="B228" i="7"/>
  <c r="D230" i="7"/>
  <c r="D232" i="7"/>
  <c r="D231" i="7"/>
  <c r="D198" i="7"/>
  <c r="B200" i="7"/>
  <c r="D197" i="7"/>
  <c r="D201" i="7"/>
  <c r="D211" i="7"/>
  <c r="D199" i="7"/>
  <c r="D202" i="7"/>
  <c r="D208" i="7"/>
  <c r="D206" i="7"/>
  <c r="B203" i="7"/>
  <c r="B207" i="7"/>
  <c r="B204" i="7"/>
  <c r="D205" i="7"/>
  <c r="D209" i="7"/>
  <c r="D210" i="7"/>
  <c r="D212" i="7"/>
  <c r="D213" i="7"/>
  <c r="D178" i="7"/>
  <c r="D214" i="7"/>
  <c r="D184" i="7"/>
  <c r="D181" i="7"/>
  <c r="B180" i="7"/>
  <c r="D183" i="7"/>
  <c r="D179" i="7"/>
  <c r="D182" i="7"/>
  <c r="D185" i="7"/>
  <c r="D186" i="7"/>
  <c r="D187" i="7"/>
  <c r="D188" i="7"/>
  <c r="D190" i="7"/>
  <c r="D189" i="7"/>
  <c r="D168" i="7"/>
  <c r="D170" i="7"/>
  <c r="D174" i="7"/>
  <c r="D169" i="7"/>
  <c r="D171" i="7"/>
  <c r="D136" i="7"/>
  <c r="D173" i="7"/>
  <c r="D172" i="7"/>
  <c r="D175" i="7"/>
  <c r="D176" i="7"/>
  <c r="D138" i="7"/>
  <c r="D177" i="7"/>
  <c r="D140" i="7"/>
  <c r="D137" i="7"/>
  <c r="D142" i="7"/>
  <c r="B141" i="7"/>
  <c r="D143" i="7"/>
  <c r="D144" i="7"/>
  <c r="D149" i="7"/>
  <c r="B145" i="7"/>
  <c r="D147" i="7"/>
  <c r="D146" i="7"/>
  <c r="B148" i="7"/>
  <c r="D151" i="7"/>
  <c r="D150" i="7"/>
  <c r="D155" i="7"/>
  <c r="D152" i="7"/>
  <c r="D153" i="7"/>
  <c r="D157" i="7"/>
  <c r="D154" i="7"/>
  <c r="D161" i="7"/>
  <c r="D156" i="7"/>
  <c r="D158" i="7"/>
  <c r="D159" i="7"/>
  <c r="D160" i="7"/>
  <c r="D126" i="7"/>
  <c r="D128" i="7"/>
  <c r="D125" i="7"/>
  <c r="D129" i="7"/>
  <c r="D127" i="7"/>
  <c r="D116" i="7"/>
  <c r="D117" i="7"/>
  <c r="D119" i="7"/>
  <c r="D118" i="7"/>
  <c r="D120" i="7"/>
  <c r="D100" i="7"/>
  <c r="D99" i="7"/>
  <c r="D102" i="7"/>
  <c r="D101" i="7"/>
  <c r="D105" i="7"/>
  <c r="D103" i="7"/>
  <c r="D104" i="7"/>
  <c r="D108" i="7"/>
  <c r="D106" i="7"/>
  <c r="D107" i="7"/>
  <c r="D111" i="7"/>
  <c r="D109" i="7"/>
  <c r="D112" i="7"/>
  <c r="D110" i="7"/>
  <c r="D86" i="7"/>
  <c r="D89" i="7"/>
  <c r="D87" i="7"/>
  <c r="D90" i="7"/>
  <c r="D92" i="7"/>
  <c r="D88" i="7"/>
  <c r="D94" i="7"/>
  <c r="D91" i="7"/>
  <c r="D93" i="7"/>
  <c r="D95" i="7"/>
  <c r="D79" i="7"/>
  <c r="D77" i="7"/>
  <c r="D78" i="7"/>
  <c r="D80" i="7"/>
  <c r="D83" i="7"/>
  <c r="D82" i="7"/>
  <c r="D81" i="7"/>
  <c r="D84" i="7"/>
  <c r="D85" i="7"/>
  <c r="D58" i="7"/>
  <c r="D61" i="7"/>
  <c r="B59" i="7"/>
  <c r="D60" i="7"/>
  <c r="D63" i="7"/>
  <c r="D64" i="7"/>
  <c r="D62" i="7"/>
  <c r="D71" i="7"/>
  <c r="D65" i="7"/>
  <c r="D67" i="7"/>
  <c r="D68" i="7"/>
  <c r="D66" i="7"/>
  <c r="D69" i="7"/>
  <c r="D70" i="7"/>
  <c r="D72" i="7"/>
  <c r="D46" i="7"/>
  <c r="B45" i="7"/>
  <c r="D47" i="7"/>
  <c r="D49" i="7"/>
  <c r="D48" i="7"/>
  <c r="D50" i="7"/>
  <c r="D51" i="7"/>
  <c r="D19" i="7"/>
  <c r="D21" i="7"/>
  <c r="D20" i="7"/>
  <c r="D22" i="7"/>
  <c r="D16" i="7"/>
  <c r="D15" i="7"/>
  <c r="D17" i="7"/>
  <c r="D18" i="7"/>
  <c r="C286" i="7"/>
  <c r="D286" i="7" s="1"/>
  <c r="C285" i="7"/>
  <c r="B285" i="7" s="1"/>
  <c r="C284" i="7"/>
  <c r="B284" i="7" s="1"/>
  <c r="C283" i="7"/>
  <c r="D283" i="7" s="1"/>
  <c r="C282" i="7"/>
  <c r="D282" i="7" s="1"/>
  <c r="C279" i="7"/>
  <c r="D279" i="7" s="1"/>
  <c r="C278" i="7"/>
  <c r="D278" i="7" s="1"/>
  <c r="C277" i="7"/>
  <c r="D277" i="7" s="1"/>
  <c r="C276" i="7"/>
  <c r="D276" i="7" s="1"/>
  <c r="C275" i="7"/>
  <c r="B275" i="7" s="1"/>
  <c r="C272" i="7"/>
  <c r="B272" i="7" s="1"/>
  <c r="C271" i="7"/>
  <c r="D271" i="7" s="1"/>
  <c r="C270" i="7"/>
  <c r="D270" i="7" s="1"/>
  <c r="C269" i="7"/>
  <c r="D269" i="7" s="1"/>
  <c r="C268" i="7"/>
  <c r="D268" i="7" s="1"/>
  <c r="C265" i="7"/>
  <c r="B265" i="7" s="1"/>
  <c r="C264" i="7"/>
  <c r="D264" i="7" s="1"/>
  <c r="C263" i="7"/>
  <c r="B263" i="7" s="1"/>
  <c r="C262" i="7"/>
  <c r="B262" i="7" s="1"/>
  <c r="C261" i="7"/>
  <c r="D261" i="7" s="1"/>
  <c r="C258" i="7"/>
  <c r="B258" i="7" s="1"/>
  <c r="C257" i="7"/>
  <c r="B257" i="7" s="1"/>
  <c r="C256" i="7"/>
  <c r="B256" i="7" s="1"/>
  <c r="C255" i="7"/>
  <c r="B255" i="7" s="1"/>
  <c r="C254" i="7"/>
  <c r="D254" i="7" s="1"/>
  <c r="C251" i="7"/>
  <c r="B251" i="7" s="1"/>
  <c r="C250" i="7"/>
  <c r="D250" i="7" s="1"/>
  <c r="C249" i="7"/>
  <c r="B249" i="7" s="1"/>
  <c r="C248" i="7"/>
  <c r="B248" i="7" s="1"/>
  <c r="C247" i="7"/>
  <c r="D247" i="7" s="1"/>
  <c r="C244" i="7"/>
  <c r="D244" i="7" s="1"/>
  <c r="C238" i="7"/>
  <c r="B238" i="7" s="1"/>
  <c r="C237" i="7"/>
  <c r="D237" i="7" s="1"/>
  <c r="C236" i="7"/>
  <c r="D236" i="7" s="1"/>
  <c r="C235" i="7"/>
  <c r="D235" i="7" s="1"/>
  <c r="C221" i="7"/>
  <c r="D221" i="7" s="1"/>
  <c r="C220" i="7"/>
  <c r="D220" i="7" s="1"/>
  <c r="C219" i="7"/>
  <c r="B219" i="7" s="1"/>
  <c r="C218" i="7"/>
  <c r="D218" i="7" s="1"/>
  <c r="C215" i="7"/>
  <c r="B215" i="7" s="1"/>
  <c r="C196" i="7"/>
  <c r="B196" i="7" s="1"/>
  <c r="C195" i="7"/>
  <c r="B195" i="7" s="1"/>
  <c r="C194" i="7"/>
  <c r="D194" i="7" s="1"/>
  <c r="C193" i="7"/>
  <c r="B193" i="7" s="1"/>
  <c r="B271" i="7" l="1"/>
  <c r="B254" i="7"/>
  <c r="B286" i="7"/>
  <c r="B264" i="7"/>
  <c r="B276" i="7"/>
  <c r="D257" i="7"/>
  <c r="B268" i="7"/>
  <c r="D249" i="7"/>
  <c r="B278" i="7"/>
  <c r="B277" i="7"/>
  <c r="B282" i="7"/>
  <c r="D263" i="7"/>
  <c r="D275" i="7"/>
  <c r="D285" i="7"/>
  <c r="D256" i="7"/>
  <c r="D262" i="7"/>
  <c r="B279" i="7"/>
  <c r="D284" i="7"/>
  <c r="B283" i="7"/>
  <c r="B270" i="7"/>
  <c r="D272" i="7"/>
  <c r="B269" i="7"/>
  <c r="D265" i="7"/>
  <c r="B261" i="7"/>
  <c r="D255" i="7"/>
  <c r="D258" i="7"/>
  <c r="D248" i="7"/>
  <c r="B250" i="7"/>
  <c r="D251" i="7"/>
  <c r="B247" i="7"/>
  <c r="B235" i="7"/>
  <c r="D219" i="7"/>
  <c r="D193" i="7"/>
  <c r="D215" i="7"/>
  <c r="D196" i="7"/>
  <c r="D238" i="7"/>
  <c r="B194" i="7"/>
  <c r="B218" i="7"/>
  <c r="B244" i="7"/>
  <c r="B237" i="7"/>
  <c r="B236" i="7"/>
  <c r="B221" i="7"/>
  <c r="B220" i="7"/>
  <c r="D195" i="7"/>
  <c r="C11" i="7"/>
  <c r="B11" i="7" s="1"/>
  <c r="D11" i="7" l="1"/>
  <c r="B2" i="2"/>
  <c r="B2" i="7"/>
  <c r="B2" i="1"/>
  <c r="C13" i="7" l="1"/>
  <c r="D13" i="7" s="1"/>
  <c r="C14" i="7"/>
  <c r="D14" i="7" s="1"/>
  <c r="C167" i="7"/>
  <c r="B167" i="7" s="1"/>
  <c r="C166" i="7"/>
  <c r="D166" i="7" s="1"/>
  <c r="C165" i="7"/>
  <c r="D165" i="7" s="1"/>
  <c r="C164" i="7"/>
  <c r="C135" i="7"/>
  <c r="B135" i="7" s="1"/>
  <c r="C134" i="7"/>
  <c r="D134" i="7" s="1"/>
  <c r="C133" i="7"/>
  <c r="D133" i="7" s="1"/>
  <c r="C132" i="7"/>
  <c r="D132" i="7" s="1"/>
  <c r="C124" i="7"/>
  <c r="D124" i="7" s="1"/>
  <c r="C123" i="7"/>
  <c r="B123" i="7" s="1"/>
  <c r="C115" i="7"/>
  <c r="B115" i="7" s="1"/>
  <c r="C98" i="7"/>
  <c r="B98" i="7" s="1"/>
  <c r="C76" i="7"/>
  <c r="D76" i="7" s="1"/>
  <c r="C75" i="7"/>
  <c r="B75" i="7" s="1"/>
  <c r="B164" i="7" l="1"/>
  <c r="D164" i="7"/>
  <c r="B124" i="7"/>
  <c r="B134" i="7"/>
  <c r="B13" i="7"/>
  <c r="B76" i="7"/>
  <c r="B133" i="7"/>
  <c r="B166" i="7"/>
  <c r="B132" i="7"/>
  <c r="B165" i="7"/>
  <c r="B14" i="7"/>
  <c r="D75" i="7"/>
  <c r="D167" i="7"/>
  <c r="D135" i="7"/>
  <c r="D123" i="7"/>
  <c r="D115" i="7"/>
  <c r="D98" i="7"/>
  <c r="C57" i="7" l="1"/>
  <c r="B57" i="7" s="1"/>
  <c r="D57" i="7" l="1"/>
  <c r="C56" i="7"/>
  <c r="D56" i="7" s="1"/>
  <c r="C52" i="7"/>
  <c r="D52" i="7" s="1"/>
  <c r="C44" i="7"/>
  <c r="D44" i="7" s="1"/>
  <c r="C41" i="7"/>
  <c r="D41" i="7" s="1"/>
  <c r="C42" i="7"/>
  <c r="D42" i="7" s="1"/>
  <c r="C37" i="7"/>
  <c r="B37" i="7" s="1"/>
  <c r="C36" i="7"/>
  <c r="B36" i="7" s="1"/>
  <c r="C35" i="7"/>
  <c r="D35" i="7" s="1"/>
  <c r="C34" i="7"/>
  <c r="D34" i="7" s="1"/>
  <c r="C29" i="7"/>
  <c r="D29" i="7" s="1"/>
  <c r="C30" i="7"/>
  <c r="B30" i="7" s="1"/>
  <c r="C28" i="7"/>
  <c r="D28" i="7" s="1"/>
  <c r="C27" i="7"/>
  <c r="B27" i="7" s="1"/>
  <c r="B56" i="7" l="1"/>
  <c r="B52" i="7"/>
  <c r="B44" i="7"/>
  <c r="B41" i="7"/>
  <c r="B42" i="7"/>
  <c r="D36" i="7"/>
  <c r="D37" i="7"/>
  <c r="B35" i="7"/>
  <c r="B34" i="7"/>
  <c r="B29" i="7"/>
  <c r="B28" i="7"/>
  <c r="D30" i="7"/>
  <c r="D27" i="7"/>
  <c r="C33" i="7" l="1"/>
  <c r="C26" i="7"/>
  <c r="C40" i="7"/>
  <c r="C55" i="7"/>
  <c r="C23" i="7"/>
  <c r="C10" i="7"/>
  <c r="C12" i="7"/>
  <c r="D33" i="7" l="1"/>
  <c r="B33" i="7"/>
  <c r="D40" i="7"/>
  <c r="B40" i="7"/>
  <c r="D10" i="7"/>
  <c r="B10" i="7"/>
  <c r="D55" i="7"/>
  <c r="B55" i="7"/>
  <c r="D26" i="7"/>
  <c r="B26" i="7"/>
  <c r="D23" i="7"/>
  <c r="B23" i="7"/>
  <c r="D12" i="7"/>
  <c r="B12" i="7"/>
</calcChain>
</file>

<file path=xl/sharedStrings.xml><?xml version="1.0" encoding="utf-8"?>
<sst xmlns="http://schemas.openxmlformats.org/spreadsheetml/2006/main" count="864" uniqueCount="367">
  <si>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</si>
  <si>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</si>
  <si>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</si>
  <si>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</si>
  <si>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</si>
  <si>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</si>
  <si>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</si>
  <si>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</si>
  <si>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</si>
  <si>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</si>
  <si>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</si>
  <si>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</si>
  <si>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</si>
  <si>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</si>
  <si>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</si>
  <si>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</si>
  <si>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</si>
  <si>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</si>
  <si>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</si>
  <si>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</si>
  <si>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</si>
  <si>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</si>
  <si>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</si>
  <si>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</si>
  <si>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</si>
  <si>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</si>
  <si>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</si>
  <si>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</si>
  <si>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</si>
  <si>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</si>
  <si>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</si>
  <si>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</si>
  <si>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</si>
  <si>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</si>
  <si>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</si>
  <si>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</si>
  <si>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</si>
  <si>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</si>
  <si>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</si>
  <si>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Abgleich der Betriebsbeschreibung, ggf. Korrektur bei betrieblichen Veränderungen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</si>
  <si>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</si>
  <si>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</si>
  <si>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</si>
  <si>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</si>
  <si>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</si>
  <si>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</si>
  <si>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</si>
  <si>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</si>
  <si>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</si>
  <si>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</si>
  <si>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</si>
  <si>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</si>
  <si>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</si>
  <si>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</si>
  <si>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</si>
  <si>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</si>
  <si>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</si>
  <si>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</si>
  <si>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</si>
  <si>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</si>
  <si>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</si>
  <si>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</si>
  <si>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</si>
  <si>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</si>
  <si>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</si>
  <si>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</si>
  <si>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</si>
  <si>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</si>
  <si>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</si>
  <si>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</si>
  <si>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</si>
  <si>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</si>
  <si>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</si>
  <si>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</si>
  <si>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</si>
  <si>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</si>
  <si>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</si>
  <si>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</si>
  <si>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</si>
  <si>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</si>
  <si>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</si>
  <si>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t xml:space="preserve">RL Zert 2023
3.3
</t>
  </si>
  <si>
    <t>Erkennt der Systemteilnehmer die Nutzungsbedingungen und Vorgaben der Zertifizierungsstelle an?</t>
  </si>
  <si>
    <t>Erkennt der Systemteilnehmer die Nutzungsbedingungen und Vorgaben des Labelgebers an?</t>
  </si>
  <si>
    <t>RL Zert 2023
3.2</t>
  </si>
  <si>
    <t>RL Zert 2023
6.4.2</t>
  </si>
  <si>
    <t>15.</t>
  </si>
  <si>
    <t>16.</t>
  </si>
  <si>
    <t>17.</t>
  </si>
  <si>
    <t>18.</t>
  </si>
  <si>
    <t>19.</t>
  </si>
  <si>
    <t>20.</t>
  </si>
  <si>
    <t>Ferkelerzeugung</t>
  </si>
  <si>
    <r>
      <t>OK?</t>
    </r>
    <r>
      <rPr>
        <vertAlign val="superscript"/>
        <sz val="10"/>
        <color theme="1"/>
        <rFont val="Arial"/>
        <family val="2"/>
      </rPr>
      <t>1</t>
    </r>
  </si>
  <si>
    <r>
      <t>Gültig ab: 01.01.</t>
    </r>
    <r>
      <rPr>
        <sz val="8"/>
        <rFont val="Arial"/>
        <family val="2"/>
      </rPr>
      <t>2023</t>
    </r>
    <r>
      <rPr>
        <sz val="8"/>
        <color theme="1"/>
        <rFont val="Arial"/>
        <family val="2"/>
      </rPr>
      <t xml:space="preserve">
</t>
    </r>
  </si>
  <si>
    <t>2.4</t>
  </si>
  <si>
    <t>RL Zert 2023
6</t>
  </si>
  <si>
    <t>Werden die an ANG bzw. BiB geknüpften Auflagen eingehalten?</t>
  </si>
  <si>
    <t>2.3</t>
  </si>
  <si>
    <t>Werden die Anforderungen bezüglich der Meldepflicht erfüllt?</t>
  </si>
  <si>
    <t xml:space="preserve">Meldung von Zertifikatsentzügen / melde- u./o. anzeigepflichtigen Tierkrankheiten und damit zusammenhängende behördliche Anordnungen / Veränderungen am o. auf dem Betrieb / Sabotage / Einbrüchen an den DTSchB </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</si>
  <si>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</si>
  <si>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</si>
  <si>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</si>
  <si>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</si>
  <si>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Liegt ein gültiger Bestandsbetreuungsvertrag mit einem Tierarzt vor?</t>
  </si>
  <si>
    <t>4.1.4</t>
  </si>
  <si>
    <t xml:space="preserve">Liegen die aktuellen Besuchsprotokolle des Tierarztes vor?
</t>
  </si>
  <si>
    <r>
      <t xml:space="preserve">Der Bestand muss mind. vierteljährlich durch den betreuenden Tierarzt untersucht und der Tierhalter muss in Fragen der Hygiene, Impfprophylaxe und Gesunderhaltung beraten werden. Ein Besuchsprotokoll ist anzufertigen (z.B. </t>
    </r>
    <r>
      <rPr>
        <b/>
        <sz val="10"/>
        <color theme="1"/>
        <rFont val="Arial"/>
        <family val="2"/>
      </rPr>
      <t>MU 8.1</t>
    </r>
    <r>
      <rPr>
        <sz val="10"/>
        <color theme="1"/>
        <rFont val="Arial"/>
        <family val="2"/>
      </rPr>
      <t>)</t>
    </r>
  </si>
  <si>
    <t>Liegen die Begehungsprotokolle tagesaktuell geführt auf dem Betrieb zur Einsicht bereit?</t>
  </si>
  <si>
    <t>2x pro Tag Kontrolle des Gesundheitszustandes durch den Tierbetreuer (geschult nach Kap. 2.6). Werden Tiere beobachtet, die Krankheitssysmptome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</si>
  <si>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3.2</t>
  </si>
  <si>
    <t>Liegen alle notwendigen Aufzeichnungen und Dokumente für eine Berechnung der Tierbewegung (Tierzu- und -abgänge) zur Einsicht bereit?</t>
  </si>
  <si>
    <t>Alle Schweine müssen auf allen Stufen in den Lieferpapieren und Rechnungen immer eindeutig mit Bezug auf das Tierschutzlabel „Für Mehr Tierschutz“ gekennzeichnet werden.</t>
  </si>
  <si>
    <t>Ergab eine Berechnung von zugekauften, aufgezogenen und verkauften Tieren keinen Grund zur Beanstandung?</t>
  </si>
  <si>
    <t>Berechnung seit letztem Audit an Hand der Zu- und Verkaufsbelege und der Verlustzahlen. 
Bei Parallelhaltung: Abgleich mit weiteren Bestandsregistern und Prüfung auf Plausibilität. 
Aus den letzten Dokumenten ist keine Plausibilität der Tierbewegungen abzuleiten = K.O.</t>
  </si>
  <si>
    <t>2</t>
  </si>
  <si>
    <t>Werden die gesetzlichen Vorgaben augenscheinlich eingehalten?</t>
  </si>
  <si>
    <t>Vorgaben des TierSchutzG, der TierSchNutztV mit den entsprechenden Ausführungshinweisen, des Arzneimittelgesetzes, der Verordnung EG 1099/2009 des Rates über den Schutz von Tieren zum Zeitpunkt der Tötung in Verbindung mit der deutschen Tierschutz-Schlachtverordnung und der TierSchTrV in der jeweils gültigen Fassung.</t>
  </si>
  <si>
    <t>2.6</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</si>
  <si>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</si>
  <si>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</si>
  <si>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</si>
  <si>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2.7</t>
  </si>
  <si>
    <t>Nimmt der Betriebsleiter oder die auf dem Betrieb für die Tierhaltung hauptverantwortliche Person alle 2 Kalenderjahre an einer Fortbildung mit den Themenbereichen Tierverhalten, Tierschutz und/oder Tierhaltung von Sauen teil?</t>
  </si>
  <si>
    <t>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t>
  </si>
  <si>
    <t>3.1</t>
  </si>
  <si>
    <t>Findet keine Parallelhaltung statt bzw. liegt eine Ausnahmegenehmigung (ANG) für "ausnahmsweise gestattete Parallelhaltung" vor?</t>
  </si>
  <si>
    <t>Kombinationen verschiedener Produktionsstandards einer Nutzungsart innerhalb eines teilnehmenden Betriebes ohne Vorliegen einer ANG durch den DTSchB = K.O.</t>
  </si>
  <si>
    <t>Bei Parallelhaltung: Werden die Bedingungen für eine ANG eingehalten?</t>
  </si>
  <si>
    <t>Zugang zu allen Betriebseinheiten (sofern nicht in der ANG abwechend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</si>
  <si>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Im Falle einer ausnahmsweise gestatteten Parallelhaltung: Werden Tiere, welche unter einem anderen Standard als dem TSL-System Premiumstufe gehalten werden, nicht mit dem TSL Premiumstufe vermarktet?</t>
  </si>
  <si>
    <t xml:space="preserve">Vermarktung von Tieren aus einer Tierhaltung, deren Anforderungen nicht den TSL-Anforderungen Premiumstufe entspricht = K.O. </t>
  </si>
  <si>
    <t>4.1.1</t>
  </si>
  <si>
    <t>Weisen die Tiere keine erkennbaren Zeichen auf, die auf eine Störung des Allgemeinbefindens des Gesamtbestandes hinweisen?</t>
  </si>
  <si>
    <t>z.B. Verletzungen, Lahmheiten, Immobilität, Apathie, Anzeichen von Schmerzen, Abmagerung, Symptome von Infektionserkrankungen, Abweichungen vom Normalverhalten.</t>
  </si>
  <si>
    <t>Werden bei Störungen des Allgemeinbefindens der Tiere wirksame Gegenmaßnahmen ergriffen und werden diese protokolliert?</t>
  </si>
  <si>
    <t>Protokolle des Tierhalters mit den aufgeführten Gegenmaßnahmen, die durchgeführt wurden, prüfen sowie die Dokumentation über Entwicklung der Situation.</t>
  </si>
  <si>
    <t>4.1.2</t>
  </si>
  <si>
    <t>Werden keine GVO-haltigen Futtermittel eingesetzt?</t>
  </si>
  <si>
    <t>Einsatz von GVO-haltigen Futtermitteln = K.O. 
Als gentechnisch veränderte Futtermittel gelten Futtermittel, die nach Verordnung (EG) Nr. 1829/2003 und 1830/2003 gekennzeichnet sind oder, soweit es in den Verkehr gebracht wurde, zu kennzeichnen wären.</t>
  </si>
  <si>
    <t>4.1.3</t>
  </si>
  <si>
    <t>Liegen die Schadgaskonzentrationen in Bereichen, die die Gesundheit der Tiere nicht beeinträchtigen?</t>
  </si>
  <si>
    <t>sensorische Schätzung</t>
  </si>
  <si>
    <t>Werden Maßnahmen ergriffen, falls die sensorische Bewertung des Stallklimas während des Audits auffällig ist?</t>
  </si>
  <si>
    <t>z.B. Überprüfung durch Stallklimaexperten</t>
  </si>
  <si>
    <t>Sind funktionsfähige Einrichtungen zur Luftkühlung oder andere Kühlungsmöglichkeiten vorhanden?</t>
  </si>
  <si>
    <t>z.B. Sprüheinrichungen oder Duschen. 
Eine automatische Regelung muss vorhanden sein (z.B. durch Zeitschaltuhr, Temperatursensor).
Durch die Schweine selbst bedienbare Kühlungseinrichtungen sind anstelle einer automatischen Regelung ebenfalls zulässig. 
Die Anforderungen an die Kühlung, die über die gesetzlichen Anforderungen hinausgehen, gelten für ferkelführende Sauen nicht.</t>
  </si>
  <si>
    <t>Werden diese Kühlungsmöglichkeiten bei Bedarf eingesetzt?</t>
  </si>
  <si>
    <t>in der Regel spätestens bei 25 °C</t>
  </si>
  <si>
    <t xml:space="preserve">Werden Schweine, die durch eine Verletzung oder Erkrankung sichtbar in ihrem Allgemeinbefinden gestört sind, oder Einzeltiere, die nicht in der Lage sind, selbstständig ausreichend Wasser und/oder Futter aufzunehmen, abgesondert, entsprechend versorgt, behandelt oder tierschutzgerecht getötet? </t>
  </si>
  <si>
    <t>4.1.5</t>
  </si>
  <si>
    <t>Werden Antibiotika nur nach tierärztlicher Indikation und nicht zur Prophylaxe eingesetzt?</t>
  </si>
  <si>
    <t>Wird auf Reserveantibiotika für die Humanmedizin verzichtet?</t>
  </si>
  <si>
    <t>4.2.1</t>
  </si>
  <si>
    <t xml:space="preserve">Stehen der Sau und ihrem Wurf Buchten zur freien Abferkelung zur Verfügung? </t>
  </si>
  <si>
    <t>Das heißt Buchten, in denen sich die Sauen jederzeit frei bewegen können. Eine Fixierung der Sauen darf bei Behandlungen und anderen Eingriffen an Ferkeln und Sauen kurzzeitig, also max. für die Dauer der Behandlung oder des Eingriffes, erfolgen.</t>
  </si>
  <si>
    <t>Werden für die Abferkelbuchten die Mindestflächen eingehalten?</t>
  </si>
  <si>
    <t>Sind die Abferkelbuchten so ausgestaltet, dass sie eine Trennung in Funktionsbereiche ermöglichen?</t>
  </si>
  <si>
    <t>Für die Sau: Liege-/Säugebereich, Fress- und Kotbereich
Für die Ferkel: Ferkelbereich mit Nest und ggfls. zusätzlichem Fressbereich, wenn diese bis zum Absetzen in der Abferkelbucht verbleiben.</t>
  </si>
  <si>
    <t>Ist der überwiegende Teil der Bucht planbefestigt?</t>
  </si>
  <si>
    <t>Sind die Wände zu den Nachbarbuchten im Liegebereich geschlossen und im Kotbereich offen?</t>
  </si>
  <si>
    <t>Ist der Liegebereich planbefestigt, mit geeignetem organischen Material der Temperatur angepasst eingestreut und trocken?</t>
  </si>
  <si>
    <t xml:space="preserve">Verbleiben Ferkel bis zum Absetzen in der Abferkelbucht: Wird ihnen ein Ferkelbereich angeboten, der vor der Sau geschützt ist und den weiteren Anforderungen entspricht?  </t>
  </si>
  <si>
    <t xml:space="preserve">• geschützt vor der Sau durch Bügel oder 
• geschlossene Seiten. 
• planbefestigt 
• eingestreut
• mind. 1,8 m² (Nettofläche) </t>
  </si>
  <si>
    <t xml:space="preserve">Verbleiben Ferkel bis zum Absetzen in der Abferkelbucht: Wird ihnen innerhalb des Ferkelbereichs ein Nest angeboten, welches den Anforderungen entspricht?  </t>
  </si>
  <si>
    <t>Bei späterem Gruppensäugen (versetzt bis 10. Lebenstag): Wird ihnen innerhalb des Ferkelbereichs ein Nest angeboten, welches den Anforderungen entspricht?</t>
  </si>
  <si>
    <t>Werden die Anforderungen an das Mikroklima in den Ferkelnestern eingehalten?</t>
  </si>
  <si>
    <t>• Abdeckung, Seitenwände und/oder Vorhänge, die effektiv vor Zugluft schützen
• Wärmequelle vorhanden, die eine bedarfsgerechte gleichmäßige Wärmeversorgung aller Ferkel ermöglicht</t>
  </si>
  <si>
    <t xml:space="preserve">Wird die Zufütterung der Ferkel spätestens ab der 3. Woche außerhalb des Ferkelnest in dem vor der Sau geschützten Bereich sichergestellt? </t>
  </si>
  <si>
    <t>Wird den Sauen zur Beschäftigung geeignetes hygienisch einwandfreies langfaseriges organisches Material zur freien Verfügung angeboten?</t>
  </si>
  <si>
    <t>z.B. Langstroh, Heu, Silage; 
Holz zählt hier nicht als geeignetes organisches Material.
Das langfaserige organische Material zur Beschäftigung kann in einer Raufe, in anderen Behältnissen oder am Boden angeboten werden. Die Anforderung an das langfaserige organische Material zur Beschäftigung ist auch erfüllt, wenn im Liegebereich flächendeckend Langstroh eingestreut wird.</t>
  </si>
  <si>
    <t xml:space="preserve">Wird den Sauen zusätzlich ab Einstallung in die Abferkelbucht mind. bis zum Ende des Geburtsvorgangs ausreichend organisches Material zum Nestbau zur Verfügung gestellt?  </t>
  </si>
  <si>
    <t>z.B. Stroh, Riedgras oder Heu. 
Das Material muss von den Sauen quer ins Maul genommen und getragen werden können.</t>
  </si>
  <si>
    <t>Ist für die Sau die Wasseraufnahme getrennt vom Trog möglich?</t>
  </si>
  <si>
    <t>Ist für die Sau eine Tränkemöglichkeit zum Saufen aus offener Fläche vorhanden?</t>
  </si>
  <si>
    <t xml:space="preserve">Ist für die Saugferkel ab dem 7. Lebenstag eine Tränkemöglichkeit zum Saufen aus offener Fläche vorhanden? </t>
  </si>
  <si>
    <t>Mutter-Kind-Tränken sind zulässig. Es muss sichergestellt sein, dass die Ferkel daraus jederzeit Wasser aufnehmen können.</t>
  </si>
  <si>
    <t>4.2.2</t>
  </si>
  <si>
    <t>Liegt der Zeitpunkt der Zusammenstallung der Sauen und Ferkel nicht vor dem 7. Lebenstag?</t>
  </si>
  <si>
    <t xml:space="preserve">Werden jeder Sau insgesamt mind. 10 m² Platz angeboten? </t>
  </si>
  <si>
    <t>Werden jeder Sau im Stall mind. 7,5 m² Platz angeboten?</t>
  </si>
  <si>
    <t xml:space="preserve">Steht jeder Sau ein ständig zugänglicher Auslauf zur Verfügung? </t>
  </si>
  <si>
    <t>Werden jeder Sau im Auslauf mind. 2,5 m² Platz angeboten?</t>
  </si>
  <si>
    <t>Sind mind. 2 Ein- bzw. Ausgänge zum Auslauf eingerichtet?</t>
  </si>
  <si>
    <t>Ein- und Ausläufe, die von den Sauen oder von den Sauen und Ferkeln genutzt werden können</t>
  </si>
  <si>
    <t>Sind die Gruppenbuchten so ausgestaltet, dass sie eine Trennung in Funktionsbereiche ermöglichen?</t>
  </si>
  <si>
    <t>Für die Sau: Liege-/Säugebereich, Fress- und Kotbereich
Für die Ferkel: Ferkelbereich mit Nest und Fressbereich</t>
  </si>
  <si>
    <t>Steht jeder Sau eine Liegefläche im Stall von mind. 4 m² zur Verfügung?</t>
  </si>
  <si>
    <t>Die Bemessung des Liegebereiches erfolgt grundsätzlich exklusive evtl. Einrichtungen, d.h. den Tieren müssen die vorgegebenen Flächenmaße als Liegefläche uneingeschränkt zur Verfügung stehen.</t>
  </si>
  <si>
    <t>Wird den Ferkeln ein Nest angeboten, welches den Anforderungen entspricht?</t>
  </si>
  <si>
    <t>• geschützt vor der Sau durch Bügel oder
• geschlossene Seiten
• planbefestigt
• flächendeckend eingestreut 
• mind. 0,13 m² je Ferkel</t>
  </si>
  <si>
    <t>• Abdeckung, Seitenwände und/oder Vorhänge, die effektiv vor Zugluft schützen
• Wärmequelle vorhanden sein, die eine bedarfsgerechte gleichmäßige Wärmeversorgung aller Ferkel ermöglicht.</t>
  </si>
  <si>
    <t>Wird den Ferkeln neben dem Nest ein weiterer vor der Sau geschützter Bereich mit 0,1 m² je Ferkel angeboten?</t>
  </si>
  <si>
    <t>geschützt vor der Sau durch Bügel oder geschlossene Seiten</t>
  </si>
  <si>
    <t>Wird ein Tier-Fressplatz-Verhältnis von 1:1 eingehalten?</t>
  </si>
  <si>
    <t>Werden die Sauen mittels Fressplatzteiler oder durch Einzelfressstände vor gegenseitigem Verdrängen geschützt?</t>
  </si>
  <si>
    <t>Werden pro Bucht mind. 2 funktionsfähige Tränken vorgehalten?</t>
  </si>
  <si>
    <t>Ist mind. 1 Tränke gänzlich getrennt vom Futtertrog/Futterautomaten in einem Abstand von mind. 1 m platziert?</t>
  </si>
  <si>
    <t>Ist mind. die Hälfte der Tränken offen?</t>
  </si>
  <si>
    <t xml:space="preserve">z.B. Schalentränke
getrennt vom Trog </t>
  </si>
  <si>
    <t xml:space="preserve">Werden pro Bucht mind. 2 funktionsfähige separate offene Ferkeltränken vorgehalten?  </t>
  </si>
  <si>
    <t>Mutter-Kind-Tränken zählen nicht</t>
  </si>
  <si>
    <t xml:space="preserve">Wird das Verhältnis der max. Anzahl der Würfe zur Anzahl der offenen Ferkeltränken eingehalten? </t>
  </si>
  <si>
    <t>max. 2 Würfe pro offene Ferkeltränke</t>
  </si>
  <si>
    <t>4.2.3</t>
  </si>
  <si>
    <t>Verfügen alle Freilandbetriebe über einen mit der zuständigen Behörde entwickelten Havarieplan, wie im Falle eines Seuchenfalls (z.B. ASP) umzugehen ist?</t>
  </si>
  <si>
    <t>Wird eine mind. 200 m² große Parzelle je Sau vorgehalten?</t>
  </si>
  <si>
    <t>Wird die Parzelle mind. jährlich gewechselt?</t>
  </si>
  <si>
    <t xml:space="preserve">Ist die Parzelle so ausgestaltet sein, dass sie den Sauen eine Trennung von Liege- und Kotbereich ermöglicht? </t>
  </si>
  <si>
    <t xml:space="preserve">Wird ein Wühlbereich angeboten? </t>
  </si>
  <si>
    <t>Ist die Möglichkeit zu suhlen gegeben?</t>
  </si>
  <si>
    <t xml:space="preserve">Ist Schutz vor extremer Witterung und extremen Temperaturen gewährleistet? </t>
  </si>
  <si>
    <t>durch isolierte, im Winter zugluftfreie, im Sommer gut belüftete Hütten und Abkühlmöglichkeiten im Sommer (z.B. Suhlen).</t>
  </si>
  <si>
    <t>Steht jeder Sau mit ihrem Wurf eine Hütte mit Gesamtinnenfläche von mind. 3,5 m² zur Verfügung?</t>
  </si>
  <si>
    <t xml:space="preserve">Hütteninnenbereich = Liegefläche je Sau und das Ferkelnest. Daher erfolgt die Bemessung der Hütteninnenfläche grundsätzlich exklusive Einrichtungen, das heißt den Tieren müssen die vorgegebenen Flächenmaße als Liegefläche uneingeschränkt zur Verfügung stehen. </t>
  </si>
  <si>
    <t xml:space="preserve">Wird den Sauen ab Einstallung in die Abferkelparzelle mind. bis zum Ende des Geburtsvorgangs ausreichend organisches Material zum Nestbau zur Verfügung gestellt? </t>
  </si>
  <si>
    <t>z.B. Stroh, Riedgras, Heu. 
Das Material muss von den Sauen quer ins Maul genommen und getragen werden können.</t>
  </si>
  <si>
    <t>Ist die Infrastruktur für Fütterung und Wasserversorgung witterungsfest?</t>
  </si>
  <si>
    <t>Werden die Ferkel spätestens ab der 3. Woche zugefüttert?</t>
  </si>
  <si>
    <t>4.2.4</t>
  </si>
  <si>
    <t>Ist die Säugezeit mind. für die Dauer von 28 Tagen geplant?</t>
  </si>
  <si>
    <t>Werden Ferkel nur abgesetzt, wenn das mittlere Gewicht der Ferkel eines Wurfes mind. 8 kg beträgt?</t>
  </si>
  <si>
    <t xml:space="preserve">Wird eine künstliche Amme zur mutterlosen Ferkelaufzucht nur im Einzelfall eingesetzt? </t>
  </si>
  <si>
    <t xml:space="preserve">sofern aus gesundheitlichen oder anderen tierschutzrelevanten Gründen ein Wurfausgleich oder der Einsatz einer natürlichen Amme nicht möglich ist.
Eine Nutzung ist mit Begründung und der Beschreibung vorangegangener Maßnahmen zu dokumentieren. </t>
  </si>
  <si>
    <t xml:space="preserve">Werden je Betrieb nicht mehr als max. 2 entsprechende künstliche Ammensysteme vorgehalten? </t>
  </si>
  <si>
    <t>Wird den Ferkeln bodennah jederzeit zugänglich organisches und fressbares Material angeboten?</t>
  </si>
  <si>
    <t xml:space="preserve">z.B. auch erfüllt, wenn im Liegebereich mit Langstroh eingestreut
Sollten angebotene Beifuttermischungen auch als Beschäftigungsmaterial dienen (z.B. Ferkelmüsli mit Wühlerde), muss in diesem Zeitraum kein zusätzliches organisches Beschäftigungsmaterial angeboten werden. </t>
  </si>
  <si>
    <t>4.2.5</t>
  </si>
  <si>
    <t>Wird auf die chirurgische Kastration von männlichen Ferkeln ohne Schmerzausschaltung und Betäubung verzichett?</t>
  </si>
  <si>
    <t>Chirurgische Kastration von männlichen Ferkeln ohne Schmerzausschaltung = K.O.
Erlaubte Methoden sind die Jungebermast, die Impfung gegen Ebergeruch („Immunokastration“) sowie die chirurgische Kastration unter Allgemeinanästhesie kombiniert mit zusätzlicher Schmerzmittelgabe.</t>
  </si>
  <si>
    <t>Werden nach Anästhesie der Ferkel bis zur Wiedererlangung der vollständigen motorischen Fähigkeiten Schutzmaßnahmen (Wärme, Separation von der Muttersau) umgesetzt?</t>
  </si>
  <si>
    <t>Werden Tierverluste, die im direkten oder vermuteten Zusammenhang mit der Narkose auftreten, mit dem Hinweis, welche Methode angewandt wurde, dokumentiert?</t>
  </si>
  <si>
    <t>Werden die Anforderungen für die Anwendung der Isofluran-Narkose durch den Tierhalter, die zusätzlich zu den gesetzlich bindenen Vorgaben der Ferkelbetäubungssachkundeverordnung gelten, eingehalten?</t>
  </si>
  <si>
    <t>Wird auf das Kupieren der Schwänze verzichtet?</t>
  </si>
  <si>
    <t>Kupieren der Schwänze = K.O.</t>
  </si>
  <si>
    <t>Wird auf Kürzen der Zähne verzichtet?</t>
  </si>
  <si>
    <r>
      <t>• Standardverfahrensbeschreibung zur betriebsindividuellen Durchführung der Kastration liegt vor (</t>
    </r>
    <r>
      <rPr>
        <b/>
        <sz val="10"/>
        <color theme="1"/>
        <rFont val="Arial"/>
        <family val="2"/>
      </rPr>
      <t>MU 8.2</t>
    </r>
    <r>
      <rPr>
        <sz val="10"/>
        <color theme="1"/>
        <rFont val="Arial"/>
        <family val="2"/>
      </rPr>
      <t>).
• Dokumentation der selbstständigen Isofluran-Narkose bei mind. 100 Ferkeln oder bei mind. drei Durchgängen liegt vor (</t>
    </r>
    <r>
      <rPr>
        <b/>
        <sz val="10"/>
        <color theme="1"/>
        <rFont val="Arial"/>
        <family val="2"/>
      </rPr>
      <t>MU 8.3</t>
    </r>
    <r>
      <rPr>
        <sz val="10"/>
        <color theme="1"/>
        <rFont val="Arial"/>
        <family val="2"/>
      </rPr>
      <t>).
• Dokumentation der mind. einmal jährlichen Begleitung der Inhalationsnarkose durch den Tierarzt für einen gesamten Durchgang und/oder mind. eine Stunde liegt vor.
• Unterlagen und Dokumentationen, welche laut FerkBetSachV erforderlich sind, werden vorgehalten, auch die vom Tierarzt bei der Abgabe des Isofluran erstellten Anwendungs- und Abgabebelege.
• Verwendete Geräte beinhalten Filtersysteme und manipulationssichere Zählereinheiten und halten alle notwendigen Arbeitsschutzstandards ein. Alte Geräte werden entsprechend nachgerüstet und dies wird in der Standardverfahrensbeschreibung dokumentiert. 
• Heilungsfördernde und desinfizierende Wundsprays mit einer bestehenden Zulassung für Haut(-wunden) sind auf dem Betrieb vorhanden. 
• Warme Bereiche für die Ferkel, in welchen die Tiere vor der Sau weitgehend geschützt sind (z.B. Ferkelnest mit Wärmelampe), sind vorhanden.</t>
    </r>
  </si>
  <si>
    <t>4.3</t>
  </si>
  <si>
    <t>Werden die Sauen in Gruppen gehalten?</t>
  </si>
  <si>
    <t>Eine Fixierung ist nur kurzzeitig zum Besamen der Sauen zulässig.</t>
  </si>
  <si>
    <t>Wird auf den Einsatz von PMSG (=Pregnant Mare Serum Gonadotropin) verzichtet?</t>
  </si>
  <si>
    <t>Einsatz vom PMSG = K.O.</t>
  </si>
  <si>
    <t>Sind die Buchten müssen so ausgestaltet sein, dass sie den Sauen eine Trennung von Liege- und Kotbereich ermöglichen?</t>
  </si>
  <si>
    <t>Die Bemessung des Liegebereiches erfolgt grundsätzlich exklusive eventueller Einrichtungen, das heißt den Tieren müssen die vorgegebenen Flächenmaße als Liegefläche uneingeschränkt zur Verfügung stehen.</t>
  </si>
  <si>
    <t xml:space="preserve">Ist der Boden trittsicher gestaltet? </t>
  </si>
  <si>
    <t>Wird auf die Fütterung mit Abrufstationen verzichtet?</t>
  </si>
  <si>
    <t>Die Fütterung mit bestehenden Abrufstationen wird bei Betrieben, die bereits vor dem 01.01.2023 als TSL-Zukaufbetrieb erstzertifiziert waren, geduldet.</t>
  </si>
  <si>
    <t>Bei Fütterung mit Abrufstationen: Wird zusätzliches langfaseriges organisches Material in Raufen oder vergleichbaren Behältnissen, die den Tieren eine ungehinderte, bodennahe Aufnahme des Futters ermöglichen, zur ad lib. Aufnahme angeboten?</t>
  </si>
  <si>
    <t xml:space="preserve">Bei Fütterung mit Abrufstationen: Weist mind. eine der Stationen für Beschäftigungsmaterial einen Mindestabstand von 5 m von den Ein- und Ausgängen der Abrufstation(en) auf? </t>
  </si>
  <si>
    <t>Bei Fütterung mit Abrufstation: Wird sichergestellt und dokumentiert, dass alle Sauen täglich ihre Ration abrufen?</t>
  </si>
  <si>
    <t>Sonderregelung bei Futtertrog mit Aqua Level</t>
  </si>
  <si>
    <t xml:space="preserve">Ist eine zusätzliche Tränke im Auslauf angebracht? </t>
  </si>
  <si>
    <t>Diese zusätzliche Tränke ist auch im Winter bei frostfreien Temperaturen funktionsfähig zu halten.</t>
  </si>
  <si>
    <t>Sollte der Futtertrog mit einem Aqua Level ausgestattet sein: Beträgt der Wasserspiegel außerhalb der Fütterungszeiten jederzeit mind. 3 cm?</t>
  </si>
  <si>
    <t>Steht den Sauen ein ständig zugänglicher Auslauf zur Verfügung?</t>
  </si>
  <si>
    <t>Werden für mind. 5 % der Sauen Krankenbuchten vorgehalten?</t>
  </si>
  <si>
    <t xml:space="preserve">Eine Abtrennung eines Teilbereichs der Buchten als Krankenbucht für Tiere mit nicht-infektiösen Erkrankungen bzw. Verletzungen ist zulässig. Für die Krankenbuchten muss kein Auslauf vorgesehen werden. </t>
  </si>
  <si>
    <t>Sind die Krankenbuchten als solche gekennzeichnet?</t>
  </si>
  <si>
    <t>Steht jeder Sau in der Krankenbucht eine Fläche von mind. 4 m² zur Verfügung?</t>
  </si>
  <si>
    <t>Steht jeder Sau in der Krankenbucht eine Stallinnenfläche von mind. 2,5 m² zur Verfügung?</t>
  </si>
  <si>
    <t>Steht jeder Sau in der Krankenbucht eine Liegefläche (im Stall) von mind. 1,3 m² zur Verfügung?</t>
  </si>
  <si>
    <t>Die Menge an Stroh muss ausreichend sein, um einen direkten Kontakt zwischen dem Tier und dem Boden zu verhindern.</t>
  </si>
  <si>
    <t>Sind in der Krankenbucht die Tränken und das Futter jederzeit für alle Sauen erreichbar?</t>
  </si>
  <si>
    <t>4.4</t>
  </si>
  <si>
    <t>Werden die Sauen in Gruppe gehalten?</t>
  </si>
  <si>
    <t xml:space="preserve">Bei Fütterung mit Abrufstationen: Weist mind. eine der Stationen für Beschäftigungsmaterial einen Mindestabstand von mind. 5 m von den Ein- und Ausgängen der Abrufstation(en) auf? </t>
  </si>
  <si>
    <t>Ist mind. die Hälfte der geforderten Tränken offen?</t>
  </si>
  <si>
    <t xml:space="preserve">Eine Abtrennung eines Teilbereichs der Buchten als Krankenbucht für Tiere mit nicht-infektiösen Erkrankungen beziehungsweise Verletzungen ist zulässig. Für die Krankenbuchten muss kein Auslauf vorgesehen werden. </t>
  </si>
  <si>
    <t>Sind in der Krankenbucht die Tränken und das Futter  jederzeit für alle Tiere erreichbar?</t>
  </si>
  <si>
    <t>4.5</t>
  </si>
  <si>
    <t>bis auf die Platzanforderungen</t>
  </si>
  <si>
    <t>Eber in der Sauengruppe: Steht dem Eber eine Gesamtfläche von mind. 8 m² zur Verfügung, davon 5 m² im Stall?</t>
  </si>
  <si>
    <t>Eber in der Sauengruppe: Steht dem Eber eine Liegefläche von mind. 4 m² zur Verfügung?</t>
  </si>
  <si>
    <t>Steht dem Eber in der Krankenbucht eine Fläche von mind. 15 m² zur Verfügung?</t>
  </si>
  <si>
    <t>Steht dem Eber in der Krankenbucht eine Stallinnenfläche von mind. 8 m² zur Verfügung?</t>
  </si>
  <si>
    <t>Steht dem Eber in der Krankenbucht eine Liegefläche (im Stall) von mind. 4 m² zur Verfügung?</t>
  </si>
  <si>
    <t>Sind in der Krankenbucht die Tränken und das Futter jederzeit für den Eber erreichbar?</t>
  </si>
  <si>
    <t>Eber in Einzelbucht: Kann er die anderen Tiere sehen, hören und riechen?</t>
  </si>
  <si>
    <t>Eber in Einzelbucht: Ist die Eberbucht mind. 15 m² groß?</t>
  </si>
  <si>
    <t>Eber in Einzelbucht: Ist die Eberbucht, wenn sie gleichzeitig als Deckplatz verwendet wird, mind. 19 m² groß?</t>
  </si>
  <si>
    <t>Eber in Einzelbucht: Ist der Deckplatz trocken und rutschfest?</t>
  </si>
  <si>
    <t xml:space="preserve">Eber in Einzelbucht: Ermöglichen die Buchten dem Eber eine Trennung in Liege- und Kotbereich? </t>
  </si>
  <si>
    <t>Eber in Einzelbucht: Steht dem Eber eine Liegefläche von mind. 4 m² zur Verfügung?</t>
  </si>
  <si>
    <t xml:space="preserve">Eber in Einzelbucht: Weist die Liegefläche mind. eine geschlossene Seite auf? </t>
  </si>
  <si>
    <t>Eber in Einzelbucht: Steht dem Eber ein ständig zugänglicher Auslauf zur Verfügung?</t>
  </si>
  <si>
    <t>Eber in Einzelbucht: Beträgt die Auslaufläche mind. 5 m²?</t>
  </si>
  <si>
    <t>Eber in Einzelbucht: Wird dem Eber zur Beschäftigung geeignetes hygienisch einwandfreies langfaseriges organisches Material zur freien Verfügung angeboten?</t>
  </si>
  <si>
    <t>Eber in Einzelbucht: Ist für den Eber die Wasseraufnahme getrennt vom Trog möglich?</t>
  </si>
  <si>
    <t>Eber in Einzelbucht: Ist für den Eber eine Tränkemöglichkeit zum Saufen aus offener Fläche vorhanden?</t>
  </si>
  <si>
    <t>4.6</t>
  </si>
  <si>
    <t>Werden die Zuchtläufer in Gruppe gehalten?</t>
  </si>
  <si>
    <t>Werden die Gesamtplatzanforderungen eingehalten?</t>
  </si>
  <si>
    <t>Sind die Buchten so ausgestaltet sein, dass sie den Zuchtläufern eine Trennung von Liege- und Kotbereich ermöglichen?</t>
  </si>
  <si>
    <t>Werden die Platzanforderungen an den Liegebereich eingehalten?</t>
  </si>
  <si>
    <t>Wird den Zuchtläufern zur Beschäftigung geeignetes hygienisch einwandfreies langfaseriges organisches Material zur freien Verfügung angeboten?</t>
  </si>
  <si>
    <t>Steht den Zuchtläufern ein ständig zugänglicher Auslauf zur Verfügung?</t>
  </si>
  <si>
    <t>Werden die Platzanforderungen an den Auslauf eingehalten?</t>
  </si>
  <si>
    <t>Werden in den Krankenbuchten die Gesamtplatzanforderungen je Zuchtläufer eingehalten?</t>
  </si>
  <si>
    <t xml:space="preserve">mind. 0,8 m² (&lt; 50 kg), 
mind. 1,5 m² (50-110 kg) 
mind. 2,3 m² (&gt; 110 kg) </t>
  </si>
  <si>
    <t xml:space="preserve">Werden in den Krankenbuchten die Platzanforderungen an die Stallinnenfläche eingehalten? </t>
  </si>
  <si>
    <t>Werden in den Krankenbuchten die Platzanforderungen an den Liegebereich eingehalten?</t>
  </si>
  <si>
    <t>Sind in den Krankebuchten die Tränken und das Futter jederzeit für alle Tiere erreichbar?</t>
  </si>
  <si>
    <t>6.1</t>
  </si>
  <si>
    <t>Werden Sauen frühestens 28 Tage nach der letzten Geburt zur Schlachtung abgegeben?</t>
  </si>
  <si>
    <t>Wurden Schweine, die nach dieser Richtlinie gehalten wurden und deren Fleisch unter dem TSL vermarktet werden soll, mind. 120 Tage lang nach den Kriterien dieser Richtlinie in ihrer jeweils gültigen Fassung gehalten?</t>
  </si>
  <si>
    <t>6.2</t>
  </si>
  <si>
    <t>Werden keine trächtigen Sauen geschlachtet?</t>
  </si>
  <si>
    <t>Wird keine Hormonbehandlung zur Abortauslösung angewendet?</t>
  </si>
  <si>
    <t>6.3.1</t>
  </si>
  <si>
    <t>Wird eine geplante Transportstrecke von max. 200 km nicht überschritten?</t>
  </si>
  <si>
    <t>Berechnung der geplanten Transportstrecke</t>
  </si>
  <si>
    <t>Berechnung der geplanten Transportdauer:
Der Transport beginnt mit dem Beladen des ersten TSL-Tieres und endet mit der Ankunft am Schlachtunternehmen.</t>
  </si>
  <si>
    <t>Erfolgt beim Aufladen eine Dokumentation der Kontrolle, ob die Transportfahrzeuge flächendeckend eingestreut sind?</t>
  </si>
  <si>
    <t>Dokumentation muss vorliegen.</t>
  </si>
  <si>
    <t xml:space="preserve">Erfolgt beim Aufladen eine Dokumentation der Kontrolle, dass die Außentemperatur &lt; 30° C beträgt bzw. ob das Transportfahrtzeug mit einer funktionsfähigen Klimamanlage ausgestattet ist? </t>
  </si>
  <si>
    <t>Bei Außentemperaturen ab 30 °C ist kein Transport mehr zulässig. Ausgenommen sind Transporte, die mit Transportfahrzeugen durchgeführt werden, die mit einer funktionsfähigen Klimaanlage ausgestattet sind. 
Dokumentation muss vorliegen.</t>
  </si>
  <si>
    <t>Erfolgt beim Aufladen eine Dokumentation der Kontrolle, ob das Treiben der Tiere ohne schmerzinduzierendes Treiben erfolgt?</t>
  </si>
  <si>
    <t>Das Treiben beim Entladen der Tiere muss ruhig und unter Nutzung des Herdentriebes erfolgen. Schmerzinduzierendes Treiben (z.B. Einsatz von elektrischen Treibstöcken, Schläge) ist verboten.
Dokumentation muss vorliegen.</t>
  </si>
  <si>
    <r>
      <t>Eine entsprechende Erklärung ist vom Tierhalter im Audit vorzulegen (</t>
    </r>
    <r>
      <rPr>
        <b/>
        <sz val="10"/>
        <color theme="1"/>
        <rFont val="Arial"/>
        <family val="2"/>
      </rPr>
      <t>MU 8.6</t>
    </r>
    <r>
      <rPr>
        <sz val="10"/>
        <color theme="1"/>
        <rFont val="Arial"/>
        <family val="2"/>
      </rPr>
      <t>)</t>
    </r>
  </si>
  <si>
    <r>
      <t>Wird eine Hormonbehandlung zur Abortauslösung angewendet  = K.O.
Eine entsprechende Erklärung ist vom Tierhalter im Audit vorzulegen (</t>
    </r>
    <r>
      <rPr>
        <b/>
        <sz val="10"/>
        <color theme="1"/>
        <rFont val="Arial"/>
        <family val="2"/>
      </rPr>
      <t>MU 8.7</t>
    </r>
    <r>
      <rPr>
        <sz val="10"/>
        <color theme="1"/>
        <rFont val="Arial"/>
        <family val="2"/>
      </rPr>
      <t xml:space="preserve">). </t>
    </r>
  </si>
  <si>
    <r>
      <t xml:space="preserve">Nachweis wird im </t>
    </r>
    <r>
      <rPr>
        <b/>
        <sz val="10"/>
        <color theme="1"/>
        <rFont val="Arial"/>
        <family val="2"/>
      </rPr>
      <t>→Betriebsbeschreibungsboge</t>
    </r>
    <r>
      <rPr>
        <sz val="10"/>
        <color theme="1"/>
        <rFont val="Arial"/>
        <family val="2"/>
      </rPr>
      <t>n bestätigt.
Dieser enthält u.a. die Datenschutzerklärung und eine Einwilligung zur Dateneinsicht durch den Deutschen Tierschutzbund.</t>
    </r>
  </si>
  <si>
    <r>
      <t xml:space="preserve">Nachweis über einen gültigen Vertrag mit der Zertifizierungsgesellschaft wird im </t>
    </r>
    <r>
      <rPr>
        <b/>
        <sz val="10"/>
        <color theme="1"/>
        <rFont val="Arial"/>
        <family val="2"/>
      </rPr>
      <t>→Betriebsbeschreibungsbogen</t>
    </r>
    <r>
      <rPr>
        <sz val="10"/>
        <color theme="1"/>
        <rFont val="Arial"/>
        <family val="2"/>
      </rPr>
      <t xml:space="preserve"> bestätigt.</t>
    </r>
  </si>
  <si>
    <t>• eine erfolgreich abgeschlossene Ausbildung in den Berufen Landwirt, Tierwirt oder Tierpfleger. Dabei muss Erfahrung mit der Haltung von Sauen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Sauen oder die Teilnahme an zusätzlichen Fortbildungen oder Praktika in diesem Bereich nachgewiesen werden. 
• eine langjährige Praxis (mind. 3 Jahre) in der eigenverantwortlichen Haltung von Sauen ohne tierschutzrechtliche Beanstandung, in Kombination mit einem Nachweis über die Teilnahme an einschlägigen Fortbildungen in diesem Bereich.</t>
  </si>
  <si>
    <t>Wird auf den Einsatz von Fischmehl, Blutprodukten und tierischen Geweben in der Fütterung verzichtet?</t>
  </si>
  <si>
    <t>Mind. 7,5 m² Bruttofläche</t>
  </si>
  <si>
    <t>überwiegend: &gt; 50 %</t>
  </si>
  <si>
    <t>• Ferkelnest weist Mikroklima auf
• flächendeckend eingestreut (z.B. Gesteinsmehl oder Stroh)
• mind. 1 m²</t>
  </si>
  <si>
    <t>• Ferkelnest weist Mikroklima auf
• flächendeckend eingestreut (z.B. Gesteinsmehl oder Stroh)
• mind. 0,8 m²</t>
  </si>
  <si>
    <r>
      <t>Steht jeder Sau eine Gesamtfläche von mind. 5 m</t>
    </r>
    <r>
      <rPr>
        <vertAlign val="superscript"/>
        <sz val="10"/>
        <color theme="1"/>
        <rFont val="Arial"/>
        <family val="2"/>
      </rPr>
      <t>2</t>
    </r>
    <r>
      <rPr>
        <sz val="10"/>
        <color theme="1"/>
        <rFont val="Arial"/>
        <family val="2"/>
      </rPr>
      <t xml:space="preserve"> zur Verfügung?</t>
    </r>
  </si>
  <si>
    <t>Steht jeder Sau eine Liegefläche von mind. 1,3 m² zur Verfügung?</t>
  </si>
  <si>
    <t>sofern es sich nicht um Naturboden handelt</t>
  </si>
  <si>
    <t>Ist der Boden außer im Kotbereich und unter Trögen sowie Tränken planbefestigt und flächendeckend mit geeignetem organischem Material eingestreut?</t>
  </si>
  <si>
    <r>
      <t>Steht jeder Sau eine Gesamtfläche von mind. 4 m</t>
    </r>
    <r>
      <rPr>
        <vertAlign val="superscript"/>
        <sz val="10"/>
        <color theme="1"/>
        <rFont val="Arial"/>
        <family val="2"/>
      </rPr>
      <t>2</t>
    </r>
    <r>
      <rPr>
        <sz val="10"/>
        <color theme="1"/>
        <rFont val="Arial"/>
        <family val="2"/>
      </rPr>
      <t xml:space="preserve"> zur Verfügung?</t>
    </r>
  </si>
  <si>
    <t>Beträgt die Auslaufläche mind. 1,5 m² pro Sau?</t>
  </si>
  <si>
    <t>Eber in der Sauengruppe: Werden auch für den Eber alle Anforderungen an die Haltung von tragenden Sauen eingehalten?</t>
  </si>
  <si>
    <t xml:space="preserve">z.B.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t>
  </si>
  <si>
    <t>&lt; 50 kg      mind. 0,25 m² je Tier
50-110 kg  mind. 0,60 m² je Tier
&gt; 110 kg    mind. 0,90 m² je Tier 
Die Bemessung des Liegebereiches erfolgt grundsätzlich exklusive eventueller Einrichtungen, das heißt den Tieren müssen die vorgegebenen Flächenmaße als Liegefläche uneingeschränkt zur Verfügung stehen.</t>
  </si>
  <si>
    <t xml:space="preserve">&lt; 50 kg      mind. 0,8 m² je Tier
50-110 kg  mind. 1,5 m² je Tier
&gt; 110 kg    mind. 2,3  m² je Tier </t>
  </si>
  <si>
    <t>z.B.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Das Beschäftigungsmaterial muss in einem Verhältnis von max. 6 Tieren pro Beschäftigungsplatz an den Raufen oder anderen Behältnissen angeboten werden.</t>
  </si>
  <si>
    <t xml:space="preserve">&lt; 50 kg      mind. 0,3 m² je Tier
50-110 kg  mind. 0,5 m² je Tier
&gt; 110 kg    mind. 0,8 m² je Tier </t>
  </si>
  <si>
    <t xml:space="preserve">&lt; 50 kg      mind. 0,5 m² je Tier
50-110 kg  mind. 1,0 m² je Tier
&gt; 110 kg    mind. 1,5  m² je Tier </t>
  </si>
  <si>
    <t>&lt; 50 kg      mind. 0,25 m² je Tier
50-110 kg  mind. 0,6 m² je Tier
&gt; 110 kg    mind. 0,9 m² je Tier 
Die Bemessung des Liegebereiches erfolgt grundsätzlich exklusive eventueller Einrichtungen, das heißt den Tieren müssen die vorgegebenen Flächenmaße als Liegefläche uneingeschränkt zur Verfügung stehen.</t>
  </si>
  <si>
    <t>Ist die geplante Transportdauer nicht mehr als 4 Stunden?</t>
  </si>
  <si>
    <r>
      <t>Werden trächtigen Sauen geschlachtet = K.O.
Eine entsprechende Erklärung, dass keine der abgegebenen Sauen zum Zeitpunkt der Schlachtung  trächtig ist, ist vom Tierhalter im Audit vorzulegen (</t>
    </r>
    <r>
      <rPr>
        <b/>
        <sz val="10"/>
        <color theme="1"/>
        <rFont val="Arial"/>
        <family val="2"/>
      </rPr>
      <t>MU 8.7</t>
    </r>
    <r>
      <rPr>
        <sz val="10"/>
        <color theme="1"/>
        <rFont val="Arial"/>
        <family val="2"/>
      </rPr>
      <t>).
Bei Vorliegen einer tierärztlichen Indikation ist die Schlachtung einer tragenden Sau im ersten Drittel der Trächtigkeit zulässig, wenn zu erwarten ist, dass das Muttertier bis zur Geburt leiden würde, es aber noch transportfähig ist. Die tierärztliche Indikation und das Trächtigkeitsstadium sind im Audit nachzuweisen (</t>
    </r>
    <r>
      <rPr>
        <b/>
        <sz val="10"/>
        <color theme="1"/>
        <rFont val="Arial"/>
        <family val="2"/>
      </rPr>
      <t>MU 8.7</t>
    </r>
    <r>
      <rPr>
        <sz val="10"/>
        <color theme="1"/>
        <rFont val="Arial"/>
        <family val="2"/>
      </rPr>
      <t xml:space="preserve">). </t>
    </r>
  </si>
  <si>
    <t>Ist der Liegebereich zugluftfrei, planbefestigt, flächendeckend mit geeignetem organischen Material eingestreut und trocken?</t>
  </si>
  <si>
    <t>Ist der Hütteninnenbereich flächendeckend mit geeignetem organischen Material und den Temperaturen angepasst eingestreut und trocken?</t>
  </si>
  <si>
    <t>z.B.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Das Beschäftigungsmaterial muss in einem Verhältnis von max. 6 Tieren pro Beschäftigungsplatz an den Raufen oder anderen Behältnissen angeboten werden.</t>
  </si>
  <si>
    <t xml:space="preserve">Ist der Liegebereich der Krankenbucht zugluftfrei, planbefestigt, flächendeckend mit geeignetem organischen Material eingestreut und trocken? </t>
  </si>
  <si>
    <t xml:space="preserve">Ist der Liegebereich der Krankenbucht zugluftfrei, planbefestigt, flächendeckend mit geeignetem organischen Material eingestreutund trocken? </t>
  </si>
  <si>
    <t>Eber in Einzelbucht: Ist die Liegefläche zugluftfrei, planbefestigt, flächendeckend mit geeignetem organischen Material eingestreut und trocken?</t>
  </si>
  <si>
    <t xml:space="preserve">Ist der Liegebereich der Krankenbuchten zugluftfrei, planbefestigt, flächendeckend mit geeignetem organischen Material eingestreut und trocken? </t>
  </si>
  <si>
    <t>Reserveantibiotika für die Humanmedizin: Cephalosporine der 3. und 4. Generation und Fluorchinolone und Polypeptid-Antibiotik, siehe Anhang 7.1.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</si>
  <si>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1. Dokumentenüberprüfung</t>
  </si>
  <si>
    <t>2. Anforderungen an den Betrieb zur Teilnahme am Tierschutzlabel-System</t>
  </si>
  <si>
    <t>4. Anforderungen an die Tierhaltung - allgemein</t>
  </si>
  <si>
    <t xml:space="preserve">3. Allgemeine Anforderungen an den tierhaltenden Betrieb </t>
  </si>
  <si>
    <t>5. Ferkelführende Sauen und Saugferkel - Abferkelbucht</t>
  </si>
  <si>
    <t>6. Ferkelführende Sauen und Saugferkel - Zusätzliche Vorgaben zum Gruppensäugen</t>
  </si>
  <si>
    <t>7. Ferkelführende Sauen und Saugferkel - Zusätzliche Vorgaben zur Freilandhaltung ferkelführender Sauen</t>
  </si>
  <si>
    <t>8. Ferkelführende Sauen und Saugferkel - Saugferkelmanagement</t>
  </si>
  <si>
    <t>9. Ferkelführende Sauen und Saugferkel - Eingriffe an Saugferkeln</t>
  </si>
  <si>
    <t>10. Sauen vom Absetzen bis zur ersten Besamung nach dem Absetzen</t>
  </si>
  <si>
    <t>11. Tragende Sauen (inklusive möglicher Umrauscher)</t>
  </si>
  <si>
    <t>12. Eber</t>
  </si>
  <si>
    <t>13. Zuchtläufer</t>
  </si>
  <si>
    <t xml:space="preserve">14. Schlachtung von Schweinen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</si>
</sst>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83">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8" fillId="0" borderId="0" xfId="0" applyFont="1" applyAlignment="1" applyProtection="1">
      <alignmen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6" fillId="0" borderId="2" xfId="0" applyFont="1" applyBorder="1" applyAlignment="1" applyProtection="1">
      <alignment vertical="center"/>
      <protection locked="0"/>
    </xf>
    <xf numFmtId="0" fontId="6" fillId="0" borderId="0" xfId="0" applyFont="1" applyProtection="1">
      <protection locked="0"/>
    </xf>
    <xf numFmtId="0" fontId="8" fillId="0" borderId="1" xfId="0" applyFont="1" applyBorder="1" applyAlignment="1" applyProtection="1">
      <alignment horizontal="left" vertical="center"/>
      <protection locked="0"/>
    </xf>
    <xf numFmtId="0" fontId="6" fillId="0" borderId="2" xfId="0" applyFont="1" applyBorder="1" applyProtection="1">
      <protection locked="0"/>
    </xf>
    <xf numFmtId="0" fontId="8" fillId="0" borderId="1" xfId="0" applyFont="1" applyBorder="1" applyAlignment="1" applyProtection="1">
      <alignment vertical="center"/>
    </xf>
    <xf numFmtId="0" fontId="17" fillId="0" borderId="13" xfId="1" applyFill="1" applyBorder="1" applyAlignment="1" applyProtection="1">
      <alignment horizontal="center"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Font="1" applyAlignment="1" applyProtection="1">
      <alignment horizontal="left" vertical="center" wrapText="1"/>
    </xf>
    <xf numFmtId="0" fontId="16" fillId="0" borderId="0" xfId="0" applyFont="1" applyAlignment="1" applyProtection="1">
      <alignment vertical="center" wrapText="1"/>
    </xf>
    <xf numFmtId="49" fontId="8" fillId="0" borderId="0" xfId="0" applyNumberFormat="1" applyFont="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17" fillId="0" borderId="14" xfId="1" applyFill="1" applyBorder="1" applyAlignment="1" applyProtection="1">
      <alignment horizontal="center" vertical="center"/>
    </xf>
    <xf numFmtId="165" fontId="15" fillId="0" borderId="0" xfId="0" applyNumberFormat="1" applyFont="1" applyBorder="1" applyAlignment="1" applyProtection="1">
      <alignment horizontal="center" vertical="center"/>
    </xf>
    <xf numFmtId="0" fontId="8" fillId="0" borderId="0" xfId="0" applyFont="1" applyAlignment="1" applyProtection="1">
      <alignment horizontal="left"/>
      <protection locked="0"/>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protection locked="0"/>
    </xf>
    <xf numFmtId="14" fontId="8" fillId="0" borderId="1" xfId="0" applyNumberFormat="1" applyFont="1" applyBorder="1" applyAlignment="1" applyProtection="1">
      <alignment horizontal="center" vertical="center"/>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0" xfId="0" applyFont="1" applyAlignment="1" applyProtection="1">
      <alignment horizontal="left"/>
      <protection locked="0"/>
    </xf>
    <xf numFmtId="0" fontId="6" fillId="0" borderId="3" xfId="0" applyFont="1" applyBorder="1" applyAlignment="1" applyProtection="1">
      <alignment horizontal="center" vertical="center"/>
      <protection locked="0"/>
    </xf>
    <xf numFmtId="0" fontId="6" fillId="0" borderId="3" xfId="0" applyFont="1" applyBorder="1" applyAlignment="1" applyProtection="1">
      <alignment horizontal="center"/>
      <protection locked="0"/>
    </xf>
    <xf numFmtId="0" fontId="9" fillId="0" borderId="0" xfId="0" applyFont="1" applyAlignment="1" applyProtection="1">
      <alignment horizontal="left" vertical="center" wrapText="1"/>
    </xf>
    <xf numFmtId="0" fontId="9"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protection locked="0"/>
    </xf>
    <xf numFmtId="0" fontId="8" fillId="0" borderId="5" xfId="0" applyFont="1" applyBorder="1" applyAlignment="1" applyProtection="1">
      <alignment horizontal="left"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center" wrapText="1"/>
      <protection locked="0"/>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7" fillId="0" borderId="0" xfId="0" applyFont="1" applyAlignment="1" applyProtection="1">
      <alignment horizontal="center" vertical="center"/>
    </xf>
    <xf numFmtId="0" fontId="10" fillId="0" borderId="0" xfId="0" applyFont="1" applyAlignment="1" applyProtection="1">
      <alignment horizontal="center" wrapText="1"/>
    </xf>
    <xf numFmtId="0" fontId="10" fillId="0" borderId="0" xfId="0" applyFont="1" applyAlignment="1" applyProtection="1">
      <alignment horizontal="center"/>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9" fillId="2" borderId="1"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cellXfs>
  <cellStyles count="2">
    <cellStyle name="Eingabe" xfId="1" builtinId="20"/>
    <cellStyle name="Standard" xfId="0" builtinId="0"/>
  </cellStyles>
  <dxfs count="356">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5"/>
      <tableStyleElement type="headerRow" dxfId="354"/>
      <tableStyleElement type="totalRow" dxfId="353"/>
      <tableStyleElement type="firstColumn" dxfId="352"/>
      <tableStyleElement type="lastColumn" dxfId="351"/>
      <tableStyleElement type="firstRowStripe" dxfId="350"/>
      <tableStyleElement type="secondRowStripe" dxfId="349"/>
      <tableStyleElement type="firstColumnStripe" dxfId="348"/>
      <tableStyleElement type="secondColumnStripe" dxfId="347"/>
    </tableStyle>
    <tableStyle name="TSL_1" pivot="0" count="9">
      <tableStyleElement type="wholeTable" dxfId="346"/>
      <tableStyleElement type="headerRow" dxfId="345"/>
      <tableStyleElement type="totalRow" dxfId="344"/>
      <tableStyleElement type="firstColumn" dxfId="343"/>
      <tableStyleElement type="lastColumn" dxfId="342"/>
      <tableStyleElement type="firstRowStripe" dxfId="341"/>
      <tableStyleElement type="secondRowStripe" dxfId="340"/>
      <tableStyleElement type="firstColumnStripe" dxfId="339"/>
      <tableStyleElement type="secondColumnStripe" dxfId="338"/>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3" totalsRowShown="0" headerRowDxfId="273" dataDxfId="272" tableBorderDxfId="299">
  <autoFilter ref="B9:M23"/>
  <tableColumns count="12">
    <tableColumn id="1" name="Lfd. Nr" dataDxfId="5">
      <calculatedColumnFormula>CONCATENATE("1.",Prüfkriterien_1[[#This Row],[Hilfsspalte_Num]])</calculatedColumnFormula>
    </tableColumn>
    <tableColumn id="2" name="Hilfsspalte_Num" dataDxfId="4">
      <calculatedColumnFormula>ROW()-ROW(Prüfkriterien_1[[#Headers],[Hilfsspalte_Kom]])</calculatedColumnFormula>
    </tableColumn>
    <tableColumn id="12" name="Hilfsspalte_Kom" dataDxfId="3">
      <calculatedColumnFormula>(Prüfkriterien_1[Hilfsspalte_Num]+10)/10</calculatedColumnFormula>
    </tableColumn>
    <tableColumn id="3" name="Kapitel_x000a_Richtlinie" dataDxfId="2"/>
    <tableColumn id="4" name="Kriterium" dataDxfId="1"/>
    <tableColumn id="5" name="Erläuterung / _x000a_Durchführungshinweis" dataDxfId="0"/>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31:M161" totalsRowShown="0" headerRowDxfId="147" dataDxfId="146" tableBorderDxfId="290">
  <autoFilter ref="B131:M161"/>
  <tableColumns count="12">
    <tableColumn id="1" name="Spalte1" dataDxfId="159">
      <calculatedColumnFormula>CONCATENATE("10.",Prüfkriterien_10[[#This Row],[Spalte2]])</calculatedColumnFormula>
    </tableColumn>
    <tableColumn id="2" name="Spalte2" dataDxfId="158">
      <calculatedColumnFormula>ROW()-ROW(Prüfkriterien_10[[#Headers],[Spalte3]])</calculatedColumnFormula>
    </tableColumn>
    <tableColumn id="3" name="Spalte3" dataDxfId="157">
      <calculatedColumnFormula>(Prüfkriterien_10[Spalte2]+100)/10</calculatedColumnFormula>
    </tableColumn>
    <tableColumn id="4" name="Spalte4" dataDxfId="156"/>
    <tableColumn id="5" name="Spalte5" dataDxfId="155"/>
    <tableColumn id="6" name="Spalte6" dataDxfId="154"/>
    <tableColumn id="7" name="Spalte7" dataDxfId="153"/>
    <tableColumn id="8" name="Spalte8" dataDxfId="152"/>
    <tableColumn id="9" name="Spalte9" dataDxfId="151"/>
    <tableColumn id="10" name="Spalte10" dataDxfId="150"/>
    <tableColumn id="11" name="Spalte11" dataDxfId="149"/>
    <tableColumn id="12" name="Spalte12" dataDxfId="148"/>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63:M190" totalsRowShown="0" headerRowDxfId="133" dataDxfId="132" tableBorderDxfId="289">
  <autoFilter ref="B163:M190"/>
  <tableColumns count="12">
    <tableColumn id="1" name="Spalte1" dataDxfId="145">
      <calculatedColumnFormula>CONCATENATE("11.",Prüfkriterien_11[[#This Row],[Spalte2]])</calculatedColumnFormula>
    </tableColumn>
    <tableColumn id="2" name="Spalte2" dataDxfId="144">
      <calculatedColumnFormula>ROW()-ROW(Prüfkriterien_11[[#Headers],[Spalte3]])</calculatedColumnFormula>
    </tableColumn>
    <tableColumn id="3" name="Spalte3" dataDxfId="143">
      <calculatedColumnFormula>(Prüfkriterien_11[Spalte2]+110)/10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92:M215" totalsRowShown="0" headerRowDxfId="119" dataDxfId="118" tableBorderDxfId="288">
  <autoFilter ref="B192:M215"/>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314" displayName="Prüfkriterien_111314" ref="B217:M232" totalsRowShown="0" headerRowDxfId="105" dataDxfId="104" tableBorderDxfId="287">
  <autoFilter ref="B217:M232"/>
  <tableColumns count="12">
    <tableColumn id="1" name="Spalte1" dataDxfId="117">
      <calculatedColumnFormula>CONCATENATE("13.",Prüfkriterien_111314[[#This Row],[Spalte2]])</calculatedColumnFormula>
    </tableColumn>
    <tableColumn id="2" name="Spalte2" dataDxfId="116">
      <calculatedColumnFormula>ROW()-ROW(Prüfkriterien_111314[[#Headers],[Spalte3]])</calculatedColumnFormula>
    </tableColumn>
    <tableColumn id="3" name="Spalte3" dataDxfId="115">
      <calculatedColumnFormula>(Prüfkriterien_111314[Spalte2]+130)/10</calculatedColumnFormula>
    </tableColumn>
    <tableColumn id="4" name="Spalte4" dataDxfId="114"/>
    <tableColumn id="5" name="Spalte5" dataDxfId="113"/>
    <tableColumn id="6" name="Spalte6" dataDxfId="112"/>
    <tableColumn id="7" name="Spalte7" dataDxfId="111"/>
    <tableColumn id="8" name="Spalte8" dataDxfId="110"/>
    <tableColumn id="9" name="Spalte9" dataDxfId="109"/>
    <tableColumn id="10" name="Spalte10" dataDxfId="108"/>
    <tableColumn id="11" name="Spalte11" dataDxfId="107"/>
    <tableColumn id="12" name="Spalte12" dataDxfId="106"/>
  </tableColumns>
  <tableStyleInfo name="TSL_1" showFirstColumn="0" showLastColumn="0" showRowStripes="1" showColumnStripes="0"/>
</table>
</file>

<file path=xl/tables/table14.xml><?xml version="1.0" encoding="utf-8"?>
<table xmlns="http://schemas.openxmlformats.org/spreadsheetml/2006/main" id="14" name="Prüfkriterien_11131415" displayName="Prüfkriterien_11131415" ref="B234:M244" totalsRowShown="0" headerRowDxfId="91" dataDxfId="90" tableBorderDxfId="286">
  <autoFilter ref="B234:M244"/>
  <tableColumns count="12">
    <tableColumn id="1" name="Spalte1" dataDxfId="103">
      <calculatedColumnFormula>CONCATENATE("14.",Prüfkriterien_11131415[[#This Row],[Spalte2]])</calculatedColumnFormula>
    </tableColumn>
    <tableColumn id="2" name="Spalte2" dataDxfId="102">
      <calculatedColumnFormula>ROW()-ROW(Prüfkriterien_11131415[[#Headers],[Spalte3]])</calculatedColumnFormula>
    </tableColumn>
    <tableColumn id="3" name="Spalte3" dataDxfId="101">
      <calculatedColumnFormula>(Prüfkriterien_11131415[Spalte2]+140)/10</calculatedColumnFormula>
    </tableColumn>
    <tableColumn id="4" name="Spalte4" dataDxfId="100"/>
    <tableColumn id="5" name="Spalte5" dataDxfId="99"/>
    <tableColumn id="6" name="Spalte6" dataDxfId="98"/>
    <tableColumn id="7" name="Spalte7" dataDxfId="97"/>
    <tableColumn id="8" name="Spalte8" dataDxfId="96"/>
    <tableColumn id="9" name="Spalte9" dataDxfId="95"/>
    <tableColumn id="10" name="Spalte10" dataDxfId="94"/>
    <tableColumn id="11" name="Spalte11" dataDxfId="93"/>
    <tableColumn id="12" name="Spalte12" dataDxfId="92"/>
  </tableColumns>
  <tableStyleInfo name="TSL_1" showFirstColumn="0" showLastColumn="0" showRowStripes="1" showColumnStripes="0"/>
</table>
</file>

<file path=xl/tables/table15.xml><?xml version="1.0" encoding="utf-8"?>
<table xmlns="http://schemas.openxmlformats.org/spreadsheetml/2006/main" id="15" name="Prüfkriterien_1113141516" displayName="Prüfkriterien_1113141516" ref="B246:M251" totalsRowShown="0" headerRowDxfId="77" dataDxfId="76" tableBorderDxfId="285">
  <autoFilter ref="B246:M251"/>
  <tableColumns count="12">
    <tableColumn id="1" name="Spalte1" dataDxfId="89">
      <calculatedColumnFormula>CONCATENATE("15.",Prüfkriterien_1113141516[[#This Row],[Spalte2]])</calculatedColumnFormula>
    </tableColumn>
    <tableColumn id="2" name="Spalte2" dataDxfId="88">
      <calculatedColumnFormula>ROW()-ROW(Prüfkriterien_1113141516[[#Headers],[Spalte3]])</calculatedColumnFormula>
    </tableColumn>
    <tableColumn id="3" name="Spalte3" dataDxfId="87">
      <calculatedColumnFormula>(Prüfkriterien_1113141516[Spalte2]+150)/10</calculatedColumnFormula>
    </tableColumn>
    <tableColumn id="4" name="Spalte4" dataDxfId="86"/>
    <tableColumn id="5" name="Spalte5" dataDxfId="85"/>
    <tableColumn id="6" name="Spalte6" dataDxfId="84"/>
    <tableColumn id="7" name="Spalte7" dataDxfId="83"/>
    <tableColumn id="8" name="Spalte8" dataDxfId="82"/>
    <tableColumn id="9" name="Spalte9" dataDxfId="81"/>
    <tableColumn id="10" name="Spalte10" dataDxfId="80"/>
    <tableColumn id="11" name="Spalte11" dataDxfId="79"/>
    <tableColumn id="12" name="Spalte12" dataDxfId="78"/>
  </tableColumns>
  <tableStyleInfo name="TSL_1" showFirstColumn="0" showLastColumn="0" showRowStripes="1" showColumnStripes="0"/>
</table>
</file>

<file path=xl/tables/table16.xml><?xml version="1.0" encoding="utf-8"?>
<table xmlns="http://schemas.openxmlformats.org/spreadsheetml/2006/main" id="16" name="Prüfkriterien_111314151617" displayName="Prüfkriterien_111314151617" ref="B253:M258" totalsRowShown="0" headerRowDxfId="63" dataDxfId="62" tableBorderDxfId="284">
  <autoFilter ref="B253:M258"/>
  <tableColumns count="12">
    <tableColumn id="1" name="Spalte1" dataDxfId="75">
      <calculatedColumnFormula>CONCATENATE("16.",Prüfkriterien_111314151617[[#This Row],[Spalte2]])</calculatedColumnFormula>
    </tableColumn>
    <tableColumn id="2" name="Spalte2" dataDxfId="74">
      <calculatedColumnFormula>ROW()-ROW(Prüfkriterien_111314151617[[#Headers],[Spalte3]])</calculatedColumnFormula>
    </tableColumn>
    <tableColumn id="3" name="Spalte3" dataDxfId="73">
      <calculatedColumnFormula>(Prüfkriterien_111314151617[Spalte2]+160)/10</calculatedColumnFormula>
    </tableColumn>
    <tableColumn id="4" name="Spalte4" dataDxfId="72"/>
    <tableColumn id="5" name="Spalte5" dataDxfId="71"/>
    <tableColumn id="6" name="Spalte6" dataDxfId="70"/>
    <tableColumn id="7" name="Spalte7" dataDxfId="69"/>
    <tableColumn id="8" name="Spalte8" dataDxfId="68"/>
    <tableColumn id="9" name="Spalte9" dataDxfId="67"/>
    <tableColumn id="10" name="Spalte10" dataDxfId="66"/>
    <tableColumn id="11" name="Spalte11" dataDxfId="65"/>
    <tableColumn id="12" name="Spalte12" dataDxfId="64"/>
  </tableColumns>
  <tableStyleInfo name="TSL_1" showFirstColumn="0" showLastColumn="0" showRowStripes="1" showColumnStripes="0"/>
</table>
</file>

<file path=xl/tables/table17.xml><?xml version="1.0" encoding="utf-8"?>
<table xmlns="http://schemas.openxmlformats.org/spreadsheetml/2006/main" id="17" name="Prüfkriterien_11131415161718" displayName="Prüfkriterien_11131415161718" ref="B260:M265" totalsRowShown="0" headerRowDxfId="49" dataDxfId="48" tableBorderDxfId="283">
  <autoFilter ref="B260:M265"/>
  <tableColumns count="12">
    <tableColumn id="1" name="Spalte1" dataDxfId="61">
      <calculatedColumnFormula>CONCATENATE("17.",Prüfkriterien_11131415161718[[#This Row],[Spalte2]])</calculatedColumnFormula>
    </tableColumn>
    <tableColumn id="2" name="Spalte2" dataDxfId="60">
      <calculatedColumnFormula>ROW()-ROW(Prüfkriterien_11131415161718[[#Headers],[Spalte3]])</calculatedColumnFormula>
    </tableColumn>
    <tableColumn id="3" name="Spalte3" dataDxfId="59">
      <calculatedColumnFormula>(Prüfkriterien_11131415161718[Spalte2]+170)/10</calculatedColumnFormula>
    </tableColumn>
    <tableColumn id="4" name="Spalte4" dataDxfId="58"/>
    <tableColumn id="5" name="Spalte5" dataDxfId="57"/>
    <tableColumn id="6" name="Spalte6" dataDxfId="56"/>
    <tableColumn id="7" name="Spalte7" dataDxfId="55"/>
    <tableColumn id="8" name="Spalte8" dataDxfId="54"/>
    <tableColumn id="9" name="Spalte9" dataDxfId="53"/>
    <tableColumn id="10" name="Spalte10" dataDxfId="52"/>
    <tableColumn id="11" name="Spalte11" dataDxfId="51"/>
    <tableColumn id="12" name="Spalte12" dataDxfId="50"/>
  </tableColumns>
  <tableStyleInfo name="TSL_1" showFirstColumn="0" showLastColumn="0" showRowStripes="1" showColumnStripes="0"/>
</table>
</file>

<file path=xl/tables/table18.xml><?xml version="1.0" encoding="utf-8"?>
<table xmlns="http://schemas.openxmlformats.org/spreadsheetml/2006/main" id="18" name="Prüfkriterien_11131415161719" displayName="Prüfkriterien_11131415161719" ref="B267:M272" totalsRowShown="0" headerRowDxfId="35" dataDxfId="34" tableBorderDxfId="282">
  <autoFilter ref="B267:M272"/>
  <tableColumns count="12">
    <tableColumn id="1" name="Spalte1" dataDxfId="47">
      <calculatedColumnFormula>CONCATENATE("18.",Prüfkriterien_11131415161719[[#This Row],[Spalte2]])</calculatedColumnFormula>
    </tableColumn>
    <tableColumn id="2" name="Spalte2" dataDxfId="46">
      <calculatedColumnFormula>ROW()-ROW(Prüfkriterien_11131415161719[[#Headers],[Spalte3]])</calculatedColumnFormula>
    </tableColumn>
    <tableColumn id="3" name="Spalte3" dataDxfId="45">
      <calculatedColumnFormula>(Prüfkriterien_11131415161719[Spalte2]+180)/10</calculatedColumnFormula>
    </tableColumn>
    <tableColumn id="4" name="Spalte4" dataDxfId="44"/>
    <tableColumn id="5" name="Spalte5" dataDxfId="43"/>
    <tableColumn id="6" name="Spalte6" dataDxfId="42"/>
    <tableColumn id="7" name="Spalte7" dataDxfId="41"/>
    <tableColumn id="8" name="Spalte8" dataDxfId="40"/>
    <tableColumn id="9" name="Spalte9" dataDxfId="39"/>
    <tableColumn id="10" name="Spalte10" dataDxfId="38"/>
    <tableColumn id="11" name="Spalte11" dataDxfId="37"/>
    <tableColumn id="12" name="Spalte12" dataDxfId="36"/>
  </tableColumns>
  <tableStyleInfo name="TSL_1" showFirstColumn="0" showLastColumn="0" showRowStripes="1" showColumnStripes="0"/>
</table>
</file>

<file path=xl/tables/table19.xml><?xml version="1.0" encoding="utf-8"?>
<table xmlns="http://schemas.openxmlformats.org/spreadsheetml/2006/main" id="19" name="Prüfkriterien_11131415161720" displayName="Prüfkriterien_11131415161720" ref="B274:M279" totalsRowShown="0" headerRowDxfId="21" dataDxfId="20" tableBorderDxfId="281">
  <autoFilter ref="B274:M279"/>
  <tableColumns count="12">
    <tableColumn id="1" name="Spalte1" dataDxfId="33">
      <calculatedColumnFormula>CONCATENATE("19.",Prüfkriterien_11131415161720[[#This Row],[Spalte2]])</calculatedColumnFormula>
    </tableColumn>
    <tableColumn id="2" name="Spalte2" dataDxfId="32">
      <calculatedColumnFormula>ROW()-ROW(Prüfkriterien_11131415161720[[#Headers],[Spalte3]])</calculatedColumnFormula>
    </tableColumn>
    <tableColumn id="3" name="Spalte3" dataDxfId="31">
      <calculatedColumnFormula>(Prüfkriterien_11131415161720[Spalte2]+190)/10</calculatedColumnFormula>
    </tableColumn>
    <tableColumn id="4" name="Spalte4" dataDxfId="30"/>
    <tableColumn id="5" name="Spalte5" dataDxfId="29"/>
    <tableColumn id="6" name="Spalte6" dataDxfId="28"/>
    <tableColumn id="7" name="Spalte7" dataDxfId="27"/>
    <tableColumn id="8" name="Spalte8" dataDxfId="26"/>
    <tableColumn id="9" name="Spalte9" dataDxfId="25"/>
    <tableColumn id="10" name="Spalte10" dataDxfId="24"/>
    <tableColumn id="11" name="Spalte11" dataDxfId="23"/>
    <tableColumn id="12" name="Spalte12" dataDxfId="2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5:M30" totalsRowShown="0" headerRowDxfId="259" dataDxfId="258" tableBorderDxfId="298">
  <autoFilter ref="B25:M30"/>
  <tableColumns count="12">
    <tableColumn id="1" name="Spalte1" dataDxfId="271">
      <calculatedColumnFormula>CONCATENATE("2.",Prüfkriterien_2[[#This Row],[Spalte2]])</calculatedColumnFormula>
    </tableColumn>
    <tableColumn id="2" name="Spalte2" dataDxfId="270">
      <calculatedColumnFormula>ROW()-ROW(Prüfkriterien_2[[#Headers],[Spalte3]])</calculatedColumnFormula>
    </tableColumn>
    <tableColumn id="3" name="Spalte3" dataDxfId="269">
      <calculatedColumnFormula>(Prüfkriterien_2[[#This Row],[Spalte2]]+20)/10</calculatedColumnFormula>
    </tableColumn>
    <tableColumn id="4" name="Spalte4" dataDxfId="268"/>
    <tableColumn id="5" name="Spalte5" dataDxfId="267"/>
    <tableColumn id="6" name="Spalte6" dataDxfId="266"/>
    <tableColumn id="7" name="Spalte7" dataDxfId="265"/>
    <tableColumn id="8" name="Spalte8" dataDxfId="264"/>
    <tableColumn id="9" name="Spalte9" dataDxfId="263"/>
    <tableColumn id="10" name="Spalte10" dataDxfId="262"/>
    <tableColumn id="11" name="Spalte11" dataDxfId="261"/>
    <tableColumn id="12" name="Spalte12" dataDxfId="260"/>
  </tableColumns>
  <tableStyleInfo name="TSL_1" showFirstColumn="0" showLastColumn="0" showRowStripes="1" showColumnStripes="0"/>
</table>
</file>

<file path=xl/tables/table20.xml><?xml version="1.0" encoding="utf-8"?>
<table xmlns="http://schemas.openxmlformats.org/spreadsheetml/2006/main" id="20" name="Prüfkriterien_11131415161721" displayName="Prüfkriterien_11131415161721" ref="B281:M286" totalsRowShown="0" headerRowDxfId="7" dataDxfId="6" tableBorderDxfId="280">
  <autoFilter ref="B281:M286"/>
  <tableColumns count="12">
    <tableColumn id="1" name="Spalte1" dataDxfId="19">
      <calculatedColumnFormula>CONCATENATE("20.",Prüfkriterien_11131415161721[[#This Row],[Spalte2]])</calculatedColumnFormula>
    </tableColumn>
    <tableColumn id="2" name="Spalte2" dataDxfId="18">
      <calculatedColumnFormula>ROW()-ROW(Prüfkriterien_11131415161721[[#Headers],[Spalte3]])</calculatedColumnFormula>
    </tableColumn>
    <tableColumn id="3" name="Spalte3" dataDxfId="17">
      <calculatedColumnFormula>(Prüfkriterien_11131415161721[Spalte2]+200)/10</calculatedColumnFormula>
    </tableColumn>
    <tableColumn id="4" name="Spalte4" dataDxfId="16"/>
    <tableColumn id="5" name="Spalte5" dataDxfId="15"/>
    <tableColumn id="6" name="Spalte6" dataDxfId="14"/>
    <tableColumn id="7" name="Spalte7" dataDxfId="13"/>
    <tableColumn id="8" name="Spalte8" dataDxfId="12"/>
    <tableColumn id="9" name="Spalte9" dataDxfId="11"/>
    <tableColumn id="10" name="Spalte10" dataDxfId="10"/>
    <tableColumn id="11" name="Spalte11" dataDxfId="9"/>
    <tableColumn id="12" name="Spalte12" dataDxfId="8"/>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2:M37" totalsRowShown="0" headerRowDxfId="245" dataDxfId="244" tableBorderDxfId="297">
  <autoFilter ref="B32:M37"/>
  <tableColumns count="12">
    <tableColumn id="1" name="Spalte1" dataDxfId="257">
      <calculatedColumnFormula>CONCATENATE("3.",Prüfkriterien_3[[#This Row],[Spalte2]])</calculatedColumnFormula>
    </tableColumn>
    <tableColumn id="2" name="Spalte2" dataDxfId="256">
      <calculatedColumnFormula>ROW()-ROW(Prüfkriterien_3[[#Headers],[Spalte3]])</calculatedColumnFormula>
    </tableColumn>
    <tableColumn id="3" name="Spalte3" dataDxfId="255">
      <calculatedColumnFormula>(Prüfkriterien_3[[#This Row],[Spalte2]]+30)/10</calculatedColumnFormula>
    </tableColumn>
    <tableColumn id="4" name="Spalte4" dataDxfId="254"/>
    <tableColumn id="5" name="Spalte5" dataDxfId="253"/>
    <tableColumn id="6" name="Spalte6" dataDxfId="252"/>
    <tableColumn id="7" name="Spalte7" dataDxfId="251"/>
    <tableColumn id="8" name="Spalte8" dataDxfId="250"/>
    <tableColumn id="9" name="Spalte9" dataDxfId="249"/>
    <tableColumn id="10" name="Spalte10" dataDxfId="248"/>
    <tableColumn id="11" name="Spalte11" dataDxfId="247"/>
    <tableColumn id="12" name="Spalte12" dataDxfId="24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9:M52" totalsRowShown="0" headerRowDxfId="231" dataDxfId="230" tableBorderDxfId="296">
  <autoFilter ref="B39:M52"/>
  <tableColumns count="12">
    <tableColumn id="1" name="Spalte1" dataDxfId="243">
      <calculatedColumnFormula>CONCATENATE("4.",Prüfkriterien_4[[#This Row],[Spalte2]])</calculatedColumnFormula>
    </tableColumn>
    <tableColumn id="2" name="Spalte2" dataDxfId="242">
      <calculatedColumnFormula>ROW()-ROW(Prüfkriterien_4[[#Headers],[Spalte3]])</calculatedColumnFormula>
    </tableColumn>
    <tableColumn id="3" name="Spalte3" dataDxfId="241">
      <calculatedColumnFormula>(Prüfkriterien_4[Spalte2]+40)/10</calculatedColumnFormula>
    </tableColumn>
    <tableColumn id="4" name="Spalte4" dataDxfId="240"/>
    <tableColumn id="5" name="Spalte5" dataDxfId="239"/>
    <tableColumn id="6" name="Spalte6" dataDxfId="238"/>
    <tableColumn id="7" name="Spalte7" dataDxfId="237"/>
    <tableColumn id="8" name="Spalte8" dataDxfId="236"/>
    <tableColumn id="9" name="Spalte9" dataDxfId="235"/>
    <tableColumn id="10" name="Spalte10" dataDxfId="234"/>
    <tableColumn id="11" name="Spalte11" dataDxfId="233"/>
    <tableColumn id="12" name="Spalte12" dataDxfId="23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54:M72" totalsRowShown="0" headerRowDxfId="217" dataDxfId="216" tableBorderDxfId="295">
  <autoFilter ref="B54:M72"/>
  <tableColumns count="12">
    <tableColumn id="1" name="Spalte1" dataDxfId="229">
      <calculatedColumnFormula>CONCATENATE("5.",Prüfkriterien_5[[#This Row],[Spalte2]])</calculatedColumnFormula>
    </tableColumn>
    <tableColumn id="2" name="Spalte2" dataDxfId="228">
      <calculatedColumnFormula>ROW()-ROW(Prüfkriterien_5[[#Headers],[Spalte3]])</calculatedColumnFormula>
    </tableColumn>
    <tableColumn id="3" name="Spalte3" dataDxfId="227">
      <calculatedColumnFormula>(Prüfkriterien_5[Spalte2]+50)/10</calculatedColumnFormula>
    </tableColumn>
    <tableColumn id="4" name="Spalte4" dataDxfId="226"/>
    <tableColumn id="5" name="Spalte5" dataDxfId="225"/>
    <tableColumn id="6" name="Spalte6" dataDxfId="224"/>
    <tableColumn id="7" name="Spalte7" dataDxfId="223"/>
    <tableColumn id="8" name="Spalte8" dataDxfId="222"/>
    <tableColumn id="9" name="Spalte9" dataDxfId="221"/>
    <tableColumn id="10" name="Spalte10" dataDxfId="220"/>
    <tableColumn id="11" name="Spalte11" dataDxfId="219"/>
    <tableColumn id="12" name="Spalte12" dataDxfId="21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4:M95" totalsRowShown="0" headerRowDxfId="203" dataDxfId="202" tableBorderDxfId="294">
  <autoFilter ref="B74:M95"/>
  <tableColumns count="12">
    <tableColumn id="1" name="Spalte1" dataDxfId="215">
      <calculatedColumnFormula>CONCATENATE("6.",Prüfkriterien_6[[#This Row],[Spalte2]])</calculatedColumnFormula>
    </tableColumn>
    <tableColumn id="2" name="Spalte2" dataDxfId="214">
      <calculatedColumnFormula>ROW()-ROW(Prüfkriterien_6[[#Headers],[Spalte3]])</calculatedColumnFormula>
    </tableColumn>
    <tableColumn id="3" name="Spalte3" dataDxfId="213">
      <calculatedColumnFormula>(Prüfkriterien_6[Spalte2]+60)/10</calculatedColumnFormula>
    </tableColumn>
    <tableColumn id="4" name="Spalte4" dataDxfId="212"/>
    <tableColumn id="5" name="Spalte5" dataDxfId="211"/>
    <tableColumn id="6" name="Spalte6" dataDxfId="210"/>
    <tableColumn id="7" name="Spalte7" dataDxfId="209"/>
    <tableColumn id="8" name="Spalte8" dataDxfId="208"/>
    <tableColumn id="9" name="Spalte9" dataDxfId="207"/>
    <tableColumn id="10" name="Spalte10" dataDxfId="206"/>
    <tableColumn id="11" name="Spalte11" dataDxfId="205"/>
    <tableColumn id="12" name="Spalte12" dataDxfId="20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7:M112" totalsRowShown="0" headerRowDxfId="189" dataDxfId="188" tableBorderDxfId="293">
  <autoFilter ref="B97:M112"/>
  <tableColumns count="12">
    <tableColumn id="1" name="Spalte1" dataDxfId="201">
      <calculatedColumnFormula>CONCATENATE("7.",Prüfkriterien_7[[#This Row],[Spalte2]])</calculatedColumnFormula>
    </tableColumn>
    <tableColumn id="2" name="Spalte2" dataDxfId="200">
      <calculatedColumnFormula>ROW()-ROW(Prüfkriterien_7[[#Headers],[Spalte3]])</calculatedColumnFormula>
    </tableColumn>
    <tableColumn id="3" name="Spalte3" dataDxfId="199">
      <calculatedColumnFormula>(Prüfkriterien_7[Spalte2]+70)/10</calculatedColumnFormula>
    </tableColumn>
    <tableColumn id="4" name="Spalte4" dataDxfId="198"/>
    <tableColumn id="5" name="Spalte5" dataDxfId="197"/>
    <tableColumn id="6" name="Spalte6" dataDxfId="196"/>
    <tableColumn id="7" name="Spalte7" dataDxfId="195"/>
    <tableColumn id="8" name="Spalte8" dataDxfId="194"/>
    <tableColumn id="9" name="Spalte9" dataDxfId="193"/>
    <tableColumn id="10" name="Spalte10" dataDxfId="192"/>
    <tableColumn id="11" name="Spalte11" dataDxfId="191"/>
    <tableColumn id="12" name="Spalte12" dataDxfId="19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14:M120" totalsRowShown="0" headerRowDxfId="175" dataDxfId="174" tableBorderDxfId="292">
  <autoFilter ref="B114:M120"/>
  <tableColumns count="12">
    <tableColumn id="1" name="Spalte1" dataDxfId="187">
      <calculatedColumnFormula>CONCATENATE("8.",Prüfkriterien_8[[#This Row],[Spalte2]])</calculatedColumnFormula>
    </tableColumn>
    <tableColumn id="2" name="Spalte2" dataDxfId="186">
      <calculatedColumnFormula>ROW()-ROW(Prüfkriterien_8[[#Headers],[Spalte3]])</calculatedColumnFormula>
    </tableColumn>
    <tableColumn id="3" name="Spalte3" dataDxfId="185">
      <calculatedColumnFormula>(Prüfkriterien_8[Spalte2]+80)/10</calculatedColumnFormula>
    </tableColumn>
    <tableColumn id="4" name="Spalte4" dataDxfId="184"/>
    <tableColumn id="5" name="Spalte5" dataDxfId="183"/>
    <tableColumn id="6" name="Spalte6" dataDxfId="182"/>
    <tableColumn id="7" name="Spalte7" dataDxfId="181"/>
    <tableColumn id="8" name="Spalte8" dataDxfId="180"/>
    <tableColumn id="9" name="Spalte9" dataDxfId="179"/>
    <tableColumn id="10" name="Spalte10" dataDxfId="178"/>
    <tableColumn id="11" name="Spalte11" dataDxfId="177"/>
    <tableColumn id="12" name="Spalte12" dataDxfId="17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2:M129" totalsRowShown="0" headerRowDxfId="161" dataDxfId="160" tableBorderDxfId="291">
  <autoFilter ref="B122:M129"/>
  <tableColumns count="12">
    <tableColumn id="1" name="Spalte1" dataDxfId="173">
      <calculatedColumnFormula>CONCATENATE("9.",Prüfkriterien_9[[#This Row],[Spalte2]])</calculatedColumnFormula>
    </tableColumn>
    <tableColumn id="2" name="Spalte2" dataDxfId="172">
      <calculatedColumnFormula>ROW()-ROW(Prüfkriterien_9[[#Headers],[Spalte3]])</calculatedColumnFormula>
    </tableColumn>
    <tableColumn id="3" name="Spalte3" dataDxfId="171">
      <calculatedColumnFormula>(Prüfkriterien_9[Spalte2]+90)/10</calculatedColumnFormula>
    </tableColumn>
    <tableColumn id="4" name="Spalte4" dataDxfId="170"/>
    <tableColumn id="5" name="Spalte5" dataDxfId="169"/>
    <tableColumn id="6" name="Spalte6" dataDxfId="168"/>
    <tableColumn id="7" name="Spalte7" dataDxfId="167"/>
    <tableColumn id="8" name="Spalte8" dataDxfId="166"/>
    <tableColumn id="9" name="Spalte9" dataDxfId="165"/>
    <tableColumn id="10" name="Spalte10" dataDxfId="164"/>
    <tableColumn id="11" name="Spalte11" dataDxfId="163"/>
    <tableColumn id="12" name="Spalte12" dataDxfId="16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243"/>
  <sheetViews>
    <sheetView zoomScale="60" zoomScaleNormal="60" zoomScalePageLayoutView="70" workbookViewId="0">
      <selection activeCell="F10" sqref="F10"/>
    </sheetView>
  </sheetViews>
  <sheetFormatPr baseColWidth="10" defaultColWidth="8.88671875" defaultRowHeight="13.8" x14ac:dyDescent="0.25"/>
  <cols>
    <col min="1" max="1" width="1.109375" style="83" customWidth="1"/>
    <col min="2" max="2" width="3.6640625" style="83" customWidth="1"/>
    <col min="3" max="3" width="1.6640625" style="83" customWidth="1"/>
    <col min="4" max="5" width="8.6640625" style="83" customWidth="1"/>
    <col min="6" max="6" width="40.6640625" style="83" customWidth="1"/>
    <col min="7" max="7" width="26.6640625" style="83" customWidth="1"/>
    <col min="8" max="8" width="18.6640625" style="83" customWidth="1"/>
    <col min="9" max="9" width="26.6640625" style="83" customWidth="1"/>
    <col min="10" max="10" width="18.6640625" style="83" customWidth="1"/>
    <col min="11" max="11" width="26.6640625" style="83" customWidth="1"/>
    <col min="12" max="12" width="18.6640625" style="83" customWidth="1"/>
    <col min="13" max="13" width="1.109375" style="83" customWidth="1"/>
    <col min="14" max="16384" width="8.88671875" style="83"/>
  </cols>
  <sheetData>
    <row r="1" spans="2:13" ht="6" customHeight="1" x14ac:dyDescent="0.25"/>
    <row r="2" spans="2:13" s="69" customFormat="1" ht="18" customHeight="1" x14ac:dyDescent="0.3">
      <c r="B2" s="120" t="str">
        <f>"Checkliste "&amp;_RLV&amp;" Premiumstufe"</f>
        <v>Checkliste Ferkelerzeugung Premiumstufe</v>
      </c>
      <c r="C2" s="120"/>
      <c r="D2" s="120"/>
      <c r="E2" s="120"/>
      <c r="F2" s="120"/>
      <c r="G2" s="120"/>
      <c r="H2" s="120"/>
      <c r="I2" s="120"/>
      <c r="J2" s="120"/>
      <c r="K2" s="120"/>
      <c r="L2" s="120"/>
    </row>
    <row r="3" spans="2:13" ht="6" customHeight="1" x14ac:dyDescent="0.25"/>
    <row r="4" spans="2:13" ht="27" customHeight="1" x14ac:dyDescent="0.25"/>
    <row r="5" spans="2:13" s="67" customFormat="1" ht="27" customHeight="1" x14ac:dyDescent="0.3">
      <c r="B5" s="121" t="s">
        <v>0</v>
      </c>
      <c r="C5" s="121"/>
      <c r="D5" s="121"/>
      <c r="E5" s="121"/>
      <c r="F5" s="121"/>
      <c r="G5" s="121"/>
      <c r="H5" s="121"/>
      <c r="I5" s="121"/>
      <c r="J5" s="121"/>
      <c r="K5" s="121"/>
      <c r="L5" s="121"/>
    </row>
    <row r="6" spans="2:13" s="67" customFormat="1" ht="29.4" customHeight="1" x14ac:dyDescent="0.3">
      <c r="B6" s="122" t="s">
        <v>76</v>
      </c>
      <c r="C6" s="122"/>
      <c r="D6" s="122"/>
      <c r="E6" s="122"/>
      <c r="F6" s="122"/>
      <c r="G6" s="124"/>
      <c r="H6" s="124"/>
      <c r="I6" s="124"/>
      <c r="J6" s="124"/>
      <c r="K6" s="124"/>
      <c r="L6" s="124"/>
      <c r="M6" s="20"/>
    </row>
    <row r="7" spans="2:13" s="67" customFormat="1" ht="29.4" customHeight="1" x14ac:dyDescent="0.3">
      <c r="B7" s="122" t="s">
        <v>77</v>
      </c>
      <c r="C7" s="122"/>
      <c r="D7" s="122"/>
      <c r="E7" s="122"/>
      <c r="F7" s="122"/>
      <c r="G7" s="124"/>
      <c r="H7" s="124"/>
      <c r="I7" s="124"/>
      <c r="J7" s="124"/>
      <c r="K7" s="124"/>
      <c r="L7" s="124"/>
      <c r="M7" s="20"/>
    </row>
    <row r="8" spans="2:13" s="67" customFormat="1" ht="29.4" customHeight="1" x14ac:dyDescent="0.3">
      <c r="B8" s="112" t="s">
        <v>353</v>
      </c>
      <c r="C8" s="113"/>
      <c r="D8" s="113"/>
      <c r="E8" s="113"/>
      <c r="F8" s="114"/>
      <c r="G8" s="115"/>
      <c r="H8" s="116"/>
      <c r="I8" s="116"/>
      <c r="J8" s="116"/>
      <c r="K8" s="116"/>
      <c r="L8" s="117"/>
    </row>
    <row r="9" spans="2:13" s="67" customFormat="1" ht="29.4" customHeight="1" x14ac:dyDescent="0.3">
      <c r="B9" s="126" t="s">
        <v>1</v>
      </c>
      <c r="C9" s="126"/>
      <c r="D9" s="126"/>
      <c r="E9" s="126"/>
      <c r="F9" s="126"/>
      <c r="G9" s="125"/>
      <c r="H9" s="125"/>
      <c r="I9" s="125"/>
      <c r="J9" s="125"/>
      <c r="K9" s="125"/>
      <c r="L9" s="125"/>
    </row>
    <row r="10" spans="2:13" s="67" customFormat="1" ht="29.4" customHeight="1" x14ac:dyDescent="0.3">
      <c r="B10" s="122" t="s">
        <v>2</v>
      </c>
      <c r="C10" s="122"/>
      <c r="D10" s="122"/>
      <c r="E10" s="122"/>
      <c r="F10" s="122"/>
      <c r="G10" s="124"/>
      <c r="H10" s="125"/>
      <c r="I10" s="125"/>
      <c r="J10" s="125"/>
      <c r="K10" s="125"/>
      <c r="L10" s="125"/>
    </row>
    <row r="11" spans="2:13" s="67" customFormat="1" ht="29.4" customHeight="1" x14ac:dyDescent="0.3">
      <c r="B11" s="122" t="s">
        <v>3</v>
      </c>
      <c r="C11" s="122"/>
      <c r="D11" s="122"/>
      <c r="E11" s="122"/>
      <c r="F11" s="122"/>
      <c r="G11" s="124"/>
      <c r="H11" s="125"/>
      <c r="I11" s="125"/>
      <c r="J11" s="125"/>
      <c r="K11" s="125"/>
      <c r="L11" s="125"/>
    </row>
    <row r="12" spans="2:13" s="67" customFormat="1" ht="29.4" customHeight="1" x14ac:dyDescent="0.3">
      <c r="B12" s="122" t="s">
        <v>4</v>
      </c>
      <c r="C12" s="122"/>
      <c r="D12" s="122"/>
      <c r="E12" s="122"/>
      <c r="F12" s="122"/>
      <c r="G12" s="124"/>
      <c r="H12" s="125"/>
      <c r="I12" s="125"/>
      <c r="J12" s="125"/>
      <c r="K12" s="125"/>
      <c r="L12" s="125"/>
    </row>
    <row r="13" spans="2:13" s="67" customFormat="1" ht="29.4" customHeight="1" x14ac:dyDescent="0.3">
      <c r="B13" s="122" t="s">
        <v>5</v>
      </c>
      <c r="C13" s="122"/>
      <c r="D13" s="122"/>
      <c r="E13" s="122"/>
      <c r="F13" s="122"/>
      <c r="G13" s="124"/>
      <c r="H13" s="125"/>
      <c r="I13" s="125"/>
      <c r="J13" s="125"/>
      <c r="K13" s="125"/>
      <c r="L13" s="125"/>
    </row>
    <row r="14" spans="2:13" s="67" customFormat="1" ht="29.4" customHeight="1" x14ac:dyDescent="0.3">
      <c r="B14" s="122" t="s">
        <v>6</v>
      </c>
      <c r="C14" s="122"/>
      <c r="D14" s="122"/>
      <c r="E14" s="122"/>
      <c r="F14" s="122"/>
      <c r="G14" s="29" t="s">
        <v>64</v>
      </c>
      <c r="H14" s="52"/>
      <c r="I14" s="63" t="s">
        <v>65</v>
      </c>
      <c r="J14" s="52"/>
      <c r="K14" s="63" t="s">
        <v>66</v>
      </c>
      <c r="L14" s="52"/>
    </row>
    <row r="15" spans="2:13" s="67" customFormat="1" ht="29.4" customHeight="1" x14ac:dyDescent="0.3">
      <c r="B15" s="123" t="s">
        <v>63</v>
      </c>
      <c r="C15" s="123"/>
      <c r="D15" s="123"/>
      <c r="E15" s="123"/>
      <c r="F15" s="123"/>
      <c r="G15" s="128"/>
      <c r="H15" s="129"/>
      <c r="I15" s="129"/>
      <c r="J15" s="129"/>
      <c r="K15" s="129"/>
      <c r="L15" s="129"/>
    </row>
    <row r="16" spans="2:13" s="67" customFormat="1" ht="29.4" customHeight="1" x14ac:dyDescent="0.3">
      <c r="B16" s="123" t="s">
        <v>7</v>
      </c>
      <c r="C16" s="123"/>
      <c r="D16" s="123"/>
      <c r="E16" s="123"/>
      <c r="F16" s="123"/>
      <c r="G16" s="64" t="s">
        <v>62</v>
      </c>
      <c r="H16" s="13"/>
      <c r="I16" s="84" t="s">
        <v>10</v>
      </c>
      <c r="J16" s="13"/>
      <c r="K16" s="84" t="s">
        <v>11</v>
      </c>
      <c r="L16" s="14"/>
    </row>
    <row r="17" spans="2:12" s="67" customFormat="1" ht="29.4" customHeight="1" x14ac:dyDescent="0.3">
      <c r="B17" s="123" t="s">
        <v>8</v>
      </c>
      <c r="C17" s="123"/>
      <c r="D17" s="123"/>
      <c r="E17" s="123"/>
      <c r="F17" s="123"/>
      <c r="G17" s="130"/>
      <c r="H17" s="131"/>
      <c r="I17" s="131"/>
      <c r="J17" s="131"/>
      <c r="K17" s="131"/>
      <c r="L17" s="131"/>
    </row>
    <row r="18" spans="2:12" s="67" customFormat="1" ht="29.4" customHeight="1" x14ac:dyDescent="0.3">
      <c r="B18" s="123" t="s">
        <v>9</v>
      </c>
      <c r="C18" s="123"/>
      <c r="D18" s="123"/>
      <c r="E18" s="123"/>
      <c r="F18" s="123"/>
      <c r="G18" s="124"/>
      <c r="H18" s="125"/>
      <c r="I18" s="125"/>
      <c r="J18" s="125"/>
      <c r="K18" s="125"/>
      <c r="L18" s="125"/>
    </row>
    <row r="19" spans="2:12" ht="29.25" customHeight="1" x14ac:dyDescent="0.25">
      <c r="B19" s="138" t="s">
        <v>78</v>
      </c>
      <c r="C19" s="139"/>
      <c r="D19" s="139"/>
      <c r="E19" s="139"/>
      <c r="F19" s="140"/>
      <c r="G19" s="118"/>
      <c r="H19" s="113"/>
      <c r="I19" s="113"/>
      <c r="J19" s="113"/>
      <c r="K19" s="113"/>
      <c r="L19" s="114"/>
    </row>
    <row r="20" spans="2:12" x14ac:dyDescent="0.25">
      <c r="B20" s="6"/>
      <c r="C20" s="6"/>
      <c r="D20" s="6"/>
      <c r="E20" s="6"/>
      <c r="F20" s="6"/>
      <c r="G20" s="6"/>
    </row>
    <row r="21" spans="2:12" x14ac:dyDescent="0.25">
      <c r="B21" s="6"/>
      <c r="C21" s="6"/>
      <c r="D21" s="6"/>
      <c r="E21" s="6"/>
      <c r="F21" s="6"/>
      <c r="G21" s="6"/>
    </row>
    <row r="22" spans="2:12" s="69" customFormat="1" ht="13.95" customHeight="1" x14ac:dyDescent="0.25">
      <c r="B22" s="132" t="s">
        <v>12</v>
      </c>
      <c r="C22" s="132"/>
      <c r="D22" s="132"/>
      <c r="E22" s="132"/>
      <c r="F22" s="132"/>
      <c r="G22" s="132"/>
      <c r="H22" s="133"/>
      <c r="I22" s="133"/>
      <c r="J22" s="133"/>
      <c r="K22" s="133"/>
      <c r="L22" s="133"/>
    </row>
    <row r="23" spans="2:12" ht="6.6" customHeight="1" x14ac:dyDescent="0.25">
      <c r="B23" s="2"/>
      <c r="C23" s="2"/>
      <c r="D23" s="2"/>
      <c r="E23" s="2"/>
      <c r="F23" s="2"/>
      <c r="G23" s="2"/>
      <c r="H23" s="36"/>
      <c r="I23" s="36"/>
      <c r="J23" s="36"/>
      <c r="K23" s="36"/>
      <c r="L23" s="36"/>
    </row>
    <row r="24" spans="2:12" s="69" customFormat="1" ht="13.95" customHeight="1" x14ac:dyDescent="0.3">
      <c r="B24" s="15" t="s">
        <v>354</v>
      </c>
      <c r="C24" s="24"/>
      <c r="D24" s="66" t="s">
        <v>13</v>
      </c>
      <c r="E24" s="66"/>
      <c r="F24" s="66"/>
      <c r="G24" s="66"/>
      <c r="H24" s="66"/>
      <c r="I24" s="66"/>
      <c r="J24" s="66"/>
      <c r="K24" s="66"/>
      <c r="L24" s="66"/>
    </row>
    <row r="25" spans="2:12" ht="13.95" customHeight="1" x14ac:dyDescent="0.25">
      <c r="B25" s="81"/>
      <c r="C25" s="81"/>
      <c r="D25" s="74"/>
      <c r="E25" s="74"/>
      <c r="F25" s="74"/>
      <c r="G25" s="74"/>
      <c r="H25" s="74"/>
      <c r="I25" s="74"/>
      <c r="J25" s="74"/>
      <c r="K25" s="74"/>
      <c r="L25" s="74"/>
    </row>
    <row r="26" spans="2:12" ht="13.95" customHeight="1" x14ac:dyDescent="0.25">
      <c r="B26" s="5"/>
      <c r="C26" s="27"/>
      <c r="D26" s="58" t="s">
        <v>14</v>
      </c>
      <c r="E26" s="58"/>
      <c r="F26" s="58"/>
      <c r="G26" s="58"/>
      <c r="H26" s="66"/>
      <c r="I26" s="66"/>
      <c r="J26" s="66"/>
      <c r="K26" s="66"/>
      <c r="L26" s="66"/>
    </row>
    <row r="27" spans="2:12" x14ac:dyDescent="0.25">
      <c r="B27" s="2"/>
      <c r="C27" s="2"/>
      <c r="D27" s="2"/>
      <c r="E27" s="2"/>
      <c r="F27" s="2"/>
      <c r="G27" s="2"/>
      <c r="H27" s="36"/>
      <c r="I27" s="36"/>
      <c r="J27" s="36"/>
      <c r="K27" s="36"/>
      <c r="L27" s="36"/>
    </row>
    <row r="28" spans="2:12" ht="27" customHeight="1" x14ac:dyDescent="0.25">
      <c r="B28" s="136" t="s">
        <v>79</v>
      </c>
      <c r="C28" s="136"/>
      <c r="D28" s="136"/>
      <c r="E28" s="136"/>
      <c r="F28" s="136"/>
      <c r="G28" s="136"/>
      <c r="H28" s="137"/>
      <c r="I28" s="137"/>
      <c r="J28" s="137"/>
      <c r="K28" s="137"/>
      <c r="L28" s="137"/>
    </row>
    <row r="29" spans="2:12" x14ac:dyDescent="0.25">
      <c r="B29" s="2"/>
      <c r="C29" s="2"/>
      <c r="D29" s="2"/>
      <c r="E29" s="2"/>
      <c r="F29" s="2"/>
      <c r="G29" s="2"/>
      <c r="H29" s="36"/>
      <c r="I29" s="36"/>
      <c r="J29" s="36"/>
      <c r="K29" s="36"/>
      <c r="L29" s="36"/>
    </row>
    <row r="30" spans="2:12" x14ac:dyDescent="0.25">
      <c r="B30" s="119"/>
      <c r="C30" s="119"/>
      <c r="D30" s="119"/>
      <c r="E30" s="119"/>
      <c r="F30" s="119"/>
      <c r="G30" s="85"/>
      <c r="H30" s="85"/>
      <c r="I30" s="85"/>
      <c r="J30" s="85"/>
      <c r="K30" s="85"/>
      <c r="L30" s="85"/>
    </row>
    <row r="31" spans="2:12" ht="14.4" customHeight="1" x14ac:dyDescent="0.25">
      <c r="B31" s="127" t="s">
        <v>356</v>
      </c>
      <c r="C31" s="127"/>
      <c r="D31" s="127"/>
      <c r="E31" s="127"/>
      <c r="F31" s="135" t="s">
        <v>19</v>
      </c>
      <c r="G31" s="135"/>
      <c r="H31" s="135"/>
      <c r="I31" s="135"/>
      <c r="J31" s="135"/>
      <c r="K31" s="134" t="s">
        <v>18</v>
      </c>
      <c r="L31" s="134"/>
    </row>
    <row r="32" spans="2:12" ht="6" customHeight="1" x14ac:dyDescent="0.25"/>
    <row r="33" spans="2:7" x14ac:dyDescent="0.25">
      <c r="B33" s="6"/>
      <c r="C33" s="6"/>
      <c r="D33" s="6"/>
      <c r="E33" s="6"/>
      <c r="F33" s="6"/>
      <c r="G33" s="6"/>
    </row>
    <row r="34" spans="2:7" x14ac:dyDescent="0.25">
      <c r="B34" s="6"/>
      <c r="C34" s="6"/>
      <c r="D34" s="6"/>
      <c r="E34" s="6"/>
      <c r="F34" s="6"/>
      <c r="G34" s="6"/>
    </row>
    <row r="35" spans="2:7" x14ac:dyDescent="0.25">
      <c r="B35" s="6"/>
      <c r="C35" s="6"/>
      <c r="D35" s="6"/>
      <c r="E35" s="6"/>
      <c r="F35" s="6"/>
      <c r="G35" s="6"/>
    </row>
    <row r="38" spans="2:7" x14ac:dyDescent="0.25">
      <c r="B38" s="83" t="s">
        <v>355</v>
      </c>
    </row>
    <row r="40" spans="2:7" x14ac:dyDescent="0.25">
      <c r="B40" s="6"/>
      <c r="C40" s="6"/>
      <c r="D40" s="6"/>
      <c r="E40" s="6"/>
      <c r="F40" s="6"/>
      <c r="G40" s="6"/>
    </row>
    <row r="41" spans="2:7" x14ac:dyDescent="0.25">
      <c r="B41" s="6"/>
      <c r="C41" s="6"/>
      <c r="D41" s="6"/>
      <c r="E41" s="6"/>
      <c r="F41" s="6"/>
      <c r="G41" s="6"/>
    </row>
    <row r="42" spans="2:7" x14ac:dyDescent="0.25">
      <c r="B42" s="6"/>
      <c r="C42" s="6"/>
      <c r="D42" s="6"/>
      <c r="E42" s="6"/>
      <c r="F42" s="6"/>
      <c r="G42" s="6"/>
    </row>
    <row r="43" spans="2:7" x14ac:dyDescent="0.25">
      <c r="B43" s="6"/>
      <c r="C43" s="6"/>
      <c r="D43" s="6"/>
      <c r="E43" s="6"/>
      <c r="F43" s="6"/>
      <c r="G43" s="6"/>
    </row>
    <row r="44" spans="2:7" x14ac:dyDescent="0.25">
      <c r="B44" s="6"/>
      <c r="C44" s="6"/>
      <c r="D44" s="6"/>
      <c r="E44" s="6"/>
      <c r="F44" s="6"/>
      <c r="G44" s="6"/>
    </row>
    <row r="45" spans="2:7" x14ac:dyDescent="0.25">
      <c r="B45" s="6"/>
      <c r="C45" s="6"/>
      <c r="D45" s="6"/>
      <c r="E45" s="6"/>
      <c r="F45" s="6"/>
      <c r="G45" s="6"/>
    </row>
    <row r="46" spans="2:7" x14ac:dyDescent="0.25">
      <c r="B46" s="6"/>
      <c r="C46" s="6"/>
      <c r="D46" s="6"/>
      <c r="E46" s="6"/>
      <c r="F46" s="6"/>
      <c r="G46" s="6"/>
    </row>
    <row r="47" spans="2:7" x14ac:dyDescent="0.25">
      <c r="B47" s="6"/>
      <c r="C47" s="6"/>
      <c r="D47" s="6"/>
      <c r="E47" s="6"/>
      <c r="F47" s="6"/>
      <c r="G47" s="6"/>
    </row>
    <row r="48" spans="2:7" x14ac:dyDescent="0.25">
      <c r="B48" s="6"/>
      <c r="C48" s="6"/>
      <c r="D48" s="6"/>
      <c r="E48" s="6"/>
      <c r="F48" s="6"/>
      <c r="G48" s="6"/>
    </row>
    <row r="49" spans="2:7" x14ac:dyDescent="0.25">
      <c r="B49" s="6"/>
      <c r="C49" s="6"/>
      <c r="D49" s="6"/>
      <c r="E49" s="6"/>
      <c r="F49" s="6"/>
      <c r="G49" s="6"/>
    </row>
    <row r="50" spans="2:7" ht="275.25" customHeight="1" x14ac:dyDescent="0.25">
      <c r="B50" s="6"/>
      <c r="C50" s="6"/>
      <c r="D50" s="6"/>
      <c r="E50" s="6"/>
      <c r="F50" s="6"/>
      <c r="G50" s="6"/>
    </row>
    <row r="53" spans="2:7" x14ac:dyDescent="0.25">
      <c r="B53" s="83" t="s">
        <v>357</v>
      </c>
    </row>
    <row r="55" spans="2:7" x14ac:dyDescent="0.25">
      <c r="B55" s="6"/>
      <c r="C55" s="6"/>
      <c r="D55" s="6"/>
      <c r="E55" s="6"/>
      <c r="F55" s="6"/>
      <c r="G55" s="6"/>
    </row>
    <row r="56" spans="2:7" x14ac:dyDescent="0.25">
      <c r="B56" s="6"/>
      <c r="C56" s="6"/>
      <c r="D56" s="6"/>
      <c r="E56" s="6"/>
      <c r="F56" s="6"/>
      <c r="G56" s="6"/>
    </row>
    <row r="57" spans="2:7" x14ac:dyDescent="0.25">
      <c r="B57" s="6"/>
      <c r="C57" s="6"/>
      <c r="D57" s="6"/>
      <c r="E57" s="6"/>
      <c r="F57" s="6"/>
      <c r="G57" s="6"/>
    </row>
    <row r="58" spans="2:7" x14ac:dyDescent="0.25">
      <c r="B58" s="6"/>
      <c r="C58" s="6"/>
      <c r="D58" s="6"/>
      <c r="E58" s="6"/>
      <c r="F58" s="6"/>
      <c r="G58" s="6"/>
    </row>
    <row r="59" spans="2:7" x14ac:dyDescent="0.25">
      <c r="B59" s="6"/>
      <c r="C59" s="6"/>
      <c r="D59" s="6"/>
      <c r="E59" s="6"/>
      <c r="F59" s="6"/>
      <c r="G59" s="6"/>
    </row>
    <row r="60" spans="2:7" x14ac:dyDescent="0.25">
      <c r="B60" s="6"/>
      <c r="C60" s="6"/>
      <c r="D60" s="6"/>
      <c r="E60" s="6"/>
      <c r="F60" s="6"/>
      <c r="G60" s="6"/>
    </row>
    <row r="61" spans="2:7" x14ac:dyDescent="0.25">
      <c r="B61" s="6"/>
      <c r="C61" s="6"/>
      <c r="D61" s="6"/>
      <c r="E61" s="6"/>
      <c r="F61" s="6"/>
      <c r="G61" s="6"/>
    </row>
    <row r="62" spans="2:7" x14ac:dyDescent="0.25">
      <c r="B62" s="6"/>
      <c r="C62" s="6"/>
      <c r="D62" s="6"/>
      <c r="E62" s="6"/>
      <c r="F62" s="6"/>
      <c r="G62" s="6"/>
    </row>
    <row r="63" spans="2:7" x14ac:dyDescent="0.25">
      <c r="B63" s="6"/>
      <c r="C63" s="6"/>
      <c r="D63" s="6"/>
      <c r="E63" s="6"/>
      <c r="F63" s="6"/>
      <c r="G63" s="6"/>
    </row>
    <row r="64" spans="2:7" x14ac:dyDescent="0.25">
      <c r="B64" s="6"/>
      <c r="C64" s="6"/>
      <c r="D64" s="6"/>
      <c r="E64" s="6"/>
      <c r="F64" s="6"/>
      <c r="G64" s="6"/>
    </row>
    <row r="65" spans="2:7" x14ac:dyDescent="0.25">
      <c r="B65" s="6"/>
      <c r="C65" s="6"/>
      <c r="D65" s="6"/>
      <c r="E65" s="6"/>
      <c r="F65" s="6"/>
      <c r="G65" s="6"/>
    </row>
    <row r="66" spans="2:7" x14ac:dyDescent="0.25">
      <c r="B66" s="6"/>
      <c r="C66" s="6"/>
      <c r="D66" s="6"/>
      <c r="E66" s="6"/>
      <c r="F66" s="6"/>
      <c r="G66" s="6"/>
    </row>
    <row r="67" spans="2:7" x14ac:dyDescent="0.25">
      <c r="B67" s="6"/>
      <c r="C67" s="6"/>
      <c r="D67" s="6"/>
      <c r="E67" s="6"/>
      <c r="F67" s="6"/>
      <c r="G67" s="6"/>
    </row>
    <row r="68" spans="2:7" x14ac:dyDescent="0.25">
      <c r="B68" s="6"/>
      <c r="C68" s="6"/>
      <c r="D68" s="6"/>
      <c r="E68" s="6"/>
      <c r="F68" s="6"/>
      <c r="G68" s="6"/>
    </row>
    <row r="69" spans="2:7" x14ac:dyDescent="0.25">
      <c r="B69" s="6"/>
      <c r="C69" s="6"/>
      <c r="D69" s="6"/>
      <c r="E69" s="6"/>
      <c r="F69" s="6"/>
      <c r="G69" s="6"/>
    </row>
    <row r="70" spans="2:7" x14ac:dyDescent="0.25">
      <c r="B70" s="6"/>
      <c r="C70" s="6"/>
      <c r="D70" s="6"/>
      <c r="E70" s="6"/>
      <c r="F70" s="6"/>
      <c r="G70" s="6"/>
    </row>
    <row r="73" spans="2:7" x14ac:dyDescent="0.25">
      <c r="B73" s="83" t="s">
        <v>358</v>
      </c>
    </row>
    <row r="75" spans="2:7" x14ac:dyDescent="0.25">
      <c r="B75" s="6"/>
      <c r="C75" s="6"/>
      <c r="D75" s="6"/>
      <c r="E75" s="6"/>
      <c r="F75" s="6"/>
      <c r="G75" s="6"/>
    </row>
    <row r="76" spans="2:7" x14ac:dyDescent="0.25">
      <c r="B76" s="6"/>
      <c r="C76" s="6"/>
      <c r="D76" s="6"/>
      <c r="E76" s="6"/>
      <c r="F76" s="6"/>
      <c r="G76" s="6"/>
    </row>
    <row r="77" spans="2:7" x14ac:dyDescent="0.25">
      <c r="B77" s="6"/>
      <c r="C77" s="6"/>
      <c r="D77" s="6"/>
      <c r="E77" s="6"/>
      <c r="F77" s="6"/>
      <c r="G77" s="6"/>
    </row>
    <row r="78" spans="2:7" x14ac:dyDescent="0.25">
      <c r="B78" s="6"/>
      <c r="C78" s="6"/>
      <c r="D78" s="6"/>
      <c r="E78" s="6"/>
      <c r="F78" s="6"/>
      <c r="G78" s="6"/>
    </row>
    <row r="79" spans="2:7" x14ac:dyDescent="0.25">
      <c r="B79" s="6"/>
      <c r="C79" s="6"/>
      <c r="D79" s="6"/>
      <c r="E79" s="6"/>
      <c r="F79" s="6"/>
      <c r="G79" s="6"/>
    </row>
    <row r="80" spans="2:7" x14ac:dyDescent="0.25">
      <c r="B80" s="6"/>
      <c r="C80" s="6"/>
      <c r="D80" s="6"/>
      <c r="E80" s="6"/>
      <c r="F80" s="6"/>
      <c r="G80" s="6"/>
    </row>
    <row r="81" spans="2:7" x14ac:dyDescent="0.25">
      <c r="B81" s="6"/>
      <c r="C81" s="6"/>
      <c r="D81" s="6"/>
      <c r="E81" s="6"/>
      <c r="F81" s="6"/>
      <c r="G81" s="6"/>
    </row>
    <row r="82" spans="2:7" x14ac:dyDescent="0.25">
      <c r="B82" s="6"/>
      <c r="C82" s="6"/>
      <c r="D82" s="6"/>
      <c r="E82" s="6"/>
      <c r="F82" s="6"/>
      <c r="G82" s="6"/>
    </row>
    <row r="83" spans="2:7" x14ac:dyDescent="0.25">
      <c r="B83" s="6"/>
      <c r="C83" s="6"/>
      <c r="D83" s="6"/>
      <c r="E83" s="6"/>
      <c r="F83" s="6"/>
      <c r="G83" s="6"/>
    </row>
    <row r="84" spans="2:7" x14ac:dyDescent="0.25">
      <c r="B84" s="6"/>
      <c r="C84" s="6"/>
      <c r="D84" s="6"/>
      <c r="E84" s="6"/>
      <c r="F84" s="6"/>
      <c r="G84" s="6"/>
    </row>
    <row r="85" spans="2:7" x14ac:dyDescent="0.25">
      <c r="B85" s="6"/>
      <c r="C85" s="6"/>
      <c r="D85" s="6"/>
      <c r="E85" s="6"/>
      <c r="F85" s="6"/>
      <c r="G85" s="6"/>
    </row>
    <row r="86" spans="2:7" x14ac:dyDescent="0.25">
      <c r="B86" s="6"/>
      <c r="C86" s="6"/>
      <c r="D86" s="6"/>
      <c r="E86" s="6"/>
      <c r="F86" s="6"/>
      <c r="G86" s="6"/>
    </row>
    <row r="87" spans="2:7" x14ac:dyDescent="0.25">
      <c r="B87" s="6"/>
      <c r="C87" s="6"/>
      <c r="D87" s="6"/>
      <c r="E87" s="6"/>
      <c r="F87" s="6"/>
      <c r="G87" s="6"/>
    </row>
    <row r="88" spans="2:7" x14ac:dyDescent="0.25">
      <c r="B88" s="6"/>
      <c r="C88" s="6"/>
      <c r="D88" s="6"/>
      <c r="E88" s="6"/>
      <c r="F88" s="6"/>
      <c r="G88" s="6"/>
    </row>
    <row r="89" spans="2:7" x14ac:dyDescent="0.25">
      <c r="B89" s="6"/>
      <c r="C89" s="6"/>
      <c r="D89" s="6"/>
      <c r="E89" s="6"/>
      <c r="F89" s="6"/>
      <c r="G89" s="6"/>
    </row>
    <row r="90" spans="2:7" x14ac:dyDescent="0.25">
      <c r="B90" s="6"/>
      <c r="C90" s="6"/>
      <c r="D90" s="6"/>
      <c r="E90" s="6"/>
      <c r="F90" s="6"/>
      <c r="G90" s="6"/>
    </row>
    <row r="91" spans="2:7" x14ac:dyDescent="0.25">
      <c r="B91" s="6"/>
      <c r="C91" s="6"/>
      <c r="D91" s="6"/>
      <c r="E91" s="6"/>
      <c r="F91" s="6"/>
      <c r="G91" s="6"/>
    </row>
    <row r="92" spans="2:7" x14ac:dyDescent="0.25">
      <c r="B92" s="6"/>
      <c r="C92" s="6"/>
      <c r="D92" s="6"/>
      <c r="E92" s="6"/>
      <c r="F92" s="6"/>
      <c r="G92" s="6"/>
    </row>
    <row r="93" spans="2:7" x14ac:dyDescent="0.25">
      <c r="B93" s="6"/>
      <c r="C93" s="6"/>
      <c r="D93" s="6"/>
      <c r="E93" s="6"/>
      <c r="F93" s="6"/>
      <c r="G93" s="6"/>
    </row>
    <row r="94" spans="2:7" x14ac:dyDescent="0.25">
      <c r="B94" s="6"/>
      <c r="C94" s="6"/>
      <c r="D94" s="6"/>
      <c r="E94" s="6"/>
      <c r="F94" s="6"/>
      <c r="G94" s="6"/>
    </row>
    <row r="96" spans="2:7" x14ac:dyDescent="0.25">
      <c r="B96" s="83" t="s">
        <v>359</v>
      </c>
    </row>
    <row r="98" spans="2:7" x14ac:dyDescent="0.25">
      <c r="B98" s="6"/>
      <c r="C98" s="6"/>
      <c r="D98" s="6"/>
      <c r="E98" s="6"/>
      <c r="F98" s="6"/>
      <c r="G98" s="6"/>
    </row>
    <row r="99" spans="2:7" x14ac:dyDescent="0.25">
      <c r="B99" s="6"/>
      <c r="C99" s="6"/>
      <c r="D99" s="6"/>
      <c r="E99" s="6"/>
      <c r="F99" s="6"/>
      <c r="G99" s="6"/>
    </row>
    <row r="100" spans="2:7" x14ac:dyDescent="0.25">
      <c r="B100" s="6"/>
      <c r="C100" s="6"/>
      <c r="D100" s="6"/>
      <c r="E100" s="6"/>
      <c r="F100" s="6"/>
      <c r="G100" s="6"/>
    </row>
    <row r="101" spans="2:7" x14ac:dyDescent="0.25">
      <c r="B101" s="6"/>
      <c r="C101" s="6"/>
      <c r="D101" s="6"/>
      <c r="E101" s="6"/>
      <c r="F101" s="6"/>
      <c r="G101" s="6"/>
    </row>
    <row r="102" spans="2:7" x14ac:dyDescent="0.25">
      <c r="B102" s="6"/>
      <c r="C102" s="6"/>
      <c r="D102" s="6"/>
      <c r="E102" s="6"/>
      <c r="F102" s="6"/>
      <c r="G102" s="6"/>
    </row>
    <row r="103" spans="2:7" x14ac:dyDescent="0.25">
      <c r="B103" s="6"/>
      <c r="C103" s="6"/>
      <c r="D103" s="6"/>
      <c r="E103" s="6"/>
      <c r="F103" s="6"/>
      <c r="G103" s="6"/>
    </row>
    <row r="104" spans="2:7" x14ac:dyDescent="0.25">
      <c r="B104" s="6"/>
      <c r="C104" s="6"/>
      <c r="D104" s="6"/>
      <c r="E104" s="6"/>
      <c r="F104" s="6"/>
      <c r="G104" s="6"/>
    </row>
    <row r="105" spans="2:7" x14ac:dyDescent="0.25">
      <c r="B105" s="6"/>
      <c r="C105" s="6"/>
      <c r="D105" s="6"/>
      <c r="E105" s="6"/>
      <c r="F105" s="6"/>
      <c r="G105" s="6"/>
    </row>
    <row r="106" spans="2:7" x14ac:dyDescent="0.25">
      <c r="B106" s="6"/>
      <c r="C106" s="6"/>
      <c r="D106" s="6"/>
      <c r="E106" s="6"/>
      <c r="F106" s="6"/>
      <c r="G106" s="6"/>
    </row>
    <row r="107" spans="2:7" x14ac:dyDescent="0.25">
      <c r="B107" s="6"/>
      <c r="C107" s="6"/>
      <c r="D107" s="6"/>
      <c r="E107" s="6"/>
      <c r="F107" s="6"/>
      <c r="G107" s="6"/>
    </row>
    <row r="108" spans="2:7" x14ac:dyDescent="0.25">
      <c r="B108" s="6"/>
      <c r="C108" s="6"/>
      <c r="D108" s="6"/>
      <c r="E108" s="6"/>
      <c r="F108" s="6"/>
      <c r="G108" s="6"/>
    </row>
    <row r="109" spans="2:7" x14ac:dyDescent="0.25">
      <c r="B109" s="6"/>
      <c r="C109" s="6"/>
      <c r="D109" s="6"/>
      <c r="E109" s="6"/>
      <c r="F109" s="6"/>
      <c r="G109" s="6"/>
    </row>
    <row r="110" spans="2:7" x14ac:dyDescent="0.25">
      <c r="B110" s="6"/>
      <c r="C110" s="6"/>
      <c r="D110" s="6"/>
      <c r="E110" s="6"/>
      <c r="F110" s="6"/>
      <c r="G110" s="6"/>
    </row>
    <row r="111" spans="2:7" x14ac:dyDescent="0.25">
      <c r="B111" s="6"/>
      <c r="C111" s="6"/>
      <c r="D111" s="6"/>
      <c r="E111" s="6"/>
      <c r="F111" s="6"/>
      <c r="G111" s="6"/>
    </row>
    <row r="113" spans="2:7" x14ac:dyDescent="0.25">
      <c r="B113" s="83" t="s">
        <v>360</v>
      </c>
    </row>
    <row r="115" spans="2:7" x14ac:dyDescent="0.25">
      <c r="B115" s="6"/>
      <c r="C115" s="6"/>
      <c r="D115" s="6"/>
      <c r="E115" s="6"/>
      <c r="F115" s="6"/>
      <c r="G115" s="6"/>
    </row>
    <row r="116" spans="2:7" x14ac:dyDescent="0.25">
      <c r="B116" s="6"/>
      <c r="C116" s="6"/>
      <c r="D116" s="6"/>
      <c r="E116" s="6"/>
      <c r="F116" s="6"/>
      <c r="G116" s="6"/>
    </row>
    <row r="117" spans="2:7" x14ac:dyDescent="0.25">
      <c r="B117" s="6"/>
      <c r="C117" s="6"/>
      <c r="D117" s="6"/>
      <c r="E117" s="6"/>
      <c r="F117" s="6"/>
      <c r="G117" s="6"/>
    </row>
    <row r="118" spans="2:7" x14ac:dyDescent="0.25">
      <c r="B118" s="6"/>
      <c r="C118" s="6"/>
      <c r="D118" s="6"/>
      <c r="E118" s="6"/>
      <c r="F118" s="6"/>
      <c r="G118" s="6"/>
    </row>
    <row r="119" spans="2:7" x14ac:dyDescent="0.25">
      <c r="B119" s="6"/>
      <c r="C119" s="6"/>
      <c r="D119" s="6"/>
      <c r="E119" s="6"/>
      <c r="F119" s="6"/>
      <c r="G119" s="6"/>
    </row>
    <row r="121" spans="2:7" x14ac:dyDescent="0.25">
      <c r="B121" s="83" t="s">
        <v>361</v>
      </c>
    </row>
    <row r="123" spans="2:7" x14ac:dyDescent="0.25">
      <c r="B123" s="6"/>
      <c r="C123" s="6"/>
      <c r="D123" s="6"/>
      <c r="E123" s="6"/>
      <c r="F123" s="6"/>
      <c r="G123" s="6"/>
    </row>
    <row r="124" spans="2:7" x14ac:dyDescent="0.25">
      <c r="B124" s="6"/>
      <c r="C124" s="6"/>
      <c r="D124" s="6"/>
      <c r="E124" s="6"/>
      <c r="F124" s="6"/>
      <c r="G124" s="6"/>
    </row>
    <row r="125" spans="2:7" x14ac:dyDescent="0.25">
      <c r="B125" s="6"/>
      <c r="C125" s="6"/>
      <c r="D125" s="6"/>
      <c r="E125" s="6"/>
      <c r="F125" s="6"/>
      <c r="G125" s="6"/>
    </row>
    <row r="126" spans="2:7" x14ac:dyDescent="0.25">
      <c r="B126" s="6"/>
      <c r="C126" s="6"/>
      <c r="D126" s="6"/>
      <c r="E126" s="6"/>
      <c r="F126" s="6"/>
      <c r="G126" s="6"/>
    </row>
    <row r="127" spans="2:7" x14ac:dyDescent="0.25">
      <c r="B127" s="6"/>
      <c r="C127" s="6"/>
      <c r="D127" s="6"/>
      <c r="E127" s="6"/>
      <c r="F127" s="6"/>
      <c r="G127" s="6"/>
    </row>
    <row r="128" spans="2:7" x14ac:dyDescent="0.25">
      <c r="B128" s="6"/>
      <c r="C128" s="6"/>
      <c r="D128" s="6"/>
      <c r="E128" s="6"/>
      <c r="F128" s="6"/>
      <c r="G128" s="6"/>
    </row>
    <row r="130" spans="2:7" x14ac:dyDescent="0.25">
      <c r="B130" s="83" t="s">
        <v>362</v>
      </c>
    </row>
    <row r="132" spans="2:7" x14ac:dyDescent="0.25">
      <c r="B132" s="6"/>
      <c r="C132" s="6"/>
      <c r="D132" s="6"/>
      <c r="E132" s="6"/>
      <c r="F132" s="6"/>
      <c r="G132" s="6"/>
    </row>
    <row r="133" spans="2:7" x14ac:dyDescent="0.25">
      <c r="B133" s="6"/>
      <c r="C133" s="6"/>
      <c r="D133" s="6"/>
      <c r="E133" s="6"/>
      <c r="F133" s="6"/>
      <c r="G133" s="6"/>
    </row>
    <row r="134" spans="2:7" x14ac:dyDescent="0.25">
      <c r="B134" s="6"/>
      <c r="C134" s="6"/>
      <c r="D134" s="6"/>
      <c r="E134" s="6"/>
      <c r="F134" s="6"/>
      <c r="G134" s="6"/>
    </row>
    <row r="135" spans="2:7" x14ac:dyDescent="0.25">
      <c r="B135" s="6"/>
      <c r="C135" s="6"/>
      <c r="D135" s="6"/>
      <c r="E135" s="6"/>
      <c r="F135" s="6"/>
      <c r="G135" s="6"/>
    </row>
    <row r="136" spans="2:7" x14ac:dyDescent="0.25">
      <c r="B136" s="6"/>
      <c r="C136" s="6"/>
      <c r="D136" s="6"/>
      <c r="E136" s="6"/>
      <c r="F136" s="6"/>
      <c r="G136" s="6"/>
    </row>
    <row r="137" spans="2:7" x14ac:dyDescent="0.25">
      <c r="B137" s="6"/>
      <c r="C137" s="6"/>
      <c r="D137" s="6"/>
      <c r="E137" s="6"/>
      <c r="F137" s="6"/>
      <c r="G137" s="6"/>
    </row>
    <row r="138" spans="2:7" x14ac:dyDescent="0.25">
      <c r="B138" s="6"/>
      <c r="C138" s="6"/>
      <c r="D138" s="6"/>
      <c r="E138" s="6"/>
      <c r="F138" s="6"/>
      <c r="G138" s="6"/>
    </row>
    <row r="139" spans="2:7" x14ac:dyDescent="0.25">
      <c r="B139" s="6"/>
      <c r="C139" s="6"/>
      <c r="D139" s="6"/>
      <c r="E139" s="6"/>
      <c r="F139" s="6"/>
      <c r="G139" s="6"/>
    </row>
    <row r="140" spans="2:7" x14ac:dyDescent="0.25">
      <c r="B140" s="6"/>
      <c r="C140" s="6"/>
      <c r="D140" s="6"/>
      <c r="E140" s="6"/>
      <c r="F140" s="6"/>
      <c r="G140" s="6"/>
    </row>
    <row r="141" spans="2:7" x14ac:dyDescent="0.25">
      <c r="B141" s="6"/>
      <c r="C141" s="6"/>
      <c r="D141" s="6"/>
      <c r="E141" s="6"/>
      <c r="F141" s="6"/>
      <c r="G141" s="6"/>
    </row>
    <row r="142" spans="2:7" x14ac:dyDescent="0.25">
      <c r="B142" s="6"/>
      <c r="C142" s="6"/>
      <c r="D142" s="6"/>
      <c r="E142" s="6"/>
      <c r="F142" s="6"/>
      <c r="G142" s="6"/>
    </row>
    <row r="143" spans="2:7" x14ac:dyDescent="0.25">
      <c r="B143" s="6"/>
      <c r="C143" s="6"/>
      <c r="D143" s="6"/>
      <c r="E143" s="6"/>
      <c r="F143" s="6"/>
      <c r="G143" s="6"/>
    </row>
    <row r="144" spans="2:7" x14ac:dyDescent="0.25">
      <c r="B144" s="6"/>
      <c r="C144" s="6"/>
      <c r="D144" s="6"/>
      <c r="E144" s="6"/>
      <c r="F144" s="6"/>
      <c r="G144" s="6"/>
    </row>
    <row r="145" spans="2:7" x14ac:dyDescent="0.25">
      <c r="B145" s="6"/>
      <c r="C145" s="6"/>
      <c r="D145" s="6"/>
      <c r="E145" s="6"/>
      <c r="F145" s="6"/>
      <c r="G145" s="6"/>
    </row>
    <row r="146" spans="2:7" x14ac:dyDescent="0.25">
      <c r="B146" s="6"/>
      <c r="C146" s="6"/>
      <c r="D146" s="6"/>
      <c r="E146" s="6"/>
      <c r="F146" s="6"/>
      <c r="G146" s="6"/>
    </row>
    <row r="147" spans="2:7" x14ac:dyDescent="0.25">
      <c r="B147" s="6"/>
      <c r="C147" s="6"/>
      <c r="D147" s="6"/>
      <c r="E147" s="6"/>
      <c r="F147" s="6"/>
      <c r="G147" s="6"/>
    </row>
    <row r="148" spans="2:7" x14ac:dyDescent="0.25">
      <c r="B148" s="6"/>
      <c r="C148" s="6"/>
      <c r="D148" s="6"/>
      <c r="E148" s="6"/>
      <c r="F148" s="6"/>
      <c r="G148" s="6"/>
    </row>
    <row r="149" spans="2:7" x14ac:dyDescent="0.25">
      <c r="B149" s="6"/>
      <c r="C149" s="6"/>
      <c r="D149" s="6"/>
      <c r="E149" s="6"/>
      <c r="F149" s="6"/>
      <c r="G149" s="6"/>
    </row>
    <row r="150" spans="2:7" x14ac:dyDescent="0.25">
      <c r="B150" s="6"/>
      <c r="C150" s="6"/>
      <c r="D150" s="6"/>
      <c r="E150" s="6"/>
      <c r="F150" s="6"/>
      <c r="G150" s="6"/>
    </row>
    <row r="151" spans="2:7" x14ac:dyDescent="0.25">
      <c r="B151" s="6"/>
      <c r="C151" s="6"/>
      <c r="D151" s="6"/>
      <c r="E151" s="6"/>
      <c r="F151" s="6"/>
      <c r="G151" s="6"/>
    </row>
    <row r="152" spans="2:7" x14ac:dyDescent="0.25">
      <c r="B152" s="6"/>
      <c r="C152" s="6"/>
      <c r="D152" s="6"/>
      <c r="E152" s="6"/>
      <c r="F152" s="6"/>
      <c r="G152" s="6"/>
    </row>
    <row r="153" spans="2:7" x14ac:dyDescent="0.25">
      <c r="B153" s="6"/>
      <c r="C153" s="6"/>
      <c r="D153" s="6"/>
      <c r="E153" s="6"/>
      <c r="F153" s="6"/>
      <c r="G153" s="6"/>
    </row>
    <row r="154" spans="2:7" x14ac:dyDescent="0.25">
      <c r="B154" s="6"/>
      <c r="C154" s="6"/>
      <c r="D154" s="6"/>
      <c r="E154" s="6"/>
      <c r="F154" s="6"/>
      <c r="G154" s="6"/>
    </row>
    <row r="155" spans="2:7" x14ac:dyDescent="0.25">
      <c r="B155" s="6"/>
      <c r="C155" s="6"/>
      <c r="D155" s="6"/>
      <c r="E155" s="6"/>
      <c r="F155" s="6"/>
      <c r="G155" s="6"/>
    </row>
    <row r="156" spans="2:7" x14ac:dyDescent="0.25">
      <c r="B156" s="6"/>
      <c r="C156" s="6"/>
      <c r="D156" s="6"/>
      <c r="E156" s="6"/>
      <c r="F156" s="6"/>
      <c r="G156" s="6"/>
    </row>
    <row r="157" spans="2:7" x14ac:dyDescent="0.25">
      <c r="B157" s="6"/>
      <c r="C157" s="6"/>
      <c r="D157" s="6"/>
      <c r="E157" s="6"/>
      <c r="F157" s="6"/>
      <c r="G157" s="6"/>
    </row>
    <row r="158" spans="2:7" x14ac:dyDescent="0.25">
      <c r="B158" s="6"/>
      <c r="C158" s="6"/>
      <c r="D158" s="6"/>
      <c r="E158" s="6"/>
      <c r="F158" s="6"/>
      <c r="G158" s="6"/>
    </row>
    <row r="159" spans="2:7" x14ac:dyDescent="0.25">
      <c r="B159" s="6"/>
      <c r="C159" s="6"/>
      <c r="D159" s="6"/>
      <c r="E159" s="6"/>
      <c r="F159" s="6"/>
      <c r="G159" s="6"/>
    </row>
    <row r="160" spans="2:7" x14ac:dyDescent="0.25">
      <c r="B160" s="6"/>
      <c r="C160" s="6"/>
      <c r="D160" s="6"/>
      <c r="E160" s="6"/>
      <c r="F160" s="6"/>
      <c r="G160" s="6"/>
    </row>
    <row r="162" spans="2:7" x14ac:dyDescent="0.25">
      <c r="B162" s="83" t="s">
        <v>363</v>
      </c>
    </row>
    <row r="164" spans="2:7" x14ac:dyDescent="0.25">
      <c r="B164" s="6"/>
      <c r="C164" s="6"/>
      <c r="D164" s="6"/>
      <c r="E164" s="6"/>
      <c r="F164" s="6"/>
      <c r="G164" s="6"/>
    </row>
    <row r="165" spans="2:7" x14ac:dyDescent="0.25">
      <c r="B165" s="6"/>
      <c r="C165" s="6"/>
      <c r="D165" s="6"/>
      <c r="E165" s="6"/>
      <c r="F165" s="6"/>
      <c r="G165" s="6"/>
    </row>
    <row r="166" spans="2:7" x14ac:dyDescent="0.25">
      <c r="B166" s="6"/>
      <c r="C166" s="6"/>
      <c r="D166" s="6"/>
      <c r="E166" s="6"/>
      <c r="F166" s="6"/>
      <c r="G166" s="6"/>
    </row>
    <row r="167" spans="2:7" x14ac:dyDescent="0.25">
      <c r="B167" s="6"/>
      <c r="C167" s="6"/>
      <c r="D167" s="6"/>
      <c r="E167" s="6"/>
      <c r="F167" s="6"/>
      <c r="G167" s="6"/>
    </row>
    <row r="168" spans="2:7" x14ac:dyDescent="0.25">
      <c r="B168" s="6"/>
      <c r="C168" s="6"/>
      <c r="D168" s="6"/>
      <c r="E168" s="6"/>
      <c r="F168" s="6"/>
      <c r="G168" s="6"/>
    </row>
    <row r="169" spans="2:7" x14ac:dyDescent="0.25">
      <c r="B169" s="6"/>
      <c r="C169" s="6"/>
      <c r="D169" s="6"/>
      <c r="E169" s="6"/>
      <c r="F169" s="6"/>
      <c r="G169" s="6"/>
    </row>
    <row r="170" spans="2:7" x14ac:dyDescent="0.25">
      <c r="B170" s="6"/>
      <c r="C170" s="6"/>
      <c r="D170" s="6"/>
      <c r="E170" s="6"/>
      <c r="F170" s="6"/>
      <c r="G170" s="6"/>
    </row>
    <row r="171" spans="2:7" x14ac:dyDescent="0.25">
      <c r="B171" s="6"/>
      <c r="C171" s="6"/>
      <c r="D171" s="6"/>
      <c r="E171" s="6"/>
      <c r="F171" s="6"/>
      <c r="G171" s="6"/>
    </row>
    <row r="172" spans="2:7" x14ac:dyDescent="0.25">
      <c r="B172" s="6"/>
      <c r="C172" s="6"/>
      <c r="D172" s="6"/>
      <c r="E172" s="6"/>
      <c r="F172" s="6"/>
      <c r="G172" s="6"/>
    </row>
    <row r="173" spans="2:7" x14ac:dyDescent="0.25">
      <c r="B173" s="6"/>
      <c r="C173" s="6"/>
      <c r="D173" s="6"/>
      <c r="E173" s="6"/>
      <c r="F173" s="6"/>
      <c r="G173" s="6"/>
    </row>
    <row r="174" spans="2:7" x14ac:dyDescent="0.25">
      <c r="B174" s="6"/>
      <c r="C174" s="6"/>
      <c r="D174" s="6"/>
      <c r="E174" s="6"/>
      <c r="F174" s="6"/>
      <c r="G174" s="6"/>
    </row>
    <row r="175" spans="2:7" x14ac:dyDescent="0.25">
      <c r="B175" s="6"/>
      <c r="C175" s="6"/>
      <c r="D175" s="6"/>
      <c r="E175" s="6"/>
      <c r="F175" s="6"/>
      <c r="G175" s="6"/>
    </row>
    <row r="176" spans="2:7" x14ac:dyDescent="0.25">
      <c r="B176" s="6"/>
      <c r="C176" s="6"/>
      <c r="D176" s="6"/>
      <c r="E176" s="6"/>
      <c r="F176" s="6"/>
      <c r="G176" s="6"/>
    </row>
    <row r="177" spans="2:7" x14ac:dyDescent="0.25">
      <c r="B177" s="6"/>
      <c r="C177" s="6"/>
      <c r="D177" s="6"/>
      <c r="E177" s="6"/>
      <c r="F177" s="6"/>
      <c r="G177" s="6"/>
    </row>
    <row r="178" spans="2:7" x14ac:dyDescent="0.25">
      <c r="B178" s="6"/>
      <c r="C178" s="6"/>
      <c r="D178" s="6"/>
      <c r="E178" s="6"/>
      <c r="F178" s="6"/>
      <c r="G178" s="6"/>
    </row>
    <row r="179" spans="2:7" x14ac:dyDescent="0.25">
      <c r="B179" s="6"/>
      <c r="C179" s="6"/>
      <c r="D179" s="6"/>
      <c r="E179" s="6"/>
      <c r="F179" s="6"/>
      <c r="G179" s="6"/>
    </row>
    <row r="180" spans="2:7" x14ac:dyDescent="0.25">
      <c r="B180" s="6"/>
      <c r="C180" s="6"/>
      <c r="D180" s="6"/>
      <c r="E180" s="6"/>
      <c r="F180" s="6"/>
      <c r="G180" s="6"/>
    </row>
    <row r="181" spans="2:7" x14ac:dyDescent="0.25">
      <c r="B181" s="6"/>
      <c r="C181" s="6"/>
      <c r="D181" s="6"/>
      <c r="E181" s="6"/>
      <c r="F181" s="6"/>
      <c r="G181" s="6"/>
    </row>
    <row r="182" spans="2:7" x14ac:dyDescent="0.25">
      <c r="B182" s="6"/>
      <c r="C182" s="6"/>
      <c r="D182" s="6"/>
      <c r="E182" s="6"/>
      <c r="F182" s="6"/>
      <c r="G182" s="6"/>
    </row>
    <row r="183" spans="2:7" x14ac:dyDescent="0.25">
      <c r="B183" s="6"/>
      <c r="C183" s="6"/>
      <c r="D183" s="6"/>
      <c r="E183" s="6"/>
      <c r="F183" s="6"/>
      <c r="G183" s="6"/>
    </row>
    <row r="184" spans="2:7" x14ac:dyDescent="0.25">
      <c r="B184" s="6"/>
      <c r="C184" s="6"/>
      <c r="D184" s="6"/>
      <c r="E184" s="6"/>
      <c r="F184" s="6"/>
      <c r="G184" s="6"/>
    </row>
    <row r="185" spans="2:7" x14ac:dyDescent="0.25">
      <c r="B185" s="6"/>
      <c r="C185" s="6"/>
      <c r="D185" s="6"/>
      <c r="E185" s="6"/>
      <c r="F185" s="6"/>
      <c r="G185" s="6"/>
    </row>
    <row r="186" spans="2:7" x14ac:dyDescent="0.25">
      <c r="B186" s="6"/>
      <c r="C186" s="6"/>
      <c r="D186" s="6"/>
      <c r="E186" s="6"/>
      <c r="F186" s="6"/>
      <c r="G186" s="6"/>
    </row>
    <row r="187" spans="2:7" x14ac:dyDescent="0.25">
      <c r="B187" s="6"/>
      <c r="C187" s="6"/>
      <c r="D187" s="6"/>
      <c r="E187" s="6"/>
      <c r="F187" s="6"/>
      <c r="G187" s="6"/>
    </row>
    <row r="188" spans="2:7" x14ac:dyDescent="0.25">
      <c r="B188" s="6"/>
      <c r="C188" s="6"/>
      <c r="D188" s="6"/>
      <c r="E188" s="6"/>
      <c r="F188" s="6"/>
      <c r="G188" s="6"/>
    </row>
    <row r="189" spans="2:7" x14ac:dyDescent="0.25">
      <c r="B189" s="6"/>
      <c r="C189" s="6"/>
      <c r="D189" s="6"/>
      <c r="E189" s="6"/>
      <c r="F189" s="6"/>
      <c r="G189" s="6"/>
    </row>
    <row r="191" spans="2:7" x14ac:dyDescent="0.25">
      <c r="B191" s="83" t="s">
        <v>364</v>
      </c>
    </row>
    <row r="193" spans="2:7" x14ac:dyDescent="0.25">
      <c r="B193" s="6"/>
      <c r="C193" s="6"/>
      <c r="D193" s="6"/>
      <c r="E193" s="6"/>
      <c r="F193" s="6"/>
      <c r="G193" s="6"/>
    </row>
    <row r="194" spans="2:7" x14ac:dyDescent="0.25">
      <c r="B194" s="6"/>
      <c r="C194" s="6"/>
      <c r="D194" s="6"/>
      <c r="E194" s="6"/>
      <c r="F194" s="6"/>
      <c r="G194" s="6"/>
    </row>
    <row r="195" spans="2:7" x14ac:dyDescent="0.25">
      <c r="B195" s="6"/>
      <c r="C195" s="6"/>
      <c r="D195" s="6"/>
      <c r="E195" s="6"/>
      <c r="F195" s="6"/>
      <c r="G195" s="6"/>
    </row>
    <row r="196" spans="2:7" x14ac:dyDescent="0.25">
      <c r="B196" s="6"/>
      <c r="C196" s="6"/>
      <c r="D196" s="6"/>
      <c r="E196" s="6"/>
      <c r="F196" s="6"/>
      <c r="G196" s="6"/>
    </row>
    <row r="197" spans="2:7" x14ac:dyDescent="0.25">
      <c r="B197" s="6"/>
      <c r="C197" s="6"/>
      <c r="D197" s="6"/>
      <c r="E197" s="6"/>
      <c r="F197" s="6"/>
      <c r="G197" s="6"/>
    </row>
    <row r="198" spans="2:7" x14ac:dyDescent="0.25">
      <c r="B198" s="6"/>
      <c r="C198" s="6"/>
      <c r="D198" s="6"/>
      <c r="E198" s="6"/>
      <c r="F198" s="6"/>
      <c r="G198" s="6"/>
    </row>
    <row r="199" spans="2:7" x14ac:dyDescent="0.25">
      <c r="B199" s="6"/>
      <c r="C199" s="6"/>
      <c r="D199" s="6"/>
      <c r="E199" s="6"/>
      <c r="F199" s="6"/>
      <c r="G199" s="6"/>
    </row>
    <row r="200" spans="2:7" x14ac:dyDescent="0.25">
      <c r="B200" s="6"/>
      <c r="C200" s="6"/>
      <c r="D200" s="6"/>
      <c r="E200" s="6"/>
      <c r="F200" s="6"/>
      <c r="G200" s="6"/>
    </row>
    <row r="201" spans="2:7" x14ac:dyDescent="0.25">
      <c r="B201" s="6"/>
      <c r="C201" s="6"/>
      <c r="D201" s="6"/>
      <c r="E201" s="6"/>
      <c r="F201" s="6"/>
      <c r="G201" s="6"/>
    </row>
    <row r="202" spans="2:7" x14ac:dyDescent="0.25">
      <c r="B202" s="6"/>
      <c r="C202" s="6"/>
      <c r="D202" s="6"/>
      <c r="E202" s="6"/>
      <c r="F202" s="6"/>
      <c r="G202" s="6"/>
    </row>
    <row r="203" spans="2:7" x14ac:dyDescent="0.25">
      <c r="B203" s="6"/>
      <c r="C203" s="6"/>
      <c r="D203" s="6"/>
      <c r="E203" s="6"/>
      <c r="F203" s="6"/>
      <c r="G203" s="6"/>
    </row>
    <row r="204" spans="2:7" x14ac:dyDescent="0.25">
      <c r="B204" s="6"/>
      <c r="C204" s="6"/>
      <c r="D204" s="6"/>
      <c r="E204" s="6"/>
      <c r="F204" s="6"/>
      <c r="G204" s="6"/>
    </row>
    <row r="205" spans="2:7" x14ac:dyDescent="0.25">
      <c r="B205" s="6"/>
      <c r="C205" s="6"/>
      <c r="D205" s="6"/>
      <c r="E205" s="6"/>
      <c r="F205" s="6"/>
      <c r="G205" s="6"/>
    </row>
    <row r="206" spans="2:7" x14ac:dyDescent="0.25">
      <c r="B206" s="6"/>
      <c r="C206" s="6"/>
      <c r="D206" s="6"/>
      <c r="E206" s="6"/>
      <c r="F206" s="6"/>
      <c r="G206" s="6"/>
    </row>
    <row r="207" spans="2:7" x14ac:dyDescent="0.25">
      <c r="B207" s="6"/>
      <c r="C207" s="6"/>
      <c r="D207" s="6"/>
      <c r="E207" s="6"/>
      <c r="F207" s="6"/>
      <c r="G207" s="6"/>
    </row>
    <row r="208" spans="2:7" x14ac:dyDescent="0.25">
      <c r="B208" s="6"/>
      <c r="C208" s="6"/>
      <c r="D208" s="6"/>
      <c r="E208" s="6"/>
      <c r="F208" s="6"/>
      <c r="G208" s="6"/>
    </row>
    <row r="209" spans="2:7" x14ac:dyDescent="0.25">
      <c r="B209" s="6"/>
      <c r="C209" s="6"/>
      <c r="D209" s="6"/>
      <c r="E209" s="6"/>
      <c r="F209" s="6"/>
      <c r="G209" s="6"/>
    </row>
    <row r="210" spans="2:7" x14ac:dyDescent="0.25">
      <c r="B210" s="6"/>
      <c r="C210" s="6"/>
      <c r="D210" s="6"/>
      <c r="E210" s="6"/>
      <c r="F210" s="6"/>
      <c r="G210" s="6"/>
    </row>
    <row r="211" spans="2:7" x14ac:dyDescent="0.25">
      <c r="B211" s="6"/>
      <c r="C211" s="6"/>
      <c r="D211" s="6"/>
      <c r="E211" s="6"/>
      <c r="F211" s="6"/>
      <c r="G211" s="6"/>
    </row>
    <row r="212" spans="2:7" x14ac:dyDescent="0.25">
      <c r="B212" s="6"/>
      <c r="C212" s="6"/>
      <c r="D212" s="6"/>
      <c r="E212" s="6"/>
      <c r="F212" s="6"/>
      <c r="G212" s="6"/>
    </row>
    <row r="213" spans="2:7" x14ac:dyDescent="0.25">
      <c r="B213" s="6"/>
      <c r="C213" s="6"/>
      <c r="D213" s="6"/>
      <c r="E213" s="6"/>
      <c r="F213" s="6"/>
      <c r="G213" s="6"/>
    </row>
    <row r="214" spans="2:7" x14ac:dyDescent="0.25">
      <c r="B214" s="6"/>
      <c r="C214" s="6"/>
      <c r="D214" s="6"/>
      <c r="E214" s="6"/>
      <c r="F214" s="6"/>
      <c r="G214" s="6"/>
    </row>
    <row r="216" spans="2:7" x14ac:dyDescent="0.25">
      <c r="B216" s="83" t="s">
        <v>365</v>
      </c>
    </row>
    <row r="218" spans="2:7" x14ac:dyDescent="0.25">
      <c r="B218" s="6"/>
      <c r="C218" s="6"/>
      <c r="D218" s="6"/>
      <c r="E218" s="6"/>
      <c r="F218" s="6"/>
      <c r="G218" s="6"/>
    </row>
    <row r="219" spans="2:7" x14ac:dyDescent="0.25">
      <c r="B219" s="6"/>
      <c r="C219" s="6"/>
      <c r="D219" s="6"/>
      <c r="E219" s="6"/>
      <c r="F219" s="6"/>
      <c r="G219" s="6"/>
    </row>
    <row r="220" spans="2:7" x14ac:dyDescent="0.25">
      <c r="B220" s="6"/>
      <c r="C220" s="6"/>
      <c r="D220" s="6"/>
      <c r="E220" s="6"/>
      <c r="F220" s="6"/>
      <c r="G220" s="6"/>
    </row>
    <row r="221" spans="2:7" x14ac:dyDescent="0.25">
      <c r="B221" s="6"/>
      <c r="C221" s="6"/>
      <c r="D221" s="6"/>
      <c r="E221" s="6"/>
      <c r="F221" s="6"/>
      <c r="G221" s="6"/>
    </row>
    <row r="222" spans="2:7" x14ac:dyDescent="0.25">
      <c r="B222" s="6"/>
      <c r="C222" s="6"/>
      <c r="D222" s="6"/>
      <c r="E222" s="6"/>
      <c r="F222" s="6"/>
      <c r="G222" s="6"/>
    </row>
    <row r="223" spans="2:7" x14ac:dyDescent="0.25">
      <c r="B223" s="6"/>
      <c r="C223" s="6"/>
      <c r="D223" s="6"/>
      <c r="E223" s="6"/>
      <c r="F223" s="6"/>
      <c r="G223" s="6"/>
    </row>
    <row r="224" spans="2:7" x14ac:dyDescent="0.25">
      <c r="B224" s="6"/>
      <c r="C224" s="6"/>
      <c r="D224" s="6"/>
      <c r="E224" s="6"/>
      <c r="F224" s="6"/>
      <c r="G224" s="6"/>
    </row>
    <row r="225" spans="2:7" x14ac:dyDescent="0.25">
      <c r="B225" s="6"/>
      <c r="C225" s="6"/>
      <c r="D225" s="6"/>
      <c r="E225" s="6"/>
      <c r="F225" s="6"/>
      <c r="G225" s="6"/>
    </row>
    <row r="226" spans="2:7" x14ac:dyDescent="0.25">
      <c r="B226" s="6"/>
      <c r="C226" s="6"/>
      <c r="D226" s="6"/>
      <c r="E226" s="6"/>
      <c r="F226" s="6"/>
      <c r="G226" s="6"/>
    </row>
    <row r="227" spans="2:7" x14ac:dyDescent="0.25">
      <c r="B227" s="6"/>
      <c r="C227" s="6"/>
      <c r="D227" s="6"/>
      <c r="E227" s="6"/>
      <c r="F227" s="6"/>
      <c r="G227" s="6"/>
    </row>
    <row r="228" spans="2:7" x14ac:dyDescent="0.25">
      <c r="B228" s="6"/>
      <c r="C228" s="6"/>
      <c r="D228" s="6"/>
      <c r="E228" s="6"/>
      <c r="F228" s="6"/>
      <c r="G228" s="6"/>
    </row>
    <row r="229" spans="2:7" x14ac:dyDescent="0.25">
      <c r="B229" s="6"/>
      <c r="C229" s="6"/>
      <c r="D229" s="6"/>
      <c r="E229" s="6"/>
      <c r="F229" s="6"/>
      <c r="G229" s="6"/>
    </row>
    <row r="230" spans="2:7" x14ac:dyDescent="0.25">
      <c r="B230" s="6"/>
      <c r="C230" s="6"/>
      <c r="D230" s="6"/>
      <c r="E230" s="6"/>
      <c r="F230" s="6"/>
      <c r="G230" s="6"/>
    </row>
    <row r="231" spans="2:7" x14ac:dyDescent="0.25">
      <c r="B231" s="6"/>
      <c r="C231" s="6"/>
      <c r="D231" s="6"/>
      <c r="E231" s="6"/>
      <c r="F231" s="6"/>
      <c r="G231" s="6"/>
    </row>
    <row r="233" spans="2:7" x14ac:dyDescent="0.25">
      <c r="B233" s="83" t="s">
        <v>366</v>
      </c>
    </row>
    <row r="235" spans="2:7" x14ac:dyDescent="0.25">
      <c r="B235" s="6"/>
      <c r="C235" s="6"/>
      <c r="D235" s="6"/>
      <c r="E235" s="6"/>
      <c r="F235" s="6"/>
      <c r="G235" s="6"/>
    </row>
    <row r="236" spans="2:7" x14ac:dyDescent="0.25">
      <c r="B236" s="6"/>
      <c r="C236" s="6"/>
      <c r="D236" s="6"/>
      <c r="E236" s="6"/>
      <c r="F236" s="6"/>
      <c r="G236" s="6"/>
    </row>
    <row r="237" spans="2:7" x14ac:dyDescent="0.25">
      <c r="B237" s="6"/>
      <c r="C237" s="6"/>
      <c r="D237" s="6"/>
      <c r="E237" s="6"/>
      <c r="F237" s="6"/>
      <c r="G237" s="6"/>
    </row>
    <row r="238" spans="2:7" x14ac:dyDescent="0.25">
      <c r="B238" s="6"/>
      <c r="C238" s="6"/>
      <c r="D238" s="6"/>
      <c r="E238" s="6"/>
      <c r="F238" s="6"/>
      <c r="G238" s="6"/>
    </row>
    <row r="239" spans="2:7" x14ac:dyDescent="0.25">
      <c r="B239" s="6"/>
      <c r="C239" s="6"/>
      <c r="D239" s="6"/>
      <c r="E239" s="6"/>
      <c r="F239" s="6"/>
      <c r="G239" s="6"/>
    </row>
    <row r="240" spans="2:7" x14ac:dyDescent="0.25">
      <c r="B240" s="6"/>
      <c r="C240" s="6"/>
      <c r="D240" s="6"/>
      <c r="E240" s="6"/>
      <c r="F240" s="6"/>
      <c r="G240" s="6"/>
    </row>
    <row r="241" spans="2:7" x14ac:dyDescent="0.25">
      <c r="B241" s="6"/>
      <c r="C241" s="6"/>
      <c r="D241" s="6"/>
      <c r="E241" s="6"/>
      <c r="F241" s="6"/>
      <c r="G241" s="6"/>
    </row>
    <row r="242" spans="2:7" x14ac:dyDescent="0.25">
      <c r="B242" s="6"/>
      <c r="C242" s="6"/>
      <c r="D242" s="6"/>
      <c r="E242" s="6"/>
      <c r="F242" s="6"/>
      <c r="G242" s="6"/>
    </row>
    <row r="243" spans="2:7" x14ac:dyDescent="0.25">
      <c r="B243" s="6"/>
      <c r="C243" s="6"/>
      <c r="D243" s="6"/>
      <c r="E243" s="6"/>
      <c r="F243" s="6"/>
      <c r="G243" s="6"/>
    </row>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243"/>
  <sheetViews>
    <sheetView zoomScale="70" zoomScaleNormal="70" workbookViewId="0">
      <selection activeCell="F10" sqref="F10"/>
    </sheetView>
  </sheetViews>
  <sheetFormatPr baseColWidth="10" defaultColWidth="8.88671875" defaultRowHeight="13.8" x14ac:dyDescent="0.3"/>
  <cols>
    <col min="1" max="1" width="1.109375" style="69" customWidth="1"/>
    <col min="2" max="2" width="8.6640625" style="69" customWidth="1"/>
    <col min="3" max="3" width="24.6640625" style="69" customWidth="1"/>
    <col min="4" max="5" width="32.6640625" style="69" customWidth="1"/>
    <col min="6" max="6" width="16.6640625" style="68" customWidth="1"/>
    <col min="7" max="7" width="40.6640625" style="69" customWidth="1"/>
    <col min="8" max="8" width="24.6640625" style="69" customWidth="1"/>
    <col min="9" max="9" width="16.6640625" style="69" customWidth="1"/>
    <col min="10" max="10" width="1.109375" style="69" customWidth="1"/>
    <col min="11" max="16384" width="8.88671875" style="69"/>
  </cols>
  <sheetData>
    <row r="1" spans="2:13" ht="6" customHeight="1" x14ac:dyDescent="0.3"/>
    <row r="2" spans="2:13" s="70" customFormat="1" ht="18" customHeight="1" x14ac:dyDescent="0.3">
      <c r="B2" s="141" t="str">
        <f>"Checkliste "&amp;_RLV&amp;" Premiumstufe"</f>
        <v>Checkliste Ferkelerzeugung Premiumstufe</v>
      </c>
      <c r="C2" s="141"/>
      <c r="D2" s="141"/>
      <c r="E2" s="141"/>
      <c r="F2" s="141"/>
      <c r="G2" s="141"/>
      <c r="H2" s="141"/>
      <c r="I2" s="141"/>
    </row>
    <row r="3" spans="2:13" s="71" customFormat="1" ht="6" customHeight="1" x14ac:dyDescent="0.3">
      <c r="B3" s="77"/>
      <c r="C3" s="77"/>
      <c r="D3" s="77"/>
      <c r="E3" s="77"/>
      <c r="F3" s="78"/>
      <c r="G3" s="78"/>
      <c r="H3" s="78"/>
      <c r="I3" s="77"/>
    </row>
    <row r="4" spans="2:13" ht="27" customHeight="1" x14ac:dyDescent="0.3">
      <c r="B4" s="79" t="s">
        <v>20</v>
      </c>
      <c r="C4" s="146"/>
      <c r="D4" s="146"/>
      <c r="E4" s="146"/>
      <c r="F4" s="146"/>
      <c r="G4" s="146"/>
      <c r="H4" s="80"/>
      <c r="I4" s="46"/>
    </row>
    <row r="5" spans="2:13" ht="27" customHeight="1" x14ac:dyDescent="0.3">
      <c r="B5" s="145" t="s">
        <v>21</v>
      </c>
      <c r="C5" s="145"/>
      <c r="D5" s="145"/>
      <c r="E5" s="145"/>
      <c r="F5" s="145"/>
      <c r="G5" s="145"/>
      <c r="H5" s="145"/>
      <c r="I5" s="145"/>
    </row>
    <row r="6" spans="2:13" s="68" customFormat="1" ht="27" customHeight="1" x14ac:dyDescent="0.3">
      <c r="B6" s="5" t="s">
        <v>22</v>
      </c>
      <c r="C6" s="5" t="s">
        <v>68</v>
      </c>
      <c r="D6" s="151" t="s">
        <v>23</v>
      </c>
      <c r="E6" s="152"/>
      <c r="F6" s="4" t="s">
        <v>30</v>
      </c>
      <c r="G6" s="5" t="s">
        <v>25</v>
      </c>
      <c r="H6" s="5" t="s">
        <v>26</v>
      </c>
      <c r="I6" s="5" t="s">
        <v>93</v>
      </c>
      <c r="J6" s="16"/>
      <c r="K6" s="16"/>
      <c r="L6" s="16"/>
      <c r="M6" s="16"/>
    </row>
    <row r="7" spans="2:13" ht="56.1" customHeight="1" x14ac:dyDescent="0.3">
      <c r="B7" s="5">
        <v>1</v>
      </c>
      <c r="C7" s="86"/>
      <c r="D7" s="118"/>
      <c r="E7" s="142"/>
      <c r="F7" s="87"/>
      <c r="G7" s="65"/>
      <c r="H7" s="86"/>
      <c r="I7" s="86"/>
      <c r="J7" s="10"/>
      <c r="K7" s="10"/>
      <c r="L7" s="10"/>
      <c r="M7" s="10"/>
    </row>
    <row r="8" spans="2:13" ht="56.1" customHeight="1" x14ac:dyDescent="0.3">
      <c r="B8" s="15" t="s">
        <v>353</v>
      </c>
      <c r="C8" s="1"/>
      <c r="D8" s="112"/>
      <c r="E8" s="114"/>
      <c r="F8" s="57"/>
      <c r="G8" s="61"/>
      <c r="H8" s="1"/>
      <c r="I8" s="1"/>
    </row>
    <row r="9" spans="2:13" ht="56.1" customHeight="1" x14ac:dyDescent="0.3">
      <c r="B9" s="15">
        <v>3</v>
      </c>
      <c r="C9" s="1"/>
      <c r="D9" s="112"/>
      <c r="E9" s="114"/>
      <c r="F9" s="57"/>
      <c r="G9" s="61"/>
      <c r="H9" s="1"/>
      <c r="I9" s="1"/>
    </row>
    <row r="10" spans="2:13" ht="56.1" customHeight="1" x14ac:dyDescent="0.3">
      <c r="B10" s="5">
        <v>4</v>
      </c>
      <c r="C10" s="86"/>
      <c r="D10" s="118"/>
      <c r="E10" s="142"/>
      <c r="F10" s="108"/>
      <c r="G10" s="65"/>
      <c r="H10" s="1"/>
      <c r="I10" s="1"/>
    </row>
    <row r="11" spans="2:13" ht="56.1" customHeight="1" x14ac:dyDescent="0.3">
      <c r="B11" s="5">
        <v>5</v>
      </c>
      <c r="C11" s="86"/>
      <c r="D11" s="118"/>
      <c r="E11" s="142"/>
      <c r="F11" s="108"/>
      <c r="G11" s="65"/>
      <c r="H11" s="1"/>
      <c r="I11" s="1"/>
    </row>
    <row r="12" spans="2:13" ht="56.1" customHeight="1" x14ac:dyDescent="0.3">
      <c r="B12" s="5">
        <v>6</v>
      </c>
      <c r="C12" s="86"/>
      <c r="D12" s="118"/>
      <c r="E12" s="142"/>
      <c r="F12" s="108"/>
      <c r="G12" s="65"/>
      <c r="H12" s="1"/>
      <c r="I12" s="1"/>
    </row>
    <row r="13" spans="2:13" ht="56.1" customHeight="1" x14ac:dyDescent="0.3">
      <c r="B13" s="5">
        <v>7</v>
      </c>
      <c r="C13" s="86"/>
      <c r="D13" s="118"/>
      <c r="E13" s="142"/>
      <c r="F13" s="108"/>
      <c r="G13" s="65"/>
      <c r="H13" s="1"/>
      <c r="I13" s="1"/>
    </row>
    <row r="14" spans="2:13" ht="56.1" customHeight="1" x14ac:dyDescent="0.3">
      <c r="B14" s="5">
        <v>8</v>
      </c>
      <c r="C14" s="86"/>
      <c r="D14" s="118"/>
      <c r="E14" s="142"/>
      <c r="F14" s="108"/>
      <c r="G14" s="65"/>
      <c r="H14" s="1"/>
      <c r="I14" s="1"/>
    </row>
    <row r="15" spans="2:13" ht="56.1" customHeight="1" x14ac:dyDescent="0.3">
      <c r="B15" s="5">
        <v>9</v>
      </c>
      <c r="C15" s="86"/>
      <c r="D15" s="118"/>
      <c r="E15" s="142"/>
      <c r="F15" s="108"/>
      <c r="G15" s="65"/>
      <c r="H15" s="1"/>
      <c r="I15" s="1"/>
    </row>
    <row r="16" spans="2:13" ht="56.1" customHeight="1" x14ac:dyDescent="0.3">
      <c r="B16" s="5">
        <v>10</v>
      </c>
      <c r="C16" s="86"/>
      <c r="D16" s="118"/>
      <c r="E16" s="142"/>
      <c r="F16" s="108"/>
      <c r="G16" s="65"/>
      <c r="H16" s="1"/>
      <c r="I16" s="1"/>
    </row>
    <row r="17" spans="2:9" ht="15.6" x14ac:dyDescent="0.3">
      <c r="B17" s="147" t="s">
        <v>80</v>
      </c>
      <c r="C17" s="147"/>
      <c r="D17" s="147"/>
      <c r="E17" s="147"/>
      <c r="F17" s="3"/>
      <c r="G17" s="17"/>
      <c r="H17" s="79"/>
      <c r="I17" s="79"/>
    </row>
    <row r="18" spans="2:9" x14ac:dyDescent="0.3">
      <c r="B18" s="10"/>
      <c r="C18" s="10"/>
      <c r="D18" s="10"/>
      <c r="E18" s="10"/>
      <c r="F18" s="16"/>
      <c r="G18" s="10"/>
    </row>
    <row r="19" spans="2:9" ht="28.2" customHeight="1" x14ac:dyDescent="0.3">
      <c r="B19" s="148" t="s">
        <v>67</v>
      </c>
      <c r="C19" s="149"/>
      <c r="D19" s="149"/>
      <c r="E19" s="149"/>
      <c r="F19" s="149"/>
      <c r="G19" s="149"/>
      <c r="H19" s="150"/>
      <c r="I19" s="150"/>
    </row>
    <row r="20" spans="2:9" x14ac:dyDescent="0.3">
      <c r="B20" s="10"/>
      <c r="C20" s="10"/>
      <c r="D20" s="10"/>
      <c r="E20" s="10"/>
      <c r="F20" s="16"/>
      <c r="G20" s="10"/>
    </row>
    <row r="21" spans="2:9" x14ac:dyDescent="0.3">
      <c r="B21" s="10"/>
      <c r="C21" s="10"/>
      <c r="D21" s="10"/>
      <c r="E21" s="10"/>
      <c r="F21" s="16"/>
      <c r="G21" s="10"/>
    </row>
    <row r="22" spans="2:9" x14ac:dyDescent="0.3">
      <c r="B22" s="153"/>
      <c r="C22" s="153"/>
      <c r="D22" s="153"/>
      <c r="E22" s="18"/>
      <c r="F22" s="19"/>
      <c r="G22" s="18"/>
      <c r="H22" s="82"/>
      <c r="I22" s="82"/>
    </row>
    <row r="23" spans="2:9" x14ac:dyDescent="0.3">
      <c r="B23" s="143" t="s">
        <v>16</v>
      </c>
      <c r="C23" s="143"/>
      <c r="D23" s="10"/>
      <c r="E23" s="144" t="s">
        <v>17</v>
      </c>
      <c r="F23" s="144"/>
      <c r="G23" s="144"/>
      <c r="H23" s="134" t="s">
        <v>18</v>
      </c>
      <c r="I23" s="134"/>
    </row>
    <row r="24" spans="2:9" x14ac:dyDescent="0.3">
      <c r="B24" s="69" t="s">
        <v>354</v>
      </c>
    </row>
    <row r="26" spans="2:9" x14ac:dyDescent="0.3">
      <c r="B26" s="10"/>
      <c r="C26" s="10"/>
      <c r="D26" s="10"/>
      <c r="E26" s="10"/>
      <c r="F26" s="16"/>
      <c r="G26" s="10"/>
    </row>
    <row r="27" spans="2:9" x14ac:dyDescent="0.3">
      <c r="B27" s="10"/>
      <c r="C27" s="10"/>
      <c r="D27" s="10"/>
      <c r="E27" s="10"/>
      <c r="F27" s="16"/>
      <c r="G27" s="10"/>
    </row>
    <row r="28" spans="2:9" x14ac:dyDescent="0.3">
      <c r="B28" s="10"/>
      <c r="C28" s="10"/>
      <c r="D28" s="10"/>
      <c r="E28" s="10"/>
      <c r="F28" s="16"/>
      <c r="G28" s="10"/>
    </row>
    <row r="29" spans="2:9" x14ac:dyDescent="0.3">
      <c r="B29" s="10"/>
      <c r="C29" s="10"/>
      <c r="D29" s="10"/>
      <c r="E29" s="10"/>
      <c r="F29" s="16"/>
      <c r="G29" s="10"/>
    </row>
    <row r="31" spans="2:9" x14ac:dyDescent="0.3">
      <c r="B31" s="69" t="s">
        <v>356</v>
      </c>
    </row>
    <row r="33" spans="2:7" x14ac:dyDescent="0.3">
      <c r="B33" s="10"/>
      <c r="C33" s="10"/>
      <c r="D33" s="10"/>
      <c r="E33" s="10"/>
      <c r="F33" s="16"/>
      <c r="G33" s="10"/>
    </row>
    <row r="34" spans="2:7" x14ac:dyDescent="0.3">
      <c r="B34" s="10"/>
      <c r="C34" s="10"/>
      <c r="D34" s="10"/>
      <c r="E34" s="10"/>
      <c r="F34" s="16"/>
      <c r="G34" s="10"/>
    </row>
    <row r="35" spans="2:7" x14ac:dyDescent="0.3">
      <c r="B35" s="10"/>
      <c r="C35" s="10"/>
      <c r="D35" s="10"/>
      <c r="E35" s="10"/>
      <c r="F35" s="16"/>
      <c r="G35" s="10"/>
    </row>
    <row r="38" spans="2:7" x14ac:dyDescent="0.3">
      <c r="B38" s="69" t="s">
        <v>355</v>
      </c>
    </row>
    <row r="40" spans="2:7" x14ac:dyDescent="0.3">
      <c r="B40" s="10"/>
      <c r="C40" s="10"/>
      <c r="D40" s="10"/>
      <c r="E40" s="10"/>
      <c r="F40" s="16"/>
      <c r="G40" s="10"/>
    </row>
    <row r="41" spans="2:7" x14ac:dyDescent="0.3">
      <c r="B41" s="10"/>
      <c r="C41" s="10"/>
      <c r="D41" s="10"/>
      <c r="E41" s="10"/>
      <c r="F41" s="16"/>
      <c r="G41" s="10"/>
    </row>
    <row r="42" spans="2:7" x14ac:dyDescent="0.3">
      <c r="B42" s="10"/>
      <c r="C42" s="10"/>
      <c r="D42" s="10"/>
      <c r="E42" s="10"/>
      <c r="F42" s="16"/>
      <c r="G42" s="10"/>
    </row>
    <row r="43" spans="2:7" x14ac:dyDescent="0.3">
      <c r="B43" s="10"/>
      <c r="C43" s="10"/>
      <c r="D43" s="10"/>
      <c r="E43" s="10"/>
      <c r="F43" s="16"/>
      <c r="G43" s="10"/>
    </row>
    <row r="44" spans="2:7" x14ac:dyDescent="0.3">
      <c r="B44" s="10"/>
      <c r="C44" s="10"/>
      <c r="D44" s="10"/>
      <c r="E44" s="10"/>
      <c r="F44" s="16"/>
      <c r="G44" s="10"/>
    </row>
    <row r="45" spans="2:7" x14ac:dyDescent="0.3">
      <c r="B45" s="10"/>
      <c r="C45" s="10"/>
      <c r="D45" s="10"/>
      <c r="E45" s="10"/>
      <c r="F45" s="16"/>
      <c r="G45" s="10"/>
    </row>
    <row r="46" spans="2:7" x14ac:dyDescent="0.3">
      <c r="B46" s="10"/>
      <c r="C46" s="10"/>
      <c r="D46" s="10"/>
      <c r="E46" s="10"/>
      <c r="F46" s="16"/>
      <c r="G46" s="10"/>
    </row>
    <row r="47" spans="2:7" x14ac:dyDescent="0.3">
      <c r="B47" s="10"/>
      <c r="C47" s="10"/>
      <c r="D47" s="10"/>
      <c r="E47" s="10"/>
      <c r="F47" s="16"/>
      <c r="G47" s="10"/>
    </row>
    <row r="48" spans="2:7" x14ac:dyDescent="0.3">
      <c r="B48" s="10"/>
      <c r="C48" s="10"/>
      <c r="D48" s="10"/>
      <c r="E48" s="10"/>
      <c r="F48" s="16"/>
      <c r="G48" s="10"/>
    </row>
    <row r="49" spans="2:7" x14ac:dyDescent="0.3">
      <c r="B49" s="10"/>
      <c r="C49" s="10"/>
      <c r="D49" s="10"/>
      <c r="E49" s="10"/>
      <c r="F49" s="16"/>
      <c r="G49" s="10"/>
    </row>
    <row r="50" spans="2:7" ht="275.25" customHeight="1" x14ac:dyDescent="0.3">
      <c r="B50" s="10"/>
      <c r="C50" s="10"/>
      <c r="D50" s="10"/>
      <c r="E50" s="10"/>
      <c r="F50" s="16"/>
      <c r="G50" s="10"/>
    </row>
    <row r="53" spans="2:7" x14ac:dyDescent="0.3">
      <c r="B53" s="69" t="s">
        <v>357</v>
      </c>
    </row>
    <row r="55" spans="2:7" x14ac:dyDescent="0.3">
      <c r="B55" s="10"/>
      <c r="C55" s="10"/>
      <c r="D55" s="10"/>
      <c r="E55" s="10"/>
      <c r="F55" s="16"/>
      <c r="G55" s="10"/>
    </row>
    <row r="56" spans="2:7" x14ac:dyDescent="0.3">
      <c r="B56" s="10"/>
      <c r="C56" s="10"/>
      <c r="D56" s="10"/>
      <c r="E56" s="10"/>
      <c r="F56" s="16"/>
      <c r="G56" s="10"/>
    </row>
    <row r="57" spans="2:7" x14ac:dyDescent="0.3">
      <c r="B57" s="10"/>
      <c r="C57" s="10"/>
      <c r="D57" s="10"/>
      <c r="E57" s="10"/>
      <c r="F57" s="16"/>
      <c r="G57" s="10"/>
    </row>
    <row r="58" spans="2:7" x14ac:dyDescent="0.3">
      <c r="B58" s="10"/>
      <c r="C58" s="10"/>
      <c r="D58" s="10"/>
      <c r="E58" s="10"/>
      <c r="F58" s="16"/>
      <c r="G58" s="10"/>
    </row>
    <row r="59" spans="2:7" x14ac:dyDescent="0.3">
      <c r="B59" s="10"/>
      <c r="C59" s="10"/>
      <c r="D59" s="10"/>
      <c r="E59" s="10"/>
      <c r="F59" s="16"/>
      <c r="G59" s="10"/>
    </row>
    <row r="60" spans="2:7" x14ac:dyDescent="0.3">
      <c r="B60" s="10"/>
      <c r="C60" s="10"/>
      <c r="D60" s="10"/>
      <c r="E60" s="10"/>
      <c r="F60" s="16"/>
      <c r="G60" s="10"/>
    </row>
    <row r="61" spans="2:7" x14ac:dyDescent="0.3">
      <c r="B61" s="10"/>
      <c r="C61" s="10"/>
      <c r="D61" s="10"/>
      <c r="E61" s="10"/>
      <c r="F61" s="16"/>
      <c r="G61" s="10"/>
    </row>
    <row r="62" spans="2:7" x14ac:dyDescent="0.3">
      <c r="B62" s="10"/>
      <c r="C62" s="10"/>
      <c r="D62" s="10"/>
      <c r="E62" s="10"/>
      <c r="F62" s="16"/>
      <c r="G62" s="10"/>
    </row>
    <row r="63" spans="2:7" x14ac:dyDescent="0.3">
      <c r="B63" s="10"/>
      <c r="C63" s="10"/>
      <c r="D63" s="10"/>
      <c r="E63" s="10"/>
      <c r="F63" s="16"/>
      <c r="G63" s="10"/>
    </row>
    <row r="64" spans="2:7" x14ac:dyDescent="0.3">
      <c r="B64" s="10"/>
      <c r="C64" s="10"/>
      <c r="D64" s="10"/>
      <c r="E64" s="10"/>
      <c r="F64" s="16"/>
      <c r="G64" s="10"/>
    </row>
    <row r="65" spans="2:7" x14ac:dyDescent="0.3">
      <c r="B65" s="10"/>
      <c r="C65" s="10"/>
      <c r="D65" s="10"/>
      <c r="E65" s="10"/>
      <c r="F65" s="16"/>
      <c r="G65" s="10"/>
    </row>
    <row r="66" spans="2:7" x14ac:dyDescent="0.3">
      <c r="B66" s="10"/>
      <c r="C66" s="10"/>
      <c r="D66" s="10"/>
      <c r="E66" s="10"/>
      <c r="F66" s="16"/>
      <c r="G66" s="10"/>
    </row>
    <row r="67" spans="2:7" x14ac:dyDescent="0.3">
      <c r="B67" s="10"/>
      <c r="C67" s="10"/>
      <c r="D67" s="10"/>
      <c r="E67" s="10"/>
      <c r="F67" s="16"/>
      <c r="G67" s="10"/>
    </row>
    <row r="68" spans="2:7" x14ac:dyDescent="0.3">
      <c r="B68" s="10"/>
      <c r="C68" s="10"/>
      <c r="D68" s="10"/>
      <c r="E68" s="10"/>
      <c r="F68" s="16"/>
      <c r="G68" s="10"/>
    </row>
    <row r="69" spans="2:7" x14ac:dyDescent="0.3">
      <c r="B69" s="10"/>
      <c r="C69" s="10"/>
      <c r="D69" s="10"/>
      <c r="E69" s="10"/>
      <c r="F69" s="16"/>
      <c r="G69" s="10"/>
    </row>
    <row r="70" spans="2:7" x14ac:dyDescent="0.3">
      <c r="B70" s="10"/>
      <c r="C70" s="10"/>
      <c r="D70" s="10"/>
      <c r="E70" s="10"/>
      <c r="F70" s="16"/>
      <c r="G70" s="10"/>
    </row>
    <row r="73" spans="2:7" x14ac:dyDescent="0.3">
      <c r="B73" s="69" t="s">
        <v>358</v>
      </c>
    </row>
    <row r="75" spans="2:7" x14ac:dyDescent="0.3">
      <c r="B75" s="10"/>
      <c r="C75" s="10"/>
      <c r="D75" s="10"/>
      <c r="E75" s="10"/>
      <c r="F75" s="16"/>
      <c r="G75" s="10"/>
    </row>
    <row r="76" spans="2:7" x14ac:dyDescent="0.3">
      <c r="B76" s="10"/>
      <c r="C76" s="10"/>
      <c r="D76" s="10"/>
      <c r="E76" s="10"/>
      <c r="F76" s="16"/>
      <c r="G76" s="10"/>
    </row>
    <row r="77" spans="2:7" x14ac:dyDescent="0.3">
      <c r="B77" s="10"/>
      <c r="C77" s="10"/>
      <c r="D77" s="10"/>
      <c r="E77" s="10"/>
      <c r="F77" s="16"/>
      <c r="G77" s="10"/>
    </row>
    <row r="78" spans="2:7" x14ac:dyDescent="0.3">
      <c r="B78" s="10"/>
      <c r="C78" s="10"/>
      <c r="D78" s="10"/>
      <c r="E78" s="10"/>
      <c r="F78" s="16"/>
      <c r="G78" s="10"/>
    </row>
    <row r="79" spans="2:7" x14ac:dyDescent="0.3">
      <c r="B79" s="10"/>
      <c r="C79" s="10"/>
      <c r="D79" s="10"/>
      <c r="E79" s="10"/>
      <c r="F79" s="16"/>
      <c r="G79" s="10"/>
    </row>
    <row r="80" spans="2:7" x14ac:dyDescent="0.3">
      <c r="B80" s="10"/>
      <c r="C80" s="10"/>
      <c r="D80" s="10"/>
      <c r="E80" s="10"/>
      <c r="F80" s="16"/>
      <c r="G80" s="10"/>
    </row>
    <row r="81" spans="2:7" x14ac:dyDescent="0.3">
      <c r="B81" s="10"/>
      <c r="C81" s="10"/>
      <c r="D81" s="10"/>
      <c r="E81" s="10"/>
      <c r="F81" s="16"/>
      <c r="G81" s="10"/>
    </row>
    <row r="82" spans="2:7" x14ac:dyDescent="0.3">
      <c r="B82" s="10"/>
      <c r="C82" s="10"/>
      <c r="D82" s="10"/>
      <c r="E82" s="10"/>
      <c r="F82" s="16"/>
      <c r="G82" s="10"/>
    </row>
    <row r="83" spans="2:7" x14ac:dyDescent="0.3">
      <c r="B83" s="10"/>
      <c r="C83" s="10"/>
      <c r="D83" s="10"/>
      <c r="E83" s="10"/>
      <c r="F83" s="16"/>
      <c r="G83" s="10"/>
    </row>
    <row r="84" spans="2:7" x14ac:dyDescent="0.3">
      <c r="B84" s="10"/>
      <c r="C84" s="10"/>
      <c r="D84" s="10"/>
      <c r="E84" s="10"/>
      <c r="F84" s="16"/>
      <c r="G84" s="10"/>
    </row>
    <row r="85" spans="2:7" x14ac:dyDescent="0.3">
      <c r="B85" s="10"/>
      <c r="C85" s="10"/>
      <c r="D85" s="10"/>
      <c r="E85" s="10"/>
      <c r="F85" s="16"/>
      <c r="G85" s="10"/>
    </row>
    <row r="86" spans="2:7" x14ac:dyDescent="0.3">
      <c r="B86" s="10"/>
      <c r="C86" s="10"/>
      <c r="D86" s="10"/>
      <c r="E86" s="10"/>
      <c r="F86" s="16"/>
      <c r="G86" s="10"/>
    </row>
    <row r="87" spans="2:7" x14ac:dyDescent="0.3">
      <c r="B87" s="10"/>
      <c r="C87" s="10"/>
      <c r="D87" s="10"/>
      <c r="E87" s="10"/>
      <c r="F87" s="16"/>
      <c r="G87" s="10"/>
    </row>
    <row r="88" spans="2:7" x14ac:dyDescent="0.3">
      <c r="B88" s="10"/>
      <c r="C88" s="10"/>
      <c r="D88" s="10"/>
      <c r="E88" s="10"/>
      <c r="F88" s="16"/>
      <c r="G88" s="10"/>
    </row>
    <row r="89" spans="2:7" x14ac:dyDescent="0.3">
      <c r="B89" s="10"/>
      <c r="C89" s="10"/>
      <c r="D89" s="10"/>
      <c r="E89" s="10"/>
      <c r="F89" s="16"/>
      <c r="G89" s="10"/>
    </row>
    <row r="90" spans="2:7" x14ac:dyDescent="0.3">
      <c r="B90" s="10"/>
      <c r="C90" s="10"/>
      <c r="D90" s="10"/>
      <c r="E90" s="10"/>
      <c r="F90" s="16"/>
      <c r="G90" s="10"/>
    </row>
    <row r="91" spans="2:7" x14ac:dyDescent="0.3">
      <c r="B91" s="10"/>
      <c r="C91" s="10"/>
      <c r="D91" s="10"/>
      <c r="E91" s="10"/>
      <c r="F91" s="16"/>
      <c r="G91" s="10"/>
    </row>
    <row r="92" spans="2:7" x14ac:dyDescent="0.3">
      <c r="B92" s="10"/>
      <c r="C92" s="10"/>
      <c r="D92" s="10"/>
      <c r="E92" s="10"/>
      <c r="F92" s="16"/>
      <c r="G92" s="10"/>
    </row>
    <row r="93" spans="2:7" x14ac:dyDescent="0.3">
      <c r="B93" s="10"/>
      <c r="C93" s="10"/>
      <c r="D93" s="10"/>
      <c r="E93" s="10"/>
      <c r="F93" s="16"/>
      <c r="G93" s="10"/>
    </row>
    <row r="94" spans="2:7" x14ac:dyDescent="0.3">
      <c r="B94" s="10"/>
      <c r="C94" s="10"/>
      <c r="D94" s="10"/>
      <c r="E94" s="10"/>
      <c r="F94" s="16"/>
      <c r="G94" s="10"/>
    </row>
    <row r="96" spans="2:7" x14ac:dyDescent="0.3">
      <c r="B96" s="69" t="s">
        <v>359</v>
      </c>
    </row>
    <row r="98" spans="2:7" x14ac:dyDescent="0.3">
      <c r="B98" s="10"/>
      <c r="C98" s="10"/>
      <c r="D98" s="10"/>
      <c r="E98" s="10"/>
      <c r="F98" s="16"/>
      <c r="G98" s="10"/>
    </row>
    <row r="99" spans="2:7" x14ac:dyDescent="0.3">
      <c r="B99" s="10"/>
      <c r="C99" s="10"/>
      <c r="D99" s="10"/>
      <c r="E99" s="10"/>
      <c r="F99" s="16"/>
      <c r="G99" s="10"/>
    </row>
    <row r="100" spans="2:7" x14ac:dyDescent="0.3">
      <c r="B100" s="10"/>
      <c r="C100" s="10"/>
      <c r="D100" s="10"/>
      <c r="E100" s="10"/>
      <c r="F100" s="16"/>
      <c r="G100" s="10"/>
    </row>
    <row r="101" spans="2:7" x14ac:dyDescent="0.3">
      <c r="B101" s="10"/>
      <c r="C101" s="10"/>
      <c r="D101" s="10"/>
      <c r="E101" s="10"/>
      <c r="F101" s="16"/>
      <c r="G101" s="10"/>
    </row>
    <row r="102" spans="2:7" x14ac:dyDescent="0.3">
      <c r="B102" s="10"/>
      <c r="C102" s="10"/>
      <c r="D102" s="10"/>
      <c r="E102" s="10"/>
      <c r="F102" s="16"/>
      <c r="G102" s="10"/>
    </row>
    <row r="103" spans="2:7" x14ac:dyDescent="0.3">
      <c r="B103" s="10"/>
      <c r="C103" s="10"/>
      <c r="D103" s="10"/>
      <c r="E103" s="10"/>
      <c r="F103" s="16"/>
      <c r="G103" s="10"/>
    </row>
    <row r="104" spans="2:7" x14ac:dyDescent="0.3">
      <c r="B104" s="10"/>
      <c r="C104" s="10"/>
      <c r="D104" s="10"/>
      <c r="E104" s="10"/>
      <c r="F104" s="16"/>
      <c r="G104" s="10"/>
    </row>
    <row r="105" spans="2:7" x14ac:dyDescent="0.3">
      <c r="B105" s="10"/>
      <c r="C105" s="10"/>
      <c r="D105" s="10"/>
      <c r="E105" s="10"/>
      <c r="F105" s="16"/>
      <c r="G105" s="10"/>
    </row>
    <row r="106" spans="2:7" x14ac:dyDescent="0.3">
      <c r="B106" s="10"/>
      <c r="C106" s="10"/>
      <c r="D106" s="10"/>
      <c r="E106" s="10"/>
      <c r="F106" s="16"/>
      <c r="G106" s="10"/>
    </row>
    <row r="107" spans="2:7" x14ac:dyDescent="0.3">
      <c r="B107" s="10"/>
      <c r="C107" s="10"/>
      <c r="D107" s="10"/>
      <c r="E107" s="10"/>
      <c r="F107" s="16"/>
      <c r="G107" s="10"/>
    </row>
    <row r="108" spans="2:7" x14ac:dyDescent="0.3">
      <c r="B108" s="10"/>
      <c r="C108" s="10"/>
      <c r="D108" s="10"/>
      <c r="E108" s="10"/>
      <c r="F108" s="16"/>
      <c r="G108" s="10"/>
    </row>
    <row r="109" spans="2:7" x14ac:dyDescent="0.3">
      <c r="B109" s="10"/>
      <c r="C109" s="10"/>
      <c r="D109" s="10"/>
      <c r="E109" s="10"/>
      <c r="F109" s="16"/>
      <c r="G109" s="10"/>
    </row>
    <row r="110" spans="2:7" x14ac:dyDescent="0.3">
      <c r="B110" s="10"/>
      <c r="C110" s="10"/>
      <c r="D110" s="10"/>
      <c r="E110" s="10"/>
      <c r="F110" s="16"/>
      <c r="G110" s="10"/>
    </row>
    <row r="111" spans="2:7" x14ac:dyDescent="0.3">
      <c r="B111" s="10"/>
      <c r="C111" s="10"/>
      <c r="D111" s="10"/>
      <c r="E111" s="10"/>
      <c r="F111" s="16"/>
      <c r="G111" s="10"/>
    </row>
    <row r="113" spans="2:7" x14ac:dyDescent="0.3">
      <c r="B113" s="69" t="s">
        <v>360</v>
      </c>
    </row>
    <row r="115" spans="2:7" x14ac:dyDescent="0.3">
      <c r="B115" s="10"/>
      <c r="C115" s="10"/>
      <c r="D115" s="10"/>
      <c r="E115" s="10"/>
      <c r="F115" s="16"/>
      <c r="G115" s="10"/>
    </row>
    <row r="116" spans="2:7" x14ac:dyDescent="0.3">
      <c r="B116" s="10"/>
      <c r="C116" s="10"/>
      <c r="D116" s="10"/>
      <c r="E116" s="10"/>
      <c r="F116" s="16"/>
      <c r="G116" s="10"/>
    </row>
    <row r="117" spans="2:7" x14ac:dyDescent="0.3">
      <c r="B117" s="10"/>
      <c r="C117" s="10"/>
      <c r="D117" s="10"/>
      <c r="E117" s="10"/>
      <c r="F117" s="16"/>
      <c r="G117" s="10"/>
    </row>
    <row r="118" spans="2:7" x14ac:dyDescent="0.3">
      <c r="B118" s="10"/>
      <c r="C118" s="10"/>
      <c r="D118" s="10"/>
      <c r="E118" s="10"/>
      <c r="F118" s="16"/>
      <c r="G118" s="10"/>
    </row>
    <row r="119" spans="2:7" x14ac:dyDescent="0.3">
      <c r="B119" s="10"/>
      <c r="C119" s="10"/>
      <c r="D119" s="10"/>
      <c r="E119" s="10"/>
      <c r="F119" s="16"/>
      <c r="G119" s="10"/>
    </row>
    <row r="121" spans="2:7" x14ac:dyDescent="0.3">
      <c r="B121" s="69" t="s">
        <v>361</v>
      </c>
    </row>
    <row r="123" spans="2:7" x14ac:dyDescent="0.3">
      <c r="B123" s="10"/>
      <c r="C123" s="10"/>
      <c r="D123" s="10"/>
      <c r="E123" s="10"/>
      <c r="F123" s="16"/>
      <c r="G123" s="10"/>
    </row>
    <row r="124" spans="2:7" x14ac:dyDescent="0.3">
      <c r="B124" s="10"/>
      <c r="C124" s="10"/>
      <c r="D124" s="10"/>
      <c r="E124" s="10"/>
      <c r="F124" s="16"/>
      <c r="G124" s="10"/>
    </row>
    <row r="125" spans="2:7" x14ac:dyDescent="0.3">
      <c r="B125" s="10"/>
      <c r="C125" s="10"/>
      <c r="D125" s="10"/>
      <c r="E125" s="10"/>
      <c r="F125" s="16"/>
      <c r="G125" s="10"/>
    </row>
    <row r="126" spans="2:7" x14ac:dyDescent="0.3">
      <c r="B126" s="10"/>
      <c r="C126" s="10"/>
      <c r="D126" s="10"/>
      <c r="E126" s="10"/>
      <c r="F126" s="16"/>
      <c r="G126" s="10"/>
    </row>
    <row r="127" spans="2:7" x14ac:dyDescent="0.3">
      <c r="B127" s="10"/>
      <c r="C127" s="10"/>
      <c r="D127" s="10"/>
      <c r="E127" s="10"/>
      <c r="F127" s="16"/>
      <c r="G127" s="10"/>
    </row>
    <row r="128" spans="2:7" x14ac:dyDescent="0.3">
      <c r="B128" s="10"/>
      <c r="C128" s="10"/>
      <c r="D128" s="10"/>
      <c r="E128" s="10"/>
      <c r="F128" s="16"/>
      <c r="G128" s="10"/>
    </row>
    <row r="130" spans="2:7" x14ac:dyDescent="0.3">
      <c r="B130" s="69" t="s">
        <v>362</v>
      </c>
    </row>
    <row r="132" spans="2:7" x14ac:dyDescent="0.3">
      <c r="B132" s="10"/>
      <c r="C132" s="10"/>
      <c r="D132" s="10"/>
      <c r="E132" s="10"/>
      <c r="F132" s="16"/>
      <c r="G132" s="10"/>
    </row>
    <row r="133" spans="2:7" x14ac:dyDescent="0.3">
      <c r="B133" s="10"/>
      <c r="C133" s="10"/>
      <c r="D133" s="10"/>
      <c r="E133" s="10"/>
      <c r="F133" s="16"/>
      <c r="G133" s="10"/>
    </row>
    <row r="134" spans="2:7" x14ac:dyDescent="0.3">
      <c r="B134" s="10"/>
      <c r="C134" s="10"/>
      <c r="D134" s="10"/>
      <c r="E134" s="10"/>
      <c r="F134" s="16"/>
      <c r="G134" s="10"/>
    </row>
    <row r="135" spans="2:7" x14ac:dyDescent="0.3">
      <c r="B135" s="10"/>
      <c r="C135" s="10"/>
      <c r="D135" s="10"/>
      <c r="E135" s="10"/>
      <c r="F135" s="16"/>
      <c r="G135" s="10"/>
    </row>
    <row r="136" spans="2:7" x14ac:dyDescent="0.3">
      <c r="B136" s="10"/>
      <c r="C136" s="10"/>
      <c r="D136" s="10"/>
      <c r="E136" s="10"/>
      <c r="F136" s="16"/>
      <c r="G136" s="10"/>
    </row>
    <row r="137" spans="2:7" x14ac:dyDescent="0.3">
      <c r="B137" s="10"/>
      <c r="C137" s="10"/>
      <c r="D137" s="10"/>
      <c r="E137" s="10"/>
      <c r="F137" s="16"/>
      <c r="G137" s="10"/>
    </row>
    <row r="138" spans="2:7" x14ac:dyDescent="0.3">
      <c r="B138" s="10"/>
      <c r="C138" s="10"/>
      <c r="D138" s="10"/>
      <c r="E138" s="10"/>
      <c r="F138" s="16"/>
      <c r="G138" s="10"/>
    </row>
    <row r="139" spans="2:7" x14ac:dyDescent="0.3">
      <c r="B139" s="10"/>
      <c r="C139" s="10"/>
      <c r="D139" s="10"/>
      <c r="E139" s="10"/>
      <c r="F139" s="16"/>
      <c r="G139" s="10"/>
    </row>
    <row r="140" spans="2:7" x14ac:dyDescent="0.3">
      <c r="B140" s="10"/>
      <c r="C140" s="10"/>
      <c r="D140" s="10"/>
      <c r="E140" s="10"/>
      <c r="F140" s="16"/>
      <c r="G140" s="10"/>
    </row>
    <row r="141" spans="2:7" x14ac:dyDescent="0.3">
      <c r="B141" s="10"/>
      <c r="C141" s="10"/>
      <c r="D141" s="10"/>
      <c r="E141" s="10"/>
      <c r="F141" s="16"/>
      <c r="G141" s="10"/>
    </row>
    <row r="142" spans="2:7" x14ac:dyDescent="0.3">
      <c r="B142" s="10"/>
      <c r="C142" s="10"/>
      <c r="D142" s="10"/>
      <c r="E142" s="10"/>
      <c r="F142" s="16"/>
      <c r="G142" s="10"/>
    </row>
    <row r="143" spans="2:7" x14ac:dyDescent="0.3">
      <c r="B143" s="10"/>
      <c r="C143" s="10"/>
      <c r="D143" s="10"/>
      <c r="E143" s="10"/>
      <c r="F143" s="16"/>
      <c r="G143" s="10"/>
    </row>
    <row r="144" spans="2:7" x14ac:dyDescent="0.3">
      <c r="B144" s="10"/>
      <c r="C144" s="10"/>
      <c r="D144" s="10"/>
      <c r="E144" s="10"/>
      <c r="F144" s="16"/>
      <c r="G144" s="10"/>
    </row>
    <row r="145" spans="2:7" x14ac:dyDescent="0.3">
      <c r="B145" s="10"/>
      <c r="C145" s="10"/>
      <c r="D145" s="10"/>
      <c r="E145" s="10"/>
      <c r="F145" s="16"/>
      <c r="G145" s="10"/>
    </row>
    <row r="146" spans="2:7" x14ac:dyDescent="0.3">
      <c r="B146" s="10"/>
      <c r="C146" s="10"/>
      <c r="D146" s="10"/>
      <c r="E146" s="10"/>
      <c r="F146" s="16"/>
      <c r="G146" s="10"/>
    </row>
    <row r="147" spans="2:7" x14ac:dyDescent="0.3">
      <c r="B147" s="10"/>
      <c r="C147" s="10"/>
      <c r="D147" s="10"/>
      <c r="E147" s="10"/>
      <c r="F147" s="16"/>
      <c r="G147" s="10"/>
    </row>
    <row r="148" spans="2:7" x14ac:dyDescent="0.3">
      <c r="B148" s="10"/>
      <c r="C148" s="10"/>
      <c r="D148" s="10"/>
      <c r="E148" s="10"/>
      <c r="F148" s="16"/>
      <c r="G148" s="10"/>
    </row>
    <row r="149" spans="2:7" x14ac:dyDescent="0.3">
      <c r="B149" s="10"/>
      <c r="C149" s="10"/>
      <c r="D149" s="10"/>
      <c r="E149" s="10"/>
      <c r="F149" s="16"/>
      <c r="G149" s="10"/>
    </row>
    <row r="150" spans="2:7" x14ac:dyDescent="0.3">
      <c r="B150" s="10"/>
      <c r="C150" s="10"/>
      <c r="D150" s="10"/>
      <c r="E150" s="10"/>
      <c r="F150" s="16"/>
      <c r="G150" s="10"/>
    </row>
    <row r="151" spans="2:7" x14ac:dyDescent="0.3">
      <c r="B151" s="10"/>
      <c r="C151" s="10"/>
      <c r="D151" s="10"/>
      <c r="E151" s="10"/>
      <c r="F151" s="16"/>
      <c r="G151" s="10"/>
    </row>
    <row r="152" spans="2:7" x14ac:dyDescent="0.3">
      <c r="B152" s="10"/>
      <c r="C152" s="10"/>
      <c r="D152" s="10"/>
      <c r="E152" s="10"/>
      <c r="F152" s="16"/>
      <c r="G152" s="10"/>
    </row>
    <row r="153" spans="2:7" x14ac:dyDescent="0.3">
      <c r="B153" s="10"/>
      <c r="C153" s="10"/>
      <c r="D153" s="10"/>
      <c r="E153" s="10"/>
      <c r="F153" s="16"/>
      <c r="G153" s="10"/>
    </row>
    <row r="154" spans="2:7" x14ac:dyDescent="0.3">
      <c r="B154" s="10"/>
      <c r="C154" s="10"/>
      <c r="D154" s="10"/>
      <c r="E154" s="10"/>
      <c r="F154" s="16"/>
      <c r="G154" s="10"/>
    </row>
    <row r="155" spans="2:7" x14ac:dyDescent="0.3">
      <c r="B155" s="10"/>
      <c r="C155" s="10"/>
      <c r="D155" s="10"/>
      <c r="E155" s="10"/>
      <c r="F155" s="16"/>
      <c r="G155" s="10"/>
    </row>
    <row r="156" spans="2:7" x14ac:dyDescent="0.3">
      <c r="B156" s="10"/>
      <c r="C156" s="10"/>
      <c r="D156" s="10"/>
      <c r="E156" s="10"/>
      <c r="F156" s="16"/>
      <c r="G156" s="10"/>
    </row>
    <row r="157" spans="2:7" x14ac:dyDescent="0.3">
      <c r="B157" s="10"/>
      <c r="C157" s="10"/>
      <c r="D157" s="10"/>
      <c r="E157" s="10"/>
      <c r="F157" s="16"/>
      <c r="G157" s="10"/>
    </row>
    <row r="158" spans="2:7" x14ac:dyDescent="0.3">
      <c r="B158" s="10"/>
      <c r="C158" s="10"/>
      <c r="D158" s="10"/>
      <c r="E158" s="10"/>
      <c r="F158" s="16"/>
      <c r="G158" s="10"/>
    </row>
    <row r="159" spans="2:7" x14ac:dyDescent="0.3">
      <c r="B159" s="10"/>
      <c r="C159" s="10"/>
      <c r="D159" s="10"/>
      <c r="E159" s="10"/>
      <c r="F159" s="16"/>
      <c r="G159" s="10"/>
    </row>
    <row r="160" spans="2:7" x14ac:dyDescent="0.3">
      <c r="B160" s="10"/>
      <c r="C160" s="10"/>
      <c r="D160" s="10"/>
      <c r="E160" s="10"/>
      <c r="F160" s="16"/>
      <c r="G160" s="10"/>
    </row>
    <row r="162" spans="2:7" x14ac:dyDescent="0.3">
      <c r="B162" s="69" t="s">
        <v>363</v>
      </c>
    </row>
    <row r="164" spans="2:7" x14ac:dyDescent="0.3">
      <c r="B164" s="10"/>
      <c r="C164" s="10"/>
      <c r="D164" s="10"/>
      <c r="E164" s="10"/>
      <c r="F164" s="16"/>
      <c r="G164" s="10"/>
    </row>
    <row r="165" spans="2:7" x14ac:dyDescent="0.3">
      <c r="B165" s="10"/>
      <c r="C165" s="10"/>
      <c r="D165" s="10"/>
      <c r="E165" s="10"/>
      <c r="F165" s="16"/>
      <c r="G165" s="10"/>
    </row>
    <row r="166" spans="2:7" x14ac:dyDescent="0.3">
      <c r="B166" s="10"/>
      <c r="C166" s="10"/>
      <c r="D166" s="10"/>
      <c r="E166" s="10"/>
      <c r="F166" s="16"/>
      <c r="G166" s="10"/>
    </row>
    <row r="167" spans="2:7" x14ac:dyDescent="0.3">
      <c r="B167" s="10"/>
      <c r="C167" s="10"/>
      <c r="D167" s="10"/>
      <c r="E167" s="10"/>
      <c r="F167" s="16"/>
      <c r="G167" s="10"/>
    </row>
    <row r="168" spans="2:7" x14ac:dyDescent="0.3">
      <c r="B168" s="10"/>
      <c r="C168" s="10"/>
      <c r="D168" s="10"/>
      <c r="E168" s="10"/>
      <c r="F168" s="16"/>
      <c r="G168" s="10"/>
    </row>
    <row r="169" spans="2:7" x14ac:dyDescent="0.3">
      <c r="B169" s="10"/>
      <c r="C169" s="10"/>
      <c r="D169" s="10"/>
      <c r="E169" s="10"/>
      <c r="F169" s="16"/>
      <c r="G169" s="10"/>
    </row>
    <row r="170" spans="2:7" x14ac:dyDescent="0.3">
      <c r="B170" s="10"/>
      <c r="C170" s="10"/>
      <c r="D170" s="10"/>
      <c r="E170" s="10"/>
      <c r="F170" s="16"/>
      <c r="G170" s="10"/>
    </row>
    <row r="171" spans="2:7" x14ac:dyDescent="0.3">
      <c r="B171" s="10"/>
      <c r="C171" s="10"/>
      <c r="D171" s="10"/>
      <c r="E171" s="10"/>
      <c r="F171" s="16"/>
      <c r="G171" s="10"/>
    </row>
    <row r="172" spans="2:7" x14ac:dyDescent="0.3">
      <c r="B172" s="10"/>
      <c r="C172" s="10"/>
      <c r="D172" s="10"/>
      <c r="E172" s="10"/>
      <c r="F172" s="16"/>
      <c r="G172" s="10"/>
    </row>
    <row r="173" spans="2:7" x14ac:dyDescent="0.3">
      <c r="B173" s="10"/>
      <c r="C173" s="10"/>
      <c r="D173" s="10"/>
      <c r="E173" s="10"/>
      <c r="F173" s="16"/>
      <c r="G173" s="10"/>
    </row>
    <row r="174" spans="2:7" x14ac:dyDescent="0.3">
      <c r="B174" s="10"/>
      <c r="C174" s="10"/>
      <c r="D174" s="10"/>
      <c r="E174" s="10"/>
      <c r="F174" s="16"/>
      <c r="G174" s="10"/>
    </row>
    <row r="175" spans="2:7" x14ac:dyDescent="0.3">
      <c r="B175" s="10"/>
      <c r="C175" s="10"/>
      <c r="D175" s="10"/>
      <c r="E175" s="10"/>
      <c r="F175" s="16"/>
      <c r="G175" s="10"/>
    </row>
    <row r="176" spans="2:7" x14ac:dyDescent="0.3">
      <c r="B176" s="10"/>
      <c r="C176" s="10"/>
      <c r="D176" s="10"/>
      <c r="E176" s="10"/>
      <c r="F176" s="16"/>
      <c r="G176" s="10"/>
    </row>
    <row r="177" spans="2:7" x14ac:dyDescent="0.3">
      <c r="B177" s="10"/>
      <c r="C177" s="10"/>
      <c r="D177" s="10"/>
      <c r="E177" s="10"/>
      <c r="F177" s="16"/>
      <c r="G177" s="10"/>
    </row>
    <row r="178" spans="2:7" x14ac:dyDescent="0.3">
      <c r="B178" s="10"/>
      <c r="C178" s="10"/>
      <c r="D178" s="10"/>
      <c r="E178" s="10"/>
      <c r="F178" s="16"/>
      <c r="G178" s="10"/>
    </row>
    <row r="179" spans="2:7" x14ac:dyDescent="0.3">
      <c r="B179" s="10"/>
      <c r="C179" s="10"/>
      <c r="D179" s="10"/>
      <c r="E179" s="10"/>
      <c r="F179" s="16"/>
      <c r="G179" s="10"/>
    </row>
    <row r="180" spans="2:7" x14ac:dyDescent="0.3">
      <c r="B180" s="10"/>
      <c r="C180" s="10"/>
      <c r="D180" s="10"/>
      <c r="E180" s="10"/>
      <c r="F180" s="16"/>
      <c r="G180" s="10"/>
    </row>
    <row r="181" spans="2:7" x14ac:dyDescent="0.3">
      <c r="B181" s="10"/>
      <c r="C181" s="10"/>
      <c r="D181" s="10"/>
      <c r="E181" s="10"/>
      <c r="F181" s="16"/>
      <c r="G181" s="10"/>
    </row>
    <row r="182" spans="2:7" x14ac:dyDescent="0.3">
      <c r="B182" s="10"/>
      <c r="C182" s="10"/>
      <c r="D182" s="10"/>
      <c r="E182" s="10"/>
      <c r="F182" s="16"/>
      <c r="G182" s="10"/>
    </row>
    <row r="183" spans="2:7" x14ac:dyDescent="0.3">
      <c r="B183" s="10"/>
      <c r="C183" s="10"/>
      <c r="D183" s="10"/>
      <c r="E183" s="10"/>
      <c r="F183" s="16"/>
      <c r="G183" s="10"/>
    </row>
    <row r="184" spans="2:7" x14ac:dyDescent="0.3">
      <c r="B184" s="10"/>
      <c r="C184" s="10"/>
      <c r="D184" s="10"/>
      <c r="E184" s="10"/>
      <c r="F184" s="16"/>
      <c r="G184" s="10"/>
    </row>
    <row r="185" spans="2:7" x14ac:dyDescent="0.3">
      <c r="B185" s="10"/>
      <c r="C185" s="10"/>
      <c r="D185" s="10"/>
      <c r="E185" s="10"/>
      <c r="F185" s="16"/>
      <c r="G185" s="10"/>
    </row>
    <row r="186" spans="2:7" x14ac:dyDescent="0.3">
      <c r="B186" s="10"/>
      <c r="C186" s="10"/>
      <c r="D186" s="10"/>
      <c r="E186" s="10"/>
      <c r="F186" s="16"/>
      <c r="G186" s="10"/>
    </row>
    <row r="187" spans="2:7" x14ac:dyDescent="0.3">
      <c r="B187" s="10"/>
      <c r="C187" s="10"/>
      <c r="D187" s="10"/>
      <c r="E187" s="10"/>
      <c r="F187" s="16"/>
      <c r="G187" s="10"/>
    </row>
    <row r="188" spans="2:7" x14ac:dyDescent="0.3">
      <c r="B188" s="10"/>
      <c r="C188" s="10"/>
      <c r="D188" s="10"/>
      <c r="E188" s="10"/>
      <c r="F188" s="16"/>
      <c r="G188" s="10"/>
    </row>
    <row r="189" spans="2:7" x14ac:dyDescent="0.3">
      <c r="B189" s="10"/>
      <c r="C189" s="10"/>
      <c r="D189" s="10"/>
      <c r="E189" s="10"/>
      <c r="F189" s="16"/>
      <c r="G189" s="10"/>
    </row>
    <row r="191" spans="2:7" x14ac:dyDescent="0.3">
      <c r="B191" s="69" t="s">
        <v>364</v>
      </c>
    </row>
    <row r="193" spans="2:7" x14ac:dyDescent="0.3">
      <c r="B193" s="10"/>
      <c r="C193" s="10"/>
      <c r="D193" s="10"/>
      <c r="E193" s="10"/>
      <c r="F193" s="16"/>
      <c r="G193" s="10"/>
    </row>
    <row r="194" spans="2:7" x14ac:dyDescent="0.3">
      <c r="B194" s="10"/>
      <c r="C194" s="10"/>
      <c r="D194" s="10"/>
      <c r="E194" s="10"/>
      <c r="F194" s="16"/>
      <c r="G194" s="10"/>
    </row>
    <row r="195" spans="2:7" x14ac:dyDescent="0.3">
      <c r="B195" s="10"/>
      <c r="C195" s="10"/>
      <c r="D195" s="10"/>
      <c r="E195" s="10"/>
      <c r="F195" s="16"/>
      <c r="G195" s="10"/>
    </row>
    <row r="196" spans="2:7" x14ac:dyDescent="0.3">
      <c r="B196" s="10"/>
      <c r="C196" s="10"/>
      <c r="D196" s="10"/>
      <c r="E196" s="10"/>
      <c r="F196" s="16"/>
      <c r="G196" s="10"/>
    </row>
    <row r="197" spans="2:7" x14ac:dyDescent="0.3">
      <c r="B197" s="10"/>
      <c r="C197" s="10"/>
      <c r="D197" s="10"/>
      <c r="E197" s="10"/>
      <c r="F197" s="16"/>
      <c r="G197" s="10"/>
    </row>
    <row r="198" spans="2:7" x14ac:dyDescent="0.3">
      <c r="B198" s="10"/>
      <c r="C198" s="10"/>
      <c r="D198" s="10"/>
      <c r="E198" s="10"/>
      <c r="F198" s="16"/>
      <c r="G198" s="10"/>
    </row>
    <row r="199" spans="2:7" x14ac:dyDescent="0.3">
      <c r="B199" s="10"/>
      <c r="C199" s="10"/>
      <c r="D199" s="10"/>
      <c r="E199" s="10"/>
      <c r="F199" s="16"/>
      <c r="G199" s="10"/>
    </row>
    <row r="200" spans="2:7" x14ac:dyDescent="0.3">
      <c r="B200" s="10"/>
      <c r="C200" s="10"/>
      <c r="D200" s="10"/>
      <c r="E200" s="10"/>
      <c r="F200" s="16"/>
      <c r="G200" s="10"/>
    </row>
    <row r="201" spans="2:7" x14ac:dyDescent="0.3">
      <c r="B201" s="10"/>
      <c r="C201" s="10"/>
      <c r="D201" s="10"/>
      <c r="E201" s="10"/>
      <c r="F201" s="16"/>
      <c r="G201" s="10"/>
    </row>
    <row r="202" spans="2:7" x14ac:dyDescent="0.3">
      <c r="B202" s="10"/>
      <c r="C202" s="10"/>
      <c r="D202" s="10"/>
      <c r="E202" s="10"/>
      <c r="F202" s="16"/>
      <c r="G202" s="10"/>
    </row>
    <row r="203" spans="2:7" x14ac:dyDescent="0.3">
      <c r="B203" s="10"/>
      <c r="C203" s="10"/>
      <c r="D203" s="10"/>
      <c r="E203" s="10"/>
      <c r="F203" s="16"/>
      <c r="G203" s="10"/>
    </row>
    <row r="204" spans="2:7" x14ac:dyDescent="0.3">
      <c r="B204" s="10"/>
      <c r="C204" s="10"/>
      <c r="D204" s="10"/>
      <c r="E204" s="10"/>
      <c r="F204" s="16"/>
      <c r="G204" s="10"/>
    </row>
    <row r="205" spans="2:7" x14ac:dyDescent="0.3">
      <c r="B205" s="10"/>
      <c r="C205" s="10"/>
      <c r="D205" s="10"/>
      <c r="E205" s="10"/>
      <c r="F205" s="16"/>
      <c r="G205" s="10"/>
    </row>
    <row r="206" spans="2:7" x14ac:dyDescent="0.3">
      <c r="B206" s="10"/>
      <c r="C206" s="10"/>
      <c r="D206" s="10"/>
      <c r="E206" s="10"/>
      <c r="F206" s="16"/>
      <c r="G206" s="10"/>
    </row>
    <row r="207" spans="2:7" x14ac:dyDescent="0.3">
      <c r="B207" s="10"/>
      <c r="C207" s="10"/>
      <c r="D207" s="10"/>
      <c r="E207" s="10"/>
      <c r="F207" s="16"/>
      <c r="G207" s="10"/>
    </row>
    <row r="208" spans="2:7" x14ac:dyDescent="0.3">
      <c r="B208" s="10"/>
      <c r="C208" s="10"/>
      <c r="D208" s="10"/>
      <c r="E208" s="10"/>
      <c r="F208" s="16"/>
      <c r="G208" s="10"/>
    </row>
    <row r="209" spans="2:7" x14ac:dyDescent="0.3">
      <c r="B209" s="10"/>
      <c r="C209" s="10"/>
      <c r="D209" s="10"/>
      <c r="E209" s="10"/>
      <c r="F209" s="16"/>
      <c r="G209" s="10"/>
    </row>
    <row r="210" spans="2:7" x14ac:dyDescent="0.3">
      <c r="B210" s="10"/>
      <c r="C210" s="10"/>
      <c r="D210" s="10"/>
      <c r="E210" s="10"/>
      <c r="F210" s="16"/>
      <c r="G210" s="10"/>
    </row>
    <row r="211" spans="2:7" x14ac:dyDescent="0.3">
      <c r="B211" s="10"/>
      <c r="C211" s="10"/>
      <c r="D211" s="10"/>
      <c r="E211" s="10"/>
      <c r="F211" s="16"/>
      <c r="G211" s="10"/>
    </row>
    <row r="212" spans="2:7" x14ac:dyDescent="0.3">
      <c r="B212" s="10"/>
      <c r="C212" s="10"/>
      <c r="D212" s="10"/>
      <c r="E212" s="10"/>
      <c r="F212" s="16"/>
      <c r="G212" s="10"/>
    </row>
    <row r="213" spans="2:7" x14ac:dyDescent="0.3">
      <c r="B213" s="10"/>
      <c r="C213" s="10"/>
      <c r="D213" s="10"/>
      <c r="E213" s="10"/>
      <c r="F213" s="16"/>
      <c r="G213" s="10"/>
    </row>
    <row r="214" spans="2:7" x14ac:dyDescent="0.3">
      <c r="B214" s="10"/>
      <c r="C214" s="10"/>
      <c r="D214" s="10"/>
      <c r="E214" s="10"/>
      <c r="F214" s="16"/>
      <c r="G214" s="10"/>
    </row>
    <row r="216" spans="2:7" x14ac:dyDescent="0.3">
      <c r="B216" s="69" t="s">
        <v>365</v>
      </c>
    </row>
    <row r="218" spans="2:7" x14ac:dyDescent="0.3">
      <c r="B218" s="10"/>
      <c r="C218" s="10"/>
      <c r="D218" s="10"/>
      <c r="E218" s="10"/>
      <c r="F218" s="16"/>
      <c r="G218" s="10"/>
    </row>
    <row r="219" spans="2:7" x14ac:dyDescent="0.3">
      <c r="B219" s="10"/>
      <c r="C219" s="10"/>
      <c r="D219" s="10"/>
      <c r="E219" s="10"/>
      <c r="F219" s="16"/>
      <c r="G219" s="10"/>
    </row>
    <row r="220" spans="2:7" x14ac:dyDescent="0.3">
      <c r="B220" s="10"/>
      <c r="C220" s="10"/>
      <c r="D220" s="10"/>
      <c r="E220" s="10"/>
      <c r="F220" s="16"/>
      <c r="G220" s="10"/>
    </row>
    <row r="221" spans="2:7" x14ac:dyDescent="0.3">
      <c r="B221" s="10"/>
      <c r="C221" s="10"/>
      <c r="D221" s="10"/>
      <c r="E221" s="10"/>
      <c r="F221" s="16"/>
      <c r="G221" s="10"/>
    </row>
    <row r="222" spans="2:7" x14ac:dyDescent="0.3">
      <c r="B222" s="10"/>
      <c r="C222" s="10"/>
      <c r="D222" s="10"/>
      <c r="E222" s="10"/>
      <c r="F222" s="16"/>
      <c r="G222" s="10"/>
    </row>
    <row r="223" spans="2:7" x14ac:dyDescent="0.3">
      <c r="B223" s="10"/>
      <c r="C223" s="10"/>
      <c r="D223" s="10"/>
      <c r="E223" s="10"/>
      <c r="F223" s="16"/>
      <c r="G223" s="10"/>
    </row>
    <row r="224" spans="2:7" x14ac:dyDescent="0.3">
      <c r="B224" s="10"/>
      <c r="C224" s="10"/>
      <c r="D224" s="10"/>
      <c r="E224" s="10"/>
      <c r="F224" s="16"/>
      <c r="G224" s="10"/>
    </row>
    <row r="225" spans="2:7" x14ac:dyDescent="0.3">
      <c r="B225" s="10"/>
      <c r="C225" s="10"/>
      <c r="D225" s="10"/>
      <c r="E225" s="10"/>
      <c r="F225" s="16"/>
      <c r="G225" s="10"/>
    </row>
    <row r="226" spans="2:7" x14ac:dyDescent="0.3">
      <c r="B226" s="10"/>
      <c r="C226" s="10"/>
      <c r="D226" s="10"/>
      <c r="E226" s="10"/>
      <c r="F226" s="16"/>
      <c r="G226" s="10"/>
    </row>
    <row r="227" spans="2:7" x14ac:dyDescent="0.3">
      <c r="B227" s="10"/>
      <c r="C227" s="10"/>
      <c r="D227" s="10"/>
      <c r="E227" s="10"/>
      <c r="F227" s="16"/>
      <c r="G227" s="10"/>
    </row>
    <row r="228" spans="2:7" x14ac:dyDescent="0.3">
      <c r="B228" s="10"/>
      <c r="C228" s="10"/>
      <c r="D228" s="10"/>
      <c r="E228" s="10"/>
      <c r="F228" s="16"/>
      <c r="G228" s="10"/>
    </row>
    <row r="229" spans="2:7" x14ac:dyDescent="0.3">
      <c r="B229" s="10"/>
      <c r="C229" s="10"/>
      <c r="D229" s="10"/>
      <c r="E229" s="10"/>
      <c r="F229" s="16"/>
      <c r="G229" s="10"/>
    </row>
    <row r="230" spans="2:7" x14ac:dyDescent="0.3">
      <c r="B230" s="10"/>
      <c r="C230" s="10"/>
      <c r="D230" s="10"/>
      <c r="E230" s="10"/>
      <c r="F230" s="16"/>
      <c r="G230" s="10"/>
    </row>
    <row r="231" spans="2:7" x14ac:dyDescent="0.3">
      <c r="B231" s="10"/>
      <c r="C231" s="10"/>
      <c r="D231" s="10"/>
      <c r="E231" s="10"/>
      <c r="F231" s="16"/>
      <c r="G231" s="10"/>
    </row>
    <row r="233" spans="2:7" x14ac:dyDescent="0.3">
      <c r="B233" s="69" t="s">
        <v>366</v>
      </c>
    </row>
    <row r="235" spans="2:7" x14ac:dyDescent="0.3">
      <c r="B235" s="10"/>
      <c r="C235" s="10"/>
      <c r="D235" s="10"/>
      <c r="E235" s="10"/>
      <c r="F235" s="16"/>
      <c r="G235" s="10"/>
    </row>
    <row r="236" spans="2:7" x14ac:dyDescent="0.3">
      <c r="B236" s="10"/>
      <c r="C236" s="10"/>
      <c r="D236" s="10"/>
      <c r="E236" s="10"/>
      <c r="F236" s="16"/>
      <c r="G236" s="10"/>
    </row>
    <row r="237" spans="2:7" x14ac:dyDescent="0.3">
      <c r="B237" s="10"/>
      <c r="C237" s="10"/>
      <c r="D237" s="10"/>
      <c r="E237" s="10"/>
      <c r="F237" s="16"/>
      <c r="G237" s="10"/>
    </row>
    <row r="238" spans="2:7" x14ac:dyDescent="0.3">
      <c r="B238" s="10"/>
      <c r="C238" s="10"/>
      <c r="D238" s="10"/>
      <c r="E238" s="10"/>
      <c r="F238" s="16"/>
      <c r="G238" s="10"/>
    </row>
    <row r="239" spans="2:7" x14ac:dyDescent="0.3">
      <c r="B239" s="10"/>
      <c r="C239" s="10"/>
      <c r="D239" s="10"/>
      <c r="E239" s="10"/>
      <c r="F239" s="16"/>
      <c r="G239" s="10"/>
    </row>
    <row r="240" spans="2:7" x14ac:dyDescent="0.3">
      <c r="B240" s="10"/>
      <c r="C240" s="10"/>
      <c r="D240" s="10"/>
      <c r="E240" s="10"/>
      <c r="F240" s="16"/>
      <c r="G240" s="10"/>
    </row>
    <row r="241" spans="2:7" x14ac:dyDescent="0.3">
      <c r="B241" s="10"/>
      <c r="C241" s="10"/>
      <c r="D241" s="10"/>
      <c r="E241" s="10"/>
      <c r="F241" s="16"/>
      <c r="G241" s="10"/>
    </row>
    <row r="242" spans="2:7" x14ac:dyDescent="0.3">
      <c r="B242" s="10"/>
      <c r="C242" s="10"/>
      <c r="D242" s="10"/>
      <c r="E242" s="10"/>
      <c r="F242" s="16"/>
      <c r="G242" s="10"/>
    </row>
    <row r="243" spans="2:7" x14ac:dyDescent="0.3">
      <c r="B243" s="10"/>
      <c r="C243" s="10"/>
      <c r="D243" s="10"/>
      <c r="E243" s="10"/>
      <c r="F243" s="16"/>
      <c r="G243" s="10"/>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7" priority="1" operator="containsText" text="sAbw">
      <formula>NOT(ISERROR(SEARCH("sAbw",F7)))</formula>
    </cfRule>
    <cfRule type="containsText" dxfId="336" priority="2" operator="containsText" text="lAbw">
      <formula>NOT(ISERROR(SEARCH("lAbw",F7)))</formula>
    </cfRule>
    <cfRule type="containsText" dxfId="335"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86"/>
  <sheetViews>
    <sheetView tabSelected="1" zoomScale="70" zoomScaleNormal="70" workbookViewId="0">
      <pane ySplit="7" topLeftCell="A8" activePane="bottomLeft" state="frozen"/>
      <selection activeCell="K31" sqref="K31:L31"/>
      <selection pane="bottomLeft" activeCell="M11" sqref="M11"/>
    </sheetView>
  </sheetViews>
  <sheetFormatPr baseColWidth="10" defaultColWidth="8.88671875" defaultRowHeight="13.2" x14ac:dyDescent="0.25"/>
  <cols>
    <col min="1" max="1" width="1.109375" style="36" customWidth="1"/>
    <col min="2" max="2" width="8.6640625" style="110" customWidth="1"/>
    <col min="3" max="4" width="18.33203125" style="75" hidden="1" customWidth="1"/>
    <col min="5" max="5" width="12.6640625" style="76" customWidth="1"/>
    <col min="6" max="7" width="40.6640625" style="36" customWidth="1"/>
    <col min="8" max="10" width="9.6640625" style="36" customWidth="1"/>
    <col min="11" max="11" width="10.33203125" style="36" customWidth="1"/>
    <col min="12" max="12" width="10.6640625" style="36" customWidth="1"/>
    <col min="13" max="13" width="52.6640625" style="36" customWidth="1"/>
    <col min="14" max="14" width="1.109375" style="36" customWidth="1"/>
    <col min="15" max="16384" width="8.88671875" style="36"/>
  </cols>
  <sheetData>
    <row r="1" spans="2:13" s="69" customFormat="1" ht="6" customHeight="1" x14ac:dyDescent="0.3">
      <c r="B1" s="67"/>
      <c r="C1" s="68"/>
      <c r="D1" s="68"/>
      <c r="G1" s="68"/>
    </row>
    <row r="2" spans="2:13" s="70" customFormat="1" ht="18" customHeight="1" x14ac:dyDescent="0.3">
      <c r="B2" s="170" t="str">
        <f>"Checkliste "&amp;_RLV&amp;" Premiumstufe"</f>
        <v>Checkliste Ferkelerzeugung Premiumstufe</v>
      </c>
      <c r="C2" s="170"/>
      <c r="D2" s="170"/>
      <c r="E2" s="170"/>
      <c r="F2" s="170"/>
      <c r="G2" s="170"/>
      <c r="H2" s="170"/>
      <c r="I2" s="170"/>
      <c r="J2" s="170"/>
      <c r="K2" s="170"/>
      <c r="L2" s="170"/>
      <c r="M2" s="170"/>
    </row>
    <row r="3" spans="2:13" s="71" customFormat="1" ht="26.1" customHeight="1" x14ac:dyDescent="0.2">
      <c r="B3" s="171" t="s">
        <v>94</v>
      </c>
      <c r="C3" s="172"/>
      <c r="D3" s="172"/>
      <c r="E3" s="172"/>
      <c r="F3" s="172"/>
      <c r="G3" s="172"/>
      <c r="H3" s="172"/>
      <c r="I3" s="172"/>
      <c r="J3" s="172"/>
      <c r="K3" s="172"/>
      <c r="L3" s="172"/>
      <c r="M3" s="172"/>
    </row>
    <row r="4" spans="2:13" s="69" customFormat="1" ht="27" customHeight="1" x14ac:dyDescent="0.3">
      <c r="B4" s="58" t="s">
        <v>20</v>
      </c>
      <c r="C4" s="173"/>
      <c r="D4" s="173"/>
      <c r="E4" s="173"/>
      <c r="F4" s="173"/>
      <c r="G4" s="173"/>
      <c r="H4" s="173"/>
      <c r="I4" s="173"/>
      <c r="J4" s="173"/>
      <c r="K4" s="173"/>
      <c r="L4" s="10"/>
      <c r="M4" s="174"/>
    </row>
    <row r="5" spans="2:13" ht="27" customHeight="1" x14ac:dyDescent="0.25">
      <c r="B5" s="175" t="s">
        <v>31</v>
      </c>
      <c r="C5" s="175"/>
      <c r="D5" s="175"/>
      <c r="E5" s="175"/>
      <c r="F5" s="175"/>
      <c r="G5" s="175"/>
      <c r="H5" s="175"/>
      <c r="I5" s="175"/>
      <c r="J5" s="175"/>
      <c r="K5" s="175"/>
      <c r="L5" s="175"/>
      <c r="M5" s="175"/>
    </row>
    <row r="6" spans="2:13" s="72" customFormat="1" ht="26.4" customHeight="1" x14ac:dyDescent="0.3">
      <c r="B6" s="157" t="s">
        <v>32</v>
      </c>
      <c r="C6" s="159" t="s">
        <v>50</v>
      </c>
      <c r="D6" s="159" t="s">
        <v>51</v>
      </c>
      <c r="E6" s="161" t="s">
        <v>33</v>
      </c>
      <c r="F6" s="159" t="s">
        <v>34</v>
      </c>
      <c r="G6" s="163" t="s">
        <v>35</v>
      </c>
      <c r="H6" s="165" t="s">
        <v>24</v>
      </c>
      <c r="I6" s="166"/>
      <c r="J6" s="166"/>
      <c r="K6" s="166"/>
      <c r="L6" s="167"/>
      <c r="M6" s="159" t="s">
        <v>75</v>
      </c>
    </row>
    <row r="7" spans="2:13" x14ac:dyDescent="0.25">
      <c r="B7" s="158"/>
      <c r="C7" s="160"/>
      <c r="D7" s="160"/>
      <c r="E7" s="162"/>
      <c r="F7" s="160"/>
      <c r="G7" s="164"/>
      <c r="H7" s="111" t="s">
        <v>43</v>
      </c>
      <c r="I7" s="111" t="s">
        <v>27</v>
      </c>
      <c r="J7" s="111" t="s">
        <v>28</v>
      </c>
      <c r="K7" s="111" t="s">
        <v>29</v>
      </c>
      <c r="L7" s="111" t="s">
        <v>36</v>
      </c>
      <c r="M7" s="160"/>
    </row>
    <row r="8" spans="2:13" s="73" customFormat="1" x14ac:dyDescent="0.25">
      <c r="B8" s="176" t="s">
        <v>353</v>
      </c>
      <c r="C8" s="177"/>
      <c r="D8" s="177"/>
      <c r="E8" s="177"/>
      <c r="F8" s="177"/>
      <c r="G8" s="177"/>
      <c r="H8" s="177"/>
      <c r="I8" s="177"/>
      <c r="J8" s="177"/>
      <c r="K8" s="177"/>
      <c r="L8" s="177"/>
      <c r="M8" s="178"/>
    </row>
    <row r="9" spans="2:13" ht="26.4" hidden="1" x14ac:dyDescent="0.25">
      <c r="B9" s="33" t="s">
        <v>32</v>
      </c>
      <c r="C9" s="34" t="s">
        <v>50</v>
      </c>
      <c r="D9" s="34" t="s">
        <v>51</v>
      </c>
      <c r="E9" s="37" t="s">
        <v>33</v>
      </c>
      <c r="F9" s="38" t="s">
        <v>34</v>
      </c>
      <c r="G9" s="23" t="s">
        <v>35</v>
      </c>
      <c r="H9" s="24" t="s">
        <v>24</v>
      </c>
      <c r="I9" s="24" t="s">
        <v>45</v>
      </c>
      <c r="J9" s="24" t="s">
        <v>46</v>
      </c>
      <c r="K9" s="24" t="s">
        <v>47</v>
      </c>
      <c r="L9" s="24" t="s">
        <v>48</v>
      </c>
      <c r="M9" s="25" t="s">
        <v>37</v>
      </c>
    </row>
    <row r="10" spans="2:13" s="48" customFormat="1" ht="39.6" x14ac:dyDescent="0.25">
      <c r="B10" s="88" t="str">
        <f>CONCATENATE("1.",Prüfkriterien_1[[#This Row],[Hilfsspalte_Num]])</f>
        <v>1.1</v>
      </c>
      <c r="C10" s="89">
        <f>ROW()-ROW(Prüfkriterien_1[[#Headers],[Hilfsspalte_Kom]])</f>
        <v>1</v>
      </c>
      <c r="D10" s="90">
        <f>(Prüfkriterien_1[Hilfsspalte_Num]+10)/10</f>
        <v>1.1000000000000001</v>
      </c>
      <c r="E10" s="30" t="s">
        <v>81</v>
      </c>
      <c r="F10" s="31" t="s">
        <v>82</v>
      </c>
      <c r="G10" s="32" t="s">
        <v>322</v>
      </c>
      <c r="H10" s="28"/>
      <c r="I10" s="28" t="s">
        <v>42</v>
      </c>
      <c r="J10" s="28" t="s">
        <v>42</v>
      </c>
      <c r="K10" s="28"/>
      <c r="L10" s="28" t="s">
        <v>42</v>
      </c>
      <c r="M10" s="38"/>
    </row>
    <row r="11" spans="2:13" s="48" customFormat="1" ht="66" customHeight="1" x14ac:dyDescent="0.25">
      <c r="B11" s="88" t="str">
        <f>CONCATENATE("1.",Prüfkriterien_1[[#This Row],[Hilfsspalte_Num]])</f>
        <v>1.2</v>
      </c>
      <c r="C11" s="89">
        <f>ROW()-ROW(Prüfkriterien_1[[#Headers],[Hilfsspalte_Kom]])</f>
        <v>2</v>
      </c>
      <c r="D11" s="90">
        <f>(Prüfkriterien_1[Hilfsspalte_Num]+10)/10</f>
        <v>1.2</v>
      </c>
      <c r="E11" s="30" t="s">
        <v>84</v>
      </c>
      <c r="F11" s="31" t="s">
        <v>83</v>
      </c>
      <c r="G11" s="32" t="s">
        <v>321</v>
      </c>
      <c r="H11" s="28"/>
      <c r="I11" s="28" t="s">
        <v>42</v>
      </c>
      <c r="J11" s="28" t="s">
        <v>42</v>
      </c>
      <c r="K11" s="28"/>
      <c r="L11" s="28" t="s">
        <v>42</v>
      </c>
      <c r="M11" s="38"/>
    </row>
    <row r="12" spans="2:13" s="48" customFormat="1" ht="34.950000000000003" customHeight="1" x14ac:dyDescent="0.25">
      <c r="B12" s="88" t="str">
        <f>CONCATENATE("1.",Prüfkriterien_1[[#This Row],[Hilfsspalte_Num]])</f>
        <v>1.3</v>
      </c>
      <c r="C12" s="89">
        <f>ROW()-ROW(Prüfkriterien_1[[#Headers],[Hilfsspalte_Kom]])</f>
        <v>3</v>
      </c>
      <c r="D12" s="90">
        <f>(Prüfkriterien_1[Hilfsspalte_Num]+10)/10</f>
        <v>1.3</v>
      </c>
      <c r="E12" s="30" t="s">
        <v>95</v>
      </c>
      <c r="F12" s="31" t="s">
        <v>38</v>
      </c>
      <c r="G12" s="32" t="s">
        <v>39</v>
      </c>
      <c r="H12" s="28"/>
      <c r="I12" s="28"/>
      <c r="J12" s="28"/>
      <c r="K12" s="28"/>
      <c r="L12" s="28"/>
      <c r="M12" s="38"/>
    </row>
    <row r="13" spans="2:13" s="48" customFormat="1" ht="39.6" x14ac:dyDescent="0.25">
      <c r="B13" s="91" t="str">
        <f>CONCATENATE("1.",Prüfkriterien_1[[#This Row],[Hilfsspalte_Num]])</f>
        <v>1.4</v>
      </c>
      <c r="C13" s="92">
        <f>ROW()-ROW(Prüfkriterien_1[[#Headers],[Hilfsspalte_Kom]])</f>
        <v>4</v>
      </c>
      <c r="D13" s="93">
        <f>(Prüfkriterien_1[Hilfsspalte_Num]+10)/10</f>
        <v>1.4</v>
      </c>
      <c r="E13" s="30" t="s">
        <v>85</v>
      </c>
      <c r="F13" s="31" t="s">
        <v>40</v>
      </c>
      <c r="G13" s="32" t="s">
        <v>41</v>
      </c>
      <c r="H13" s="50"/>
      <c r="I13" s="51"/>
      <c r="J13" s="51"/>
      <c r="K13" s="51"/>
      <c r="L13" s="51"/>
      <c r="M13" s="49"/>
    </row>
    <row r="14" spans="2:13" s="48" customFormat="1" ht="34.950000000000003" customHeight="1" x14ac:dyDescent="0.25">
      <c r="B14" s="91" t="str">
        <f>CONCATENATE("1.",Prüfkriterien_1[[#This Row],[Hilfsspalte_Num]])</f>
        <v>1.5</v>
      </c>
      <c r="C14" s="92">
        <f>ROW()-ROW(Prüfkriterien_1[[#Headers],[Hilfsspalte_Kom]])</f>
        <v>5</v>
      </c>
      <c r="D14" s="93">
        <f>(Prüfkriterien_1[Hilfsspalte_Num]+10)/10</f>
        <v>1.5</v>
      </c>
      <c r="E14" s="94" t="s">
        <v>96</v>
      </c>
      <c r="F14" s="95" t="s">
        <v>97</v>
      </c>
      <c r="G14" s="96"/>
      <c r="H14" s="50"/>
      <c r="I14" s="51"/>
      <c r="J14" s="51"/>
      <c r="K14" s="51"/>
      <c r="L14" s="51"/>
      <c r="M14" s="49"/>
    </row>
    <row r="15" spans="2:13" s="48" customFormat="1" ht="76.5" customHeight="1" x14ac:dyDescent="0.25">
      <c r="B15" s="97" t="str">
        <f>CONCATENATE("1.",Prüfkriterien_1[[#This Row],[Hilfsspalte_Num]])</f>
        <v>1.6</v>
      </c>
      <c r="C15" s="26">
        <f>ROW()-ROW(Prüfkriterien_1[[#Headers],[Hilfsspalte_Kom]])</f>
        <v>6</v>
      </c>
      <c r="D15" s="98">
        <f>(Prüfkriterien_1[Hilfsspalte_Num]+10)/10</f>
        <v>1.6</v>
      </c>
      <c r="E15" s="30" t="s">
        <v>98</v>
      </c>
      <c r="F15" s="99" t="s">
        <v>99</v>
      </c>
      <c r="G15" s="100" t="s">
        <v>100</v>
      </c>
      <c r="H15" s="24"/>
      <c r="I15" s="28"/>
      <c r="J15" s="28"/>
      <c r="K15" s="28"/>
      <c r="L15" s="28"/>
      <c r="M15" s="38"/>
    </row>
    <row r="16" spans="2:13" s="48" customFormat="1" ht="35.1" customHeight="1" x14ac:dyDescent="0.25">
      <c r="B16" s="97" t="str">
        <f>CONCATENATE("1.",Prüfkriterien_1[[#This Row],[Hilfsspalte_Num]])</f>
        <v>1.7</v>
      </c>
      <c r="C16" s="26">
        <f>ROW()-ROW(Prüfkriterien_1[[#Headers],[Hilfsspalte_Kom]])</f>
        <v>7</v>
      </c>
      <c r="D16" s="98">
        <f>(Prüfkriterien_1[Hilfsspalte_Num]+10)/10</f>
        <v>1.7</v>
      </c>
      <c r="E16" s="30" t="s">
        <v>101</v>
      </c>
      <c r="F16" s="31" t="s">
        <v>102</v>
      </c>
      <c r="G16" s="32"/>
      <c r="H16" s="24"/>
      <c r="I16" s="28"/>
      <c r="J16" s="28"/>
      <c r="K16" s="28"/>
      <c r="L16" s="28"/>
      <c r="M16" s="38"/>
    </row>
    <row r="17" spans="2:13" s="48" customFormat="1" ht="52.8" x14ac:dyDescent="0.25">
      <c r="B17" s="97" t="str">
        <f>CONCATENATE("1.",Prüfkriterien_1[[#This Row],[Hilfsspalte_Num]])</f>
        <v>1.8</v>
      </c>
      <c r="C17" s="26">
        <f>ROW()-ROW(Prüfkriterien_1[[#Headers],[Hilfsspalte_Kom]])</f>
        <v>8</v>
      </c>
      <c r="D17" s="98">
        <f>(Prüfkriterien_1[Hilfsspalte_Num]+10)/10</f>
        <v>1.8</v>
      </c>
      <c r="E17" s="30" t="s">
        <v>101</v>
      </c>
      <c r="F17" s="31" t="s">
        <v>103</v>
      </c>
      <c r="G17" s="32"/>
      <c r="H17" s="24"/>
      <c r="I17" s="28"/>
      <c r="J17" s="28"/>
      <c r="K17" s="28"/>
      <c r="L17" s="28"/>
      <c r="M17" s="38"/>
    </row>
    <row r="18" spans="2:13" s="48" customFormat="1" ht="39.6" x14ac:dyDescent="0.25">
      <c r="B18" s="97" t="str">
        <f>CONCATENATE("1.",Prüfkriterien_1[[#This Row],[Hilfsspalte_Num]])</f>
        <v>1.9</v>
      </c>
      <c r="C18" s="26">
        <f>ROW()-ROW(Prüfkriterien_1[[#Headers],[Hilfsspalte_Kom]])</f>
        <v>9</v>
      </c>
      <c r="D18" s="98">
        <f>(Prüfkriterien_1[Hilfsspalte_Num]+10)/10</f>
        <v>1.9</v>
      </c>
      <c r="E18" s="30" t="s">
        <v>101</v>
      </c>
      <c r="F18" s="31" t="s">
        <v>104</v>
      </c>
      <c r="G18" s="32"/>
      <c r="H18" s="24"/>
      <c r="I18" s="28"/>
      <c r="J18" s="28"/>
      <c r="K18" s="28"/>
      <c r="L18" s="28"/>
      <c r="M18" s="38"/>
    </row>
    <row r="19" spans="2:13" s="48" customFormat="1" ht="34.950000000000003" customHeight="1" x14ac:dyDescent="0.25">
      <c r="B19" s="97" t="str">
        <f>CONCATENATE("1.",Prüfkriterien_1[[#This Row],[Hilfsspalte_Num]])</f>
        <v>1.10</v>
      </c>
      <c r="C19" s="26">
        <f>ROW()-ROW(Prüfkriterien_1[[#Headers],[Hilfsspalte_Kom]])</f>
        <v>10</v>
      </c>
      <c r="D19" s="98">
        <f>(Prüfkriterien_1[Hilfsspalte_Num]+10)/10</f>
        <v>2</v>
      </c>
      <c r="E19" s="30" t="s">
        <v>106</v>
      </c>
      <c r="F19" s="31" t="s">
        <v>105</v>
      </c>
      <c r="G19" s="32"/>
      <c r="H19" s="24"/>
      <c r="I19" s="28"/>
      <c r="J19" s="28"/>
      <c r="K19" s="28"/>
      <c r="L19" s="28"/>
      <c r="M19" s="38"/>
    </row>
    <row r="20" spans="2:13" s="48" customFormat="1" ht="79.2" x14ac:dyDescent="0.25">
      <c r="B20" s="97" t="str">
        <f>CONCATENATE("1.",Prüfkriterien_1[[#This Row],[Hilfsspalte_Num]])</f>
        <v>1.11</v>
      </c>
      <c r="C20" s="26">
        <f>ROW()-ROW(Prüfkriterien_1[[#Headers],[Hilfsspalte_Kom]])</f>
        <v>11</v>
      </c>
      <c r="D20" s="98">
        <f>(Prüfkriterien_1[Hilfsspalte_Num]+10)/10</f>
        <v>2.1</v>
      </c>
      <c r="E20" s="30" t="s">
        <v>106</v>
      </c>
      <c r="F20" s="31" t="s">
        <v>107</v>
      </c>
      <c r="G20" s="32" t="s">
        <v>108</v>
      </c>
      <c r="H20" s="24"/>
      <c r="I20" s="28"/>
      <c r="J20" s="28"/>
      <c r="K20" s="28"/>
      <c r="L20" s="28"/>
      <c r="M20" s="38"/>
    </row>
    <row r="21" spans="2:13" s="48" customFormat="1" ht="174" customHeight="1" x14ac:dyDescent="0.25">
      <c r="B21" s="97" t="str">
        <f>CONCATENATE("1.",Prüfkriterien_1[[#This Row],[Hilfsspalte_Num]])</f>
        <v>1.12</v>
      </c>
      <c r="C21" s="26">
        <f>ROW()-ROW(Prüfkriterien_1[[#Headers],[Hilfsspalte_Kom]])</f>
        <v>12</v>
      </c>
      <c r="D21" s="98">
        <f>(Prüfkriterien_1[Hilfsspalte_Num]+10)/10</f>
        <v>2.2000000000000002</v>
      </c>
      <c r="E21" s="30" t="s">
        <v>106</v>
      </c>
      <c r="F21" s="31" t="s">
        <v>109</v>
      </c>
      <c r="G21" s="32" t="s">
        <v>110</v>
      </c>
      <c r="H21" s="24"/>
      <c r="I21" s="28"/>
      <c r="J21" s="28"/>
      <c r="K21" s="28"/>
      <c r="L21" s="28"/>
      <c r="M21" s="38"/>
    </row>
    <row r="22" spans="2:13" s="48" customFormat="1" ht="52.8" x14ac:dyDescent="0.25">
      <c r="B22" s="97" t="str">
        <f>CONCATENATE("1.",Prüfkriterien_1[[#This Row],[Hilfsspalte_Num]])</f>
        <v>1.13</v>
      </c>
      <c r="C22" s="26">
        <f>ROW()-ROW(Prüfkriterien_1[[#Headers],[Hilfsspalte_Kom]])</f>
        <v>13</v>
      </c>
      <c r="D22" s="98">
        <f>(Prüfkriterien_1[Hilfsspalte_Num]+10)/10</f>
        <v>2.2999999999999998</v>
      </c>
      <c r="E22" s="30" t="s">
        <v>111</v>
      </c>
      <c r="F22" s="31" t="s">
        <v>112</v>
      </c>
      <c r="G22" s="32" t="s">
        <v>113</v>
      </c>
      <c r="H22" s="24"/>
      <c r="I22" s="28"/>
      <c r="J22" s="28"/>
      <c r="K22" s="28"/>
      <c r="L22" s="28"/>
      <c r="M22" s="38"/>
    </row>
    <row r="23" spans="2:13" s="48" customFormat="1" ht="92.4" x14ac:dyDescent="0.25">
      <c r="B23" s="88" t="str">
        <f>CONCATENATE("1.",Prüfkriterien_1[[#This Row],[Hilfsspalte_Num]])</f>
        <v>1.14</v>
      </c>
      <c r="C23" s="89">
        <f>ROW()-ROW(Prüfkriterien_1[[#Headers],[Hilfsspalte_Kom]])</f>
        <v>14</v>
      </c>
      <c r="D23" s="90">
        <f>(Prüfkriterien_1[Hilfsspalte_Num]+10)/10</f>
        <v>2.4</v>
      </c>
      <c r="E23" s="101" t="s">
        <v>111</v>
      </c>
      <c r="F23" s="102" t="s">
        <v>114</v>
      </c>
      <c r="G23" s="103" t="s">
        <v>115</v>
      </c>
      <c r="H23" s="28"/>
      <c r="I23" s="28" t="s">
        <v>42</v>
      </c>
      <c r="J23" s="28" t="s">
        <v>42</v>
      </c>
      <c r="K23" s="28"/>
      <c r="L23" s="28"/>
      <c r="M23" s="38"/>
    </row>
    <row r="24" spans="2:13" x14ac:dyDescent="0.25">
      <c r="B24" s="179" t="s">
        <v>354</v>
      </c>
      <c r="C24" s="179"/>
      <c r="D24" s="179"/>
      <c r="E24" s="179"/>
      <c r="F24" s="179"/>
      <c r="G24" s="179"/>
      <c r="H24" s="179"/>
      <c r="I24" s="179"/>
      <c r="J24" s="179"/>
      <c r="K24" s="179"/>
      <c r="L24" s="179"/>
      <c r="M24" s="179"/>
    </row>
    <row r="25" spans="2:13" s="39" customFormat="1" hidden="1" x14ac:dyDescent="0.25">
      <c r="B25" s="33" t="s">
        <v>45</v>
      </c>
      <c r="C25" s="34" t="s">
        <v>46</v>
      </c>
      <c r="D25" s="34" t="s">
        <v>47</v>
      </c>
      <c r="E25" s="22" t="s">
        <v>48</v>
      </c>
      <c r="F25" s="23" t="s">
        <v>49</v>
      </c>
      <c r="G25" s="23" t="s">
        <v>52</v>
      </c>
      <c r="H25" s="24" t="s">
        <v>53</v>
      </c>
      <c r="I25" s="24" t="s">
        <v>54</v>
      </c>
      <c r="J25" s="24" t="s">
        <v>55</v>
      </c>
      <c r="K25" s="24" t="s">
        <v>56</v>
      </c>
      <c r="L25" s="24" t="s">
        <v>57</v>
      </c>
      <c r="M25" s="25" t="s">
        <v>58</v>
      </c>
    </row>
    <row r="26" spans="2:13" s="39" customFormat="1" ht="99.6" customHeight="1" x14ac:dyDescent="0.25">
      <c r="B26" s="21" t="str">
        <f>CONCATENATE("2.",Prüfkriterien_2[[#This Row],[Spalte2]])</f>
        <v>2.1</v>
      </c>
      <c r="C26" s="26">
        <f>ROW()-ROW(Prüfkriterien_2[[#Headers],[Spalte3]])</f>
        <v>1</v>
      </c>
      <c r="D26" s="98">
        <f>(Prüfkriterien_2[[#This Row],[Spalte2]]+20)/10</f>
        <v>2.1</v>
      </c>
      <c r="E26" s="104" t="s">
        <v>116</v>
      </c>
      <c r="F26" s="32" t="s">
        <v>117</v>
      </c>
      <c r="G26" s="32" t="s">
        <v>118</v>
      </c>
      <c r="H26" s="51"/>
      <c r="I26" s="51"/>
      <c r="J26" s="51"/>
      <c r="K26" s="51"/>
      <c r="L26" s="51"/>
      <c r="M26" s="38"/>
    </row>
    <row r="27" spans="2:13" s="39" customFormat="1" ht="269.25" customHeight="1" x14ac:dyDescent="0.25">
      <c r="B27" s="105" t="str">
        <f>CONCATENATE("2.",Prüfkriterien_2[[#This Row],[Spalte2]])</f>
        <v>2.2</v>
      </c>
      <c r="C27" s="26">
        <f>ROW()-ROW(Prüfkriterien_2[[#Headers],[Spalte3]])</f>
        <v>2</v>
      </c>
      <c r="D27" s="98">
        <f>(Prüfkriterien_2[[#This Row],[Spalte2]]+20)/10</f>
        <v>2.2000000000000002</v>
      </c>
      <c r="E27" s="106" t="s">
        <v>119</v>
      </c>
      <c r="F27" s="107" t="s">
        <v>120</v>
      </c>
      <c r="G27" s="32" t="s">
        <v>323</v>
      </c>
      <c r="H27" s="51"/>
      <c r="I27" s="51"/>
      <c r="J27" s="51"/>
      <c r="K27" s="51"/>
      <c r="L27" s="51"/>
      <c r="M27" s="62"/>
    </row>
    <row r="28" spans="2:13" s="39" customFormat="1" ht="87" customHeight="1" x14ac:dyDescent="0.25">
      <c r="B28" s="105" t="str">
        <f>CONCATENATE("2.",Prüfkriterien_2[[#This Row],[Spalte2]])</f>
        <v>2.3</v>
      </c>
      <c r="C28" s="26">
        <f>ROW()-ROW(Prüfkriterien_2[[#Headers],[Spalte3]])</f>
        <v>3</v>
      </c>
      <c r="D28" s="98">
        <f>(Prüfkriterien_2[[#This Row],[Spalte2]]+20)/10</f>
        <v>2.2999999999999998</v>
      </c>
      <c r="E28" s="106" t="s">
        <v>119</v>
      </c>
      <c r="F28" s="107" t="s">
        <v>121</v>
      </c>
      <c r="G28" s="107" t="s">
        <v>122</v>
      </c>
      <c r="H28" s="51"/>
      <c r="I28" s="51"/>
      <c r="J28" s="51"/>
      <c r="K28" s="51"/>
      <c r="L28" s="51"/>
      <c r="M28" s="62"/>
    </row>
    <row r="29" spans="2:13" s="39" customFormat="1" ht="126.6" customHeight="1" x14ac:dyDescent="0.25">
      <c r="B29" s="105" t="str">
        <f>CONCATENATE("2.",Prüfkriterien_2[[#This Row],[Spalte2]])</f>
        <v>2.4</v>
      </c>
      <c r="C29" s="26">
        <f>ROW()-ROW(Prüfkriterien_2[[#Headers],[Spalte3]])</f>
        <v>4</v>
      </c>
      <c r="D29" s="98">
        <f>(Prüfkriterien_2[[#This Row],[Spalte2]]+20)/10</f>
        <v>2.4</v>
      </c>
      <c r="E29" s="106" t="s">
        <v>123</v>
      </c>
      <c r="F29" s="107" t="s">
        <v>124</v>
      </c>
      <c r="G29" s="107" t="s">
        <v>125</v>
      </c>
      <c r="H29" s="51"/>
      <c r="I29" s="51"/>
      <c r="J29" s="51"/>
      <c r="K29" s="51"/>
      <c r="L29" s="51"/>
      <c r="M29" s="62"/>
    </row>
    <row r="30" spans="2:13" s="39" customFormat="1" hidden="1" x14ac:dyDescent="0.25">
      <c r="B30" s="42" t="str">
        <f>CONCATENATE("2.",Prüfkriterien_2[[#This Row],[Spalte2]])</f>
        <v>2.5</v>
      </c>
      <c r="C30" s="34">
        <f>ROW()-ROW(Prüfkriterien_2[[#Headers],[Spalte3]])</f>
        <v>5</v>
      </c>
      <c r="D30" s="35">
        <f>(Prüfkriterien_2[[#This Row],[Spalte2]]+20)/10</f>
        <v>2.5</v>
      </c>
      <c r="E30" s="44"/>
      <c r="F30" s="45"/>
      <c r="G30" s="45"/>
      <c r="H30" s="51"/>
      <c r="I30" s="51"/>
      <c r="J30" s="51"/>
      <c r="K30" s="51"/>
      <c r="L30" s="51"/>
      <c r="M30" s="62"/>
    </row>
    <row r="31" spans="2:13" x14ac:dyDescent="0.25">
      <c r="B31" s="180" t="s">
        <v>356</v>
      </c>
      <c r="C31" s="181"/>
      <c r="D31" s="181"/>
      <c r="E31" s="181"/>
      <c r="F31" s="181"/>
      <c r="G31" s="181"/>
      <c r="H31" s="181"/>
      <c r="I31" s="181"/>
      <c r="J31" s="181"/>
      <c r="K31" s="181"/>
      <c r="L31" s="181"/>
      <c r="M31" s="182"/>
    </row>
    <row r="32" spans="2:13" s="39" customFormat="1" hidden="1" x14ac:dyDescent="0.25">
      <c r="B32" s="33" t="s">
        <v>45</v>
      </c>
      <c r="C32" s="34" t="s">
        <v>46</v>
      </c>
      <c r="D32" s="34" t="s">
        <v>47</v>
      </c>
      <c r="E32" s="22" t="s">
        <v>48</v>
      </c>
      <c r="F32" s="23" t="s">
        <v>49</v>
      </c>
      <c r="G32" s="23" t="s">
        <v>52</v>
      </c>
      <c r="H32" s="24" t="s">
        <v>53</v>
      </c>
      <c r="I32" s="24" t="s">
        <v>54</v>
      </c>
      <c r="J32" s="24" t="s">
        <v>55</v>
      </c>
      <c r="K32" s="24" t="s">
        <v>56</v>
      </c>
      <c r="L32" s="24" t="s">
        <v>57</v>
      </c>
      <c r="M32" s="25" t="s">
        <v>58</v>
      </c>
    </row>
    <row r="33" spans="2:13" s="39" customFormat="1" ht="52.8" x14ac:dyDescent="0.25">
      <c r="B33" s="21" t="str">
        <f>CONCATENATE("3.",Prüfkriterien_3[[#This Row],[Spalte2]])</f>
        <v>3.1</v>
      </c>
      <c r="C33" s="26">
        <f>ROW()-ROW(Prüfkriterien_3[[#Headers],[Spalte3]])</f>
        <v>1</v>
      </c>
      <c r="D33" s="26">
        <f>(Prüfkriterien_3[[#This Row],[Spalte2]]+30)/10</f>
        <v>3.1</v>
      </c>
      <c r="E33" s="104" t="s">
        <v>126</v>
      </c>
      <c r="F33" s="32" t="s">
        <v>127</v>
      </c>
      <c r="G33" s="32" t="s">
        <v>128</v>
      </c>
      <c r="H33" s="51"/>
      <c r="I33" s="51" t="s">
        <v>42</v>
      </c>
      <c r="J33" s="51" t="s">
        <v>42</v>
      </c>
      <c r="K33" s="51"/>
      <c r="L33" s="51"/>
      <c r="M33" s="38"/>
    </row>
    <row r="34" spans="2:13" s="39" customFormat="1" ht="118.8" x14ac:dyDescent="0.25">
      <c r="B34" s="105" t="str">
        <f>CONCATENATE("3.",Prüfkriterien_3[[#This Row],[Spalte2]])</f>
        <v>3.2</v>
      </c>
      <c r="C34" s="109">
        <f>ROW()-ROW(Prüfkriterien_3[[#Headers],[Spalte3]])</f>
        <v>2</v>
      </c>
      <c r="D34" s="109">
        <f>(Prüfkriterien_3[[#This Row],[Spalte2]]+30)/10</f>
        <v>3.2</v>
      </c>
      <c r="E34" s="106" t="s">
        <v>126</v>
      </c>
      <c r="F34" s="107" t="s">
        <v>129</v>
      </c>
      <c r="G34" s="107" t="s">
        <v>130</v>
      </c>
      <c r="H34" s="51"/>
      <c r="I34" s="51"/>
      <c r="J34" s="51"/>
      <c r="K34" s="51"/>
      <c r="L34" s="51"/>
      <c r="M34" s="62"/>
    </row>
    <row r="35" spans="2:13" s="39" customFormat="1" ht="66" x14ac:dyDescent="0.25">
      <c r="B35" s="105" t="str">
        <f>CONCATENATE("3.",Prüfkriterien_3[[#This Row],[Spalte2]])</f>
        <v>3.3</v>
      </c>
      <c r="C35" s="109">
        <f>ROW()-ROW(Prüfkriterien_3[[#Headers],[Spalte3]])</f>
        <v>3</v>
      </c>
      <c r="D35" s="109">
        <f>(Prüfkriterien_3[[#This Row],[Spalte2]]+30)/10</f>
        <v>3.3</v>
      </c>
      <c r="E35" s="106" t="s">
        <v>126</v>
      </c>
      <c r="F35" s="107" t="s">
        <v>131</v>
      </c>
      <c r="G35" s="107" t="s">
        <v>132</v>
      </c>
      <c r="H35" s="51"/>
      <c r="I35" s="51" t="s">
        <v>42</v>
      </c>
      <c r="J35" s="51" t="s">
        <v>42</v>
      </c>
      <c r="K35" s="51"/>
      <c r="L35" s="51"/>
      <c r="M35" s="62"/>
    </row>
    <row r="36" spans="2:13" s="39" customFormat="1" hidden="1" x14ac:dyDescent="0.25">
      <c r="B36" s="42" t="str">
        <f>CONCATENATE("3.",Prüfkriterien_3[[#This Row],[Spalte2]])</f>
        <v>3.4</v>
      </c>
      <c r="C36" s="43">
        <f>ROW()-ROW(Prüfkriterien_3[[#Headers],[Spalte3]])</f>
        <v>4</v>
      </c>
      <c r="D36" s="43">
        <f>(Prüfkriterien_3[[#This Row],[Spalte2]]+30)/10</f>
        <v>3.4</v>
      </c>
      <c r="E36" s="44"/>
      <c r="F36" s="45"/>
      <c r="G36" s="45"/>
      <c r="H36" s="51"/>
      <c r="I36" s="51"/>
      <c r="J36" s="51"/>
      <c r="K36" s="51"/>
      <c r="L36" s="51"/>
      <c r="M36" s="62"/>
    </row>
    <row r="37" spans="2:13" s="39" customFormat="1" hidden="1" x14ac:dyDescent="0.25">
      <c r="B37" s="42" t="str">
        <f>CONCATENATE("3.",Prüfkriterien_3[[#This Row],[Spalte2]])</f>
        <v>3.5</v>
      </c>
      <c r="C37" s="43">
        <f>ROW()-ROW(Prüfkriterien_3[[#Headers],[Spalte3]])</f>
        <v>5</v>
      </c>
      <c r="D37" s="43">
        <f>(Prüfkriterien_3[[#This Row],[Spalte2]]+30)/10</f>
        <v>3.5</v>
      </c>
      <c r="E37" s="44"/>
      <c r="F37" s="45"/>
      <c r="G37" s="45"/>
      <c r="H37" s="51"/>
      <c r="I37" s="51"/>
      <c r="J37" s="51"/>
      <c r="K37" s="51"/>
      <c r="L37" s="51"/>
      <c r="M37" s="62"/>
    </row>
    <row r="38" spans="2:13" x14ac:dyDescent="0.25">
      <c r="B38" s="180" t="s">
        <v>355</v>
      </c>
      <c r="C38" s="181"/>
      <c r="D38" s="181"/>
      <c r="E38" s="181"/>
      <c r="F38" s="181"/>
      <c r="G38" s="181"/>
      <c r="H38" s="181"/>
      <c r="I38" s="181"/>
      <c r="J38" s="181"/>
      <c r="K38" s="181"/>
      <c r="L38" s="181"/>
      <c r="M38" s="182"/>
    </row>
    <row r="39" spans="2:13" hidden="1" x14ac:dyDescent="0.25">
      <c r="B39" s="33" t="s">
        <v>45</v>
      </c>
      <c r="C39" s="34" t="s">
        <v>46</v>
      </c>
      <c r="D39" s="34" t="s">
        <v>47</v>
      </c>
      <c r="E39" s="22" t="s">
        <v>48</v>
      </c>
      <c r="F39" s="23" t="s">
        <v>49</v>
      </c>
      <c r="G39" s="23" t="s">
        <v>52</v>
      </c>
      <c r="H39" s="24" t="s">
        <v>53</v>
      </c>
      <c r="I39" s="24" t="s">
        <v>54</v>
      </c>
      <c r="J39" s="24" t="s">
        <v>55</v>
      </c>
      <c r="K39" s="24" t="s">
        <v>56</v>
      </c>
      <c r="L39" s="24" t="s">
        <v>57</v>
      </c>
      <c r="M39" s="25" t="s">
        <v>58</v>
      </c>
    </row>
    <row r="40" spans="2:13" ht="66" x14ac:dyDescent="0.25">
      <c r="B40" s="21" t="str">
        <f>CONCATENATE("4.",Prüfkriterien_4[[#This Row],[Spalte2]])</f>
        <v>4.1</v>
      </c>
      <c r="C40" s="26">
        <f>ROW()-ROW(Prüfkriterien_4[[#Headers],[Spalte3]])</f>
        <v>1</v>
      </c>
      <c r="D40" s="26">
        <f>(Prüfkriterien_4[Spalte2]+40)/10</f>
        <v>4.0999999999999996</v>
      </c>
      <c r="E40" s="104" t="s">
        <v>133</v>
      </c>
      <c r="F40" s="32" t="s">
        <v>134</v>
      </c>
      <c r="G40" s="32" t="s">
        <v>135</v>
      </c>
      <c r="H40" s="51"/>
      <c r="I40" s="51"/>
      <c r="J40" s="51"/>
      <c r="K40" s="51"/>
      <c r="L40" s="51"/>
      <c r="M40" s="38"/>
    </row>
    <row r="41" spans="2:13" ht="65.25" customHeight="1" x14ac:dyDescent="0.25">
      <c r="B41" s="105" t="str">
        <f>CONCATENATE("4.",Prüfkriterien_4[[#This Row],[Spalte2]])</f>
        <v>4.2</v>
      </c>
      <c r="C41" s="109">
        <f>ROW()-ROW(Prüfkriterien_4[[#Headers],[Spalte3]])</f>
        <v>2</v>
      </c>
      <c r="D41" s="109">
        <f>(Prüfkriterien_4[Spalte2]+40)/10</f>
        <v>4.2</v>
      </c>
      <c r="E41" s="106" t="s">
        <v>133</v>
      </c>
      <c r="F41" s="107" t="s">
        <v>136</v>
      </c>
      <c r="G41" s="107" t="s">
        <v>137</v>
      </c>
      <c r="H41" s="51"/>
      <c r="I41" s="51"/>
      <c r="J41" s="51"/>
      <c r="K41" s="51"/>
      <c r="L41" s="51"/>
      <c r="M41" s="62"/>
    </row>
    <row r="42" spans="2:13" ht="99" customHeight="1" x14ac:dyDescent="0.25">
      <c r="B42" s="105" t="str">
        <f>CONCATENATE("4.",Prüfkriterien_4[[#This Row],[Spalte2]])</f>
        <v>4.3</v>
      </c>
      <c r="C42" s="109">
        <f>ROW()-ROW(Prüfkriterien_4[[#Headers],[Spalte3]])</f>
        <v>3</v>
      </c>
      <c r="D42" s="109">
        <f>(Prüfkriterien_4[Spalte2]+40)/10</f>
        <v>4.3</v>
      </c>
      <c r="E42" s="106" t="s">
        <v>138</v>
      </c>
      <c r="F42" s="107" t="s">
        <v>139</v>
      </c>
      <c r="G42" s="32" t="s">
        <v>140</v>
      </c>
      <c r="H42" s="51"/>
      <c r="I42" s="51" t="s">
        <v>42</v>
      </c>
      <c r="J42" s="51" t="s">
        <v>42</v>
      </c>
      <c r="K42" s="51"/>
      <c r="L42" s="51"/>
      <c r="M42" s="62"/>
    </row>
    <row r="43" spans="2:13" ht="55.95" customHeight="1" x14ac:dyDescent="0.25">
      <c r="B43" s="21" t="str">
        <f>CONCATENATE("4.",Prüfkriterien_4[[#This Row],[Spalte2]])</f>
        <v>4.4</v>
      </c>
      <c r="C43" s="26">
        <f>ROW()-ROW(Prüfkriterien_4[[#Headers],[Spalte3]])</f>
        <v>4</v>
      </c>
      <c r="D43" s="26">
        <f>(Prüfkriterien_4[Spalte2]+40)/10</f>
        <v>4.4000000000000004</v>
      </c>
      <c r="E43" s="104" t="s">
        <v>138</v>
      </c>
      <c r="F43" s="32" t="s">
        <v>324</v>
      </c>
      <c r="G43" s="32"/>
      <c r="H43" s="28"/>
      <c r="I43" s="28"/>
      <c r="J43" s="28"/>
      <c r="K43" s="28"/>
      <c r="L43" s="28"/>
      <c r="M43" s="38"/>
    </row>
    <row r="44" spans="2:13" ht="39.6" x14ac:dyDescent="0.25">
      <c r="B44" s="105" t="str">
        <f>CONCATENATE("4.",Prüfkriterien_4[[#This Row],[Spalte2]])</f>
        <v>4.5</v>
      </c>
      <c r="C44" s="109">
        <f>ROW()-ROW(Prüfkriterien_4[[#Headers],[Spalte3]])</f>
        <v>5</v>
      </c>
      <c r="D44" s="109">
        <f>(Prüfkriterien_4[Spalte2]+40)/10</f>
        <v>4.5</v>
      </c>
      <c r="E44" s="106" t="s">
        <v>141</v>
      </c>
      <c r="F44" s="107" t="s">
        <v>142</v>
      </c>
      <c r="G44" s="107" t="s">
        <v>143</v>
      </c>
      <c r="H44" s="51"/>
      <c r="I44" s="51"/>
      <c r="J44" s="51"/>
      <c r="K44" s="51"/>
      <c r="L44" s="51"/>
      <c r="M44" s="62"/>
    </row>
    <row r="45" spans="2:13" ht="39.6" x14ac:dyDescent="0.25">
      <c r="B45" s="105" t="str">
        <f>CONCATENATE("4.",Prüfkriterien_4[[#This Row],[Spalte2]])</f>
        <v>4.6</v>
      </c>
      <c r="C45" s="109">
        <f>ROW()-ROW(Prüfkriterien_4[[#Headers],[Spalte3]])</f>
        <v>6</v>
      </c>
      <c r="D45" s="109">
        <f>(Prüfkriterien_4[Spalte2]+40)/10</f>
        <v>4.5999999999999996</v>
      </c>
      <c r="E45" s="106" t="s">
        <v>141</v>
      </c>
      <c r="F45" s="107" t="s">
        <v>144</v>
      </c>
      <c r="G45" s="107" t="s">
        <v>145</v>
      </c>
      <c r="H45" s="51"/>
      <c r="I45" s="51"/>
      <c r="J45" s="51"/>
      <c r="K45" s="51"/>
      <c r="L45" s="51"/>
      <c r="M45" s="62"/>
    </row>
    <row r="46" spans="2:13" ht="132" x14ac:dyDescent="0.25">
      <c r="B46" s="105" t="str">
        <f>CONCATENATE("4.",Prüfkriterien_4[[#This Row],[Spalte2]])</f>
        <v>4.7</v>
      </c>
      <c r="C46" s="109">
        <f>ROW()-ROW(Prüfkriterien_4[[#Headers],[Spalte3]])</f>
        <v>7</v>
      </c>
      <c r="D46" s="109">
        <f>(Prüfkriterien_4[Spalte2]+40)/10</f>
        <v>4.7</v>
      </c>
      <c r="E46" s="106" t="s">
        <v>141</v>
      </c>
      <c r="F46" s="107" t="s">
        <v>146</v>
      </c>
      <c r="G46" s="107" t="s">
        <v>147</v>
      </c>
      <c r="H46" s="51"/>
      <c r="I46" s="51"/>
      <c r="J46" s="51"/>
      <c r="K46" s="51"/>
      <c r="L46" s="51"/>
      <c r="M46" s="62"/>
    </row>
    <row r="47" spans="2:13" ht="34.950000000000003" customHeight="1" x14ac:dyDescent="0.25">
      <c r="B47" s="105" t="str">
        <f>CONCATENATE("4.",Prüfkriterien_4[[#This Row],[Spalte2]])</f>
        <v>4.8</v>
      </c>
      <c r="C47" s="109">
        <f>ROW()-ROW(Prüfkriterien_4[[#Headers],[Spalte3]])</f>
        <v>8</v>
      </c>
      <c r="D47" s="109">
        <f>(Prüfkriterien_4[Spalte2]+40)/10</f>
        <v>4.8</v>
      </c>
      <c r="E47" s="106" t="s">
        <v>141</v>
      </c>
      <c r="F47" s="107" t="s">
        <v>148</v>
      </c>
      <c r="G47" s="107" t="s">
        <v>149</v>
      </c>
      <c r="H47" s="51"/>
      <c r="I47" s="51"/>
      <c r="J47" s="51"/>
      <c r="K47" s="51"/>
      <c r="L47" s="51"/>
      <c r="M47" s="62"/>
    </row>
    <row r="48" spans="2:13" ht="105.6" x14ac:dyDescent="0.25">
      <c r="B48" s="105" t="str">
        <f>CONCATENATE("4.",Prüfkriterien_4[[#This Row],[Spalte2]])</f>
        <v>4.9</v>
      </c>
      <c r="C48" s="109">
        <f>ROW()-ROW(Prüfkriterien_4[[#Headers],[Spalte3]])</f>
        <v>9</v>
      </c>
      <c r="D48" s="109">
        <f>(Prüfkriterien_4[Spalte2]+40)/10</f>
        <v>4.9000000000000004</v>
      </c>
      <c r="E48" s="106" t="s">
        <v>106</v>
      </c>
      <c r="F48" s="107" t="s">
        <v>150</v>
      </c>
      <c r="G48" s="107"/>
      <c r="H48" s="51"/>
      <c r="I48" s="51"/>
      <c r="J48" s="51"/>
      <c r="K48" s="51"/>
      <c r="L48" s="51"/>
      <c r="M48" s="62"/>
    </row>
    <row r="49" spans="2:13" ht="34.950000000000003" customHeight="1" x14ac:dyDescent="0.25">
      <c r="B49" s="105" t="str">
        <f>CONCATENATE("4.",Prüfkriterien_4[[#This Row],[Spalte2]])</f>
        <v>4.10</v>
      </c>
      <c r="C49" s="109">
        <f>ROW()-ROW(Prüfkriterien_4[[#Headers],[Spalte3]])</f>
        <v>10</v>
      </c>
      <c r="D49" s="109">
        <f>(Prüfkriterien_4[Spalte2]+40)/10</f>
        <v>5</v>
      </c>
      <c r="E49" s="106" t="s">
        <v>151</v>
      </c>
      <c r="F49" s="107" t="s">
        <v>152</v>
      </c>
      <c r="G49" s="107"/>
      <c r="H49" s="51"/>
      <c r="I49" s="51"/>
      <c r="J49" s="51"/>
      <c r="K49" s="51"/>
      <c r="L49" s="51"/>
      <c r="M49" s="62"/>
    </row>
    <row r="50" spans="2:13" ht="275.25" customHeight="1" x14ac:dyDescent="0.25">
      <c r="B50" s="105" t="str">
        <f>CONCATENATE("4.",Prüfkriterien_4[[#This Row],[Spalte2]])</f>
        <v>4.11</v>
      </c>
      <c r="C50" s="109">
        <f>ROW()-ROW(Prüfkriterien_4[[#Headers],[Spalte3]])</f>
        <v>11</v>
      </c>
      <c r="D50" s="109">
        <f>(Prüfkriterien_4[Spalte2]+40)/10</f>
        <v>5.0999999999999996</v>
      </c>
      <c r="E50" s="106" t="s">
        <v>151</v>
      </c>
      <c r="F50" s="107" t="s">
        <v>153</v>
      </c>
      <c r="G50" s="32" t="s">
        <v>352</v>
      </c>
      <c r="H50" s="51"/>
      <c r="I50" s="51"/>
      <c r="J50" s="51"/>
      <c r="K50" s="51"/>
      <c r="L50" s="51"/>
      <c r="M50" s="62"/>
    </row>
    <row r="51" spans="2:13" hidden="1" x14ac:dyDescent="0.25">
      <c r="B51" s="105" t="str">
        <f>CONCATENATE("4.",Prüfkriterien_4[[#This Row],[Spalte2]])</f>
        <v>4.12</v>
      </c>
      <c r="C51" s="109">
        <f>ROW()-ROW(Prüfkriterien_4[[#Headers],[Spalte3]])</f>
        <v>12</v>
      </c>
      <c r="D51" s="109">
        <f>(Prüfkriterien_4[Spalte2]+40)/10</f>
        <v>5.2</v>
      </c>
      <c r="E51" s="106"/>
      <c r="F51" s="107"/>
      <c r="G51" s="107"/>
      <c r="H51" s="51"/>
      <c r="I51" s="51"/>
      <c r="J51" s="51"/>
      <c r="K51" s="51"/>
      <c r="L51" s="51"/>
      <c r="M51" s="62"/>
    </row>
    <row r="52" spans="2:13" hidden="1" x14ac:dyDescent="0.25">
      <c r="B52" s="42" t="str">
        <f>CONCATENATE("4.",Prüfkriterien_4[[#This Row],[Spalte2]])</f>
        <v>4.13</v>
      </c>
      <c r="C52" s="43">
        <f>ROW()-ROW(Prüfkriterien_4[[#Headers],[Spalte3]])</f>
        <v>13</v>
      </c>
      <c r="D52" s="43">
        <f>(Prüfkriterien_4[Spalte2]+40)/10</f>
        <v>5.3</v>
      </c>
      <c r="E52" s="44"/>
      <c r="F52" s="45"/>
      <c r="G52" s="45"/>
      <c r="H52" s="51"/>
      <c r="I52" s="51"/>
      <c r="J52" s="51"/>
      <c r="K52" s="51"/>
      <c r="L52" s="51"/>
      <c r="M52" s="62"/>
    </row>
    <row r="53" spans="2:13" x14ac:dyDescent="0.25">
      <c r="B53" s="180" t="s">
        <v>357</v>
      </c>
      <c r="C53" s="181"/>
      <c r="D53" s="181"/>
      <c r="E53" s="181"/>
      <c r="F53" s="181"/>
      <c r="G53" s="181"/>
      <c r="H53" s="181"/>
      <c r="I53" s="181"/>
      <c r="J53" s="181"/>
      <c r="K53" s="181"/>
      <c r="L53" s="181"/>
      <c r="M53" s="182"/>
    </row>
    <row r="54" spans="2:13" hidden="1" x14ac:dyDescent="0.25">
      <c r="B54" s="33" t="s">
        <v>45</v>
      </c>
      <c r="C54" s="34" t="s">
        <v>46</v>
      </c>
      <c r="D54" s="34" t="s">
        <v>47</v>
      </c>
      <c r="E54" s="22" t="s">
        <v>48</v>
      </c>
      <c r="F54" s="23" t="s">
        <v>49</v>
      </c>
      <c r="G54" s="23" t="s">
        <v>52</v>
      </c>
      <c r="H54" s="24" t="s">
        <v>53</v>
      </c>
      <c r="I54" s="24" t="s">
        <v>54</v>
      </c>
      <c r="J54" s="24" t="s">
        <v>55</v>
      </c>
      <c r="K54" s="24" t="s">
        <v>56</v>
      </c>
      <c r="L54" s="24" t="s">
        <v>57</v>
      </c>
      <c r="M54" s="25" t="s">
        <v>58</v>
      </c>
    </row>
    <row r="55" spans="2:13" ht="79.2" x14ac:dyDescent="0.25">
      <c r="B55" s="21" t="str">
        <f>CONCATENATE("5.",Prüfkriterien_5[[#This Row],[Spalte2]])</f>
        <v>5.1</v>
      </c>
      <c r="C55" s="26">
        <f>ROW()-ROW(Prüfkriterien_5[[#Headers],[Spalte3]])</f>
        <v>1</v>
      </c>
      <c r="D55" s="26">
        <f>(Prüfkriterien_5[Spalte2]+50)/10</f>
        <v>5.0999999999999996</v>
      </c>
      <c r="E55" s="104" t="s">
        <v>154</v>
      </c>
      <c r="F55" s="32" t="s">
        <v>155</v>
      </c>
      <c r="G55" s="32" t="s">
        <v>156</v>
      </c>
      <c r="H55" s="51"/>
      <c r="I55" s="51"/>
      <c r="J55" s="51"/>
      <c r="K55" s="51"/>
      <c r="L55" s="51"/>
      <c r="M55" s="38"/>
    </row>
    <row r="56" spans="2:13" ht="35.1" customHeight="1" x14ac:dyDescent="0.25">
      <c r="B56" s="105" t="str">
        <f>CONCATENATE("5.",Prüfkriterien_5[[#This Row],[Spalte2]])</f>
        <v>5.2</v>
      </c>
      <c r="C56" s="109">
        <f>ROW()-ROW(Prüfkriterien_5[[#Headers],[Spalte3]])</f>
        <v>2</v>
      </c>
      <c r="D56" s="109">
        <f>(Prüfkriterien_5[Spalte2]+50)/10</f>
        <v>5.2</v>
      </c>
      <c r="E56" s="106" t="s">
        <v>154</v>
      </c>
      <c r="F56" s="107" t="s">
        <v>157</v>
      </c>
      <c r="G56" s="32" t="s">
        <v>325</v>
      </c>
      <c r="H56" s="51"/>
      <c r="I56" s="51"/>
      <c r="J56" s="51"/>
      <c r="K56" s="51"/>
      <c r="L56" s="51"/>
      <c r="M56" s="62"/>
    </row>
    <row r="57" spans="2:13" ht="66" x14ac:dyDescent="0.25">
      <c r="B57" s="21" t="str">
        <f>CONCATENATE("5.",Prüfkriterien_5[[#This Row],[Spalte2]])</f>
        <v>5.3</v>
      </c>
      <c r="C57" s="26">
        <f>ROW()-ROW(Prüfkriterien_5[[#Headers],[Spalte3]])</f>
        <v>3</v>
      </c>
      <c r="D57" s="26">
        <f>(Prüfkriterien_5[Spalte2]+50)/10</f>
        <v>5.3</v>
      </c>
      <c r="E57" s="104" t="s">
        <v>154</v>
      </c>
      <c r="F57" s="32" t="s">
        <v>158</v>
      </c>
      <c r="G57" s="32" t="s">
        <v>159</v>
      </c>
      <c r="H57" s="51"/>
      <c r="I57" s="51"/>
      <c r="J57" s="51"/>
      <c r="K57" s="51"/>
      <c r="L57" s="51"/>
      <c r="M57" s="38"/>
    </row>
    <row r="58" spans="2:13" ht="35.1" customHeight="1" x14ac:dyDescent="0.25">
      <c r="B58" s="21" t="str">
        <f>CONCATENATE("5.",Prüfkriterien_5[[#This Row],[Spalte2]])</f>
        <v>5.4</v>
      </c>
      <c r="C58" s="26">
        <f>ROW()-ROW(Prüfkriterien_5[[#Headers],[Spalte3]])</f>
        <v>4</v>
      </c>
      <c r="D58" s="26">
        <f>(Prüfkriterien_5[Spalte2]+50)/10</f>
        <v>5.4</v>
      </c>
      <c r="E58" s="104" t="s">
        <v>154</v>
      </c>
      <c r="F58" s="32" t="s">
        <v>160</v>
      </c>
      <c r="G58" s="32" t="s">
        <v>326</v>
      </c>
      <c r="H58" s="51"/>
      <c r="I58" s="51"/>
      <c r="J58" s="51"/>
      <c r="K58" s="51"/>
      <c r="L58" s="51"/>
      <c r="M58" s="38"/>
    </row>
    <row r="59" spans="2:13" ht="39.6" x14ac:dyDescent="0.25">
      <c r="B59" s="21" t="str">
        <f>CONCATENATE("5.",Prüfkriterien_5[[#This Row],[Spalte2]])</f>
        <v>5.5</v>
      </c>
      <c r="C59" s="26">
        <f>ROW()-ROW(Prüfkriterien_5[[#Headers],[Spalte3]])</f>
        <v>5</v>
      </c>
      <c r="D59" s="26">
        <f>(Prüfkriterien_5[Spalte2]+50)/10</f>
        <v>5.5</v>
      </c>
      <c r="E59" s="104" t="s">
        <v>154</v>
      </c>
      <c r="F59" s="32" t="s">
        <v>161</v>
      </c>
      <c r="G59" s="32"/>
      <c r="H59" s="51"/>
      <c r="I59" s="51"/>
      <c r="J59" s="51"/>
      <c r="K59" s="51"/>
      <c r="L59" s="51"/>
      <c r="M59" s="38"/>
    </row>
    <row r="60" spans="2:13" ht="39.6" x14ac:dyDescent="0.25">
      <c r="B60" s="21" t="str">
        <f>CONCATENATE("5.",Prüfkriterien_5[[#This Row],[Spalte2]])</f>
        <v>5.6</v>
      </c>
      <c r="C60" s="26">
        <f>ROW()-ROW(Prüfkriterien_5[[#Headers],[Spalte3]])</f>
        <v>6</v>
      </c>
      <c r="D60" s="26">
        <f>(Prüfkriterien_5[Spalte2]+50)/10</f>
        <v>5.6</v>
      </c>
      <c r="E60" s="104" t="s">
        <v>154</v>
      </c>
      <c r="F60" s="32" t="s">
        <v>162</v>
      </c>
      <c r="G60" s="32"/>
      <c r="H60" s="51"/>
      <c r="I60" s="51"/>
      <c r="J60" s="51"/>
      <c r="K60" s="51"/>
      <c r="L60" s="51"/>
      <c r="M60" s="38"/>
    </row>
    <row r="61" spans="2:13" ht="66" x14ac:dyDescent="0.25">
      <c r="B61" s="21" t="str">
        <f>CONCATENATE("5.",Prüfkriterien_5[[#This Row],[Spalte2]])</f>
        <v>5.7</v>
      </c>
      <c r="C61" s="26">
        <f>ROW()-ROW(Prüfkriterien_5[[#Headers],[Spalte3]])</f>
        <v>7</v>
      </c>
      <c r="D61" s="26">
        <f>(Prüfkriterien_5[Spalte2]+50)/10</f>
        <v>5.7</v>
      </c>
      <c r="E61" s="104" t="s">
        <v>154</v>
      </c>
      <c r="F61" s="32" t="s">
        <v>163</v>
      </c>
      <c r="G61" s="32" t="s">
        <v>164</v>
      </c>
      <c r="H61" s="51"/>
      <c r="I61" s="51"/>
      <c r="J61" s="51"/>
      <c r="K61" s="51"/>
      <c r="L61" s="51"/>
      <c r="M61" s="38"/>
    </row>
    <row r="62" spans="2:13" ht="52.8" x14ac:dyDescent="0.25">
      <c r="B62" s="21" t="str">
        <f>CONCATENATE("5.",Prüfkriterien_5[[#This Row],[Spalte2]])</f>
        <v>5.8</v>
      </c>
      <c r="C62" s="26">
        <f>ROW()-ROW(Prüfkriterien_5[[#Headers],[Spalte3]])</f>
        <v>8</v>
      </c>
      <c r="D62" s="26">
        <f>(Prüfkriterien_5[Spalte2]+50)/10</f>
        <v>5.8</v>
      </c>
      <c r="E62" s="104" t="s">
        <v>154</v>
      </c>
      <c r="F62" s="32" t="s">
        <v>165</v>
      </c>
      <c r="G62" s="32" t="s">
        <v>327</v>
      </c>
      <c r="H62" s="51"/>
      <c r="I62" s="51"/>
      <c r="J62" s="51"/>
      <c r="K62" s="51"/>
      <c r="L62" s="51"/>
      <c r="M62" s="38"/>
    </row>
    <row r="63" spans="2:13" ht="52.8" x14ac:dyDescent="0.25">
      <c r="B63" s="21" t="str">
        <f>CONCATENATE("5.",Prüfkriterien_5[[#This Row],[Spalte2]])</f>
        <v>5.9</v>
      </c>
      <c r="C63" s="26">
        <f>ROW()-ROW(Prüfkriterien_5[[#Headers],[Spalte3]])</f>
        <v>9</v>
      </c>
      <c r="D63" s="26">
        <f>(Prüfkriterien_5[Spalte2]+50)/10</f>
        <v>5.9</v>
      </c>
      <c r="E63" s="104" t="s">
        <v>154</v>
      </c>
      <c r="F63" s="32" t="s">
        <v>166</v>
      </c>
      <c r="G63" s="32" t="s">
        <v>328</v>
      </c>
      <c r="H63" s="51"/>
      <c r="I63" s="51"/>
      <c r="J63" s="51"/>
      <c r="K63" s="51"/>
      <c r="L63" s="51"/>
      <c r="M63" s="38"/>
    </row>
    <row r="64" spans="2:13" ht="66" x14ac:dyDescent="0.25">
      <c r="B64" s="21" t="str">
        <f>CONCATENATE("5.",Prüfkriterien_5[[#This Row],[Spalte2]])</f>
        <v>5.10</v>
      </c>
      <c r="C64" s="26">
        <f>ROW()-ROW(Prüfkriterien_5[[#Headers],[Spalte3]])</f>
        <v>10</v>
      </c>
      <c r="D64" s="26">
        <f>(Prüfkriterien_5[Spalte2]+50)/10</f>
        <v>6</v>
      </c>
      <c r="E64" s="104" t="s">
        <v>154</v>
      </c>
      <c r="F64" s="32" t="s">
        <v>167</v>
      </c>
      <c r="G64" s="32" t="s">
        <v>168</v>
      </c>
      <c r="H64" s="51"/>
      <c r="I64" s="51"/>
      <c r="J64" s="51"/>
      <c r="K64" s="51"/>
      <c r="L64" s="51"/>
      <c r="M64" s="38"/>
    </row>
    <row r="65" spans="2:13" ht="39.6" x14ac:dyDescent="0.25">
      <c r="B65" s="21" t="str">
        <f>CONCATENATE("5.",Prüfkriterien_5[[#This Row],[Spalte2]])</f>
        <v>5.11</v>
      </c>
      <c r="C65" s="26">
        <f>ROW()-ROW(Prüfkriterien_5[[#Headers],[Spalte3]])</f>
        <v>11</v>
      </c>
      <c r="D65" s="26">
        <f>(Prüfkriterien_5[Spalte2]+50)/10</f>
        <v>6.1</v>
      </c>
      <c r="E65" s="104" t="s">
        <v>154</v>
      </c>
      <c r="F65" s="32" t="s">
        <v>169</v>
      </c>
      <c r="G65" s="32"/>
      <c r="H65" s="51"/>
      <c r="I65" s="51"/>
      <c r="J65" s="51"/>
      <c r="K65" s="51"/>
      <c r="L65" s="51"/>
      <c r="M65" s="38"/>
    </row>
    <row r="66" spans="2:13" ht="142.5" customHeight="1" x14ac:dyDescent="0.25">
      <c r="B66" s="21" t="str">
        <f>CONCATENATE("5.",Prüfkriterien_5[[#This Row],[Spalte2]])</f>
        <v>5.12</v>
      </c>
      <c r="C66" s="26">
        <f>ROW()-ROW(Prüfkriterien_5[[#Headers],[Spalte3]])</f>
        <v>12</v>
      </c>
      <c r="D66" s="26">
        <f>(Prüfkriterien_5[Spalte2]+50)/10</f>
        <v>6.2</v>
      </c>
      <c r="E66" s="104" t="s">
        <v>154</v>
      </c>
      <c r="F66" s="32" t="s">
        <v>170</v>
      </c>
      <c r="G66" s="32" t="s">
        <v>171</v>
      </c>
      <c r="H66" s="51"/>
      <c r="I66" s="51"/>
      <c r="J66" s="51"/>
      <c r="K66" s="51"/>
      <c r="L66" s="51"/>
      <c r="M66" s="38"/>
    </row>
    <row r="67" spans="2:13" ht="52.8" x14ac:dyDescent="0.25">
      <c r="B67" s="21" t="str">
        <f>CONCATENATE("5.",Prüfkriterien_5[[#This Row],[Spalte2]])</f>
        <v>5.13</v>
      </c>
      <c r="C67" s="26">
        <f>ROW()-ROW(Prüfkriterien_5[[#Headers],[Spalte3]])</f>
        <v>13</v>
      </c>
      <c r="D67" s="26">
        <f>(Prüfkriterien_5[Spalte2]+50)/10</f>
        <v>6.3</v>
      </c>
      <c r="E67" s="104" t="s">
        <v>154</v>
      </c>
      <c r="F67" s="32" t="s">
        <v>172</v>
      </c>
      <c r="G67" s="32" t="s">
        <v>173</v>
      </c>
      <c r="H67" s="51"/>
      <c r="I67" s="51"/>
      <c r="J67" s="51"/>
      <c r="K67" s="51"/>
      <c r="L67" s="51"/>
      <c r="M67" s="38"/>
    </row>
    <row r="68" spans="2:13" ht="35.1" customHeight="1" x14ac:dyDescent="0.25">
      <c r="B68" s="21" t="str">
        <f>CONCATENATE("5.",Prüfkriterien_5[[#This Row],[Spalte2]])</f>
        <v>5.14</v>
      </c>
      <c r="C68" s="26">
        <f>ROW()-ROW(Prüfkriterien_5[[#Headers],[Spalte3]])</f>
        <v>14</v>
      </c>
      <c r="D68" s="26">
        <f>(Prüfkriterien_5[Spalte2]+50)/10</f>
        <v>6.4</v>
      </c>
      <c r="E68" s="104" t="s">
        <v>154</v>
      </c>
      <c r="F68" s="32" t="s">
        <v>174</v>
      </c>
      <c r="G68" s="32"/>
      <c r="H68" s="51"/>
      <c r="I68" s="51"/>
      <c r="J68" s="51"/>
      <c r="K68" s="51"/>
      <c r="L68" s="51"/>
      <c r="M68" s="38"/>
    </row>
    <row r="69" spans="2:13" ht="35.1" customHeight="1" x14ac:dyDescent="0.25">
      <c r="B69" s="21" t="str">
        <f>CONCATENATE("5.",Prüfkriterien_5[[#This Row],[Spalte2]])</f>
        <v>5.15</v>
      </c>
      <c r="C69" s="26">
        <f>ROW()-ROW(Prüfkriterien_5[[#Headers],[Spalte3]])</f>
        <v>15</v>
      </c>
      <c r="D69" s="26">
        <f>(Prüfkriterien_5[Spalte2]+50)/10</f>
        <v>6.5</v>
      </c>
      <c r="E69" s="104" t="s">
        <v>154</v>
      </c>
      <c r="F69" s="32" t="s">
        <v>175</v>
      </c>
      <c r="G69" s="32"/>
      <c r="H69" s="51"/>
      <c r="I69" s="51"/>
      <c r="J69" s="51"/>
      <c r="K69" s="51"/>
      <c r="L69" s="51"/>
      <c r="M69" s="38"/>
    </row>
    <row r="70" spans="2:13" ht="42" customHeight="1" x14ac:dyDescent="0.25">
      <c r="B70" s="21" t="str">
        <f>CONCATENATE("5.",Prüfkriterien_5[[#This Row],[Spalte2]])</f>
        <v>5.16</v>
      </c>
      <c r="C70" s="26">
        <f>ROW()-ROW(Prüfkriterien_5[[#Headers],[Spalte3]])</f>
        <v>16</v>
      </c>
      <c r="D70" s="26">
        <f>(Prüfkriterien_5[Spalte2]+50)/10</f>
        <v>6.6</v>
      </c>
      <c r="E70" s="104" t="s">
        <v>154</v>
      </c>
      <c r="F70" s="32" t="s">
        <v>176</v>
      </c>
      <c r="G70" s="32" t="s">
        <v>177</v>
      </c>
      <c r="H70" s="51"/>
      <c r="I70" s="51"/>
      <c r="J70" s="51"/>
      <c r="K70" s="51"/>
      <c r="L70" s="51"/>
      <c r="M70" s="38"/>
    </row>
    <row r="71" spans="2:13" hidden="1" x14ac:dyDescent="0.25">
      <c r="B71" s="33" t="str">
        <f>CONCATENATE("5.",Prüfkriterien_5[[#This Row],[Spalte2]])</f>
        <v>5.17</v>
      </c>
      <c r="C71" s="34">
        <f>ROW()-ROW(Prüfkriterien_5[[#Headers],[Spalte3]])</f>
        <v>17</v>
      </c>
      <c r="D71" s="34">
        <f>(Prüfkriterien_5[Spalte2]+50)/10</f>
        <v>6.7</v>
      </c>
      <c r="E71" s="22"/>
      <c r="F71" s="23"/>
      <c r="G71" s="23"/>
      <c r="H71" s="51"/>
      <c r="I71" s="51"/>
      <c r="J71" s="51"/>
      <c r="K71" s="51"/>
      <c r="L71" s="51"/>
      <c r="M71" s="38"/>
    </row>
    <row r="72" spans="2:13" hidden="1" x14ac:dyDescent="0.25">
      <c r="B72" s="33" t="str">
        <f>CONCATENATE("5.",Prüfkriterien_5[[#This Row],[Spalte2]])</f>
        <v>5.18</v>
      </c>
      <c r="C72" s="34">
        <f>ROW()-ROW(Prüfkriterien_5[[#Headers],[Spalte3]])</f>
        <v>18</v>
      </c>
      <c r="D72" s="34">
        <f>(Prüfkriterien_5[Spalte2]+50)/10</f>
        <v>6.8</v>
      </c>
      <c r="E72" s="22"/>
      <c r="F72" s="23"/>
      <c r="G72" s="23"/>
      <c r="H72" s="51"/>
      <c r="I72" s="51"/>
      <c r="J72" s="51"/>
      <c r="K72" s="51"/>
      <c r="L72" s="51"/>
      <c r="M72" s="38"/>
    </row>
    <row r="73" spans="2:13" x14ac:dyDescent="0.25">
      <c r="B73" s="180" t="s">
        <v>358</v>
      </c>
      <c r="C73" s="181"/>
      <c r="D73" s="181"/>
      <c r="E73" s="181"/>
      <c r="F73" s="181"/>
      <c r="G73" s="181"/>
      <c r="H73" s="181"/>
      <c r="I73" s="181"/>
      <c r="J73" s="181"/>
      <c r="K73" s="181"/>
      <c r="L73" s="181"/>
      <c r="M73" s="182"/>
    </row>
    <row r="74" spans="2:13" hidden="1" x14ac:dyDescent="0.25">
      <c r="B74" s="33" t="s">
        <v>45</v>
      </c>
      <c r="C74" s="34" t="s">
        <v>46</v>
      </c>
      <c r="D74" s="34" t="s">
        <v>47</v>
      </c>
      <c r="E74" s="22" t="s">
        <v>48</v>
      </c>
      <c r="F74" s="23" t="s">
        <v>49</v>
      </c>
      <c r="G74" s="23" t="s">
        <v>52</v>
      </c>
      <c r="H74" s="24" t="s">
        <v>53</v>
      </c>
      <c r="I74" s="24" t="s">
        <v>54</v>
      </c>
      <c r="J74" s="24" t="s">
        <v>55</v>
      </c>
      <c r="K74" s="24" t="s">
        <v>56</v>
      </c>
      <c r="L74" s="24" t="s">
        <v>57</v>
      </c>
      <c r="M74" s="25" t="s">
        <v>58</v>
      </c>
    </row>
    <row r="75" spans="2:13" ht="37.5" customHeight="1" x14ac:dyDescent="0.25">
      <c r="B75" s="21" t="str">
        <f>CONCATENATE("6.",Prüfkriterien_6[[#This Row],[Spalte2]])</f>
        <v>6.1</v>
      </c>
      <c r="C75" s="26">
        <f>ROW()-ROW(Prüfkriterien_6[[#Headers],[Spalte3]])</f>
        <v>1</v>
      </c>
      <c r="D75" s="26">
        <f>(Prüfkriterien_6[Spalte2]+60)/10</f>
        <v>6.1</v>
      </c>
      <c r="E75" s="104" t="s">
        <v>178</v>
      </c>
      <c r="F75" s="32" t="s">
        <v>179</v>
      </c>
      <c r="G75" s="32"/>
      <c r="H75" s="51"/>
      <c r="I75" s="51"/>
      <c r="J75" s="51"/>
      <c r="K75" s="51"/>
      <c r="L75" s="51"/>
      <c r="M75" s="38"/>
    </row>
    <row r="76" spans="2:13" ht="35.1" customHeight="1" x14ac:dyDescent="0.25">
      <c r="B76" s="105" t="str">
        <f>CONCATENATE("6.",Prüfkriterien_6[[#This Row],[Spalte2]])</f>
        <v>6.2</v>
      </c>
      <c r="C76" s="109">
        <f>ROW()-ROW(Prüfkriterien_6[[#Headers],[Spalte3]])</f>
        <v>2</v>
      </c>
      <c r="D76" s="109">
        <f>(Prüfkriterien_6[Spalte2]+60)/10</f>
        <v>6.2</v>
      </c>
      <c r="E76" s="106" t="s">
        <v>178</v>
      </c>
      <c r="F76" s="107" t="s">
        <v>180</v>
      </c>
      <c r="G76" s="107"/>
      <c r="H76" s="51"/>
      <c r="I76" s="51"/>
      <c r="J76" s="51"/>
      <c r="K76" s="51"/>
      <c r="L76" s="51"/>
      <c r="M76" s="62"/>
    </row>
    <row r="77" spans="2:13" ht="35.1" customHeight="1" x14ac:dyDescent="0.25">
      <c r="B77" s="105" t="str">
        <f>CONCATENATE("6.",Prüfkriterien_6[[#This Row],[Spalte2]])</f>
        <v>6.3</v>
      </c>
      <c r="C77" s="109">
        <f>ROW()-ROW(Prüfkriterien_6[[#Headers],[Spalte3]])</f>
        <v>3</v>
      </c>
      <c r="D77" s="109">
        <f>(Prüfkriterien_6[Spalte2]+60)/10</f>
        <v>6.3</v>
      </c>
      <c r="E77" s="106" t="s">
        <v>178</v>
      </c>
      <c r="F77" s="107" t="s">
        <v>181</v>
      </c>
      <c r="G77" s="107"/>
      <c r="H77" s="51"/>
      <c r="I77" s="51"/>
      <c r="J77" s="51"/>
      <c r="K77" s="51"/>
      <c r="L77" s="51"/>
      <c r="M77" s="62"/>
    </row>
    <row r="78" spans="2:13" ht="35.1" customHeight="1" x14ac:dyDescent="0.25">
      <c r="B78" s="105" t="str">
        <f>CONCATENATE("6.",Prüfkriterien_6[[#This Row],[Spalte2]])</f>
        <v>6.4</v>
      </c>
      <c r="C78" s="109">
        <f>ROW()-ROW(Prüfkriterien_6[[#Headers],[Spalte3]])</f>
        <v>4</v>
      </c>
      <c r="D78" s="109">
        <f>(Prüfkriterien_6[Spalte2]+60)/10</f>
        <v>6.4</v>
      </c>
      <c r="E78" s="106" t="s">
        <v>178</v>
      </c>
      <c r="F78" s="107" t="s">
        <v>182</v>
      </c>
      <c r="G78" s="107"/>
      <c r="H78" s="51"/>
      <c r="I78" s="51"/>
      <c r="J78" s="51"/>
      <c r="K78" s="51"/>
      <c r="L78" s="51"/>
      <c r="M78" s="62"/>
    </row>
    <row r="79" spans="2:13" ht="35.1" customHeight="1" x14ac:dyDescent="0.25">
      <c r="B79" s="105" t="str">
        <f>CONCATENATE("6.",Prüfkriterien_6[[#This Row],[Spalte2]])</f>
        <v>6.5</v>
      </c>
      <c r="C79" s="109">
        <f>ROW()-ROW(Prüfkriterien_6[[#Headers],[Spalte3]])</f>
        <v>5</v>
      </c>
      <c r="D79" s="109">
        <f>(Prüfkriterien_6[Spalte2]+60)/10</f>
        <v>6.5</v>
      </c>
      <c r="E79" s="106" t="s">
        <v>178</v>
      </c>
      <c r="F79" s="107" t="s">
        <v>183</v>
      </c>
      <c r="G79" s="107"/>
      <c r="H79" s="51"/>
      <c r="I79" s="51"/>
      <c r="J79" s="51"/>
      <c r="K79" s="51"/>
      <c r="L79" s="51"/>
      <c r="M79" s="62"/>
    </row>
    <row r="80" spans="2:13" ht="39.75" customHeight="1" x14ac:dyDescent="0.25">
      <c r="B80" s="105" t="str">
        <f>CONCATENATE("6.",Prüfkriterien_6[[#This Row],[Spalte2]])</f>
        <v>6.6</v>
      </c>
      <c r="C80" s="109">
        <f>ROW()-ROW(Prüfkriterien_6[[#Headers],[Spalte3]])</f>
        <v>6</v>
      </c>
      <c r="D80" s="109">
        <f>(Prüfkriterien_6[Spalte2]+60)/10</f>
        <v>6.6</v>
      </c>
      <c r="E80" s="106" t="s">
        <v>178</v>
      </c>
      <c r="F80" s="107" t="s">
        <v>184</v>
      </c>
      <c r="G80" s="107" t="s">
        <v>185</v>
      </c>
      <c r="H80" s="51"/>
      <c r="I80" s="51"/>
      <c r="J80" s="51"/>
      <c r="K80" s="51"/>
      <c r="L80" s="51"/>
      <c r="M80" s="62"/>
    </row>
    <row r="81" spans="2:13" ht="52.8" x14ac:dyDescent="0.25">
      <c r="B81" s="105" t="str">
        <f>CONCATENATE("6.",Prüfkriterien_6[[#This Row],[Spalte2]])</f>
        <v>6.7</v>
      </c>
      <c r="C81" s="109">
        <f>ROW()-ROW(Prüfkriterien_6[[#Headers],[Spalte3]])</f>
        <v>7</v>
      </c>
      <c r="D81" s="109">
        <f>(Prüfkriterien_6[Spalte2]+60)/10</f>
        <v>6.7</v>
      </c>
      <c r="E81" s="106" t="s">
        <v>178</v>
      </c>
      <c r="F81" s="107" t="s">
        <v>186</v>
      </c>
      <c r="G81" s="107" t="s">
        <v>187</v>
      </c>
      <c r="H81" s="51"/>
      <c r="I81" s="51"/>
      <c r="J81" s="51"/>
      <c r="K81" s="51"/>
      <c r="L81" s="51"/>
      <c r="M81" s="62"/>
    </row>
    <row r="82" spans="2:13" ht="66" x14ac:dyDescent="0.25">
      <c r="B82" s="105" t="str">
        <f>CONCATENATE("6.",Prüfkriterien_6[[#This Row],[Spalte2]])</f>
        <v>6.8</v>
      </c>
      <c r="C82" s="109">
        <f>ROW()-ROW(Prüfkriterien_6[[#Headers],[Spalte3]])</f>
        <v>8</v>
      </c>
      <c r="D82" s="109">
        <f>(Prüfkriterien_6[Spalte2]+60)/10</f>
        <v>6.8</v>
      </c>
      <c r="E82" s="106" t="s">
        <v>178</v>
      </c>
      <c r="F82" s="107" t="s">
        <v>188</v>
      </c>
      <c r="G82" s="107" t="s">
        <v>189</v>
      </c>
      <c r="H82" s="51"/>
      <c r="I82" s="51"/>
      <c r="J82" s="51"/>
      <c r="K82" s="51"/>
      <c r="L82" s="51"/>
      <c r="M82" s="62"/>
    </row>
    <row r="83" spans="2:13" ht="39.6" x14ac:dyDescent="0.25">
      <c r="B83" s="105" t="str">
        <f>CONCATENATE("6.",Prüfkriterien_6[[#This Row],[Spalte2]])</f>
        <v>6.9</v>
      </c>
      <c r="C83" s="109">
        <f>ROW()-ROW(Prüfkriterien_6[[#Headers],[Spalte3]])</f>
        <v>9</v>
      </c>
      <c r="D83" s="109">
        <f>(Prüfkriterien_6[Spalte2]+60)/10</f>
        <v>6.9</v>
      </c>
      <c r="E83" s="106" t="s">
        <v>178</v>
      </c>
      <c r="F83" s="32" t="s">
        <v>345</v>
      </c>
      <c r="G83" s="107"/>
      <c r="H83" s="51"/>
      <c r="I83" s="51"/>
      <c r="J83" s="51"/>
      <c r="K83" s="51"/>
      <c r="L83" s="51"/>
      <c r="M83" s="62"/>
    </row>
    <row r="84" spans="2:13" ht="66" x14ac:dyDescent="0.25">
      <c r="B84" s="105" t="str">
        <f>CONCATENATE("6.",Prüfkriterien_6[[#This Row],[Spalte2]])</f>
        <v>6.10</v>
      </c>
      <c r="C84" s="109">
        <f>ROW()-ROW(Prüfkriterien_6[[#Headers],[Spalte3]])</f>
        <v>10</v>
      </c>
      <c r="D84" s="109">
        <f>(Prüfkriterien_6[Spalte2]+60)/10</f>
        <v>7</v>
      </c>
      <c r="E84" s="106" t="s">
        <v>178</v>
      </c>
      <c r="F84" s="107" t="s">
        <v>190</v>
      </c>
      <c r="G84" s="107" t="s">
        <v>191</v>
      </c>
      <c r="H84" s="51"/>
      <c r="I84" s="51"/>
      <c r="J84" s="51"/>
      <c r="K84" s="51"/>
      <c r="L84" s="51"/>
      <c r="M84" s="62"/>
    </row>
    <row r="85" spans="2:13" ht="66" x14ac:dyDescent="0.25">
      <c r="B85" s="105" t="str">
        <f>CONCATENATE("6.",Prüfkriterien_6[[#This Row],[Spalte2]])</f>
        <v>6.11</v>
      </c>
      <c r="C85" s="109">
        <f>ROW()-ROW(Prüfkriterien_6[[#Headers],[Spalte3]])</f>
        <v>11</v>
      </c>
      <c r="D85" s="109">
        <f>(Prüfkriterien_6[Spalte2]+60)/10</f>
        <v>7.1</v>
      </c>
      <c r="E85" s="106" t="s">
        <v>178</v>
      </c>
      <c r="F85" s="107" t="s">
        <v>167</v>
      </c>
      <c r="G85" s="107" t="s">
        <v>192</v>
      </c>
      <c r="H85" s="51"/>
      <c r="I85" s="51"/>
      <c r="J85" s="51"/>
      <c r="K85" s="51"/>
      <c r="L85" s="51"/>
      <c r="M85" s="62"/>
    </row>
    <row r="86" spans="2:13" ht="39.6" x14ac:dyDescent="0.25">
      <c r="B86" s="105" t="str">
        <f>CONCATENATE("6.",Prüfkriterien_6[[#This Row],[Spalte2]])</f>
        <v>6.12</v>
      </c>
      <c r="C86" s="109">
        <f>ROW()-ROW(Prüfkriterien_6[[#Headers],[Spalte3]])</f>
        <v>12</v>
      </c>
      <c r="D86" s="109">
        <f>(Prüfkriterien_6[Spalte2]+60)/10</f>
        <v>7.2</v>
      </c>
      <c r="E86" s="106" t="s">
        <v>178</v>
      </c>
      <c r="F86" s="107" t="s">
        <v>193</v>
      </c>
      <c r="G86" s="107" t="s">
        <v>194</v>
      </c>
      <c r="H86" s="51"/>
      <c r="I86" s="51"/>
      <c r="J86" s="51"/>
      <c r="K86" s="51"/>
      <c r="L86" s="51"/>
      <c r="M86" s="62"/>
    </row>
    <row r="87" spans="2:13" ht="243" customHeight="1" x14ac:dyDescent="0.25">
      <c r="B87" s="105" t="str">
        <f>CONCATENATE("6.",Prüfkriterien_6[[#This Row],[Spalte2]])</f>
        <v>6.13</v>
      </c>
      <c r="C87" s="109">
        <f>ROW()-ROW(Prüfkriterien_6[[#Headers],[Spalte3]])</f>
        <v>13</v>
      </c>
      <c r="D87" s="109">
        <f>(Prüfkriterien_6[Spalte2]+60)/10</f>
        <v>7.3</v>
      </c>
      <c r="E87" s="106" t="s">
        <v>178</v>
      </c>
      <c r="F87" s="107" t="s">
        <v>170</v>
      </c>
      <c r="G87" s="32" t="s">
        <v>339</v>
      </c>
      <c r="H87" s="51"/>
      <c r="I87" s="51"/>
      <c r="J87" s="51"/>
      <c r="K87" s="51"/>
      <c r="L87" s="51"/>
      <c r="M87" s="62"/>
    </row>
    <row r="88" spans="2:13" ht="35.1" customHeight="1" x14ac:dyDescent="0.25">
      <c r="B88" s="105" t="str">
        <f>CONCATENATE("6.",Prüfkriterien_6[[#This Row],[Spalte2]])</f>
        <v>6.14</v>
      </c>
      <c r="C88" s="109">
        <f>ROW()-ROW(Prüfkriterien_6[[#Headers],[Spalte3]])</f>
        <v>14</v>
      </c>
      <c r="D88" s="109">
        <f>(Prüfkriterien_6[Spalte2]+60)/10</f>
        <v>7.4</v>
      </c>
      <c r="E88" s="106" t="s">
        <v>178</v>
      </c>
      <c r="F88" s="107" t="s">
        <v>195</v>
      </c>
      <c r="G88" s="107"/>
      <c r="H88" s="51"/>
      <c r="I88" s="51"/>
      <c r="J88" s="51"/>
      <c r="K88" s="51"/>
      <c r="L88" s="51"/>
      <c r="M88" s="62"/>
    </row>
    <row r="89" spans="2:13" ht="39.6" x14ac:dyDescent="0.25">
      <c r="B89" s="105" t="str">
        <f>CONCATENATE("6.",Prüfkriterien_6[[#This Row],[Spalte2]])</f>
        <v>6.15</v>
      </c>
      <c r="C89" s="109">
        <f>ROW()-ROW(Prüfkriterien_6[[#Headers],[Spalte3]])</f>
        <v>15</v>
      </c>
      <c r="D89" s="109">
        <f>(Prüfkriterien_6[Spalte2]+60)/10</f>
        <v>7.5</v>
      </c>
      <c r="E89" s="106" t="s">
        <v>178</v>
      </c>
      <c r="F89" s="107" t="s">
        <v>196</v>
      </c>
      <c r="G89" s="107"/>
      <c r="H89" s="51"/>
      <c r="I89" s="51"/>
      <c r="J89" s="51"/>
      <c r="K89" s="51"/>
      <c r="L89" s="51"/>
      <c r="M89" s="62"/>
    </row>
    <row r="90" spans="2:13" ht="35.1" customHeight="1" x14ac:dyDescent="0.25">
      <c r="B90" s="105" t="str">
        <f>CONCATENATE("6.",Prüfkriterien_6[[#This Row],[Spalte2]])</f>
        <v>6.16</v>
      </c>
      <c r="C90" s="109">
        <f>ROW()-ROW(Prüfkriterien_6[[#Headers],[Spalte3]])</f>
        <v>16</v>
      </c>
      <c r="D90" s="109">
        <f>(Prüfkriterien_6[Spalte2]+60)/10</f>
        <v>7.6</v>
      </c>
      <c r="E90" s="106" t="s">
        <v>178</v>
      </c>
      <c r="F90" s="107" t="s">
        <v>197</v>
      </c>
      <c r="G90" s="107"/>
      <c r="H90" s="51"/>
      <c r="I90" s="51"/>
      <c r="J90" s="51"/>
      <c r="K90" s="51"/>
      <c r="L90" s="51"/>
      <c r="M90" s="62"/>
    </row>
    <row r="91" spans="2:13" ht="39.6" x14ac:dyDescent="0.25">
      <c r="B91" s="105" t="str">
        <f>CONCATENATE("6.",Prüfkriterien_6[[#This Row],[Spalte2]])</f>
        <v>6.17</v>
      </c>
      <c r="C91" s="109">
        <f>ROW()-ROW(Prüfkriterien_6[[#Headers],[Spalte3]])</f>
        <v>17</v>
      </c>
      <c r="D91" s="109">
        <f>(Prüfkriterien_6[Spalte2]+60)/10</f>
        <v>7.7</v>
      </c>
      <c r="E91" s="106" t="s">
        <v>178</v>
      </c>
      <c r="F91" s="107" t="s">
        <v>198</v>
      </c>
      <c r="G91" s="107"/>
      <c r="H91" s="51"/>
      <c r="I91" s="51"/>
      <c r="J91" s="51"/>
      <c r="K91" s="51"/>
      <c r="L91" s="51"/>
      <c r="M91" s="62"/>
    </row>
    <row r="92" spans="2:13" ht="35.1" customHeight="1" x14ac:dyDescent="0.25">
      <c r="B92" s="105" t="str">
        <f>CONCATENATE("6.",Prüfkriterien_6[[#This Row],[Spalte2]])</f>
        <v>6.18</v>
      </c>
      <c r="C92" s="109">
        <f>ROW()-ROW(Prüfkriterien_6[[#Headers],[Spalte3]])</f>
        <v>18</v>
      </c>
      <c r="D92" s="109">
        <f>(Prüfkriterien_6[Spalte2]+60)/10</f>
        <v>7.8</v>
      </c>
      <c r="E92" s="106" t="s">
        <v>178</v>
      </c>
      <c r="F92" s="107" t="s">
        <v>199</v>
      </c>
      <c r="G92" s="107" t="s">
        <v>200</v>
      </c>
      <c r="H92" s="51"/>
      <c r="I92" s="51"/>
      <c r="J92" s="51"/>
      <c r="K92" s="51"/>
      <c r="L92" s="51"/>
      <c r="M92" s="62"/>
    </row>
    <row r="93" spans="2:13" ht="35.1" customHeight="1" x14ac:dyDescent="0.25">
      <c r="B93" s="105" t="str">
        <f>CONCATENATE("6.",Prüfkriterien_6[[#This Row],[Spalte2]])</f>
        <v>6.19</v>
      </c>
      <c r="C93" s="109">
        <f>ROW()-ROW(Prüfkriterien_6[[#Headers],[Spalte3]])</f>
        <v>19</v>
      </c>
      <c r="D93" s="109">
        <f>(Prüfkriterien_6[Spalte2]+60)/10</f>
        <v>7.9</v>
      </c>
      <c r="E93" s="106" t="s">
        <v>178</v>
      </c>
      <c r="F93" s="107" t="s">
        <v>201</v>
      </c>
      <c r="G93" s="107" t="s">
        <v>202</v>
      </c>
      <c r="H93" s="51"/>
      <c r="I93" s="51"/>
      <c r="J93" s="51"/>
      <c r="K93" s="51"/>
      <c r="L93" s="51"/>
      <c r="M93" s="62"/>
    </row>
    <row r="94" spans="2:13" ht="39.6" x14ac:dyDescent="0.25">
      <c r="B94" s="105" t="str">
        <f>CONCATENATE("6.",Prüfkriterien_6[[#This Row],[Spalte2]])</f>
        <v>6.20</v>
      </c>
      <c r="C94" s="109">
        <f>ROW()-ROW(Prüfkriterien_6[[#Headers],[Spalte3]])</f>
        <v>20</v>
      </c>
      <c r="D94" s="109">
        <f>(Prüfkriterien_6[Spalte2]+60)/10</f>
        <v>8</v>
      </c>
      <c r="E94" s="106" t="s">
        <v>178</v>
      </c>
      <c r="F94" s="107" t="s">
        <v>203</v>
      </c>
      <c r="G94" s="107" t="s">
        <v>204</v>
      </c>
      <c r="H94" s="51"/>
      <c r="I94" s="51"/>
      <c r="J94" s="51"/>
      <c r="K94" s="51"/>
      <c r="L94" s="51"/>
      <c r="M94" s="62"/>
    </row>
    <row r="95" spans="2:13" hidden="1" x14ac:dyDescent="0.25">
      <c r="B95" s="42" t="str">
        <f>CONCATENATE("6.",Prüfkriterien_6[[#This Row],[Spalte2]])</f>
        <v>6.21</v>
      </c>
      <c r="C95" s="43">
        <f>ROW()-ROW(Prüfkriterien_6[[#Headers],[Spalte3]])</f>
        <v>21</v>
      </c>
      <c r="D95" s="43">
        <f>(Prüfkriterien_6[Spalte2]+60)/10</f>
        <v>8.1</v>
      </c>
      <c r="E95" s="44"/>
      <c r="F95" s="45"/>
      <c r="G95" s="45"/>
      <c r="H95" s="51"/>
      <c r="I95" s="51"/>
      <c r="J95" s="51"/>
      <c r="K95" s="51"/>
      <c r="L95" s="51"/>
      <c r="M95" s="62"/>
    </row>
    <row r="96" spans="2:13" x14ac:dyDescent="0.25">
      <c r="B96" s="180" t="s">
        <v>359</v>
      </c>
      <c r="C96" s="181"/>
      <c r="D96" s="181"/>
      <c r="E96" s="181"/>
      <c r="F96" s="181"/>
      <c r="G96" s="181"/>
      <c r="H96" s="181"/>
      <c r="I96" s="181"/>
      <c r="J96" s="181"/>
      <c r="K96" s="181"/>
      <c r="L96" s="181"/>
      <c r="M96" s="182"/>
    </row>
    <row r="97" spans="2:13" hidden="1" x14ac:dyDescent="0.25">
      <c r="B97" s="33" t="s">
        <v>45</v>
      </c>
      <c r="C97" s="34" t="s">
        <v>46</v>
      </c>
      <c r="D97" s="34" t="s">
        <v>47</v>
      </c>
      <c r="E97" s="22" t="s">
        <v>48</v>
      </c>
      <c r="F97" s="23" t="s">
        <v>49</v>
      </c>
      <c r="G97" s="23" t="s">
        <v>52</v>
      </c>
      <c r="H97" s="24" t="s">
        <v>53</v>
      </c>
      <c r="I97" s="24" t="s">
        <v>54</v>
      </c>
      <c r="J97" s="24" t="s">
        <v>55</v>
      </c>
      <c r="K97" s="24" t="s">
        <v>56</v>
      </c>
      <c r="L97" s="24" t="s">
        <v>57</v>
      </c>
      <c r="M97" s="25" t="s">
        <v>58</v>
      </c>
    </row>
    <row r="98" spans="2:13" ht="52.8" x14ac:dyDescent="0.25">
      <c r="B98" s="21" t="str">
        <f>CONCATENATE("7.",Prüfkriterien_7[[#This Row],[Spalte2]])</f>
        <v>7.1</v>
      </c>
      <c r="C98" s="26">
        <f>ROW()-ROW(Prüfkriterien_7[[#Headers],[Spalte3]])</f>
        <v>1</v>
      </c>
      <c r="D98" s="26">
        <f>(Prüfkriterien_7[Spalte2]+70)/10</f>
        <v>7.1</v>
      </c>
      <c r="E98" s="104" t="s">
        <v>205</v>
      </c>
      <c r="F98" s="32" t="s">
        <v>206</v>
      </c>
      <c r="G98" s="32"/>
      <c r="H98" s="51"/>
      <c r="I98" s="51"/>
      <c r="J98" s="51"/>
      <c r="K98" s="51"/>
      <c r="L98" s="51"/>
      <c r="M98" s="38"/>
    </row>
    <row r="99" spans="2:13" ht="35.1" customHeight="1" x14ac:dyDescent="0.25">
      <c r="B99" s="21" t="str">
        <f>CONCATENATE("7.",Prüfkriterien_7[[#This Row],[Spalte2]])</f>
        <v>7.2</v>
      </c>
      <c r="C99" s="26">
        <f>ROW()-ROW(Prüfkriterien_7[[#Headers],[Spalte3]])</f>
        <v>2</v>
      </c>
      <c r="D99" s="26">
        <f>(Prüfkriterien_7[Spalte2]+70)/10</f>
        <v>7.2</v>
      </c>
      <c r="E99" s="104" t="s">
        <v>205</v>
      </c>
      <c r="F99" s="32" t="s">
        <v>207</v>
      </c>
      <c r="G99" s="32"/>
      <c r="H99" s="51"/>
      <c r="I99" s="51"/>
      <c r="J99" s="51"/>
      <c r="K99" s="51"/>
      <c r="L99" s="51"/>
      <c r="M99" s="38"/>
    </row>
    <row r="100" spans="2:13" ht="35.1" customHeight="1" x14ac:dyDescent="0.25">
      <c r="B100" s="21" t="str">
        <f>CONCATENATE("7.",Prüfkriterien_7[[#This Row],[Spalte2]])</f>
        <v>7.3</v>
      </c>
      <c r="C100" s="26">
        <f>ROW()-ROW(Prüfkriterien_7[[#Headers],[Spalte3]])</f>
        <v>3</v>
      </c>
      <c r="D100" s="26">
        <f>(Prüfkriterien_7[Spalte2]+70)/10</f>
        <v>7.3</v>
      </c>
      <c r="E100" s="104" t="s">
        <v>205</v>
      </c>
      <c r="F100" s="32" t="s">
        <v>208</v>
      </c>
      <c r="G100" s="32"/>
      <c r="H100" s="51"/>
      <c r="I100" s="51"/>
      <c r="J100" s="51"/>
      <c r="K100" s="51"/>
      <c r="L100" s="51"/>
      <c r="M100" s="38"/>
    </row>
    <row r="101" spans="2:13" ht="39.6" x14ac:dyDescent="0.25">
      <c r="B101" s="21" t="str">
        <f>CONCATENATE("7.",Prüfkriterien_7[[#This Row],[Spalte2]])</f>
        <v>7.4</v>
      </c>
      <c r="C101" s="26">
        <f>ROW()-ROW(Prüfkriterien_7[[#Headers],[Spalte3]])</f>
        <v>4</v>
      </c>
      <c r="D101" s="26">
        <f>(Prüfkriterien_7[Spalte2]+70)/10</f>
        <v>7.4</v>
      </c>
      <c r="E101" s="104" t="s">
        <v>205</v>
      </c>
      <c r="F101" s="32" t="s">
        <v>209</v>
      </c>
      <c r="G101" s="32"/>
      <c r="H101" s="51"/>
      <c r="I101" s="51"/>
      <c r="J101" s="51"/>
      <c r="K101" s="51"/>
      <c r="L101" s="51"/>
      <c r="M101" s="38"/>
    </row>
    <row r="102" spans="2:13" ht="35.1" customHeight="1" x14ac:dyDescent="0.25">
      <c r="B102" s="21" t="str">
        <f>CONCATENATE("7.",Prüfkriterien_7[[#This Row],[Spalte2]])</f>
        <v>7.5</v>
      </c>
      <c r="C102" s="26">
        <f>ROW()-ROW(Prüfkriterien_7[[#Headers],[Spalte3]])</f>
        <v>5</v>
      </c>
      <c r="D102" s="26">
        <f>(Prüfkriterien_7[Spalte2]+70)/10</f>
        <v>7.5</v>
      </c>
      <c r="E102" s="104" t="s">
        <v>205</v>
      </c>
      <c r="F102" s="32" t="s">
        <v>210</v>
      </c>
      <c r="G102" s="32"/>
      <c r="H102" s="51"/>
      <c r="I102" s="51"/>
      <c r="J102" s="51"/>
      <c r="K102" s="51"/>
      <c r="L102" s="51"/>
      <c r="M102" s="38"/>
    </row>
    <row r="103" spans="2:13" ht="35.1" customHeight="1" x14ac:dyDescent="0.25">
      <c r="B103" s="21" t="str">
        <f>CONCATENATE("7.",Prüfkriterien_7[[#This Row],[Spalte2]])</f>
        <v>7.6</v>
      </c>
      <c r="C103" s="26">
        <f>ROW()-ROW(Prüfkriterien_7[[#Headers],[Spalte3]])</f>
        <v>6</v>
      </c>
      <c r="D103" s="26">
        <f>(Prüfkriterien_7[Spalte2]+70)/10</f>
        <v>7.6</v>
      </c>
      <c r="E103" s="104" t="s">
        <v>205</v>
      </c>
      <c r="F103" s="32" t="s">
        <v>211</v>
      </c>
      <c r="G103" s="32"/>
      <c r="H103" s="51"/>
      <c r="I103" s="51"/>
      <c r="J103" s="51"/>
      <c r="K103" s="51"/>
      <c r="L103" s="51"/>
      <c r="M103" s="38"/>
    </row>
    <row r="104" spans="2:13" ht="39.6" x14ac:dyDescent="0.25">
      <c r="B104" s="21" t="str">
        <f>CONCATENATE("7.",Prüfkriterien_7[[#This Row],[Spalte2]])</f>
        <v>7.7</v>
      </c>
      <c r="C104" s="26">
        <f>ROW()-ROW(Prüfkriterien_7[[#Headers],[Spalte3]])</f>
        <v>7</v>
      </c>
      <c r="D104" s="26">
        <f>(Prüfkriterien_7[Spalte2]+70)/10</f>
        <v>7.7</v>
      </c>
      <c r="E104" s="104" t="s">
        <v>205</v>
      </c>
      <c r="F104" s="32" t="s">
        <v>212</v>
      </c>
      <c r="G104" s="32" t="s">
        <v>213</v>
      </c>
      <c r="H104" s="51"/>
      <c r="I104" s="51"/>
      <c r="J104" s="51"/>
      <c r="K104" s="51"/>
      <c r="L104" s="51"/>
      <c r="M104" s="38"/>
    </row>
    <row r="105" spans="2:13" ht="79.2" x14ac:dyDescent="0.25">
      <c r="B105" s="21" t="str">
        <f>CONCATENATE("7.",Prüfkriterien_7[[#This Row],[Spalte2]])</f>
        <v>7.8</v>
      </c>
      <c r="C105" s="26">
        <f>ROW()-ROW(Prüfkriterien_7[[#Headers],[Spalte3]])</f>
        <v>8</v>
      </c>
      <c r="D105" s="26">
        <f>(Prüfkriterien_7[Spalte2]+70)/10</f>
        <v>7.8</v>
      </c>
      <c r="E105" s="104" t="s">
        <v>205</v>
      </c>
      <c r="F105" s="32" t="s">
        <v>214</v>
      </c>
      <c r="G105" s="32" t="s">
        <v>215</v>
      </c>
      <c r="H105" s="51"/>
      <c r="I105" s="51"/>
      <c r="J105" s="51"/>
      <c r="K105" s="51"/>
      <c r="L105" s="51"/>
      <c r="M105" s="38"/>
    </row>
    <row r="106" spans="2:13" ht="52.8" x14ac:dyDescent="0.25">
      <c r="B106" s="21" t="str">
        <f>CONCATENATE("7.",Prüfkriterien_7[[#This Row],[Spalte2]])</f>
        <v>7.9</v>
      </c>
      <c r="C106" s="26">
        <f>ROW()-ROW(Prüfkriterien_7[[#Headers],[Spalte3]])</f>
        <v>9</v>
      </c>
      <c r="D106" s="26">
        <f>(Prüfkriterien_7[Spalte2]+70)/10</f>
        <v>7.9</v>
      </c>
      <c r="E106" s="104" t="s">
        <v>205</v>
      </c>
      <c r="F106" s="32" t="s">
        <v>346</v>
      </c>
      <c r="G106" s="32"/>
      <c r="H106" s="51"/>
      <c r="I106" s="51"/>
      <c r="J106" s="51"/>
      <c r="K106" s="51"/>
      <c r="L106" s="51"/>
      <c r="M106" s="38"/>
    </row>
    <row r="107" spans="2:13" ht="52.8" x14ac:dyDescent="0.25">
      <c r="B107" s="21" t="str">
        <f>CONCATENATE("7.",Prüfkriterien_7[[#This Row],[Spalte2]])</f>
        <v>7.10</v>
      </c>
      <c r="C107" s="26">
        <f>ROW()-ROW(Prüfkriterien_7[[#Headers],[Spalte3]])</f>
        <v>10</v>
      </c>
      <c r="D107" s="26">
        <f>(Prüfkriterien_7[Spalte2]+70)/10</f>
        <v>8</v>
      </c>
      <c r="E107" s="104" t="s">
        <v>205</v>
      </c>
      <c r="F107" s="32" t="s">
        <v>216</v>
      </c>
      <c r="G107" s="32" t="s">
        <v>217</v>
      </c>
      <c r="H107" s="51"/>
      <c r="I107" s="51"/>
      <c r="J107" s="51"/>
      <c r="K107" s="51"/>
      <c r="L107" s="51"/>
      <c r="M107" s="38"/>
    </row>
    <row r="108" spans="2:13" ht="35.1" customHeight="1" x14ac:dyDescent="0.25">
      <c r="B108" s="21" t="str">
        <f>CONCATENATE("7.",Prüfkriterien_7[[#This Row],[Spalte2]])</f>
        <v>7.11</v>
      </c>
      <c r="C108" s="26">
        <f>ROW()-ROW(Prüfkriterien_7[[#Headers],[Spalte3]])</f>
        <v>11</v>
      </c>
      <c r="D108" s="26">
        <f>(Prüfkriterien_7[Spalte2]+70)/10</f>
        <v>8.1</v>
      </c>
      <c r="E108" s="104" t="s">
        <v>205</v>
      </c>
      <c r="F108" s="32" t="s">
        <v>218</v>
      </c>
      <c r="G108" s="32"/>
      <c r="H108" s="51"/>
      <c r="I108" s="51"/>
      <c r="J108" s="51"/>
      <c r="K108" s="51"/>
      <c r="L108" s="51"/>
      <c r="M108" s="38"/>
    </row>
    <row r="109" spans="2:13" ht="35.1" customHeight="1" x14ac:dyDescent="0.25">
      <c r="B109" s="21" t="str">
        <f>CONCATENATE("7.",Prüfkriterien_7[[#This Row],[Spalte2]])</f>
        <v>7.12</v>
      </c>
      <c r="C109" s="26">
        <f>ROW()-ROW(Prüfkriterien_7[[#Headers],[Spalte3]])</f>
        <v>12</v>
      </c>
      <c r="D109" s="26">
        <f>(Prüfkriterien_7[Spalte2]+70)/10</f>
        <v>8.1999999999999993</v>
      </c>
      <c r="E109" s="104" t="s">
        <v>205</v>
      </c>
      <c r="F109" s="32" t="s">
        <v>219</v>
      </c>
      <c r="G109" s="32"/>
      <c r="H109" s="51"/>
      <c r="I109" s="51"/>
      <c r="J109" s="51"/>
      <c r="K109" s="51"/>
      <c r="L109" s="51"/>
      <c r="M109" s="38"/>
    </row>
    <row r="110" spans="2:13" ht="35.1" customHeight="1" x14ac:dyDescent="0.25">
      <c r="B110" s="21" t="str">
        <f>CONCATENATE("7.",Prüfkriterien_7[[#This Row],[Spalte2]])</f>
        <v>7.13</v>
      </c>
      <c r="C110" s="26">
        <f>ROW()-ROW(Prüfkriterien_7[[#Headers],[Spalte3]])</f>
        <v>13</v>
      </c>
      <c r="D110" s="26">
        <f>(Prüfkriterien_7[Spalte2]+70)/10</f>
        <v>8.3000000000000007</v>
      </c>
      <c r="E110" s="104" t="s">
        <v>205</v>
      </c>
      <c r="F110" s="32" t="s">
        <v>175</v>
      </c>
      <c r="G110" s="32"/>
      <c r="H110" s="51"/>
      <c r="I110" s="51"/>
      <c r="J110" s="51"/>
      <c r="K110" s="51"/>
      <c r="L110" s="51"/>
      <c r="M110" s="38"/>
    </row>
    <row r="111" spans="2:13" ht="69.599999999999994" customHeight="1" x14ac:dyDescent="0.25">
      <c r="B111" s="21" t="str">
        <f>CONCATENATE("7.",Prüfkriterien_7[[#This Row],[Spalte2]])</f>
        <v>7.14</v>
      </c>
      <c r="C111" s="26">
        <f>ROW()-ROW(Prüfkriterien_7[[#Headers],[Spalte3]])</f>
        <v>14</v>
      </c>
      <c r="D111" s="26">
        <f>(Prüfkriterien_7[Spalte2]+70)/10</f>
        <v>8.4</v>
      </c>
      <c r="E111" s="104" t="s">
        <v>205</v>
      </c>
      <c r="F111" s="32" t="s">
        <v>176</v>
      </c>
      <c r="G111" s="32"/>
      <c r="H111" s="51"/>
      <c r="I111" s="51"/>
      <c r="J111" s="51"/>
      <c r="K111" s="51"/>
      <c r="L111" s="51"/>
      <c r="M111" s="38"/>
    </row>
    <row r="112" spans="2:13" hidden="1" x14ac:dyDescent="0.25">
      <c r="B112" s="33" t="str">
        <f>CONCATENATE("7.",Prüfkriterien_7[[#This Row],[Spalte2]])</f>
        <v>7.15</v>
      </c>
      <c r="C112" s="34">
        <f>ROW()-ROW(Prüfkriterien_7[[#Headers],[Spalte3]])</f>
        <v>15</v>
      </c>
      <c r="D112" s="34">
        <f>(Prüfkriterien_7[Spalte2]+70)/10</f>
        <v>8.5</v>
      </c>
      <c r="E112" s="22"/>
      <c r="F112" s="23"/>
      <c r="G112" s="23"/>
      <c r="H112" s="51"/>
      <c r="I112" s="51"/>
      <c r="J112" s="51"/>
      <c r="K112" s="51"/>
      <c r="L112" s="51"/>
      <c r="M112" s="38"/>
    </row>
    <row r="113" spans="2:13" x14ac:dyDescent="0.25">
      <c r="B113" s="180" t="s">
        <v>360</v>
      </c>
      <c r="C113" s="181"/>
      <c r="D113" s="181"/>
      <c r="E113" s="181"/>
      <c r="F113" s="181"/>
      <c r="G113" s="181"/>
      <c r="H113" s="181"/>
      <c r="I113" s="181"/>
      <c r="J113" s="181"/>
      <c r="K113" s="181"/>
      <c r="L113" s="181"/>
      <c r="M113" s="182"/>
    </row>
    <row r="114" spans="2:13" hidden="1" x14ac:dyDescent="0.25">
      <c r="B114" s="33" t="s">
        <v>45</v>
      </c>
      <c r="C114" s="34" t="s">
        <v>46</v>
      </c>
      <c r="D114" s="34" t="s">
        <v>47</v>
      </c>
      <c r="E114" s="22" t="s">
        <v>48</v>
      </c>
      <c r="F114" s="23" t="s">
        <v>49</v>
      </c>
      <c r="G114" s="23" t="s">
        <v>52</v>
      </c>
      <c r="H114" s="24" t="s">
        <v>53</v>
      </c>
      <c r="I114" s="24" t="s">
        <v>54</v>
      </c>
      <c r="J114" s="24" t="s">
        <v>55</v>
      </c>
      <c r="K114" s="24" t="s">
        <v>56</v>
      </c>
      <c r="L114" s="24" t="s">
        <v>57</v>
      </c>
      <c r="M114" s="25" t="s">
        <v>58</v>
      </c>
    </row>
    <row r="115" spans="2:13" ht="35.1" customHeight="1" x14ac:dyDescent="0.25">
      <c r="B115" s="21" t="str">
        <f>CONCATENATE("8.",Prüfkriterien_8[[#This Row],[Spalte2]])</f>
        <v>8.1</v>
      </c>
      <c r="C115" s="26">
        <f>ROW()-ROW(Prüfkriterien_8[[#Headers],[Spalte3]])</f>
        <v>1</v>
      </c>
      <c r="D115" s="26">
        <f>(Prüfkriterien_8[Spalte2]+80)/10</f>
        <v>8.1</v>
      </c>
      <c r="E115" s="104" t="s">
        <v>220</v>
      </c>
      <c r="F115" s="32" t="s">
        <v>221</v>
      </c>
      <c r="G115" s="32"/>
      <c r="H115" s="51"/>
      <c r="I115" s="51"/>
      <c r="J115" s="51"/>
      <c r="K115" s="51"/>
      <c r="L115" s="51"/>
      <c r="M115" s="38"/>
    </row>
    <row r="116" spans="2:13" ht="39.6" x14ac:dyDescent="0.25">
      <c r="B116" s="21" t="str">
        <f>CONCATENATE("8.",Prüfkriterien_8[[#This Row],[Spalte2]])</f>
        <v>8.2</v>
      </c>
      <c r="C116" s="26">
        <f>ROW()-ROW(Prüfkriterien_8[[#Headers],[Spalte3]])</f>
        <v>2</v>
      </c>
      <c r="D116" s="26">
        <f>(Prüfkriterien_8[Spalte2]+80)/10</f>
        <v>8.1999999999999993</v>
      </c>
      <c r="E116" s="104" t="s">
        <v>220</v>
      </c>
      <c r="F116" s="32" t="s">
        <v>222</v>
      </c>
      <c r="G116" s="32"/>
      <c r="H116" s="51"/>
      <c r="I116" s="51"/>
      <c r="J116" s="51"/>
      <c r="K116" s="51"/>
      <c r="L116" s="51"/>
      <c r="M116" s="38"/>
    </row>
    <row r="117" spans="2:13" ht="92.4" x14ac:dyDescent="0.25">
      <c r="B117" s="21" t="str">
        <f>CONCATENATE("8.",Prüfkriterien_8[[#This Row],[Spalte2]])</f>
        <v>8.3</v>
      </c>
      <c r="C117" s="26">
        <f>ROW()-ROW(Prüfkriterien_8[[#Headers],[Spalte3]])</f>
        <v>3</v>
      </c>
      <c r="D117" s="26">
        <f>(Prüfkriterien_8[Spalte2]+80)/10</f>
        <v>8.3000000000000007</v>
      </c>
      <c r="E117" s="104" t="s">
        <v>220</v>
      </c>
      <c r="F117" s="32" t="s">
        <v>223</v>
      </c>
      <c r="G117" s="32" t="s">
        <v>224</v>
      </c>
      <c r="H117" s="51"/>
      <c r="I117" s="51"/>
      <c r="J117" s="51"/>
      <c r="K117" s="51"/>
      <c r="L117" s="51"/>
      <c r="M117" s="38"/>
    </row>
    <row r="118" spans="2:13" ht="39.6" x14ac:dyDescent="0.25">
      <c r="B118" s="21" t="str">
        <f>CONCATENATE("8.",Prüfkriterien_8[[#This Row],[Spalte2]])</f>
        <v>8.4</v>
      </c>
      <c r="C118" s="26">
        <f>ROW()-ROW(Prüfkriterien_8[[#Headers],[Spalte3]])</f>
        <v>4</v>
      </c>
      <c r="D118" s="26">
        <f>(Prüfkriterien_8[Spalte2]+80)/10</f>
        <v>8.4</v>
      </c>
      <c r="E118" s="104" t="s">
        <v>220</v>
      </c>
      <c r="F118" s="32" t="s">
        <v>225</v>
      </c>
      <c r="G118" s="32"/>
      <c r="H118" s="51"/>
      <c r="I118" s="51"/>
      <c r="J118" s="51"/>
      <c r="K118" s="51"/>
      <c r="L118" s="51"/>
      <c r="M118" s="38"/>
    </row>
    <row r="119" spans="2:13" ht="96" customHeight="1" x14ac:dyDescent="0.25">
      <c r="B119" s="21" t="str">
        <f>CONCATENATE("8.",Prüfkriterien_8[[#This Row],[Spalte2]])</f>
        <v>8.5</v>
      </c>
      <c r="C119" s="26">
        <f>ROW()-ROW(Prüfkriterien_8[[#Headers],[Spalte3]])</f>
        <v>5</v>
      </c>
      <c r="D119" s="26">
        <f>(Prüfkriterien_8[Spalte2]+80)/10</f>
        <v>8.5</v>
      </c>
      <c r="E119" s="104" t="s">
        <v>220</v>
      </c>
      <c r="F119" s="32" t="s">
        <v>226</v>
      </c>
      <c r="G119" s="32" t="s">
        <v>227</v>
      </c>
      <c r="H119" s="51"/>
      <c r="I119" s="51"/>
      <c r="J119" s="51"/>
      <c r="K119" s="51"/>
      <c r="L119" s="51"/>
      <c r="M119" s="38"/>
    </row>
    <row r="120" spans="2:13" hidden="1" x14ac:dyDescent="0.25">
      <c r="B120" s="33" t="str">
        <f>CONCATENATE("8.",Prüfkriterien_8[[#This Row],[Spalte2]])</f>
        <v>8.6</v>
      </c>
      <c r="C120" s="34">
        <f>ROW()-ROW(Prüfkriterien_8[[#Headers],[Spalte3]])</f>
        <v>6</v>
      </c>
      <c r="D120" s="34">
        <f>(Prüfkriterien_8[Spalte2]+80)/10</f>
        <v>8.6</v>
      </c>
      <c r="E120" s="22"/>
      <c r="F120" s="23"/>
      <c r="G120" s="23"/>
      <c r="H120" s="51"/>
      <c r="I120" s="51"/>
      <c r="J120" s="51"/>
      <c r="K120" s="51"/>
      <c r="L120" s="51"/>
      <c r="M120" s="38"/>
    </row>
    <row r="121" spans="2:13" x14ac:dyDescent="0.25">
      <c r="B121" s="180" t="s">
        <v>361</v>
      </c>
      <c r="C121" s="181"/>
      <c r="D121" s="181"/>
      <c r="E121" s="181"/>
      <c r="F121" s="181"/>
      <c r="G121" s="181"/>
      <c r="H121" s="181"/>
      <c r="I121" s="181"/>
      <c r="J121" s="181"/>
      <c r="K121" s="181"/>
      <c r="L121" s="181"/>
      <c r="M121" s="182"/>
    </row>
    <row r="122" spans="2:13" hidden="1" x14ac:dyDescent="0.25">
      <c r="B122" s="33" t="s">
        <v>45</v>
      </c>
      <c r="C122" s="34" t="s">
        <v>46</v>
      </c>
      <c r="D122" s="34" t="s">
        <v>47</v>
      </c>
      <c r="E122" s="22" t="s">
        <v>48</v>
      </c>
      <c r="F122" s="23" t="s">
        <v>49</v>
      </c>
      <c r="G122" s="23" t="s">
        <v>52</v>
      </c>
      <c r="H122" s="24" t="s">
        <v>53</v>
      </c>
      <c r="I122" s="24" t="s">
        <v>54</v>
      </c>
      <c r="J122" s="24" t="s">
        <v>55</v>
      </c>
      <c r="K122" s="24" t="s">
        <v>56</v>
      </c>
      <c r="L122" s="24" t="s">
        <v>57</v>
      </c>
      <c r="M122" s="25" t="s">
        <v>58</v>
      </c>
    </row>
    <row r="123" spans="2:13" ht="92.4" x14ac:dyDescent="0.25">
      <c r="B123" s="21" t="str">
        <f>CONCATENATE("9.",Prüfkriterien_9[[#This Row],[Spalte2]])</f>
        <v>9.1</v>
      </c>
      <c r="C123" s="26">
        <f>ROW()-ROW(Prüfkriterien_9[[#Headers],[Spalte3]])</f>
        <v>1</v>
      </c>
      <c r="D123" s="26">
        <f>(Prüfkriterien_9[Spalte2]+90)/10</f>
        <v>9.1</v>
      </c>
      <c r="E123" s="104" t="s">
        <v>228</v>
      </c>
      <c r="F123" s="32" t="s">
        <v>229</v>
      </c>
      <c r="G123" s="32" t="s">
        <v>230</v>
      </c>
      <c r="H123" s="51"/>
      <c r="I123" s="51" t="s">
        <v>42</v>
      </c>
      <c r="J123" s="51" t="s">
        <v>42</v>
      </c>
      <c r="K123" s="51"/>
      <c r="L123" s="51"/>
      <c r="M123" s="38"/>
    </row>
    <row r="124" spans="2:13" ht="64.5" customHeight="1" x14ac:dyDescent="0.25">
      <c r="B124" s="105" t="str">
        <f>CONCATENATE("9.",Prüfkriterien_9[[#This Row],[Spalte2]])</f>
        <v>9.2</v>
      </c>
      <c r="C124" s="109">
        <f>ROW()-ROW(Prüfkriterien_9[[#Headers],[Spalte3]])</f>
        <v>2</v>
      </c>
      <c r="D124" s="109">
        <f>(Prüfkriterien_9[Spalte2]+90)/10</f>
        <v>9.1999999999999993</v>
      </c>
      <c r="E124" s="106" t="s">
        <v>228</v>
      </c>
      <c r="F124" s="107" t="s">
        <v>231</v>
      </c>
      <c r="G124" s="107"/>
      <c r="H124" s="51"/>
      <c r="I124" s="51"/>
      <c r="J124" s="51"/>
      <c r="K124" s="51"/>
      <c r="L124" s="51"/>
      <c r="M124" s="62"/>
    </row>
    <row r="125" spans="2:13" ht="52.5" customHeight="1" x14ac:dyDescent="0.25">
      <c r="B125" s="105" t="str">
        <f>CONCATENATE("9.",Prüfkriterien_9[[#This Row],[Spalte2]])</f>
        <v>9.3</v>
      </c>
      <c r="C125" s="109">
        <f>ROW()-ROW(Prüfkriterien_9[[#Headers],[Spalte3]])</f>
        <v>3</v>
      </c>
      <c r="D125" s="109">
        <f>(Prüfkriterien_9[Spalte2]+90)/10</f>
        <v>9.3000000000000007</v>
      </c>
      <c r="E125" s="106" t="s">
        <v>228</v>
      </c>
      <c r="F125" s="107" t="s">
        <v>232</v>
      </c>
      <c r="G125" s="107"/>
      <c r="H125" s="51"/>
      <c r="I125" s="51"/>
      <c r="J125" s="51"/>
      <c r="K125" s="51"/>
      <c r="L125" s="51"/>
      <c r="M125" s="62"/>
    </row>
    <row r="126" spans="2:13" ht="382.8" x14ac:dyDescent="0.25">
      <c r="B126" s="105" t="str">
        <f>CONCATENATE("9.",Prüfkriterien_9[[#This Row],[Spalte2]])</f>
        <v>9.4</v>
      </c>
      <c r="C126" s="109">
        <f>ROW()-ROW(Prüfkriterien_9[[#Headers],[Spalte3]])</f>
        <v>4</v>
      </c>
      <c r="D126" s="109">
        <f>(Prüfkriterien_9[Spalte2]+90)/10</f>
        <v>9.4</v>
      </c>
      <c r="E126" s="106" t="s">
        <v>228</v>
      </c>
      <c r="F126" s="107" t="s">
        <v>233</v>
      </c>
      <c r="G126" s="32" t="s">
        <v>237</v>
      </c>
      <c r="H126" s="51"/>
      <c r="I126" s="51"/>
      <c r="J126" s="51"/>
      <c r="K126" s="51"/>
      <c r="L126" s="51"/>
      <c r="M126" s="62"/>
    </row>
    <row r="127" spans="2:13" ht="35.1" customHeight="1" x14ac:dyDescent="0.25">
      <c r="B127" s="105" t="str">
        <f>CONCATENATE("9.",Prüfkriterien_9[[#This Row],[Spalte2]])</f>
        <v>9.5</v>
      </c>
      <c r="C127" s="109">
        <f>ROW()-ROW(Prüfkriterien_9[[#Headers],[Spalte3]])</f>
        <v>5</v>
      </c>
      <c r="D127" s="109">
        <f>(Prüfkriterien_9[Spalte2]+90)/10</f>
        <v>9.5</v>
      </c>
      <c r="E127" s="106" t="s">
        <v>228</v>
      </c>
      <c r="F127" s="107" t="s">
        <v>234</v>
      </c>
      <c r="G127" s="107" t="s">
        <v>235</v>
      </c>
      <c r="H127" s="51"/>
      <c r="I127" s="51" t="s">
        <v>42</v>
      </c>
      <c r="J127" s="51" t="s">
        <v>42</v>
      </c>
      <c r="K127" s="51"/>
      <c r="L127" s="51"/>
      <c r="M127" s="62"/>
    </row>
    <row r="128" spans="2:13" ht="35.1" customHeight="1" x14ac:dyDescent="0.25">
      <c r="B128" s="105" t="str">
        <f>CONCATENATE("9.",Prüfkriterien_9[[#This Row],[Spalte2]])</f>
        <v>9.6</v>
      </c>
      <c r="C128" s="109">
        <f>ROW()-ROW(Prüfkriterien_9[[#Headers],[Spalte3]])</f>
        <v>6</v>
      </c>
      <c r="D128" s="109">
        <f>(Prüfkriterien_9[Spalte2]+90)/10</f>
        <v>9.6</v>
      </c>
      <c r="E128" s="106" t="s">
        <v>228</v>
      </c>
      <c r="F128" s="107" t="s">
        <v>236</v>
      </c>
      <c r="G128" s="107"/>
      <c r="H128" s="51"/>
      <c r="I128" s="51"/>
      <c r="J128" s="51"/>
      <c r="K128" s="51"/>
      <c r="L128" s="51"/>
      <c r="M128" s="62"/>
    </row>
    <row r="129" spans="2:13" hidden="1" x14ac:dyDescent="0.25">
      <c r="B129" s="42" t="str">
        <f>CONCATENATE("9.",Prüfkriterien_9[[#This Row],[Spalte2]])</f>
        <v>9.7</v>
      </c>
      <c r="C129" s="43">
        <f>ROW()-ROW(Prüfkriterien_9[[#Headers],[Spalte3]])</f>
        <v>7</v>
      </c>
      <c r="D129" s="43">
        <f>(Prüfkriterien_9[Spalte2]+90)/10</f>
        <v>9.6999999999999993</v>
      </c>
      <c r="E129" s="44"/>
      <c r="F129" s="45"/>
      <c r="G129" s="45"/>
      <c r="H129" s="51"/>
      <c r="I129" s="51"/>
      <c r="J129" s="51"/>
      <c r="K129" s="51"/>
      <c r="L129" s="51"/>
      <c r="M129" s="62"/>
    </row>
    <row r="130" spans="2:13" x14ac:dyDescent="0.25">
      <c r="B130" s="154" t="s">
        <v>362</v>
      </c>
      <c r="C130" s="155"/>
      <c r="D130" s="155"/>
      <c r="E130" s="155"/>
      <c r="F130" s="155"/>
      <c r="G130" s="155"/>
      <c r="H130" s="155"/>
      <c r="I130" s="155"/>
      <c r="J130" s="155"/>
      <c r="K130" s="155"/>
      <c r="L130" s="155"/>
      <c r="M130" s="156"/>
    </row>
    <row r="131" spans="2:13" hidden="1" x14ac:dyDescent="0.25">
      <c r="B131" s="33" t="s">
        <v>45</v>
      </c>
      <c r="C131" s="34" t="s">
        <v>46</v>
      </c>
      <c r="D131" s="34" t="s">
        <v>47</v>
      </c>
      <c r="E131" s="22" t="s">
        <v>48</v>
      </c>
      <c r="F131" s="23" t="s">
        <v>49</v>
      </c>
      <c r="G131" s="23" t="s">
        <v>52</v>
      </c>
      <c r="H131" s="24" t="s">
        <v>53</v>
      </c>
      <c r="I131" s="24" t="s">
        <v>54</v>
      </c>
      <c r="J131" s="24" t="s">
        <v>55</v>
      </c>
      <c r="K131" s="24" t="s">
        <v>56</v>
      </c>
      <c r="L131" s="24" t="s">
        <v>57</v>
      </c>
      <c r="M131" s="25" t="s">
        <v>58</v>
      </c>
    </row>
    <row r="132" spans="2:13" ht="35.1" customHeight="1" x14ac:dyDescent="0.25">
      <c r="B132" s="21" t="str">
        <f>CONCATENATE("10.",Prüfkriterien_10[[#This Row],[Spalte2]])</f>
        <v>10.1</v>
      </c>
      <c r="C132" s="26">
        <f>ROW()-ROW(Prüfkriterien_10[[#Headers],[Spalte3]])</f>
        <v>1</v>
      </c>
      <c r="D132" s="26">
        <f>(Prüfkriterien_10[Spalte2]+100)/10</f>
        <v>10.1</v>
      </c>
      <c r="E132" s="104" t="s">
        <v>238</v>
      </c>
      <c r="F132" s="32" t="s">
        <v>239</v>
      </c>
      <c r="G132" s="32" t="s">
        <v>240</v>
      </c>
      <c r="H132" s="51"/>
      <c r="I132" s="51"/>
      <c r="J132" s="51"/>
      <c r="K132" s="51"/>
      <c r="L132" s="51"/>
      <c r="M132" s="38"/>
    </row>
    <row r="133" spans="2:13" ht="35.1" customHeight="1" x14ac:dyDescent="0.25">
      <c r="B133" s="105" t="str">
        <f>CONCATENATE("10.",Prüfkriterien_10[[#This Row],[Spalte2]])</f>
        <v>10.2</v>
      </c>
      <c r="C133" s="109">
        <f>ROW()-ROW(Prüfkriterien_10[[#Headers],[Spalte3]])</f>
        <v>2</v>
      </c>
      <c r="D133" s="109">
        <f>(Prüfkriterien_10[Spalte2]+100)/10</f>
        <v>10.199999999999999</v>
      </c>
      <c r="E133" s="106" t="s">
        <v>238</v>
      </c>
      <c r="F133" s="107" t="s">
        <v>241</v>
      </c>
      <c r="G133" s="107" t="s">
        <v>242</v>
      </c>
      <c r="H133" s="51"/>
      <c r="I133" s="51" t="s">
        <v>42</v>
      </c>
      <c r="J133" s="51" t="s">
        <v>42</v>
      </c>
      <c r="K133" s="51"/>
      <c r="L133" s="51"/>
      <c r="M133" s="62"/>
    </row>
    <row r="134" spans="2:13" ht="35.1" customHeight="1" x14ac:dyDescent="0.25">
      <c r="B134" s="21" t="str">
        <f>CONCATENATE("10.",Prüfkriterien_10[[#This Row],[Spalte2]])</f>
        <v>10.3</v>
      </c>
      <c r="C134" s="26">
        <f>ROW()-ROW(Prüfkriterien_10[[#Headers],[Spalte3]])</f>
        <v>3</v>
      </c>
      <c r="D134" s="26">
        <f>(Prüfkriterien_10[Spalte2]+100)/10</f>
        <v>10.3</v>
      </c>
      <c r="E134" s="104" t="s">
        <v>238</v>
      </c>
      <c r="F134" s="32" t="s">
        <v>329</v>
      </c>
      <c r="G134" s="32"/>
      <c r="H134" s="51"/>
      <c r="I134" s="51"/>
      <c r="J134" s="51"/>
      <c r="K134" s="51"/>
      <c r="L134" s="51"/>
      <c r="M134" s="38"/>
    </row>
    <row r="135" spans="2:13" ht="39.6" x14ac:dyDescent="0.25">
      <c r="B135" s="21" t="str">
        <f>CONCATENATE("10.",Prüfkriterien_10[[#This Row],[Spalte2]])</f>
        <v>10.4</v>
      </c>
      <c r="C135" s="26">
        <f>ROW()-ROW(Prüfkriterien_10[[#Headers],[Spalte3]])</f>
        <v>4</v>
      </c>
      <c r="D135" s="26">
        <f>(Prüfkriterien_10[Spalte2]+100)/10</f>
        <v>10.4</v>
      </c>
      <c r="E135" s="104" t="s">
        <v>238</v>
      </c>
      <c r="F135" s="32" t="s">
        <v>243</v>
      </c>
      <c r="G135" s="32"/>
      <c r="H135" s="51"/>
      <c r="I135" s="51"/>
      <c r="J135" s="51"/>
      <c r="K135" s="51"/>
      <c r="L135" s="51"/>
      <c r="M135" s="38"/>
    </row>
    <row r="136" spans="2:13" ht="66" x14ac:dyDescent="0.25">
      <c r="B136" s="21" t="str">
        <f>CONCATENATE("10.",Prüfkriterien_10[[#This Row],[Spalte2]])</f>
        <v>10.5</v>
      </c>
      <c r="C136" s="26">
        <f>ROW()-ROW(Prüfkriterien_10[[#Headers],[Spalte3]])</f>
        <v>5</v>
      </c>
      <c r="D136" s="26">
        <f>(Prüfkriterien_10[Spalte2]+100)/10</f>
        <v>10.5</v>
      </c>
      <c r="E136" s="104" t="s">
        <v>238</v>
      </c>
      <c r="F136" s="32" t="s">
        <v>330</v>
      </c>
      <c r="G136" s="32" t="s">
        <v>244</v>
      </c>
      <c r="H136" s="51"/>
      <c r="I136" s="51"/>
      <c r="J136" s="51"/>
      <c r="K136" s="51"/>
      <c r="L136" s="51"/>
      <c r="M136" s="38"/>
    </row>
    <row r="137" spans="2:13" ht="39.6" x14ac:dyDescent="0.25">
      <c r="B137" s="21" t="str">
        <f>CONCATENATE("10.",Prüfkriterien_10[[#This Row],[Spalte2]])</f>
        <v>10.6</v>
      </c>
      <c r="C137" s="26">
        <f>ROW()-ROW(Prüfkriterien_10[[#Headers],[Spalte3]])</f>
        <v>6</v>
      </c>
      <c r="D137" s="26">
        <f>(Prüfkriterien_10[Spalte2]+100)/10</f>
        <v>10.6</v>
      </c>
      <c r="E137" s="104" t="s">
        <v>238</v>
      </c>
      <c r="F137" s="32" t="s">
        <v>345</v>
      </c>
      <c r="G137" s="32"/>
      <c r="H137" s="51"/>
      <c r="I137" s="51"/>
      <c r="J137" s="51"/>
      <c r="K137" s="51"/>
      <c r="L137" s="51"/>
      <c r="M137" s="38"/>
    </row>
    <row r="138" spans="2:13" ht="35.1" customHeight="1" x14ac:dyDescent="0.25">
      <c r="B138" s="21" t="str">
        <f>CONCATENATE("10.",Prüfkriterien_10[[#This Row],[Spalte2]])</f>
        <v>10.7</v>
      </c>
      <c r="C138" s="26">
        <f>ROW()-ROW(Prüfkriterien_10[[#Headers],[Spalte3]])</f>
        <v>7</v>
      </c>
      <c r="D138" s="26">
        <f>(Prüfkriterien_10[Spalte2]+100)/10</f>
        <v>10.7</v>
      </c>
      <c r="E138" s="104" t="s">
        <v>238</v>
      </c>
      <c r="F138" s="32" t="s">
        <v>245</v>
      </c>
      <c r="G138" s="32"/>
      <c r="H138" s="51"/>
      <c r="I138" s="51"/>
      <c r="J138" s="51"/>
      <c r="K138" s="51"/>
      <c r="L138" s="51"/>
      <c r="M138" s="38"/>
    </row>
    <row r="139" spans="2:13" ht="57" customHeight="1" x14ac:dyDescent="0.25">
      <c r="B139" s="21" t="str">
        <f>CONCATENATE("10.",Prüfkriterien_10[[#This Row],[Spalte2]])</f>
        <v>10.8</v>
      </c>
      <c r="C139" s="26">
        <f>ROW()-ROW(Prüfkriterien_10[[#Headers],[Spalte3]])</f>
        <v>8</v>
      </c>
      <c r="D139" s="26">
        <f>(Prüfkriterien_10[Spalte2]+100)/10</f>
        <v>10.8</v>
      </c>
      <c r="E139" s="104" t="s">
        <v>238</v>
      </c>
      <c r="F139" s="32" t="s">
        <v>332</v>
      </c>
      <c r="G139" s="32" t="s">
        <v>331</v>
      </c>
      <c r="H139" s="28"/>
      <c r="I139" s="28"/>
      <c r="J139" s="28"/>
      <c r="K139" s="28"/>
      <c r="L139" s="28"/>
      <c r="M139" s="38"/>
    </row>
    <row r="140" spans="2:13" ht="237.6" x14ac:dyDescent="0.25">
      <c r="B140" s="21" t="str">
        <f>CONCATENATE("10.",Prüfkriterien_10[[#This Row],[Spalte2]])</f>
        <v>10.9</v>
      </c>
      <c r="C140" s="26">
        <f>ROW()-ROW(Prüfkriterien_10[[#Headers],[Spalte3]])</f>
        <v>9</v>
      </c>
      <c r="D140" s="26">
        <f>(Prüfkriterien_10[Spalte2]+100)/10</f>
        <v>10.9</v>
      </c>
      <c r="E140" s="104" t="s">
        <v>238</v>
      </c>
      <c r="F140" s="32" t="s">
        <v>170</v>
      </c>
      <c r="G140" s="32" t="s">
        <v>347</v>
      </c>
      <c r="H140" s="51"/>
      <c r="I140" s="51"/>
      <c r="J140" s="51"/>
      <c r="K140" s="51"/>
      <c r="L140" s="51"/>
      <c r="M140" s="38"/>
    </row>
    <row r="141" spans="2:13" ht="26.4" x14ac:dyDescent="0.25">
      <c r="B141" s="21" t="str">
        <f>CONCATENATE("10.",Prüfkriterien_10[[#This Row],[Spalte2]])</f>
        <v>10.10</v>
      </c>
      <c r="C141" s="26">
        <f>ROW()-ROW(Prüfkriterien_10[[#Headers],[Spalte3]])</f>
        <v>10</v>
      </c>
      <c r="D141" s="26">
        <f>(Prüfkriterien_10[Spalte2]+100)/10</f>
        <v>11</v>
      </c>
      <c r="E141" s="104" t="s">
        <v>238</v>
      </c>
      <c r="F141" s="32" t="s">
        <v>195</v>
      </c>
      <c r="G141" s="32"/>
      <c r="H141" s="51"/>
      <c r="I141" s="51"/>
      <c r="J141" s="51"/>
      <c r="K141" s="51"/>
      <c r="L141" s="51"/>
      <c r="M141" s="38"/>
    </row>
    <row r="142" spans="2:13" ht="39.6" x14ac:dyDescent="0.25">
      <c r="B142" s="21" t="str">
        <f>CONCATENATE("10.",Prüfkriterien_10[[#This Row],[Spalte2]])</f>
        <v>10.11</v>
      </c>
      <c r="C142" s="26">
        <f>ROW()-ROW(Prüfkriterien_10[[#Headers],[Spalte3]])</f>
        <v>11</v>
      </c>
      <c r="D142" s="26">
        <f>(Prüfkriterien_10[Spalte2]+100)/10</f>
        <v>11.1</v>
      </c>
      <c r="E142" s="104" t="s">
        <v>238</v>
      </c>
      <c r="F142" s="32" t="s">
        <v>196</v>
      </c>
      <c r="G142" s="32"/>
      <c r="H142" s="51"/>
      <c r="I142" s="51"/>
      <c r="J142" s="51"/>
      <c r="K142" s="51"/>
      <c r="L142" s="51"/>
      <c r="M142" s="38"/>
    </row>
    <row r="143" spans="2:13" ht="52.8" x14ac:dyDescent="0.25">
      <c r="B143" s="21" t="str">
        <f>CONCATENATE("10.",Prüfkriterien_10[[#This Row],[Spalte2]])</f>
        <v>10.12</v>
      </c>
      <c r="C143" s="26">
        <f>ROW()-ROW(Prüfkriterien_10[[#Headers],[Spalte3]])</f>
        <v>12</v>
      </c>
      <c r="D143" s="26">
        <f>(Prüfkriterien_10[Spalte2]+100)/10</f>
        <v>11.2</v>
      </c>
      <c r="E143" s="104" t="s">
        <v>238</v>
      </c>
      <c r="F143" s="32" t="s">
        <v>246</v>
      </c>
      <c r="G143" s="32" t="s">
        <v>247</v>
      </c>
      <c r="H143" s="51"/>
      <c r="I143" s="51"/>
      <c r="J143" s="51"/>
      <c r="K143" s="51"/>
      <c r="L143" s="51"/>
      <c r="M143" s="38"/>
    </row>
    <row r="144" spans="2:13" ht="79.2" x14ac:dyDescent="0.25">
      <c r="B144" s="21" t="str">
        <f>CONCATENATE("10.",Prüfkriterien_10[[#This Row],[Spalte2]])</f>
        <v>10.13</v>
      </c>
      <c r="C144" s="26">
        <f>ROW()-ROW(Prüfkriterien_10[[#Headers],[Spalte3]])</f>
        <v>13</v>
      </c>
      <c r="D144" s="26">
        <f>(Prüfkriterien_10[Spalte2]+100)/10</f>
        <v>11.3</v>
      </c>
      <c r="E144" s="104" t="s">
        <v>238</v>
      </c>
      <c r="F144" s="32" t="s">
        <v>248</v>
      </c>
      <c r="G144" s="32"/>
      <c r="H144" s="51"/>
      <c r="I144" s="51"/>
      <c r="J144" s="51"/>
      <c r="K144" s="51"/>
      <c r="L144" s="51"/>
      <c r="M144" s="38"/>
    </row>
    <row r="145" spans="2:13" ht="52.8" x14ac:dyDescent="0.25">
      <c r="B145" s="21" t="str">
        <f>CONCATENATE("10.",Prüfkriterien_10[[#This Row],[Spalte2]])</f>
        <v>10.14</v>
      </c>
      <c r="C145" s="26">
        <f>ROW()-ROW(Prüfkriterien_10[[#Headers],[Spalte3]])</f>
        <v>14</v>
      </c>
      <c r="D145" s="26">
        <f>(Prüfkriterien_10[Spalte2]+100)/10</f>
        <v>11.4</v>
      </c>
      <c r="E145" s="104" t="s">
        <v>238</v>
      </c>
      <c r="F145" s="32" t="s">
        <v>249</v>
      </c>
      <c r="G145" s="32"/>
      <c r="H145" s="51"/>
      <c r="I145" s="51"/>
      <c r="J145" s="51"/>
      <c r="K145" s="51"/>
      <c r="L145" s="51"/>
      <c r="M145" s="38"/>
    </row>
    <row r="146" spans="2:13" ht="39.6" x14ac:dyDescent="0.25">
      <c r="B146" s="21" t="str">
        <f>CONCATENATE("10.",Prüfkriterien_10[[#This Row],[Spalte2]])</f>
        <v>10.15</v>
      </c>
      <c r="C146" s="26">
        <f>ROW()-ROW(Prüfkriterien_10[[#Headers],[Spalte3]])</f>
        <v>15</v>
      </c>
      <c r="D146" s="26">
        <f>(Prüfkriterien_10[Spalte2]+100)/10</f>
        <v>11.5</v>
      </c>
      <c r="E146" s="104" t="s">
        <v>238</v>
      </c>
      <c r="F146" s="32" t="s">
        <v>250</v>
      </c>
      <c r="G146" s="32"/>
      <c r="H146" s="51"/>
      <c r="I146" s="51"/>
      <c r="J146" s="51"/>
      <c r="K146" s="51"/>
      <c r="L146" s="51"/>
      <c r="M146" s="38"/>
    </row>
    <row r="147" spans="2:13" ht="35.1" customHeight="1" x14ac:dyDescent="0.25">
      <c r="B147" s="21" t="str">
        <f>CONCATENATE("10.",Prüfkriterien_10[[#This Row],[Spalte2]])</f>
        <v>10.16</v>
      </c>
      <c r="C147" s="26">
        <f>ROW()-ROW(Prüfkriterien_10[[#Headers],[Spalte3]])</f>
        <v>16</v>
      </c>
      <c r="D147" s="26">
        <f>(Prüfkriterien_10[Spalte2]+100)/10</f>
        <v>11.6</v>
      </c>
      <c r="E147" s="104" t="s">
        <v>238</v>
      </c>
      <c r="F147" s="32" t="s">
        <v>197</v>
      </c>
      <c r="G147" s="32" t="s">
        <v>251</v>
      </c>
      <c r="H147" s="51"/>
      <c r="I147" s="51"/>
      <c r="J147" s="51"/>
      <c r="K147" s="51"/>
      <c r="L147" s="51"/>
      <c r="M147" s="38"/>
    </row>
    <row r="148" spans="2:13" ht="41.25" customHeight="1" x14ac:dyDescent="0.25">
      <c r="B148" s="21" t="str">
        <f>CONCATENATE("10.",Prüfkriterien_10[[#This Row],[Spalte2]])</f>
        <v>10.17</v>
      </c>
      <c r="C148" s="26">
        <f>ROW()-ROW(Prüfkriterien_10[[#Headers],[Spalte3]])</f>
        <v>17</v>
      </c>
      <c r="D148" s="26">
        <f>(Prüfkriterien_10[Spalte2]+100)/10</f>
        <v>11.7</v>
      </c>
      <c r="E148" s="104" t="s">
        <v>238</v>
      </c>
      <c r="F148" s="32" t="s">
        <v>198</v>
      </c>
      <c r="G148" s="32" t="s">
        <v>251</v>
      </c>
      <c r="H148" s="51"/>
      <c r="I148" s="51"/>
      <c r="J148" s="51"/>
      <c r="K148" s="51"/>
      <c r="L148" s="51"/>
      <c r="M148" s="38"/>
    </row>
    <row r="149" spans="2:13" ht="35.1" customHeight="1" x14ac:dyDescent="0.25">
      <c r="B149" s="21" t="str">
        <f>CONCATENATE("10.",Prüfkriterien_10[[#This Row],[Spalte2]])</f>
        <v>10.18</v>
      </c>
      <c r="C149" s="26">
        <f>ROW()-ROW(Prüfkriterien_10[[#Headers],[Spalte3]])</f>
        <v>18</v>
      </c>
      <c r="D149" s="26">
        <f>(Prüfkriterien_10[Spalte2]+100)/10</f>
        <v>11.8</v>
      </c>
      <c r="E149" s="104" t="s">
        <v>238</v>
      </c>
      <c r="F149" s="32" t="s">
        <v>199</v>
      </c>
      <c r="G149" s="32" t="s">
        <v>251</v>
      </c>
      <c r="H149" s="51"/>
      <c r="I149" s="51"/>
      <c r="J149" s="51"/>
      <c r="K149" s="51"/>
      <c r="L149" s="51"/>
      <c r="M149" s="38"/>
    </row>
    <row r="150" spans="2:13" ht="39.6" x14ac:dyDescent="0.25">
      <c r="B150" s="21" t="str">
        <f>CONCATENATE("10.",Prüfkriterien_10[[#This Row],[Spalte2]])</f>
        <v>10.19</v>
      </c>
      <c r="C150" s="26">
        <f>ROW()-ROW(Prüfkriterien_10[[#Headers],[Spalte3]])</f>
        <v>19</v>
      </c>
      <c r="D150" s="26">
        <f>(Prüfkriterien_10[Spalte2]+100)/10</f>
        <v>11.9</v>
      </c>
      <c r="E150" s="104" t="s">
        <v>238</v>
      </c>
      <c r="F150" s="32" t="s">
        <v>252</v>
      </c>
      <c r="G150" s="32" t="s">
        <v>253</v>
      </c>
      <c r="H150" s="51"/>
      <c r="I150" s="51"/>
      <c r="J150" s="51"/>
      <c r="K150" s="51"/>
      <c r="L150" s="51"/>
      <c r="M150" s="38"/>
    </row>
    <row r="151" spans="2:13" ht="52.8" x14ac:dyDescent="0.25">
      <c r="B151" s="21" t="str">
        <f>CONCATENATE("10.",Prüfkriterien_10[[#This Row],[Spalte2]])</f>
        <v>10.20</v>
      </c>
      <c r="C151" s="26">
        <f>ROW()-ROW(Prüfkriterien_10[[#Headers],[Spalte3]])</f>
        <v>20</v>
      </c>
      <c r="D151" s="26">
        <f>(Prüfkriterien_10[Spalte2]+100)/10</f>
        <v>12</v>
      </c>
      <c r="E151" s="104" t="s">
        <v>238</v>
      </c>
      <c r="F151" s="32" t="s">
        <v>254</v>
      </c>
      <c r="G151" s="32"/>
      <c r="H151" s="51"/>
      <c r="I151" s="51"/>
      <c r="J151" s="51"/>
      <c r="K151" s="51"/>
      <c r="L151" s="51"/>
      <c r="M151" s="38"/>
    </row>
    <row r="152" spans="2:13" ht="35.1" customHeight="1" x14ac:dyDescent="0.25">
      <c r="B152" s="21" t="str">
        <f>CONCATENATE("10.",Prüfkriterien_10[[#This Row],[Spalte2]])</f>
        <v>10.21</v>
      </c>
      <c r="C152" s="26">
        <f>ROW()-ROW(Prüfkriterien_10[[#Headers],[Spalte3]])</f>
        <v>21</v>
      </c>
      <c r="D152" s="26">
        <f>(Prüfkriterien_10[Spalte2]+100)/10</f>
        <v>12.1</v>
      </c>
      <c r="E152" s="104" t="s">
        <v>238</v>
      </c>
      <c r="F152" s="32" t="s">
        <v>255</v>
      </c>
      <c r="G152" s="32"/>
      <c r="H152" s="51"/>
      <c r="I152" s="51"/>
      <c r="J152" s="51"/>
      <c r="K152" s="51"/>
      <c r="L152" s="51"/>
      <c r="M152" s="38"/>
    </row>
    <row r="153" spans="2:13" ht="35.1" customHeight="1" x14ac:dyDescent="0.25">
      <c r="B153" s="21" t="str">
        <f>CONCATENATE("10.",Prüfkriterien_10[[#This Row],[Spalte2]])</f>
        <v>10.22</v>
      </c>
      <c r="C153" s="26">
        <f>ROW()-ROW(Prüfkriterien_10[[#Headers],[Spalte3]])</f>
        <v>22</v>
      </c>
      <c r="D153" s="26">
        <f>(Prüfkriterien_10[Spalte2]+100)/10</f>
        <v>12.2</v>
      </c>
      <c r="E153" s="104" t="s">
        <v>238</v>
      </c>
      <c r="F153" s="32" t="s">
        <v>334</v>
      </c>
      <c r="G153" s="32"/>
      <c r="H153" s="51"/>
      <c r="I153" s="51"/>
      <c r="J153" s="51"/>
      <c r="K153" s="51"/>
      <c r="L153" s="51"/>
      <c r="M153" s="38"/>
    </row>
    <row r="154" spans="2:13" ht="66" x14ac:dyDescent="0.25">
      <c r="B154" s="21" t="str">
        <f>CONCATENATE("10.",Prüfkriterien_10[[#This Row],[Spalte2]])</f>
        <v>10.23</v>
      </c>
      <c r="C154" s="26">
        <f>ROW()-ROW(Prüfkriterien_10[[#Headers],[Spalte3]])</f>
        <v>23</v>
      </c>
      <c r="D154" s="26">
        <f>(Prüfkriterien_10[Spalte2]+100)/10</f>
        <v>12.3</v>
      </c>
      <c r="E154" s="104" t="s">
        <v>151</v>
      </c>
      <c r="F154" s="32" t="s">
        <v>256</v>
      </c>
      <c r="G154" s="32" t="s">
        <v>257</v>
      </c>
      <c r="H154" s="51"/>
      <c r="I154" s="51"/>
      <c r="J154" s="51"/>
      <c r="K154" s="51"/>
      <c r="L154" s="51"/>
      <c r="M154" s="38"/>
    </row>
    <row r="155" spans="2:13" ht="35.1" customHeight="1" x14ac:dyDescent="0.25">
      <c r="B155" s="21" t="str">
        <f>CONCATENATE("10.",Prüfkriterien_10[[#This Row],[Spalte2]])</f>
        <v>10.24</v>
      </c>
      <c r="C155" s="26">
        <f>ROW()-ROW(Prüfkriterien_10[[#Headers],[Spalte3]])</f>
        <v>24</v>
      </c>
      <c r="D155" s="26">
        <f>(Prüfkriterien_10[Spalte2]+100)/10</f>
        <v>12.4</v>
      </c>
      <c r="E155" s="104" t="s">
        <v>151</v>
      </c>
      <c r="F155" s="32" t="s">
        <v>258</v>
      </c>
      <c r="G155" s="32"/>
      <c r="H155" s="51"/>
      <c r="I155" s="51"/>
      <c r="J155" s="51"/>
      <c r="K155" s="51"/>
      <c r="L155" s="51"/>
      <c r="M155" s="38"/>
    </row>
    <row r="156" spans="2:13" ht="35.1" customHeight="1" x14ac:dyDescent="0.25">
      <c r="B156" s="21" t="str">
        <f>CONCATENATE("10.",Prüfkriterien_10[[#This Row],[Spalte2]])</f>
        <v>10.25</v>
      </c>
      <c r="C156" s="26">
        <f>ROW()-ROW(Prüfkriterien_10[[#Headers],[Spalte3]])</f>
        <v>25</v>
      </c>
      <c r="D156" s="26">
        <f>(Prüfkriterien_10[Spalte2]+100)/10</f>
        <v>12.5</v>
      </c>
      <c r="E156" s="104" t="s">
        <v>151</v>
      </c>
      <c r="F156" s="32" t="s">
        <v>259</v>
      </c>
      <c r="G156" s="32"/>
      <c r="H156" s="51"/>
      <c r="I156" s="51"/>
      <c r="J156" s="51"/>
      <c r="K156" s="51"/>
      <c r="L156" s="51"/>
      <c r="M156" s="38"/>
    </row>
    <row r="157" spans="2:13" ht="39.6" x14ac:dyDescent="0.25">
      <c r="B157" s="21" t="str">
        <f>CONCATENATE("10.",Prüfkriterien_10[[#This Row],[Spalte2]])</f>
        <v>10.26</v>
      </c>
      <c r="C157" s="26">
        <f>ROW()-ROW(Prüfkriterien_10[[#Headers],[Spalte3]])</f>
        <v>26</v>
      </c>
      <c r="D157" s="26">
        <f>(Prüfkriterien_10[Spalte2]+100)/10</f>
        <v>12.6</v>
      </c>
      <c r="E157" s="104" t="s">
        <v>151</v>
      </c>
      <c r="F157" s="32" t="s">
        <v>260</v>
      </c>
      <c r="G157" s="32"/>
      <c r="H157" s="51"/>
      <c r="I157" s="51"/>
      <c r="J157" s="51"/>
      <c r="K157" s="51"/>
      <c r="L157" s="51"/>
      <c r="M157" s="38"/>
    </row>
    <row r="158" spans="2:13" ht="39.6" x14ac:dyDescent="0.25">
      <c r="B158" s="21" t="str">
        <f>CONCATENATE("10.",Prüfkriterien_10[[#This Row],[Spalte2]])</f>
        <v>10.27</v>
      </c>
      <c r="C158" s="26">
        <f>ROW()-ROW(Prüfkriterien_10[[#Headers],[Spalte3]])</f>
        <v>27</v>
      </c>
      <c r="D158" s="26">
        <f>(Prüfkriterien_10[Spalte2]+100)/10</f>
        <v>12.7</v>
      </c>
      <c r="E158" s="104" t="s">
        <v>151</v>
      </c>
      <c r="F158" s="32" t="s">
        <v>261</v>
      </c>
      <c r="G158" s="32"/>
      <c r="H158" s="51"/>
      <c r="I158" s="51"/>
      <c r="J158" s="51"/>
      <c r="K158" s="51"/>
      <c r="L158" s="51"/>
      <c r="M158" s="38"/>
    </row>
    <row r="159" spans="2:13" ht="52.8" x14ac:dyDescent="0.25">
      <c r="B159" s="21" t="str">
        <f>CONCATENATE("10.",Prüfkriterien_10[[#This Row],[Spalte2]])</f>
        <v>10.28</v>
      </c>
      <c r="C159" s="26">
        <f>ROW()-ROW(Prüfkriterien_10[[#Headers],[Spalte3]])</f>
        <v>28</v>
      </c>
      <c r="D159" s="26">
        <f>(Prüfkriterien_10[Spalte2]+100)/10</f>
        <v>12.8</v>
      </c>
      <c r="E159" s="104" t="s">
        <v>151</v>
      </c>
      <c r="F159" s="32" t="s">
        <v>348</v>
      </c>
      <c r="G159" s="32" t="s">
        <v>262</v>
      </c>
      <c r="H159" s="51"/>
      <c r="I159" s="51"/>
      <c r="J159" s="51"/>
      <c r="K159" s="51"/>
      <c r="L159" s="51"/>
      <c r="M159" s="38"/>
    </row>
    <row r="160" spans="2:13" ht="35.1" customHeight="1" x14ac:dyDescent="0.25">
      <c r="B160" s="21" t="str">
        <f>CONCATENATE("10.",Prüfkriterien_10[[#This Row],[Spalte2]])</f>
        <v>10.29</v>
      </c>
      <c r="C160" s="26">
        <f>ROW()-ROW(Prüfkriterien_10[[#Headers],[Spalte3]])</f>
        <v>29</v>
      </c>
      <c r="D160" s="26">
        <f>(Prüfkriterien_10[Spalte2]+100)/10</f>
        <v>12.9</v>
      </c>
      <c r="E160" s="104" t="s">
        <v>151</v>
      </c>
      <c r="F160" s="32" t="s">
        <v>263</v>
      </c>
      <c r="G160" s="32"/>
      <c r="H160" s="51"/>
      <c r="I160" s="51"/>
      <c r="J160" s="51"/>
      <c r="K160" s="51"/>
      <c r="L160" s="51"/>
      <c r="M160" s="38"/>
    </row>
    <row r="161" spans="2:13" hidden="1" x14ac:dyDescent="0.25">
      <c r="B161" s="33" t="str">
        <f>CONCATENATE("10.",Prüfkriterien_10[[#This Row],[Spalte2]])</f>
        <v>10.30</v>
      </c>
      <c r="C161" s="34">
        <f>ROW()-ROW(Prüfkriterien_10[[#Headers],[Spalte3]])</f>
        <v>30</v>
      </c>
      <c r="D161" s="34">
        <f>(Prüfkriterien_10[Spalte2]+100)/10</f>
        <v>13</v>
      </c>
      <c r="E161" s="22"/>
      <c r="F161" s="23"/>
      <c r="G161" s="23"/>
      <c r="H161" s="51"/>
      <c r="I161" s="51"/>
      <c r="J161" s="51"/>
      <c r="K161" s="51"/>
      <c r="L161" s="51"/>
      <c r="M161" s="38"/>
    </row>
    <row r="162" spans="2:13" x14ac:dyDescent="0.25">
      <c r="B162" s="154" t="s">
        <v>363</v>
      </c>
      <c r="C162" s="155"/>
      <c r="D162" s="155"/>
      <c r="E162" s="155"/>
      <c r="F162" s="155"/>
      <c r="G162" s="155"/>
      <c r="H162" s="155"/>
      <c r="I162" s="155"/>
      <c r="J162" s="155"/>
      <c r="K162" s="155"/>
      <c r="L162" s="155"/>
      <c r="M162" s="156"/>
    </row>
    <row r="163" spans="2:13" hidden="1" x14ac:dyDescent="0.25">
      <c r="B163" s="33" t="s">
        <v>45</v>
      </c>
      <c r="C163" s="34" t="s">
        <v>46</v>
      </c>
      <c r="D163" s="34" t="s">
        <v>47</v>
      </c>
      <c r="E163" s="22" t="s">
        <v>48</v>
      </c>
      <c r="F163" s="23" t="s">
        <v>49</v>
      </c>
      <c r="G163" s="23" t="s">
        <v>52</v>
      </c>
      <c r="H163" s="24" t="s">
        <v>53</v>
      </c>
      <c r="I163" s="24" t="s">
        <v>54</v>
      </c>
      <c r="J163" s="24" t="s">
        <v>55</v>
      </c>
      <c r="K163" s="24" t="s">
        <v>56</v>
      </c>
      <c r="L163" s="24" t="s">
        <v>57</v>
      </c>
      <c r="M163" s="25" t="s">
        <v>58</v>
      </c>
    </row>
    <row r="164" spans="2:13" ht="35.1" customHeight="1" x14ac:dyDescent="0.25">
      <c r="B164" s="21" t="str">
        <f>CONCATENATE("11.",Prüfkriterien_11[[#This Row],[Spalte2]])</f>
        <v>11.1</v>
      </c>
      <c r="C164" s="26">
        <f>ROW()-ROW(Prüfkriterien_11[[#Headers],[Spalte3]])</f>
        <v>1</v>
      </c>
      <c r="D164" s="26">
        <f>(Prüfkriterien_11[Spalte2]+110)/10</f>
        <v>11.1</v>
      </c>
      <c r="E164" s="104" t="s">
        <v>264</v>
      </c>
      <c r="F164" s="32" t="s">
        <v>265</v>
      </c>
      <c r="G164" s="32"/>
      <c r="H164" s="51"/>
      <c r="I164" s="51"/>
      <c r="J164" s="51"/>
      <c r="K164" s="51"/>
      <c r="L164" s="51"/>
      <c r="M164" s="38"/>
    </row>
    <row r="165" spans="2:13" ht="35.1" customHeight="1" x14ac:dyDescent="0.25">
      <c r="B165" s="105" t="str">
        <f>CONCATENATE("11.",Prüfkriterien_11[[#This Row],[Spalte2]])</f>
        <v>11.2</v>
      </c>
      <c r="C165" s="109">
        <f>ROW()-ROW(Prüfkriterien_11[[#Headers],[Spalte3]])</f>
        <v>2</v>
      </c>
      <c r="D165" s="109">
        <f>(Prüfkriterien_11[Spalte2]+110)/10</f>
        <v>11.2</v>
      </c>
      <c r="E165" s="106" t="s">
        <v>264</v>
      </c>
      <c r="F165" s="32" t="s">
        <v>333</v>
      </c>
      <c r="G165" s="107"/>
      <c r="H165" s="51"/>
      <c r="I165" s="51"/>
      <c r="J165" s="51"/>
      <c r="K165" s="51"/>
      <c r="L165" s="51"/>
      <c r="M165" s="62"/>
    </row>
    <row r="166" spans="2:13" ht="39.6" x14ac:dyDescent="0.25">
      <c r="B166" s="21" t="str">
        <f>CONCATENATE("11.",Prüfkriterien_11[[#This Row],[Spalte2]])</f>
        <v>11.3</v>
      </c>
      <c r="C166" s="26">
        <f>ROW()-ROW(Prüfkriterien_11[[#Headers],[Spalte3]])</f>
        <v>3</v>
      </c>
      <c r="D166" s="26">
        <f>(Prüfkriterien_11[Spalte2]+110)/10</f>
        <v>11.3</v>
      </c>
      <c r="E166" s="104" t="s">
        <v>264</v>
      </c>
      <c r="F166" s="32" t="s">
        <v>243</v>
      </c>
      <c r="G166" s="32"/>
      <c r="H166" s="51"/>
      <c r="I166" s="51"/>
      <c r="J166" s="51"/>
      <c r="K166" s="51"/>
      <c r="L166" s="51"/>
      <c r="M166" s="38"/>
    </row>
    <row r="167" spans="2:13" ht="67.95" customHeight="1" x14ac:dyDescent="0.25">
      <c r="B167" s="21" t="str">
        <f>CONCATENATE("11.",Prüfkriterien_11[[#This Row],[Spalte2]])</f>
        <v>11.4</v>
      </c>
      <c r="C167" s="26">
        <f>ROW()-ROW(Prüfkriterien_11[[#Headers],[Spalte3]])</f>
        <v>4</v>
      </c>
      <c r="D167" s="26">
        <f>(Prüfkriterien_11[Spalte2]+110)/10</f>
        <v>11.4</v>
      </c>
      <c r="E167" s="104" t="s">
        <v>264</v>
      </c>
      <c r="F167" s="32" t="s">
        <v>330</v>
      </c>
      <c r="G167" s="32" t="s">
        <v>244</v>
      </c>
      <c r="H167" s="51"/>
      <c r="I167" s="51"/>
      <c r="J167" s="51"/>
      <c r="K167" s="51"/>
      <c r="L167" s="51"/>
      <c r="M167" s="38"/>
    </row>
    <row r="168" spans="2:13" ht="39.6" x14ac:dyDescent="0.25">
      <c r="B168" s="21" t="str">
        <f>CONCATENATE("11.",Prüfkriterien_11[[#This Row],[Spalte2]])</f>
        <v>11.5</v>
      </c>
      <c r="C168" s="26">
        <f>ROW()-ROW(Prüfkriterien_11[[#Headers],[Spalte3]])</f>
        <v>5</v>
      </c>
      <c r="D168" s="26">
        <f>(Prüfkriterien_11[Spalte2]+110)/10</f>
        <v>11.5</v>
      </c>
      <c r="E168" s="104" t="s">
        <v>264</v>
      </c>
      <c r="F168" s="32" t="s">
        <v>345</v>
      </c>
      <c r="G168" s="32"/>
      <c r="H168" s="51"/>
      <c r="I168" s="51"/>
      <c r="J168" s="51"/>
      <c r="K168" s="51"/>
      <c r="L168" s="51"/>
      <c r="M168" s="38"/>
    </row>
    <row r="169" spans="2:13" ht="242.4" customHeight="1" x14ac:dyDescent="0.25">
      <c r="B169" s="21" t="str">
        <f>CONCATENATE("11.",Prüfkriterien_11[[#This Row],[Spalte2]])</f>
        <v>11.6</v>
      </c>
      <c r="C169" s="26">
        <f>ROW()-ROW(Prüfkriterien_11[[#Headers],[Spalte3]])</f>
        <v>6</v>
      </c>
      <c r="D169" s="26">
        <f>(Prüfkriterien_11[Spalte2]+110)/10</f>
        <v>11.6</v>
      </c>
      <c r="E169" s="104" t="s">
        <v>264</v>
      </c>
      <c r="F169" s="32" t="s">
        <v>170</v>
      </c>
      <c r="G169" s="32" t="s">
        <v>339</v>
      </c>
      <c r="H169" s="51"/>
      <c r="I169" s="51"/>
      <c r="J169" s="51"/>
      <c r="K169" s="51"/>
      <c r="L169" s="51"/>
      <c r="M169" s="38"/>
    </row>
    <row r="170" spans="2:13" ht="35.1" customHeight="1" x14ac:dyDescent="0.25">
      <c r="B170" s="21" t="str">
        <f>CONCATENATE("11.",Prüfkriterien_11[[#This Row],[Spalte2]])</f>
        <v>11.7</v>
      </c>
      <c r="C170" s="26">
        <f>ROW()-ROW(Prüfkriterien_11[[#Headers],[Spalte3]])</f>
        <v>7</v>
      </c>
      <c r="D170" s="26">
        <f>(Prüfkriterien_11[Spalte2]+110)/10</f>
        <v>11.7</v>
      </c>
      <c r="E170" s="104" t="s">
        <v>264</v>
      </c>
      <c r="F170" s="32" t="s">
        <v>195</v>
      </c>
      <c r="G170" s="32"/>
      <c r="H170" s="51"/>
      <c r="I170" s="51"/>
      <c r="J170" s="51"/>
      <c r="K170" s="51"/>
      <c r="L170" s="51"/>
      <c r="M170" s="38"/>
    </row>
    <row r="171" spans="2:13" ht="39.6" x14ac:dyDescent="0.25">
      <c r="B171" s="21" t="str">
        <f>CONCATENATE("11.",Prüfkriterien_11[[#This Row],[Spalte2]])</f>
        <v>11.8</v>
      </c>
      <c r="C171" s="26">
        <f>ROW()-ROW(Prüfkriterien_11[[#Headers],[Spalte3]])</f>
        <v>8</v>
      </c>
      <c r="D171" s="26">
        <f>(Prüfkriterien_11[Spalte2]+110)/10</f>
        <v>11.8</v>
      </c>
      <c r="E171" s="104" t="s">
        <v>264</v>
      </c>
      <c r="F171" s="32" t="s">
        <v>196</v>
      </c>
      <c r="G171" s="32"/>
      <c r="H171" s="51"/>
      <c r="I171" s="51"/>
      <c r="J171" s="51"/>
      <c r="K171" s="51"/>
      <c r="L171" s="51"/>
      <c r="M171" s="38"/>
    </row>
    <row r="172" spans="2:13" ht="52.8" x14ac:dyDescent="0.25">
      <c r="B172" s="21" t="str">
        <f>CONCATENATE("11.",Prüfkriterien_11[[#This Row],[Spalte2]])</f>
        <v>11.9</v>
      </c>
      <c r="C172" s="26">
        <f>ROW()-ROW(Prüfkriterien_11[[#Headers],[Spalte3]])</f>
        <v>9</v>
      </c>
      <c r="D172" s="26">
        <f>(Prüfkriterien_11[Spalte2]+110)/10</f>
        <v>11.9</v>
      </c>
      <c r="E172" s="104" t="s">
        <v>264</v>
      </c>
      <c r="F172" s="32" t="s">
        <v>246</v>
      </c>
      <c r="G172" s="32" t="s">
        <v>247</v>
      </c>
      <c r="H172" s="51"/>
      <c r="I172" s="51"/>
      <c r="J172" s="51"/>
      <c r="K172" s="51"/>
      <c r="L172" s="51"/>
      <c r="M172" s="38"/>
    </row>
    <row r="173" spans="2:13" ht="79.2" x14ac:dyDescent="0.25">
      <c r="B173" s="21" t="str">
        <f>CONCATENATE("11.",Prüfkriterien_11[[#This Row],[Spalte2]])</f>
        <v>11.10</v>
      </c>
      <c r="C173" s="26">
        <f>ROW()-ROW(Prüfkriterien_11[[#Headers],[Spalte3]])</f>
        <v>10</v>
      </c>
      <c r="D173" s="26">
        <f>(Prüfkriterien_11[Spalte2]+110)/10</f>
        <v>12</v>
      </c>
      <c r="E173" s="104" t="s">
        <v>264</v>
      </c>
      <c r="F173" s="32" t="s">
        <v>248</v>
      </c>
      <c r="G173" s="32"/>
      <c r="H173" s="51"/>
      <c r="I173" s="51"/>
      <c r="J173" s="51"/>
      <c r="K173" s="51"/>
      <c r="L173" s="51"/>
      <c r="M173" s="38"/>
    </row>
    <row r="174" spans="2:13" ht="52.8" x14ac:dyDescent="0.25">
      <c r="B174" s="21" t="str">
        <f>CONCATENATE("11.",Prüfkriterien_11[[#This Row],[Spalte2]])</f>
        <v>11.11</v>
      </c>
      <c r="C174" s="26">
        <f>ROW()-ROW(Prüfkriterien_11[[#Headers],[Spalte3]])</f>
        <v>11</v>
      </c>
      <c r="D174" s="26">
        <f>(Prüfkriterien_11[Spalte2]+110)/10</f>
        <v>12.1</v>
      </c>
      <c r="E174" s="104" t="s">
        <v>264</v>
      </c>
      <c r="F174" s="32" t="s">
        <v>266</v>
      </c>
      <c r="G174" s="32"/>
      <c r="H174" s="51"/>
      <c r="I174" s="51"/>
      <c r="J174" s="51"/>
      <c r="K174" s="51"/>
      <c r="L174" s="51"/>
      <c r="M174" s="38"/>
    </row>
    <row r="175" spans="2:13" ht="39.6" x14ac:dyDescent="0.25">
      <c r="B175" s="21" t="str">
        <f>CONCATENATE("11.",Prüfkriterien_11[[#This Row],[Spalte2]])</f>
        <v>11.12</v>
      </c>
      <c r="C175" s="26">
        <f>ROW()-ROW(Prüfkriterien_11[[#Headers],[Spalte3]])</f>
        <v>12</v>
      </c>
      <c r="D175" s="26">
        <f>(Prüfkriterien_11[Spalte2]+110)/10</f>
        <v>12.2</v>
      </c>
      <c r="E175" s="104" t="s">
        <v>264</v>
      </c>
      <c r="F175" s="32" t="s">
        <v>250</v>
      </c>
      <c r="G175" s="32"/>
      <c r="H175" s="51"/>
      <c r="I175" s="51"/>
      <c r="J175" s="51"/>
      <c r="K175" s="51"/>
      <c r="L175" s="51"/>
      <c r="M175" s="38"/>
    </row>
    <row r="176" spans="2:13" ht="35.1" customHeight="1" x14ac:dyDescent="0.25">
      <c r="B176" s="21" t="str">
        <f>CONCATENATE("11.",Prüfkriterien_11[[#This Row],[Spalte2]])</f>
        <v>11.13</v>
      </c>
      <c r="C176" s="26">
        <f>ROW()-ROW(Prüfkriterien_11[[#Headers],[Spalte3]])</f>
        <v>13</v>
      </c>
      <c r="D176" s="26">
        <f>(Prüfkriterien_11[Spalte2]+110)/10</f>
        <v>12.3</v>
      </c>
      <c r="E176" s="104" t="s">
        <v>264</v>
      </c>
      <c r="F176" s="32" t="s">
        <v>197</v>
      </c>
      <c r="G176" s="32" t="s">
        <v>251</v>
      </c>
      <c r="H176" s="51"/>
      <c r="I176" s="51"/>
      <c r="J176" s="51"/>
      <c r="K176" s="51"/>
      <c r="L176" s="51"/>
      <c r="M176" s="38"/>
    </row>
    <row r="177" spans="2:13" ht="39.6" x14ac:dyDescent="0.25">
      <c r="B177" s="21" t="str">
        <f>CONCATENATE("11.",Prüfkriterien_11[[#This Row],[Spalte2]])</f>
        <v>11.14</v>
      </c>
      <c r="C177" s="26">
        <f>ROW()-ROW(Prüfkriterien_11[[#Headers],[Spalte3]])</f>
        <v>14</v>
      </c>
      <c r="D177" s="26">
        <f>(Prüfkriterien_11[Spalte2]+110)/10</f>
        <v>12.4</v>
      </c>
      <c r="E177" s="104" t="s">
        <v>264</v>
      </c>
      <c r="F177" s="32" t="s">
        <v>198</v>
      </c>
      <c r="G177" s="32" t="s">
        <v>251</v>
      </c>
      <c r="H177" s="51"/>
      <c r="I177" s="51"/>
      <c r="J177" s="51"/>
      <c r="K177" s="51"/>
      <c r="L177" s="51"/>
      <c r="M177" s="38"/>
    </row>
    <row r="178" spans="2:13" ht="35.1" customHeight="1" x14ac:dyDescent="0.25">
      <c r="B178" s="21" t="str">
        <f>CONCATENATE("11.",Prüfkriterien_11[[#This Row],[Spalte2]])</f>
        <v>11.15</v>
      </c>
      <c r="C178" s="26">
        <f>ROW()-ROW(Prüfkriterien_11[[#Headers],[Spalte3]])</f>
        <v>15</v>
      </c>
      <c r="D178" s="26">
        <f>(Prüfkriterien_11[Spalte2]+110)/10</f>
        <v>12.5</v>
      </c>
      <c r="E178" s="104" t="s">
        <v>264</v>
      </c>
      <c r="F178" s="32" t="s">
        <v>267</v>
      </c>
      <c r="G178" s="32" t="s">
        <v>251</v>
      </c>
      <c r="H178" s="51"/>
      <c r="I178" s="51"/>
      <c r="J178" s="51"/>
      <c r="K178" s="51"/>
      <c r="L178" s="51"/>
      <c r="M178" s="38"/>
    </row>
    <row r="179" spans="2:13" ht="39.6" x14ac:dyDescent="0.25">
      <c r="B179" s="21" t="str">
        <f>CONCATENATE("11.",Prüfkriterien_11[[#This Row],[Spalte2]])</f>
        <v>11.16</v>
      </c>
      <c r="C179" s="26">
        <f>ROW()-ROW(Prüfkriterien_11[[#Headers],[Spalte3]])</f>
        <v>16</v>
      </c>
      <c r="D179" s="26">
        <f>(Prüfkriterien_11[Spalte2]+110)/10</f>
        <v>12.6</v>
      </c>
      <c r="E179" s="104" t="s">
        <v>264</v>
      </c>
      <c r="F179" s="32" t="s">
        <v>252</v>
      </c>
      <c r="G179" s="32" t="s">
        <v>253</v>
      </c>
      <c r="H179" s="51"/>
      <c r="I179" s="51"/>
      <c r="J179" s="51"/>
      <c r="K179" s="51"/>
      <c r="L179" s="51"/>
      <c r="M179" s="38"/>
    </row>
    <row r="180" spans="2:13" ht="52.8" hidden="1" x14ac:dyDescent="0.25">
      <c r="B180" s="21" t="str">
        <f>CONCATENATE("11.",Prüfkriterien_11[[#This Row],[Spalte2]])</f>
        <v>11.17</v>
      </c>
      <c r="C180" s="26">
        <f>ROW()-ROW(Prüfkriterien_11[[#Headers],[Spalte3]])</f>
        <v>17</v>
      </c>
      <c r="D180" s="26">
        <f>(Prüfkriterien_11[Spalte2]+110)/10</f>
        <v>12.7</v>
      </c>
      <c r="E180" s="104" t="s">
        <v>264</v>
      </c>
      <c r="F180" s="32" t="s">
        <v>254</v>
      </c>
      <c r="G180" s="32"/>
      <c r="H180" s="51"/>
      <c r="I180" s="51"/>
      <c r="J180" s="51"/>
      <c r="K180" s="51"/>
      <c r="L180" s="51"/>
      <c r="M180" s="38"/>
    </row>
    <row r="181" spans="2:13" ht="35.1" customHeight="1" x14ac:dyDescent="0.25">
      <c r="B181" s="21" t="str">
        <f>CONCATENATE("11.",Prüfkriterien_11[[#This Row],[Spalte2]])</f>
        <v>11.18</v>
      </c>
      <c r="C181" s="26">
        <f>ROW()-ROW(Prüfkriterien_11[[#Headers],[Spalte3]])</f>
        <v>18</v>
      </c>
      <c r="D181" s="26">
        <f>(Prüfkriterien_11[Spalte2]+110)/10</f>
        <v>12.8</v>
      </c>
      <c r="E181" s="104" t="s">
        <v>264</v>
      </c>
      <c r="F181" s="32" t="s">
        <v>255</v>
      </c>
      <c r="G181" s="32"/>
      <c r="H181" s="51"/>
      <c r="I181" s="51"/>
      <c r="J181" s="51"/>
      <c r="K181" s="51"/>
      <c r="L181" s="51"/>
      <c r="M181" s="38"/>
    </row>
    <row r="182" spans="2:13" ht="35.1" customHeight="1" x14ac:dyDescent="0.25">
      <c r="B182" s="21" t="str">
        <f>CONCATENATE("11.",Prüfkriterien_11[[#This Row],[Spalte2]])</f>
        <v>11.19</v>
      </c>
      <c r="C182" s="26">
        <f>ROW()-ROW(Prüfkriterien_11[[#Headers],[Spalte3]])</f>
        <v>19</v>
      </c>
      <c r="D182" s="26">
        <f>(Prüfkriterien_11[Spalte2]+110)/10</f>
        <v>12.9</v>
      </c>
      <c r="E182" s="104" t="s">
        <v>264</v>
      </c>
      <c r="F182" s="32" t="s">
        <v>334</v>
      </c>
      <c r="G182" s="32"/>
      <c r="H182" s="51"/>
      <c r="I182" s="51"/>
      <c r="J182" s="51"/>
      <c r="K182" s="51"/>
      <c r="L182" s="51"/>
      <c r="M182" s="38"/>
    </row>
    <row r="183" spans="2:13" ht="79.2" x14ac:dyDescent="0.25">
      <c r="B183" s="21" t="str">
        <f>CONCATENATE("11.",Prüfkriterien_11[[#This Row],[Spalte2]])</f>
        <v>11.20</v>
      </c>
      <c r="C183" s="26">
        <f>ROW()-ROW(Prüfkriterien_11[[#Headers],[Spalte3]])</f>
        <v>20</v>
      </c>
      <c r="D183" s="26">
        <f>(Prüfkriterien_11[Spalte2]+110)/10</f>
        <v>13</v>
      </c>
      <c r="E183" s="104" t="s">
        <v>151</v>
      </c>
      <c r="F183" s="32" t="s">
        <v>256</v>
      </c>
      <c r="G183" s="32" t="s">
        <v>268</v>
      </c>
      <c r="H183" s="51"/>
      <c r="I183" s="51"/>
      <c r="J183" s="51"/>
      <c r="K183" s="51"/>
      <c r="L183" s="51"/>
      <c r="M183" s="38"/>
    </row>
    <row r="184" spans="2:13" ht="26.4" x14ac:dyDescent="0.25">
      <c r="B184" s="21" t="str">
        <f>CONCATENATE("11.",Prüfkriterien_11[[#This Row],[Spalte2]])</f>
        <v>11.21</v>
      </c>
      <c r="C184" s="26">
        <f>ROW()-ROW(Prüfkriterien_11[[#Headers],[Spalte3]])</f>
        <v>21</v>
      </c>
      <c r="D184" s="26">
        <f>(Prüfkriterien_11[Spalte2]+110)/10</f>
        <v>13.1</v>
      </c>
      <c r="E184" s="104" t="s">
        <v>151</v>
      </c>
      <c r="F184" s="32" t="s">
        <v>258</v>
      </c>
      <c r="G184" s="32"/>
      <c r="H184" s="51"/>
      <c r="I184" s="51"/>
      <c r="J184" s="51"/>
      <c r="K184" s="51"/>
      <c r="L184" s="51"/>
      <c r="M184" s="38"/>
    </row>
    <row r="185" spans="2:13" ht="26.4" x14ac:dyDescent="0.25">
      <c r="B185" s="21" t="str">
        <f>CONCATENATE("11.",Prüfkriterien_11[[#This Row],[Spalte2]])</f>
        <v>11.22</v>
      </c>
      <c r="C185" s="26">
        <f>ROW()-ROW(Prüfkriterien_11[[#Headers],[Spalte3]])</f>
        <v>22</v>
      </c>
      <c r="D185" s="26">
        <f>(Prüfkriterien_11[Spalte2]+110)/10</f>
        <v>13.2</v>
      </c>
      <c r="E185" s="104" t="s">
        <v>151</v>
      </c>
      <c r="F185" s="32" t="s">
        <v>259</v>
      </c>
      <c r="G185" s="32"/>
      <c r="H185" s="51"/>
      <c r="I185" s="51"/>
      <c r="J185" s="51"/>
      <c r="K185" s="51"/>
      <c r="L185" s="51"/>
      <c r="M185" s="38"/>
    </row>
    <row r="186" spans="2:13" ht="39.6" x14ac:dyDescent="0.25">
      <c r="B186" s="21" t="str">
        <f>CONCATENATE("11.",Prüfkriterien_11[[#This Row],[Spalte2]])</f>
        <v>11.23</v>
      </c>
      <c r="C186" s="26">
        <f>ROW()-ROW(Prüfkriterien_11[[#Headers],[Spalte3]])</f>
        <v>23</v>
      </c>
      <c r="D186" s="26">
        <f>(Prüfkriterien_11[Spalte2]+110)/10</f>
        <v>13.3</v>
      </c>
      <c r="E186" s="104" t="s">
        <v>151</v>
      </c>
      <c r="F186" s="32" t="s">
        <v>260</v>
      </c>
      <c r="G186" s="32"/>
      <c r="H186" s="51"/>
      <c r="I186" s="51"/>
      <c r="J186" s="51"/>
      <c r="K186" s="51"/>
      <c r="L186" s="51"/>
      <c r="M186" s="38"/>
    </row>
    <row r="187" spans="2:13" ht="39.6" x14ac:dyDescent="0.25">
      <c r="B187" s="21" t="str">
        <f>CONCATENATE("11.",Prüfkriterien_11[[#This Row],[Spalte2]])</f>
        <v>11.24</v>
      </c>
      <c r="C187" s="26">
        <f>ROW()-ROW(Prüfkriterien_11[[#Headers],[Spalte3]])</f>
        <v>24</v>
      </c>
      <c r="D187" s="26">
        <f>(Prüfkriterien_11[Spalte2]+110)/10</f>
        <v>13.4</v>
      </c>
      <c r="E187" s="104" t="s">
        <v>151</v>
      </c>
      <c r="F187" s="32" t="s">
        <v>261</v>
      </c>
      <c r="G187" s="32"/>
      <c r="H187" s="51"/>
      <c r="I187" s="51"/>
      <c r="J187" s="51"/>
      <c r="K187" s="51"/>
      <c r="L187" s="51"/>
      <c r="M187" s="38"/>
    </row>
    <row r="188" spans="2:13" ht="52.8" x14ac:dyDescent="0.25">
      <c r="B188" s="21" t="str">
        <f>CONCATENATE("11.",Prüfkriterien_11[[#This Row],[Spalte2]])</f>
        <v>11.25</v>
      </c>
      <c r="C188" s="26">
        <f>ROW()-ROW(Prüfkriterien_11[[#Headers],[Spalte3]])</f>
        <v>25</v>
      </c>
      <c r="D188" s="26">
        <f>(Prüfkriterien_11[Spalte2]+110)/10</f>
        <v>13.5</v>
      </c>
      <c r="E188" s="104" t="s">
        <v>151</v>
      </c>
      <c r="F188" s="32" t="s">
        <v>349</v>
      </c>
      <c r="G188" s="32" t="s">
        <v>262</v>
      </c>
      <c r="H188" s="51"/>
      <c r="I188" s="51"/>
      <c r="J188" s="51"/>
      <c r="K188" s="51"/>
      <c r="L188" s="51"/>
      <c r="M188" s="38"/>
    </row>
    <row r="189" spans="2:13" ht="35.1" customHeight="1" x14ac:dyDescent="0.25">
      <c r="B189" s="21" t="str">
        <f>CONCATENATE("11.",Prüfkriterien_11[[#This Row],[Spalte2]])</f>
        <v>11.26</v>
      </c>
      <c r="C189" s="26">
        <f>ROW()-ROW(Prüfkriterien_11[[#Headers],[Spalte3]])</f>
        <v>26</v>
      </c>
      <c r="D189" s="26">
        <f>(Prüfkriterien_11[Spalte2]+110)/10</f>
        <v>13.6</v>
      </c>
      <c r="E189" s="104" t="s">
        <v>151</v>
      </c>
      <c r="F189" s="32" t="s">
        <v>269</v>
      </c>
      <c r="G189" s="32"/>
      <c r="H189" s="51"/>
      <c r="I189" s="51"/>
      <c r="J189" s="51"/>
      <c r="K189" s="51"/>
      <c r="L189" s="51"/>
      <c r="M189" s="38"/>
    </row>
    <row r="190" spans="2:13" hidden="1" x14ac:dyDescent="0.25">
      <c r="B190" s="33" t="str">
        <f>CONCATENATE("11.",Prüfkriterien_11[[#This Row],[Spalte2]])</f>
        <v>11.27</v>
      </c>
      <c r="C190" s="34">
        <f>ROW()-ROW(Prüfkriterien_11[[#Headers],[Spalte3]])</f>
        <v>27</v>
      </c>
      <c r="D190" s="34">
        <f>(Prüfkriterien_11[Spalte2]+110)/10</f>
        <v>13.7</v>
      </c>
      <c r="E190" s="22"/>
      <c r="F190" s="23"/>
      <c r="G190" s="23"/>
      <c r="H190" s="51"/>
      <c r="I190" s="51"/>
      <c r="J190" s="51"/>
      <c r="K190" s="51"/>
      <c r="L190" s="51"/>
      <c r="M190" s="38"/>
    </row>
    <row r="191" spans="2:13" x14ac:dyDescent="0.25">
      <c r="B191" s="154" t="s">
        <v>364</v>
      </c>
      <c r="C191" s="155"/>
      <c r="D191" s="155"/>
      <c r="E191" s="155"/>
      <c r="F191" s="155"/>
      <c r="G191" s="155"/>
      <c r="H191" s="155"/>
      <c r="I191" s="155"/>
      <c r="J191" s="155"/>
      <c r="K191" s="155"/>
      <c r="L191" s="155"/>
      <c r="M191" s="156"/>
    </row>
    <row r="192" spans="2:13" hidden="1" x14ac:dyDescent="0.25">
      <c r="B192" s="33" t="s">
        <v>45</v>
      </c>
      <c r="C192" s="34" t="s">
        <v>46</v>
      </c>
      <c r="D192" s="34" t="s">
        <v>47</v>
      </c>
      <c r="E192" s="22" t="s">
        <v>48</v>
      </c>
      <c r="F192" s="23" t="s">
        <v>49</v>
      </c>
      <c r="G192" s="23" t="s">
        <v>52</v>
      </c>
      <c r="H192" s="24" t="s">
        <v>53</v>
      </c>
      <c r="I192" s="24" t="s">
        <v>54</v>
      </c>
      <c r="J192" s="24" t="s">
        <v>55</v>
      </c>
      <c r="K192" s="24" t="s">
        <v>56</v>
      </c>
      <c r="L192" s="24" t="s">
        <v>57</v>
      </c>
      <c r="M192" s="25" t="s">
        <v>58</v>
      </c>
    </row>
    <row r="193" spans="2:13" ht="43.2" customHeight="1" x14ac:dyDescent="0.25">
      <c r="B193" s="21" t="str">
        <f>CONCATENATE("12.",Prüfkriterien_1113[[#This Row],[Spalte2]])</f>
        <v>12.1</v>
      </c>
      <c r="C193" s="26">
        <f>ROW()-ROW(Prüfkriterien_1113[[#Headers],[Spalte3]])</f>
        <v>1</v>
      </c>
      <c r="D193" s="26">
        <f>(Prüfkriterien_1113[Spalte2]+120)/10</f>
        <v>12.1</v>
      </c>
      <c r="E193" s="104" t="s">
        <v>270</v>
      </c>
      <c r="F193" s="32" t="s">
        <v>335</v>
      </c>
      <c r="G193" s="32" t="s">
        <v>271</v>
      </c>
      <c r="H193" s="51"/>
      <c r="I193" s="51"/>
      <c r="J193" s="51"/>
      <c r="K193" s="51"/>
      <c r="L193" s="51"/>
      <c r="M193" s="38"/>
    </row>
    <row r="194" spans="2:13" ht="39.6" x14ac:dyDescent="0.25">
      <c r="B194" s="105" t="str">
        <f>CONCATENATE("12.",Prüfkriterien_1113[[#This Row],[Spalte2]])</f>
        <v>12.2</v>
      </c>
      <c r="C194" s="109">
        <f>ROW()-ROW(Prüfkriterien_1113[[#Headers],[Spalte3]])</f>
        <v>2</v>
      </c>
      <c r="D194" s="109">
        <f>(Prüfkriterien_1113[Spalte2]+120)/10</f>
        <v>12.2</v>
      </c>
      <c r="E194" s="106" t="s">
        <v>270</v>
      </c>
      <c r="F194" s="107" t="s">
        <v>272</v>
      </c>
      <c r="G194" s="107"/>
      <c r="H194" s="51"/>
      <c r="I194" s="51"/>
      <c r="J194" s="51"/>
      <c r="K194" s="51"/>
      <c r="L194" s="51"/>
      <c r="M194" s="62"/>
    </row>
    <row r="195" spans="2:13" ht="39" customHeight="1" x14ac:dyDescent="0.25">
      <c r="B195" s="21" t="str">
        <f>CONCATENATE("12.",Prüfkriterien_1113[[#This Row],[Spalte2]])</f>
        <v>12.3</v>
      </c>
      <c r="C195" s="26">
        <f>ROW()-ROW(Prüfkriterien_1113[[#Headers],[Spalte3]])</f>
        <v>3</v>
      </c>
      <c r="D195" s="26">
        <f>(Prüfkriterien_1113[Spalte2]+120)/10</f>
        <v>12.3</v>
      </c>
      <c r="E195" s="104" t="s">
        <v>270</v>
      </c>
      <c r="F195" s="32" t="s">
        <v>273</v>
      </c>
      <c r="G195" s="32"/>
      <c r="H195" s="51"/>
      <c r="I195" s="51"/>
      <c r="J195" s="51"/>
      <c r="K195" s="51"/>
      <c r="L195" s="51"/>
      <c r="M195" s="38"/>
    </row>
    <row r="196" spans="2:13" ht="35.1" customHeight="1" x14ac:dyDescent="0.25">
      <c r="B196" s="21" t="str">
        <f>CONCATENATE("12.",Prüfkriterien_1113[[#This Row],[Spalte2]])</f>
        <v>12.4</v>
      </c>
      <c r="C196" s="26">
        <f>ROW()-ROW(Prüfkriterien_1113[[#Headers],[Spalte3]])</f>
        <v>4</v>
      </c>
      <c r="D196" s="26">
        <f>(Prüfkriterien_1113[Spalte2]+120)/10</f>
        <v>12.4</v>
      </c>
      <c r="E196" s="104" t="s">
        <v>151</v>
      </c>
      <c r="F196" s="32" t="s">
        <v>258</v>
      </c>
      <c r="G196" s="32"/>
      <c r="H196" s="51"/>
      <c r="I196" s="51"/>
      <c r="J196" s="51"/>
      <c r="K196" s="51"/>
      <c r="L196" s="51"/>
      <c r="M196" s="38"/>
    </row>
    <row r="197" spans="2:13" ht="35.1" customHeight="1" x14ac:dyDescent="0.25">
      <c r="B197" s="21" t="str">
        <f>CONCATENATE("12.",Prüfkriterien_1113[[#This Row],[Spalte2]])</f>
        <v>12.5</v>
      </c>
      <c r="C197" s="26">
        <f>ROW()-ROW(Prüfkriterien_1113[[#Headers],[Spalte3]])</f>
        <v>5</v>
      </c>
      <c r="D197" s="26">
        <f>(Prüfkriterien_1113[Spalte2]+120)/10</f>
        <v>12.5</v>
      </c>
      <c r="E197" s="104" t="s">
        <v>151</v>
      </c>
      <c r="F197" s="32" t="s">
        <v>274</v>
      </c>
      <c r="G197" s="32"/>
      <c r="H197" s="51"/>
      <c r="I197" s="51"/>
      <c r="J197" s="51"/>
      <c r="K197" s="51"/>
      <c r="L197" s="51"/>
      <c r="M197" s="38"/>
    </row>
    <row r="198" spans="2:13" ht="39.75" customHeight="1" x14ac:dyDescent="0.25">
      <c r="B198" s="21" t="str">
        <f>CONCATENATE("12.",Prüfkriterien_1113[[#This Row],[Spalte2]])</f>
        <v>12.6</v>
      </c>
      <c r="C198" s="26">
        <f>ROW()-ROW(Prüfkriterien_1113[[#Headers],[Spalte3]])</f>
        <v>6</v>
      </c>
      <c r="D198" s="26">
        <f>(Prüfkriterien_1113[Spalte2]+120)/10</f>
        <v>12.6</v>
      </c>
      <c r="E198" s="104" t="s">
        <v>151</v>
      </c>
      <c r="F198" s="32" t="s">
        <v>275</v>
      </c>
      <c r="G198" s="32"/>
      <c r="H198" s="51"/>
      <c r="I198" s="51"/>
      <c r="J198" s="51"/>
      <c r="K198" s="51"/>
      <c r="L198" s="51"/>
      <c r="M198" s="38"/>
    </row>
    <row r="199" spans="2:13" ht="39.6" x14ac:dyDescent="0.25">
      <c r="B199" s="21" t="str">
        <f>CONCATENATE("12.",Prüfkriterien_1113[[#This Row],[Spalte2]])</f>
        <v>12.7</v>
      </c>
      <c r="C199" s="26">
        <f>ROW()-ROW(Prüfkriterien_1113[[#Headers],[Spalte3]])</f>
        <v>7</v>
      </c>
      <c r="D199" s="26">
        <f>(Prüfkriterien_1113[Spalte2]+120)/10</f>
        <v>12.7</v>
      </c>
      <c r="E199" s="104" t="s">
        <v>151</v>
      </c>
      <c r="F199" s="32" t="s">
        <v>276</v>
      </c>
      <c r="G199" s="32"/>
      <c r="H199" s="51"/>
      <c r="I199" s="51"/>
      <c r="J199" s="51"/>
      <c r="K199" s="51"/>
      <c r="L199" s="51"/>
      <c r="M199" s="38"/>
    </row>
    <row r="200" spans="2:13" ht="52.8" x14ac:dyDescent="0.25">
      <c r="B200" s="21" t="str">
        <f>CONCATENATE("12.",Prüfkriterien_1113[[#This Row],[Spalte2]])</f>
        <v>12.8</v>
      </c>
      <c r="C200" s="26">
        <f>ROW()-ROW(Prüfkriterien_1113[[#Headers],[Spalte3]])</f>
        <v>8</v>
      </c>
      <c r="D200" s="26">
        <f>(Prüfkriterien_1113[Spalte2]+120)/10</f>
        <v>12.8</v>
      </c>
      <c r="E200" s="104" t="s">
        <v>151</v>
      </c>
      <c r="F200" s="32" t="s">
        <v>349</v>
      </c>
      <c r="G200" s="32" t="s">
        <v>262</v>
      </c>
      <c r="H200" s="51"/>
      <c r="I200" s="51"/>
      <c r="J200" s="51"/>
      <c r="K200" s="51"/>
      <c r="L200" s="51"/>
      <c r="M200" s="38"/>
    </row>
    <row r="201" spans="2:13" ht="35.1" customHeight="1" x14ac:dyDescent="0.25">
      <c r="B201" s="21" t="str">
        <f>CONCATENATE("12.",Prüfkriterien_1113[[#This Row],[Spalte2]])</f>
        <v>12.9</v>
      </c>
      <c r="C201" s="26">
        <f>ROW()-ROW(Prüfkriterien_1113[[#Headers],[Spalte3]])</f>
        <v>9</v>
      </c>
      <c r="D201" s="26">
        <f>(Prüfkriterien_1113[Spalte2]+120)/10</f>
        <v>12.9</v>
      </c>
      <c r="E201" s="104" t="s">
        <v>151</v>
      </c>
      <c r="F201" s="32" t="s">
        <v>277</v>
      </c>
      <c r="G201" s="32"/>
      <c r="H201" s="51"/>
      <c r="I201" s="51"/>
      <c r="J201" s="51"/>
      <c r="K201" s="51"/>
      <c r="L201" s="51"/>
      <c r="M201" s="38"/>
    </row>
    <row r="202" spans="2:13" ht="35.1" customHeight="1" x14ac:dyDescent="0.25">
      <c r="B202" s="21" t="str">
        <f>CONCATENATE("12.",Prüfkriterien_1113[[#This Row],[Spalte2]])</f>
        <v>12.10</v>
      </c>
      <c r="C202" s="26">
        <f>ROW()-ROW(Prüfkriterien_1113[[#Headers],[Spalte3]])</f>
        <v>10</v>
      </c>
      <c r="D202" s="26">
        <f>(Prüfkriterien_1113[Spalte2]+120)/10</f>
        <v>13</v>
      </c>
      <c r="E202" s="104" t="s">
        <v>270</v>
      </c>
      <c r="F202" s="32" t="s">
        <v>278</v>
      </c>
      <c r="G202" s="32"/>
      <c r="H202" s="51"/>
      <c r="I202" s="51"/>
      <c r="J202" s="51"/>
      <c r="K202" s="51"/>
      <c r="L202" s="51"/>
      <c r="M202" s="38"/>
    </row>
    <row r="203" spans="2:13" ht="35.1" customHeight="1" x14ac:dyDescent="0.25">
      <c r="B203" s="21" t="str">
        <f>CONCATENATE("12.",Prüfkriterien_1113[[#This Row],[Spalte2]])</f>
        <v>12.11</v>
      </c>
      <c r="C203" s="26">
        <f>ROW()-ROW(Prüfkriterien_1113[[#Headers],[Spalte3]])</f>
        <v>11</v>
      </c>
      <c r="D203" s="26">
        <f>(Prüfkriterien_1113[Spalte2]+120)/10</f>
        <v>13.1</v>
      </c>
      <c r="E203" s="104" t="s">
        <v>270</v>
      </c>
      <c r="F203" s="32" t="s">
        <v>279</v>
      </c>
      <c r="G203" s="32"/>
      <c r="H203" s="51"/>
      <c r="I203" s="51"/>
      <c r="J203" s="51"/>
      <c r="K203" s="51"/>
      <c r="L203" s="51"/>
      <c r="M203" s="38"/>
    </row>
    <row r="204" spans="2:13" ht="39.6" x14ac:dyDescent="0.25">
      <c r="B204" s="21" t="str">
        <f>CONCATENATE("12.",Prüfkriterien_1113[[#This Row],[Spalte2]])</f>
        <v>12.12</v>
      </c>
      <c r="C204" s="26">
        <f>ROW()-ROW(Prüfkriterien_1113[[#Headers],[Spalte3]])</f>
        <v>12</v>
      </c>
      <c r="D204" s="26">
        <f>(Prüfkriterien_1113[Spalte2]+120)/10</f>
        <v>13.2</v>
      </c>
      <c r="E204" s="104" t="s">
        <v>270</v>
      </c>
      <c r="F204" s="32" t="s">
        <v>280</v>
      </c>
      <c r="G204" s="32"/>
      <c r="H204" s="51"/>
      <c r="I204" s="51"/>
      <c r="J204" s="51"/>
      <c r="K204" s="51"/>
      <c r="L204" s="51"/>
      <c r="M204" s="38"/>
    </row>
    <row r="205" spans="2:13" ht="35.1" customHeight="1" x14ac:dyDescent="0.25">
      <c r="B205" s="21" t="str">
        <f>CONCATENATE("12.",Prüfkriterien_1113[[#This Row],[Spalte2]])</f>
        <v>12.13</v>
      </c>
      <c r="C205" s="26">
        <f>ROW()-ROW(Prüfkriterien_1113[[#Headers],[Spalte3]])</f>
        <v>13</v>
      </c>
      <c r="D205" s="26">
        <f>(Prüfkriterien_1113[Spalte2]+120)/10</f>
        <v>13.3</v>
      </c>
      <c r="E205" s="104" t="s">
        <v>270</v>
      </c>
      <c r="F205" s="32" t="s">
        <v>281</v>
      </c>
      <c r="G205" s="32"/>
      <c r="H205" s="51"/>
      <c r="I205" s="51"/>
      <c r="J205" s="51"/>
      <c r="K205" s="51"/>
      <c r="L205" s="51"/>
      <c r="M205" s="38"/>
    </row>
    <row r="206" spans="2:13" ht="39.6" x14ac:dyDescent="0.25">
      <c r="B206" s="21" t="str">
        <f>CONCATENATE("12.",Prüfkriterien_1113[[#This Row],[Spalte2]])</f>
        <v>12.14</v>
      </c>
      <c r="C206" s="26">
        <f>ROW()-ROW(Prüfkriterien_1113[[#Headers],[Spalte3]])</f>
        <v>14</v>
      </c>
      <c r="D206" s="26">
        <f>(Prüfkriterien_1113[Spalte2]+120)/10</f>
        <v>13.4</v>
      </c>
      <c r="E206" s="104" t="s">
        <v>270</v>
      </c>
      <c r="F206" s="32" t="s">
        <v>282</v>
      </c>
      <c r="G206" s="32"/>
      <c r="H206" s="51"/>
      <c r="I206" s="51"/>
      <c r="J206" s="51"/>
      <c r="K206" s="51"/>
      <c r="L206" s="51"/>
      <c r="M206" s="38"/>
    </row>
    <row r="207" spans="2:13" ht="71.400000000000006" customHeight="1" x14ac:dyDescent="0.25">
      <c r="B207" s="21" t="str">
        <f>CONCATENATE("12.",Prüfkriterien_1113[[#This Row],[Spalte2]])</f>
        <v>12.15</v>
      </c>
      <c r="C207" s="26">
        <f>ROW()-ROW(Prüfkriterien_1113[[#Headers],[Spalte3]])</f>
        <v>15</v>
      </c>
      <c r="D207" s="26">
        <f>(Prüfkriterien_1113[Spalte2]+120)/10</f>
        <v>13.5</v>
      </c>
      <c r="E207" s="104" t="s">
        <v>270</v>
      </c>
      <c r="F207" s="32" t="s">
        <v>283</v>
      </c>
      <c r="G207" s="32" t="s">
        <v>244</v>
      </c>
      <c r="H207" s="51"/>
      <c r="I207" s="51"/>
      <c r="J207" s="51"/>
      <c r="K207" s="51"/>
      <c r="L207" s="51"/>
      <c r="M207" s="38"/>
    </row>
    <row r="208" spans="2:13" ht="35.1" customHeight="1" x14ac:dyDescent="0.25">
      <c r="B208" s="21" t="str">
        <f>CONCATENATE("12.",Prüfkriterien_1113[[#This Row],[Spalte2]])</f>
        <v>12.16</v>
      </c>
      <c r="C208" s="26">
        <f>ROW()-ROW(Prüfkriterien_1113[[#Headers],[Spalte3]])</f>
        <v>16</v>
      </c>
      <c r="D208" s="26">
        <f>(Prüfkriterien_1113[Spalte2]+120)/10</f>
        <v>13.6</v>
      </c>
      <c r="E208" s="104" t="s">
        <v>270</v>
      </c>
      <c r="F208" s="32" t="s">
        <v>284</v>
      </c>
      <c r="G208" s="32"/>
      <c r="H208" s="51"/>
      <c r="I208" s="51"/>
      <c r="J208" s="51"/>
      <c r="K208" s="51"/>
      <c r="L208" s="51"/>
      <c r="M208" s="38"/>
    </row>
    <row r="209" spans="2:13" ht="52.8" x14ac:dyDescent="0.25">
      <c r="B209" s="21" t="str">
        <f>CONCATENATE("12.",Prüfkriterien_1113[[#This Row],[Spalte2]])</f>
        <v>12.17</v>
      </c>
      <c r="C209" s="26">
        <f>ROW()-ROW(Prüfkriterien_1113[[#Headers],[Spalte3]])</f>
        <v>17</v>
      </c>
      <c r="D209" s="26">
        <f>(Prüfkriterien_1113[Spalte2]+120)/10</f>
        <v>13.7</v>
      </c>
      <c r="E209" s="104" t="s">
        <v>270</v>
      </c>
      <c r="F209" s="32" t="s">
        <v>350</v>
      </c>
      <c r="G209" s="32"/>
      <c r="H209" s="51"/>
      <c r="I209" s="51"/>
      <c r="J209" s="51"/>
      <c r="K209" s="51"/>
      <c r="L209" s="51"/>
      <c r="M209" s="38"/>
    </row>
    <row r="210" spans="2:13" ht="35.1" customHeight="1" x14ac:dyDescent="0.25">
      <c r="B210" s="21" t="str">
        <f>CONCATENATE("12.",Prüfkriterien_1113[[#This Row],[Spalte2]])</f>
        <v>12.18</v>
      </c>
      <c r="C210" s="26">
        <f>ROW()-ROW(Prüfkriterien_1113[[#Headers],[Spalte3]])</f>
        <v>18</v>
      </c>
      <c r="D210" s="26">
        <f>(Prüfkriterien_1113[Spalte2]+120)/10</f>
        <v>13.8</v>
      </c>
      <c r="E210" s="104" t="s">
        <v>270</v>
      </c>
      <c r="F210" s="32" t="s">
        <v>285</v>
      </c>
      <c r="G210" s="32"/>
      <c r="H210" s="51"/>
      <c r="I210" s="51"/>
      <c r="J210" s="51"/>
      <c r="K210" s="51"/>
      <c r="L210" s="51"/>
      <c r="M210" s="38"/>
    </row>
    <row r="211" spans="2:13" ht="35.1" customHeight="1" x14ac:dyDescent="0.25">
      <c r="B211" s="21" t="str">
        <f>CONCATENATE("12.",Prüfkriterien_1113[[#This Row],[Spalte2]])</f>
        <v>12.19</v>
      </c>
      <c r="C211" s="26">
        <f>ROW()-ROW(Prüfkriterien_1113[[#Headers],[Spalte3]])</f>
        <v>19</v>
      </c>
      <c r="D211" s="26">
        <f>(Prüfkriterien_1113[Spalte2]+120)/10</f>
        <v>13.9</v>
      </c>
      <c r="E211" s="104" t="s">
        <v>270</v>
      </c>
      <c r="F211" s="32" t="s">
        <v>286</v>
      </c>
      <c r="G211" s="32"/>
      <c r="H211" s="51"/>
      <c r="I211" s="51"/>
      <c r="J211" s="51"/>
      <c r="K211" s="51"/>
      <c r="L211" s="51"/>
      <c r="M211" s="38"/>
    </row>
    <row r="212" spans="2:13" ht="190.95" customHeight="1" x14ac:dyDescent="0.25">
      <c r="B212" s="21" t="str">
        <f>CONCATENATE("12.",Prüfkriterien_1113[[#This Row],[Spalte2]])</f>
        <v>12.20</v>
      </c>
      <c r="C212" s="26">
        <f>ROW()-ROW(Prüfkriterien_1113[[#Headers],[Spalte3]])</f>
        <v>20</v>
      </c>
      <c r="D212" s="26">
        <f>(Prüfkriterien_1113[Spalte2]+120)/10</f>
        <v>14</v>
      </c>
      <c r="E212" s="104" t="s">
        <v>270</v>
      </c>
      <c r="F212" s="32" t="s">
        <v>287</v>
      </c>
      <c r="G212" s="32" t="s">
        <v>336</v>
      </c>
      <c r="H212" s="51"/>
      <c r="I212" s="51"/>
      <c r="J212" s="51"/>
      <c r="K212" s="51"/>
      <c r="L212" s="51"/>
      <c r="M212" s="38"/>
    </row>
    <row r="213" spans="2:13" ht="42.75" customHeight="1" x14ac:dyDescent="0.25">
      <c r="B213" s="21" t="str">
        <f>CONCATENATE("12.",Prüfkriterien_1113[[#This Row],[Spalte2]])</f>
        <v>12.21</v>
      </c>
      <c r="C213" s="26">
        <f>ROW()-ROW(Prüfkriterien_1113[[#Headers],[Spalte3]])</f>
        <v>21</v>
      </c>
      <c r="D213" s="26">
        <f>(Prüfkriterien_1113[Spalte2]+120)/10</f>
        <v>14.1</v>
      </c>
      <c r="E213" s="104" t="s">
        <v>270</v>
      </c>
      <c r="F213" s="32" t="s">
        <v>288</v>
      </c>
      <c r="G213" s="32"/>
      <c r="H213" s="51"/>
      <c r="I213" s="51"/>
      <c r="J213" s="51"/>
      <c r="K213" s="51"/>
      <c r="L213" s="51"/>
      <c r="M213" s="38"/>
    </row>
    <row r="214" spans="2:13" ht="39.6" x14ac:dyDescent="0.25">
      <c r="B214" s="21" t="str">
        <f>CONCATENATE("12.",Prüfkriterien_1113[[#This Row],[Spalte2]])</f>
        <v>12.22</v>
      </c>
      <c r="C214" s="26">
        <f>ROW()-ROW(Prüfkriterien_1113[[#Headers],[Spalte3]])</f>
        <v>22</v>
      </c>
      <c r="D214" s="26">
        <f>(Prüfkriterien_1113[Spalte2]+120)/10</f>
        <v>14.2</v>
      </c>
      <c r="E214" s="104" t="s">
        <v>270</v>
      </c>
      <c r="F214" s="32" t="s">
        <v>289</v>
      </c>
      <c r="G214" s="32"/>
      <c r="H214" s="51"/>
      <c r="I214" s="51"/>
      <c r="J214" s="51"/>
      <c r="K214" s="51"/>
      <c r="L214" s="51"/>
      <c r="M214" s="38"/>
    </row>
    <row r="215" spans="2:13" hidden="1" x14ac:dyDescent="0.25">
      <c r="B215" s="42" t="str">
        <f>CONCATENATE("12.",Prüfkriterien_1113[[#This Row],[Spalte2]])</f>
        <v>12.23</v>
      </c>
      <c r="C215" s="43">
        <f>ROW()-ROW(Prüfkriterien_1113[[#Headers],[Spalte3]])</f>
        <v>23</v>
      </c>
      <c r="D215" s="43">
        <f>(Prüfkriterien_1113[Spalte2]+120)/10</f>
        <v>14.3</v>
      </c>
      <c r="E215" s="44"/>
      <c r="F215" s="45"/>
      <c r="G215" s="45"/>
      <c r="H215" s="51"/>
      <c r="I215" s="51"/>
      <c r="J215" s="51"/>
      <c r="K215" s="51"/>
      <c r="L215" s="51"/>
      <c r="M215" s="62"/>
    </row>
    <row r="216" spans="2:13" x14ac:dyDescent="0.25">
      <c r="B216" s="154" t="s">
        <v>365</v>
      </c>
      <c r="C216" s="155"/>
      <c r="D216" s="155"/>
      <c r="E216" s="155"/>
      <c r="F216" s="155"/>
      <c r="G216" s="155"/>
      <c r="H216" s="155"/>
      <c r="I216" s="155"/>
      <c r="J216" s="155"/>
      <c r="K216" s="155"/>
      <c r="L216" s="155"/>
      <c r="M216" s="156"/>
    </row>
    <row r="217" spans="2:13" hidden="1" x14ac:dyDescent="0.25">
      <c r="B217" s="33" t="s">
        <v>45</v>
      </c>
      <c r="C217" s="34" t="s">
        <v>46</v>
      </c>
      <c r="D217" s="34" t="s">
        <v>47</v>
      </c>
      <c r="E217" s="22" t="s">
        <v>48</v>
      </c>
      <c r="F217" s="23" t="s">
        <v>49</v>
      </c>
      <c r="G217" s="23" t="s">
        <v>52</v>
      </c>
      <c r="H217" s="24" t="s">
        <v>53</v>
      </c>
      <c r="I217" s="24" t="s">
        <v>54</v>
      </c>
      <c r="J217" s="24" t="s">
        <v>55</v>
      </c>
      <c r="K217" s="24" t="s">
        <v>56</v>
      </c>
      <c r="L217" s="24" t="s">
        <v>57</v>
      </c>
      <c r="M217" s="25" t="s">
        <v>58</v>
      </c>
    </row>
    <row r="218" spans="2:13" ht="35.1" customHeight="1" x14ac:dyDescent="0.25">
      <c r="B218" s="21" t="str">
        <f>CONCATENATE("13.",Prüfkriterien_111314[[#This Row],[Spalte2]])</f>
        <v>13.1</v>
      </c>
      <c r="C218" s="26">
        <f>ROW()-ROW(Prüfkriterien_111314[[#Headers],[Spalte3]])</f>
        <v>1</v>
      </c>
      <c r="D218" s="26">
        <f>(Prüfkriterien_111314[Spalte2]+130)/10</f>
        <v>13.1</v>
      </c>
      <c r="E218" s="104" t="s">
        <v>290</v>
      </c>
      <c r="F218" s="32" t="s">
        <v>291</v>
      </c>
      <c r="G218" s="32"/>
      <c r="H218" s="51"/>
      <c r="I218" s="51"/>
      <c r="J218" s="51"/>
      <c r="K218" s="51"/>
      <c r="L218" s="51"/>
      <c r="M218" s="38"/>
    </row>
    <row r="219" spans="2:13" ht="42" customHeight="1" x14ac:dyDescent="0.25">
      <c r="B219" s="105" t="str">
        <f>CONCATENATE("13.",Prüfkriterien_111314[[#This Row],[Spalte2]])</f>
        <v>13.2</v>
      </c>
      <c r="C219" s="109">
        <f>ROW()-ROW(Prüfkriterien_111314[[#Headers],[Spalte3]])</f>
        <v>2</v>
      </c>
      <c r="D219" s="109">
        <f>(Prüfkriterien_111314[Spalte2]+130)/10</f>
        <v>13.2</v>
      </c>
      <c r="E219" s="106" t="s">
        <v>290</v>
      </c>
      <c r="F219" s="107" t="s">
        <v>292</v>
      </c>
      <c r="G219" s="32" t="s">
        <v>338</v>
      </c>
      <c r="H219" s="51"/>
      <c r="I219" s="51"/>
      <c r="J219" s="51"/>
      <c r="K219" s="51"/>
      <c r="L219" s="51"/>
      <c r="M219" s="62"/>
    </row>
    <row r="220" spans="2:13" ht="43.2" customHeight="1" x14ac:dyDescent="0.25">
      <c r="B220" s="21" t="str">
        <f>CONCATENATE("13.",Prüfkriterien_111314[[#This Row],[Spalte2]])</f>
        <v>13.3</v>
      </c>
      <c r="C220" s="26">
        <f>ROW()-ROW(Prüfkriterien_111314[[#Headers],[Spalte3]])</f>
        <v>3</v>
      </c>
      <c r="D220" s="26">
        <f>(Prüfkriterien_111314[Spalte2]+130)/10</f>
        <v>13.3</v>
      </c>
      <c r="E220" s="104" t="s">
        <v>290</v>
      </c>
      <c r="F220" s="32" t="s">
        <v>293</v>
      </c>
      <c r="G220" s="32"/>
      <c r="H220" s="51"/>
      <c r="I220" s="51"/>
      <c r="J220" s="51"/>
      <c r="K220" s="51"/>
      <c r="L220" s="51"/>
      <c r="M220" s="38"/>
    </row>
    <row r="221" spans="2:13" ht="105.6" x14ac:dyDescent="0.25">
      <c r="B221" s="21" t="str">
        <f>CONCATENATE("13.",Prüfkriterien_111314[[#This Row],[Spalte2]])</f>
        <v>13.4</v>
      </c>
      <c r="C221" s="26">
        <f>ROW()-ROW(Prüfkriterien_111314[[#Headers],[Spalte3]])</f>
        <v>4</v>
      </c>
      <c r="D221" s="26">
        <f>(Prüfkriterien_111314[Spalte2]+130)/10</f>
        <v>13.4</v>
      </c>
      <c r="E221" s="104" t="s">
        <v>290</v>
      </c>
      <c r="F221" s="32" t="s">
        <v>294</v>
      </c>
      <c r="G221" s="32" t="s">
        <v>337</v>
      </c>
      <c r="H221" s="51"/>
      <c r="I221" s="51"/>
      <c r="J221" s="51"/>
      <c r="K221" s="51"/>
      <c r="L221" s="51"/>
      <c r="M221" s="38"/>
    </row>
    <row r="222" spans="2:13" ht="39.6" x14ac:dyDescent="0.25">
      <c r="B222" s="21" t="str">
        <f>CONCATENATE("13.",Prüfkriterien_111314[[#This Row],[Spalte2]])</f>
        <v>13.5</v>
      </c>
      <c r="C222" s="26">
        <f>ROW()-ROW(Prüfkriterien_111314[[#Headers],[Spalte3]])</f>
        <v>5</v>
      </c>
      <c r="D222" s="26">
        <f>(Prüfkriterien_111314[Spalte2]+130)/10</f>
        <v>13.5</v>
      </c>
      <c r="E222" s="104" t="s">
        <v>290</v>
      </c>
      <c r="F222" s="32" t="s">
        <v>345</v>
      </c>
      <c r="G222" s="32"/>
      <c r="H222" s="51"/>
      <c r="I222" s="51"/>
      <c r="J222" s="51"/>
      <c r="K222" s="51"/>
      <c r="L222" s="51"/>
      <c r="M222" s="38"/>
    </row>
    <row r="223" spans="2:13" ht="241.95" customHeight="1" x14ac:dyDescent="0.25">
      <c r="B223" s="21" t="str">
        <f>CONCATENATE("13.",Prüfkriterien_111314[[#This Row],[Spalte2]])</f>
        <v>13.6</v>
      </c>
      <c r="C223" s="26">
        <f>ROW()-ROW(Prüfkriterien_111314[[#Headers],[Spalte3]])</f>
        <v>6</v>
      </c>
      <c r="D223" s="26">
        <f>(Prüfkriterien_111314[Spalte2]+130)/10</f>
        <v>13.6</v>
      </c>
      <c r="E223" s="104" t="s">
        <v>290</v>
      </c>
      <c r="F223" s="32" t="s">
        <v>295</v>
      </c>
      <c r="G223" s="32" t="s">
        <v>339</v>
      </c>
      <c r="H223" s="51"/>
      <c r="I223" s="51"/>
      <c r="J223" s="51"/>
      <c r="K223" s="51"/>
      <c r="L223" s="51"/>
      <c r="M223" s="38"/>
    </row>
    <row r="224" spans="2:13" ht="35.1" customHeight="1" x14ac:dyDescent="0.25">
      <c r="B224" s="21" t="str">
        <f>CONCATENATE("13.",Prüfkriterien_111314[[#This Row],[Spalte2]])</f>
        <v>13.7</v>
      </c>
      <c r="C224" s="26">
        <f>ROW()-ROW(Prüfkriterien_111314[[#Headers],[Spalte3]])</f>
        <v>7</v>
      </c>
      <c r="D224" s="26">
        <f>(Prüfkriterien_111314[Spalte2]+130)/10</f>
        <v>13.7</v>
      </c>
      <c r="E224" s="104" t="s">
        <v>290</v>
      </c>
      <c r="F224" s="32" t="s">
        <v>296</v>
      </c>
      <c r="G224" s="32"/>
      <c r="H224" s="51"/>
      <c r="I224" s="51"/>
      <c r="J224" s="51"/>
      <c r="K224" s="51"/>
      <c r="L224" s="51"/>
      <c r="M224" s="38"/>
    </row>
    <row r="225" spans="2:13" ht="39.6" x14ac:dyDescent="0.25">
      <c r="B225" s="21" t="str">
        <f>CONCATENATE("13.",Prüfkriterien_111314[[#This Row],[Spalte2]])</f>
        <v>13.8</v>
      </c>
      <c r="C225" s="26">
        <f>ROW()-ROW(Prüfkriterien_111314[[#Headers],[Spalte3]])</f>
        <v>8</v>
      </c>
      <c r="D225" s="26">
        <f>(Prüfkriterien_111314[Spalte2]+130)/10</f>
        <v>13.8</v>
      </c>
      <c r="E225" s="104" t="s">
        <v>290</v>
      </c>
      <c r="F225" s="32" t="s">
        <v>297</v>
      </c>
      <c r="G225" s="32" t="s">
        <v>340</v>
      </c>
      <c r="H225" s="51"/>
      <c r="I225" s="51"/>
      <c r="J225" s="51"/>
      <c r="K225" s="51"/>
      <c r="L225" s="51"/>
      <c r="M225" s="38"/>
    </row>
    <row r="226" spans="2:13" ht="35.1" customHeight="1" x14ac:dyDescent="0.25">
      <c r="B226" s="21" t="str">
        <f>CONCATENATE("13.",Prüfkriterien_111314[[#This Row],[Spalte2]])</f>
        <v>13.9</v>
      </c>
      <c r="C226" s="26">
        <f>ROW()-ROW(Prüfkriterien_111314[[#Headers],[Spalte3]])</f>
        <v>9</v>
      </c>
      <c r="D226" s="26">
        <f>(Prüfkriterien_111314[Spalte2]+130)/10</f>
        <v>13.9</v>
      </c>
      <c r="E226" s="104" t="s">
        <v>151</v>
      </c>
      <c r="F226" s="32" t="s">
        <v>258</v>
      </c>
      <c r="G226" s="32"/>
      <c r="H226" s="51"/>
      <c r="I226" s="51"/>
      <c r="J226" s="51"/>
      <c r="K226" s="51"/>
      <c r="L226" s="51"/>
      <c r="M226" s="38"/>
    </row>
    <row r="227" spans="2:13" ht="39.6" x14ac:dyDescent="0.25">
      <c r="B227" s="21" t="str">
        <f>CONCATENATE("13.",Prüfkriterien_111314[[#This Row],[Spalte2]])</f>
        <v>13.10</v>
      </c>
      <c r="C227" s="26">
        <f>ROW()-ROW(Prüfkriterien_111314[[#Headers],[Spalte3]])</f>
        <v>10</v>
      </c>
      <c r="D227" s="26">
        <f>(Prüfkriterien_111314[Spalte2]+130)/10</f>
        <v>14</v>
      </c>
      <c r="E227" s="104" t="s">
        <v>151</v>
      </c>
      <c r="F227" s="32" t="s">
        <v>298</v>
      </c>
      <c r="G227" s="32" t="s">
        <v>299</v>
      </c>
      <c r="H227" s="51"/>
      <c r="I227" s="51"/>
      <c r="J227" s="51"/>
      <c r="K227" s="51"/>
      <c r="L227" s="51"/>
      <c r="M227" s="38"/>
    </row>
    <row r="228" spans="2:13" ht="43.2" customHeight="1" x14ac:dyDescent="0.25">
      <c r="B228" s="21" t="str">
        <f>CONCATENATE("13.",Prüfkriterien_111314[[#This Row],[Spalte2]])</f>
        <v>13.11</v>
      </c>
      <c r="C228" s="26">
        <f>ROW()-ROW(Prüfkriterien_111314[[#Headers],[Spalte3]])</f>
        <v>11</v>
      </c>
      <c r="D228" s="26">
        <f>(Prüfkriterien_111314[Spalte2]+130)/10</f>
        <v>14.1</v>
      </c>
      <c r="E228" s="104" t="s">
        <v>151</v>
      </c>
      <c r="F228" s="32" t="s">
        <v>300</v>
      </c>
      <c r="G228" s="32" t="s">
        <v>341</v>
      </c>
      <c r="H228" s="51"/>
      <c r="I228" s="51"/>
      <c r="J228" s="51"/>
      <c r="K228" s="51"/>
      <c r="L228" s="51"/>
      <c r="M228" s="38"/>
    </row>
    <row r="229" spans="2:13" ht="110.4" customHeight="1" x14ac:dyDescent="0.25">
      <c r="B229" s="21" t="str">
        <f>CONCATENATE("13.",Prüfkriterien_111314[[#This Row],[Spalte2]])</f>
        <v>13.12</v>
      </c>
      <c r="C229" s="26">
        <f>ROW()-ROW(Prüfkriterien_111314[[#Headers],[Spalte3]])</f>
        <v>12</v>
      </c>
      <c r="D229" s="26">
        <f>(Prüfkriterien_111314[Spalte2]+130)/10</f>
        <v>14.2</v>
      </c>
      <c r="E229" s="104" t="s">
        <v>151</v>
      </c>
      <c r="F229" s="32" t="s">
        <v>301</v>
      </c>
      <c r="G229" s="32" t="s">
        <v>342</v>
      </c>
      <c r="H229" s="51"/>
      <c r="I229" s="51"/>
      <c r="J229" s="51"/>
      <c r="K229" s="51"/>
      <c r="L229" s="51"/>
      <c r="M229" s="38"/>
    </row>
    <row r="230" spans="2:13" ht="52.8" x14ac:dyDescent="0.25">
      <c r="B230" s="21" t="str">
        <f>CONCATENATE("13.",Prüfkriterien_111314[[#This Row],[Spalte2]])</f>
        <v>13.13</v>
      </c>
      <c r="C230" s="26">
        <f>ROW()-ROW(Prüfkriterien_111314[[#Headers],[Spalte3]])</f>
        <v>13</v>
      </c>
      <c r="D230" s="26">
        <f>(Prüfkriterien_111314[Spalte2]+130)/10</f>
        <v>14.3</v>
      </c>
      <c r="E230" s="104" t="s">
        <v>151</v>
      </c>
      <c r="F230" s="32" t="s">
        <v>351</v>
      </c>
      <c r="G230" s="32" t="s">
        <v>262</v>
      </c>
      <c r="H230" s="51"/>
      <c r="I230" s="51"/>
      <c r="J230" s="51"/>
      <c r="K230" s="51"/>
      <c r="L230" s="51"/>
      <c r="M230" s="38"/>
    </row>
    <row r="231" spans="2:13" ht="54" customHeight="1" x14ac:dyDescent="0.25">
      <c r="B231" s="21" t="str">
        <f>CONCATENATE("13.",Prüfkriterien_111314[[#This Row],[Spalte2]])</f>
        <v>13.14</v>
      </c>
      <c r="C231" s="26">
        <f>ROW()-ROW(Prüfkriterien_111314[[#Headers],[Spalte3]])</f>
        <v>14</v>
      </c>
      <c r="D231" s="26">
        <f>(Prüfkriterien_111314[Spalte2]+130)/10</f>
        <v>14.4</v>
      </c>
      <c r="E231" s="104" t="s">
        <v>151</v>
      </c>
      <c r="F231" s="32" t="s">
        <v>302</v>
      </c>
      <c r="G231" s="32"/>
      <c r="H231" s="51"/>
      <c r="I231" s="51"/>
      <c r="J231" s="51"/>
      <c r="K231" s="51"/>
      <c r="L231" s="51"/>
      <c r="M231" s="38"/>
    </row>
    <row r="232" spans="2:13" hidden="1" x14ac:dyDescent="0.25">
      <c r="B232" s="33" t="str">
        <f>CONCATENATE("13.",Prüfkriterien_111314[[#This Row],[Spalte2]])</f>
        <v>13.15</v>
      </c>
      <c r="C232" s="34">
        <f>ROW()-ROW(Prüfkriterien_111314[[#Headers],[Spalte3]])</f>
        <v>15</v>
      </c>
      <c r="D232" s="34">
        <f>(Prüfkriterien_111314[Spalte2]+130)/10</f>
        <v>14.5</v>
      </c>
      <c r="E232" s="22"/>
      <c r="F232" s="23"/>
      <c r="G232" s="23"/>
      <c r="H232" s="51"/>
      <c r="I232" s="51"/>
      <c r="J232" s="51"/>
      <c r="K232" s="51"/>
      <c r="L232" s="51"/>
      <c r="M232" s="38"/>
    </row>
    <row r="233" spans="2:13" x14ac:dyDescent="0.25">
      <c r="B233" s="154" t="s">
        <v>366</v>
      </c>
      <c r="C233" s="155"/>
      <c r="D233" s="155"/>
      <c r="E233" s="155"/>
      <c r="F233" s="155"/>
      <c r="G233" s="155"/>
      <c r="H233" s="155"/>
      <c r="I233" s="155"/>
      <c r="J233" s="155"/>
      <c r="K233" s="155"/>
      <c r="L233" s="155"/>
      <c r="M233" s="156"/>
    </row>
    <row r="234" spans="2:13" hidden="1" x14ac:dyDescent="0.25">
      <c r="B234" s="33" t="s">
        <v>45</v>
      </c>
      <c r="C234" s="34" t="s">
        <v>46</v>
      </c>
      <c r="D234" s="34" t="s">
        <v>47</v>
      </c>
      <c r="E234" s="22" t="s">
        <v>48</v>
      </c>
      <c r="F234" s="23" t="s">
        <v>49</v>
      </c>
      <c r="G234" s="23" t="s">
        <v>52</v>
      </c>
      <c r="H234" s="24" t="s">
        <v>53</v>
      </c>
      <c r="I234" s="24" t="s">
        <v>54</v>
      </c>
      <c r="J234" s="24" t="s">
        <v>55</v>
      </c>
      <c r="K234" s="24" t="s">
        <v>56</v>
      </c>
      <c r="L234" s="24" t="s">
        <v>57</v>
      </c>
      <c r="M234" s="25" t="s">
        <v>58</v>
      </c>
    </row>
    <row r="235" spans="2:13" ht="35.1" customHeight="1" x14ac:dyDescent="0.25">
      <c r="B235" s="21" t="str">
        <f>CONCATENATE("14.",Prüfkriterien_11131415[[#This Row],[Spalte2]])</f>
        <v>14.1</v>
      </c>
      <c r="C235" s="26">
        <f>ROW()-ROW(Prüfkriterien_11131415[[#Headers],[Spalte3]])</f>
        <v>1</v>
      </c>
      <c r="D235" s="26">
        <f>(Prüfkriterien_11131415[Spalte2]+140)/10</f>
        <v>14.1</v>
      </c>
      <c r="E235" s="104" t="s">
        <v>303</v>
      </c>
      <c r="F235" s="32" t="s">
        <v>304</v>
      </c>
      <c r="G235" s="32"/>
      <c r="H235" s="51"/>
      <c r="I235" s="51"/>
      <c r="J235" s="51"/>
      <c r="K235" s="51"/>
      <c r="L235" s="51"/>
      <c r="M235" s="38"/>
    </row>
    <row r="236" spans="2:13" ht="75.599999999999994" customHeight="1" x14ac:dyDescent="0.25">
      <c r="B236" s="105" t="str">
        <f>CONCATENATE("14.",Prüfkriterien_11131415[[#This Row],[Spalte2]])</f>
        <v>14.2</v>
      </c>
      <c r="C236" s="109">
        <f>ROW()-ROW(Prüfkriterien_11131415[[#Headers],[Spalte3]])</f>
        <v>2</v>
      </c>
      <c r="D236" s="109">
        <f>(Prüfkriterien_11131415[Spalte2]+140)/10</f>
        <v>14.2</v>
      </c>
      <c r="E236" s="106" t="s">
        <v>303</v>
      </c>
      <c r="F236" s="107" t="s">
        <v>305</v>
      </c>
      <c r="G236" s="32" t="s">
        <v>319</v>
      </c>
      <c r="H236" s="51"/>
      <c r="I236" s="51"/>
      <c r="J236" s="51"/>
      <c r="K236" s="51"/>
      <c r="L236" s="51"/>
      <c r="M236" s="62"/>
    </row>
    <row r="237" spans="2:13" ht="171.6" x14ac:dyDescent="0.25">
      <c r="B237" s="21" t="str">
        <f>CONCATENATE("14.",Prüfkriterien_11131415[[#This Row],[Spalte2]])</f>
        <v>14.3</v>
      </c>
      <c r="C237" s="26">
        <f>ROW()-ROW(Prüfkriterien_11131415[[#Headers],[Spalte3]])</f>
        <v>3</v>
      </c>
      <c r="D237" s="26">
        <f>(Prüfkriterien_11131415[Spalte2]+140)/10</f>
        <v>14.3</v>
      </c>
      <c r="E237" s="104" t="s">
        <v>306</v>
      </c>
      <c r="F237" s="32" t="s">
        <v>307</v>
      </c>
      <c r="G237" s="32" t="s">
        <v>344</v>
      </c>
      <c r="H237" s="51"/>
      <c r="I237" s="51" t="s">
        <v>42</v>
      </c>
      <c r="J237" s="51" t="s">
        <v>42</v>
      </c>
      <c r="K237" s="51"/>
      <c r="L237" s="51"/>
      <c r="M237" s="38"/>
    </row>
    <row r="238" spans="2:13" ht="52.8" x14ac:dyDescent="0.25">
      <c r="B238" s="21" t="str">
        <f>CONCATENATE("14.",Prüfkriterien_11131415[[#This Row],[Spalte2]])</f>
        <v>14.4</v>
      </c>
      <c r="C238" s="26">
        <f>ROW()-ROW(Prüfkriterien_11131415[[#Headers],[Spalte3]])</f>
        <v>4</v>
      </c>
      <c r="D238" s="26">
        <f>(Prüfkriterien_11131415[Spalte2]+140)/10</f>
        <v>14.4</v>
      </c>
      <c r="E238" s="104" t="s">
        <v>306</v>
      </c>
      <c r="F238" s="32" t="s">
        <v>308</v>
      </c>
      <c r="G238" s="32" t="s">
        <v>320</v>
      </c>
      <c r="H238" s="51"/>
      <c r="I238" s="51" t="s">
        <v>42</v>
      </c>
      <c r="J238" s="51" t="s">
        <v>42</v>
      </c>
      <c r="K238" s="51"/>
      <c r="L238" s="51"/>
      <c r="M238" s="38"/>
    </row>
    <row r="239" spans="2:13" ht="35.1" customHeight="1" x14ac:dyDescent="0.25">
      <c r="B239" s="21" t="str">
        <f>CONCATENATE("14.",Prüfkriterien_11131415[[#This Row],[Spalte2]])</f>
        <v>14.5</v>
      </c>
      <c r="C239" s="26">
        <f>ROW()-ROW(Prüfkriterien_11131415[[#Headers],[Spalte3]])</f>
        <v>5</v>
      </c>
      <c r="D239" s="26">
        <f>(Prüfkriterien_11131415[Spalte2]+140)/10</f>
        <v>14.5</v>
      </c>
      <c r="E239" s="104" t="s">
        <v>309</v>
      </c>
      <c r="F239" s="32" t="s">
        <v>310</v>
      </c>
      <c r="G239" s="32" t="s">
        <v>311</v>
      </c>
      <c r="H239" s="51"/>
      <c r="I239" s="51"/>
      <c r="J239" s="51"/>
      <c r="K239" s="51"/>
      <c r="L239" s="51"/>
      <c r="M239" s="38"/>
    </row>
    <row r="240" spans="2:13" ht="52.8" x14ac:dyDescent="0.25">
      <c r="B240" s="21" t="str">
        <f>CONCATENATE("14.",Prüfkriterien_11131415[[#This Row],[Spalte2]])</f>
        <v>14.6</v>
      </c>
      <c r="C240" s="26">
        <f>ROW()-ROW(Prüfkriterien_11131415[[#Headers],[Spalte3]])</f>
        <v>6</v>
      </c>
      <c r="D240" s="26">
        <f>(Prüfkriterien_11131415[Spalte2]+140)/10</f>
        <v>14.6</v>
      </c>
      <c r="E240" s="104" t="s">
        <v>309</v>
      </c>
      <c r="F240" s="32" t="s">
        <v>343</v>
      </c>
      <c r="G240" s="32" t="s">
        <v>312</v>
      </c>
      <c r="H240" s="51"/>
      <c r="I240" s="51"/>
      <c r="J240" s="51"/>
      <c r="K240" s="51"/>
      <c r="L240" s="51"/>
      <c r="M240" s="38"/>
    </row>
    <row r="241" spans="2:13" ht="39.6" x14ac:dyDescent="0.25">
      <c r="B241" s="21" t="str">
        <f>CONCATENATE("14.",Prüfkriterien_11131415[[#This Row],[Spalte2]])</f>
        <v>14.7</v>
      </c>
      <c r="C241" s="26">
        <f>ROW()-ROW(Prüfkriterien_11131415[[#Headers],[Spalte3]])</f>
        <v>7</v>
      </c>
      <c r="D241" s="26">
        <f>(Prüfkriterien_11131415[Spalte2]+140)/10</f>
        <v>14.7</v>
      </c>
      <c r="E241" s="104" t="s">
        <v>309</v>
      </c>
      <c r="F241" s="32" t="s">
        <v>313</v>
      </c>
      <c r="G241" s="32" t="s">
        <v>314</v>
      </c>
      <c r="H241" s="51"/>
      <c r="I241" s="51"/>
      <c r="J241" s="51"/>
      <c r="K241" s="51"/>
      <c r="L241" s="51"/>
      <c r="M241" s="38"/>
    </row>
    <row r="242" spans="2:13" ht="94.8" customHeight="1" x14ac:dyDescent="0.25">
      <c r="B242" s="21" t="str">
        <f>CONCATENATE("14.",Prüfkriterien_11131415[[#This Row],[Spalte2]])</f>
        <v>14.8</v>
      </c>
      <c r="C242" s="26">
        <f>ROW()-ROW(Prüfkriterien_11131415[[#Headers],[Spalte3]])</f>
        <v>8</v>
      </c>
      <c r="D242" s="26">
        <f>(Prüfkriterien_11131415[Spalte2]+140)/10</f>
        <v>14.8</v>
      </c>
      <c r="E242" s="104" t="s">
        <v>309</v>
      </c>
      <c r="F242" s="32" t="s">
        <v>315</v>
      </c>
      <c r="G242" s="32" t="s">
        <v>316</v>
      </c>
      <c r="H242" s="51"/>
      <c r="I242" s="51"/>
      <c r="J242" s="51"/>
      <c r="K242" s="51"/>
      <c r="L242" s="51"/>
      <c r="M242" s="38"/>
    </row>
    <row r="243" spans="2:13" ht="79.2" x14ac:dyDescent="0.25">
      <c r="B243" s="21" t="str">
        <f>CONCATENATE("14.",Prüfkriterien_11131415[[#This Row],[Spalte2]])</f>
        <v>14.9</v>
      </c>
      <c r="C243" s="26">
        <f>ROW()-ROW(Prüfkriterien_11131415[[#Headers],[Spalte3]])</f>
        <v>9</v>
      </c>
      <c r="D243" s="26">
        <f>(Prüfkriterien_11131415[Spalte2]+140)/10</f>
        <v>14.9</v>
      </c>
      <c r="E243" s="104" t="s">
        <v>309</v>
      </c>
      <c r="F243" s="32" t="s">
        <v>317</v>
      </c>
      <c r="G243" s="32" t="s">
        <v>318</v>
      </c>
      <c r="H243" s="51"/>
      <c r="I243" s="51"/>
      <c r="J243" s="51"/>
      <c r="K243" s="51"/>
      <c r="L243" s="51"/>
      <c r="M243" s="38"/>
    </row>
    <row r="244" spans="2:13" hidden="1" x14ac:dyDescent="0.25">
      <c r="B244" s="42" t="str">
        <f>CONCATENATE("14.",Prüfkriterien_11131415[[#This Row],[Spalte2]])</f>
        <v>14.10</v>
      </c>
      <c r="C244" s="43">
        <f>ROW()-ROW(Prüfkriterien_11131415[[#Headers],[Spalte3]])</f>
        <v>10</v>
      </c>
      <c r="D244" s="43">
        <f>(Prüfkriterien_11131415[Spalte2]+140)/10</f>
        <v>15</v>
      </c>
      <c r="E244" s="44"/>
      <c r="F244" s="45"/>
      <c r="G244" s="45"/>
      <c r="H244" s="51"/>
      <c r="I244" s="51"/>
      <c r="J244" s="51"/>
      <c r="K244" s="51"/>
      <c r="L244" s="51"/>
      <c r="M244" s="62"/>
    </row>
    <row r="245" spans="2:13" hidden="1" x14ac:dyDescent="0.25">
      <c r="B245" s="154" t="s">
        <v>86</v>
      </c>
      <c r="C245" s="155"/>
      <c r="D245" s="155"/>
      <c r="E245" s="155"/>
      <c r="F245" s="155"/>
      <c r="G245" s="155"/>
      <c r="H245" s="155"/>
      <c r="I245" s="155"/>
      <c r="J245" s="155"/>
      <c r="K245" s="155"/>
      <c r="L245" s="155"/>
      <c r="M245" s="156"/>
    </row>
    <row r="246" spans="2:13" hidden="1" x14ac:dyDescent="0.25">
      <c r="B246" s="33" t="s">
        <v>45</v>
      </c>
      <c r="C246" s="34" t="s">
        <v>46</v>
      </c>
      <c r="D246" s="34" t="s">
        <v>47</v>
      </c>
      <c r="E246" s="22" t="s">
        <v>48</v>
      </c>
      <c r="F246" s="23" t="s">
        <v>49</v>
      </c>
      <c r="G246" s="23" t="s">
        <v>52</v>
      </c>
      <c r="H246" s="24" t="s">
        <v>53</v>
      </c>
      <c r="I246" s="24" t="s">
        <v>54</v>
      </c>
      <c r="J246" s="24" t="s">
        <v>55</v>
      </c>
      <c r="K246" s="24" t="s">
        <v>56</v>
      </c>
      <c r="L246" s="24" t="s">
        <v>57</v>
      </c>
      <c r="M246" s="25" t="s">
        <v>58</v>
      </c>
    </row>
    <row r="247" spans="2:13" hidden="1" x14ac:dyDescent="0.25">
      <c r="B247" s="33" t="str">
        <f>CONCATENATE("15.",Prüfkriterien_1113141516[[#This Row],[Spalte2]])</f>
        <v>15.1</v>
      </c>
      <c r="C247" s="34">
        <f>ROW()-ROW(Prüfkriterien_1113141516[[#Headers],[Spalte3]])</f>
        <v>1</v>
      </c>
      <c r="D247" s="34">
        <f>(Prüfkriterien_1113141516[Spalte2]+150)/10</f>
        <v>15.1</v>
      </c>
      <c r="E247" s="22"/>
      <c r="F247" s="23"/>
      <c r="G247" s="23"/>
      <c r="H247" s="51"/>
      <c r="I247" s="51"/>
      <c r="J247" s="51"/>
      <c r="K247" s="51"/>
      <c r="L247" s="51"/>
      <c r="M247" s="38"/>
    </row>
    <row r="248" spans="2:13" hidden="1" x14ac:dyDescent="0.25">
      <c r="B248" s="42" t="str">
        <f>CONCATENATE("15.",Prüfkriterien_1113141516[[#This Row],[Spalte2]])</f>
        <v>15.2</v>
      </c>
      <c r="C248" s="43">
        <f>ROW()-ROW(Prüfkriterien_1113141516[[#Headers],[Spalte3]])</f>
        <v>2</v>
      </c>
      <c r="D248" s="43">
        <f>(Prüfkriterien_1113141516[Spalte2]+150)/10</f>
        <v>15.2</v>
      </c>
      <c r="E248" s="44"/>
      <c r="F248" s="45"/>
      <c r="G248" s="45"/>
      <c r="H248" s="51"/>
      <c r="I248" s="51"/>
      <c r="J248" s="51"/>
      <c r="K248" s="51"/>
      <c r="L248" s="51"/>
      <c r="M248" s="62"/>
    </row>
    <row r="249" spans="2:13" hidden="1" x14ac:dyDescent="0.25">
      <c r="B249" s="33" t="str">
        <f>CONCATENATE("15.",Prüfkriterien_1113141516[[#This Row],[Spalte2]])</f>
        <v>15.3</v>
      </c>
      <c r="C249" s="34">
        <f>ROW()-ROW(Prüfkriterien_1113141516[[#Headers],[Spalte3]])</f>
        <v>3</v>
      </c>
      <c r="D249" s="34">
        <f>(Prüfkriterien_1113141516[Spalte2]+150)/10</f>
        <v>15.3</v>
      </c>
      <c r="E249" s="22"/>
      <c r="F249" s="23"/>
      <c r="G249" s="23"/>
      <c r="H249" s="51"/>
      <c r="I249" s="51"/>
      <c r="J249" s="51"/>
      <c r="K249" s="51"/>
      <c r="L249" s="51"/>
      <c r="M249" s="38"/>
    </row>
    <row r="250" spans="2:13" hidden="1" x14ac:dyDescent="0.25">
      <c r="B250" s="33" t="str">
        <f>CONCATENATE("15.",Prüfkriterien_1113141516[[#This Row],[Spalte2]])</f>
        <v>15.4</v>
      </c>
      <c r="C250" s="34">
        <f>ROW()-ROW(Prüfkriterien_1113141516[[#Headers],[Spalte3]])</f>
        <v>4</v>
      </c>
      <c r="D250" s="34">
        <f>(Prüfkriterien_1113141516[Spalte2]+150)/10</f>
        <v>15.4</v>
      </c>
      <c r="E250" s="22"/>
      <c r="F250" s="23"/>
      <c r="G250" s="23"/>
      <c r="H250" s="51"/>
      <c r="I250" s="51"/>
      <c r="J250" s="51"/>
      <c r="K250" s="51"/>
      <c r="L250" s="51"/>
      <c r="M250" s="38"/>
    </row>
    <row r="251" spans="2:13" hidden="1" x14ac:dyDescent="0.25">
      <c r="B251" s="42" t="str">
        <f>CONCATENATE("15.",Prüfkriterien_1113141516[[#This Row],[Spalte2]])</f>
        <v>15.5</v>
      </c>
      <c r="C251" s="43">
        <f>ROW()-ROW(Prüfkriterien_1113141516[[#Headers],[Spalte3]])</f>
        <v>5</v>
      </c>
      <c r="D251" s="43">
        <f>(Prüfkriterien_1113141516[Spalte2]+150)/10</f>
        <v>15.5</v>
      </c>
      <c r="E251" s="44"/>
      <c r="F251" s="45"/>
      <c r="G251" s="45"/>
      <c r="H251" s="51"/>
      <c r="I251" s="51"/>
      <c r="J251" s="51"/>
      <c r="K251" s="51"/>
      <c r="L251" s="51"/>
      <c r="M251" s="62"/>
    </row>
    <row r="252" spans="2:13" hidden="1" x14ac:dyDescent="0.25">
      <c r="B252" s="154" t="s">
        <v>87</v>
      </c>
      <c r="C252" s="155"/>
      <c r="D252" s="155"/>
      <c r="E252" s="155"/>
      <c r="F252" s="155"/>
      <c r="G252" s="155"/>
      <c r="H252" s="155"/>
      <c r="I252" s="155"/>
      <c r="J252" s="155"/>
      <c r="K252" s="155"/>
      <c r="L252" s="155"/>
      <c r="M252" s="156"/>
    </row>
    <row r="253" spans="2:13" hidden="1" x14ac:dyDescent="0.25">
      <c r="B253" s="33" t="s">
        <v>45</v>
      </c>
      <c r="C253" s="34" t="s">
        <v>46</v>
      </c>
      <c r="D253" s="34" t="s">
        <v>47</v>
      </c>
      <c r="E253" s="22" t="s">
        <v>48</v>
      </c>
      <c r="F253" s="23" t="s">
        <v>49</v>
      </c>
      <c r="G253" s="23" t="s">
        <v>52</v>
      </c>
      <c r="H253" s="24" t="s">
        <v>53</v>
      </c>
      <c r="I253" s="24" t="s">
        <v>54</v>
      </c>
      <c r="J253" s="24" t="s">
        <v>55</v>
      </c>
      <c r="K253" s="24" t="s">
        <v>56</v>
      </c>
      <c r="L253" s="24" t="s">
        <v>57</v>
      </c>
      <c r="M253" s="25" t="s">
        <v>58</v>
      </c>
    </row>
    <row r="254" spans="2:13" hidden="1" x14ac:dyDescent="0.25">
      <c r="B254" s="33" t="str">
        <f>CONCATENATE("16.",Prüfkriterien_111314151617[[#This Row],[Spalte2]])</f>
        <v>16.1</v>
      </c>
      <c r="C254" s="34">
        <f>ROW()-ROW(Prüfkriterien_111314151617[[#Headers],[Spalte3]])</f>
        <v>1</v>
      </c>
      <c r="D254" s="34">
        <f>(Prüfkriterien_111314151617[Spalte2]+160)/10</f>
        <v>16.100000000000001</v>
      </c>
      <c r="E254" s="22"/>
      <c r="F254" s="23"/>
      <c r="G254" s="23"/>
      <c r="H254" s="51"/>
      <c r="I254" s="51"/>
      <c r="J254" s="51"/>
      <c r="K254" s="51"/>
      <c r="L254" s="51"/>
      <c r="M254" s="38"/>
    </row>
    <row r="255" spans="2:13" hidden="1" x14ac:dyDescent="0.25">
      <c r="B255" s="42" t="str">
        <f>CONCATENATE("16.",Prüfkriterien_111314151617[[#This Row],[Spalte2]])</f>
        <v>16.2</v>
      </c>
      <c r="C255" s="43">
        <f>ROW()-ROW(Prüfkriterien_111314151617[[#Headers],[Spalte3]])</f>
        <v>2</v>
      </c>
      <c r="D255" s="43">
        <f>(Prüfkriterien_111314151617[Spalte2]+160)/10</f>
        <v>16.2</v>
      </c>
      <c r="E255" s="44"/>
      <c r="F255" s="45"/>
      <c r="G255" s="45"/>
      <c r="H255" s="51"/>
      <c r="I255" s="51"/>
      <c r="J255" s="51"/>
      <c r="K255" s="51"/>
      <c r="L255" s="51"/>
      <c r="M255" s="62"/>
    </row>
    <row r="256" spans="2:13" hidden="1" x14ac:dyDescent="0.25">
      <c r="B256" s="33" t="str">
        <f>CONCATENATE("16.",Prüfkriterien_111314151617[[#This Row],[Spalte2]])</f>
        <v>16.3</v>
      </c>
      <c r="C256" s="34">
        <f>ROW()-ROW(Prüfkriterien_111314151617[[#Headers],[Spalte3]])</f>
        <v>3</v>
      </c>
      <c r="D256" s="34">
        <f>(Prüfkriterien_111314151617[Spalte2]+160)/10</f>
        <v>16.3</v>
      </c>
      <c r="E256" s="22"/>
      <c r="F256" s="23"/>
      <c r="G256" s="23"/>
      <c r="H256" s="51"/>
      <c r="I256" s="51"/>
      <c r="J256" s="51"/>
      <c r="K256" s="51"/>
      <c r="L256" s="51"/>
      <c r="M256" s="38"/>
    </row>
    <row r="257" spans="2:13" hidden="1" x14ac:dyDescent="0.25">
      <c r="B257" s="33" t="str">
        <f>CONCATENATE("16.",Prüfkriterien_111314151617[[#This Row],[Spalte2]])</f>
        <v>16.4</v>
      </c>
      <c r="C257" s="34">
        <f>ROW()-ROW(Prüfkriterien_111314151617[[#Headers],[Spalte3]])</f>
        <v>4</v>
      </c>
      <c r="D257" s="34">
        <f>(Prüfkriterien_111314151617[Spalte2]+160)/10</f>
        <v>16.399999999999999</v>
      </c>
      <c r="E257" s="22"/>
      <c r="F257" s="23"/>
      <c r="G257" s="23"/>
      <c r="H257" s="51"/>
      <c r="I257" s="51"/>
      <c r="J257" s="51"/>
      <c r="K257" s="51"/>
      <c r="L257" s="51"/>
      <c r="M257" s="38"/>
    </row>
    <row r="258" spans="2:13" hidden="1" x14ac:dyDescent="0.25">
      <c r="B258" s="42" t="str">
        <f>CONCATENATE("16.",Prüfkriterien_111314151617[[#This Row],[Spalte2]])</f>
        <v>16.5</v>
      </c>
      <c r="C258" s="43">
        <f>ROW()-ROW(Prüfkriterien_111314151617[[#Headers],[Spalte3]])</f>
        <v>5</v>
      </c>
      <c r="D258" s="43">
        <f>(Prüfkriterien_111314151617[Spalte2]+160)/10</f>
        <v>16.5</v>
      </c>
      <c r="E258" s="44"/>
      <c r="F258" s="45"/>
      <c r="G258" s="45"/>
      <c r="H258" s="51"/>
      <c r="I258" s="51"/>
      <c r="J258" s="51"/>
      <c r="K258" s="51"/>
      <c r="L258" s="51"/>
      <c r="M258" s="62"/>
    </row>
    <row r="259" spans="2:13" hidden="1" x14ac:dyDescent="0.25">
      <c r="B259" s="154" t="s">
        <v>88</v>
      </c>
      <c r="C259" s="155"/>
      <c r="D259" s="155"/>
      <c r="E259" s="155"/>
      <c r="F259" s="155"/>
      <c r="G259" s="155"/>
      <c r="H259" s="155"/>
      <c r="I259" s="155"/>
      <c r="J259" s="155"/>
      <c r="K259" s="155"/>
      <c r="L259" s="155"/>
      <c r="M259" s="156"/>
    </row>
    <row r="260" spans="2:13" hidden="1" x14ac:dyDescent="0.25">
      <c r="B260" s="33" t="s">
        <v>45</v>
      </c>
      <c r="C260" s="34" t="s">
        <v>46</v>
      </c>
      <c r="D260" s="34" t="s">
        <v>47</v>
      </c>
      <c r="E260" s="22" t="s">
        <v>48</v>
      </c>
      <c r="F260" s="23" t="s">
        <v>49</v>
      </c>
      <c r="G260" s="23" t="s">
        <v>52</v>
      </c>
      <c r="H260" s="24" t="s">
        <v>53</v>
      </c>
      <c r="I260" s="24" t="s">
        <v>54</v>
      </c>
      <c r="J260" s="24" t="s">
        <v>55</v>
      </c>
      <c r="K260" s="24" t="s">
        <v>56</v>
      </c>
      <c r="L260" s="24" t="s">
        <v>57</v>
      </c>
      <c r="M260" s="25" t="s">
        <v>58</v>
      </c>
    </row>
    <row r="261" spans="2:13" hidden="1" x14ac:dyDescent="0.25">
      <c r="B261" s="33" t="str">
        <f>CONCATENATE("17.",Prüfkriterien_11131415161718[[#This Row],[Spalte2]])</f>
        <v>17.1</v>
      </c>
      <c r="C261" s="34">
        <f>ROW()-ROW(Prüfkriterien_11131415161718[[#Headers],[Spalte3]])</f>
        <v>1</v>
      </c>
      <c r="D261" s="34">
        <f>(Prüfkriterien_11131415161718[Spalte2]+170)/10</f>
        <v>17.100000000000001</v>
      </c>
      <c r="E261" s="22"/>
      <c r="F261" s="23"/>
      <c r="G261" s="23"/>
      <c r="H261" s="51"/>
      <c r="I261" s="51"/>
      <c r="J261" s="51"/>
      <c r="K261" s="51"/>
      <c r="L261" s="51"/>
      <c r="M261" s="38"/>
    </row>
    <row r="262" spans="2:13" hidden="1" x14ac:dyDescent="0.25">
      <c r="B262" s="42" t="str">
        <f>CONCATENATE("17.",Prüfkriterien_11131415161718[[#This Row],[Spalte2]])</f>
        <v>17.2</v>
      </c>
      <c r="C262" s="43">
        <f>ROW()-ROW(Prüfkriterien_11131415161718[[#Headers],[Spalte3]])</f>
        <v>2</v>
      </c>
      <c r="D262" s="43">
        <f>(Prüfkriterien_11131415161718[Spalte2]+170)/10</f>
        <v>17.2</v>
      </c>
      <c r="E262" s="44"/>
      <c r="F262" s="45"/>
      <c r="G262" s="45"/>
      <c r="H262" s="51"/>
      <c r="I262" s="51"/>
      <c r="J262" s="51"/>
      <c r="K262" s="51"/>
      <c r="L262" s="51"/>
      <c r="M262" s="62"/>
    </row>
    <row r="263" spans="2:13" hidden="1" x14ac:dyDescent="0.25">
      <c r="B263" s="33" t="str">
        <f>CONCATENATE("17.",Prüfkriterien_11131415161718[[#This Row],[Spalte2]])</f>
        <v>17.3</v>
      </c>
      <c r="C263" s="34">
        <f>ROW()-ROW(Prüfkriterien_11131415161718[[#Headers],[Spalte3]])</f>
        <v>3</v>
      </c>
      <c r="D263" s="34">
        <f>(Prüfkriterien_11131415161718[Spalte2]+170)/10</f>
        <v>17.3</v>
      </c>
      <c r="E263" s="22"/>
      <c r="F263" s="23"/>
      <c r="G263" s="23"/>
      <c r="H263" s="51"/>
      <c r="I263" s="51"/>
      <c r="J263" s="51"/>
      <c r="K263" s="51"/>
      <c r="L263" s="51"/>
      <c r="M263" s="38"/>
    </row>
    <row r="264" spans="2:13" hidden="1" x14ac:dyDescent="0.25">
      <c r="B264" s="33" t="str">
        <f>CONCATENATE("17.",Prüfkriterien_11131415161718[[#This Row],[Spalte2]])</f>
        <v>17.4</v>
      </c>
      <c r="C264" s="34">
        <f>ROW()-ROW(Prüfkriterien_11131415161718[[#Headers],[Spalte3]])</f>
        <v>4</v>
      </c>
      <c r="D264" s="34">
        <f>(Prüfkriterien_11131415161718[Spalte2]+170)/10</f>
        <v>17.399999999999999</v>
      </c>
      <c r="E264" s="22"/>
      <c r="F264" s="23"/>
      <c r="G264" s="23"/>
      <c r="H264" s="51"/>
      <c r="I264" s="51"/>
      <c r="J264" s="51"/>
      <c r="K264" s="51"/>
      <c r="L264" s="51"/>
      <c r="M264" s="38"/>
    </row>
    <row r="265" spans="2:13" hidden="1" x14ac:dyDescent="0.25">
      <c r="B265" s="42" t="str">
        <f>CONCATENATE("17.",Prüfkriterien_11131415161718[[#This Row],[Spalte2]])</f>
        <v>17.5</v>
      </c>
      <c r="C265" s="43">
        <f>ROW()-ROW(Prüfkriterien_11131415161718[[#Headers],[Spalte3]])</f>
        <v>5</v>
      </c>
      <c r="D265" s="43">
        <f>(Prüfkriterien_11131415161718[Spalte2]+170)/10</f>
        <v>17.5</v>
      </c>
      <c r="E265" s="44"/>
      <c r="F265" s="45"/>
      <c r="G265" s="45"/>
      <c r="H265" s="51"/>
      <c r="I265" s="51"/>
      <c r="J265" s="51"/>
      <c r="K265" s="51"/>
      <c r="L265" s="51"/>
      <c r="M265" s="62"/>
    </row>
    <row r="266" spans="2:13" hidden="1" x14ac:dyDescent="0.25">
      <c r="B266" s="154" t="s">
        <v>89</v>
      </c>
      <c r="C266" s="155"/>
      <c r="D266" s="155"/>
      <c r="E266" s="155"/>
      <c r="F266" s="155"/>
      <c r="G266" s="155"/>
      <c r="H266" s="155"/>
      <c r="I266" s="155"/>
      <c r="J266" s="155"/>
      <c r="K266" s="155"/>
      <c r="L266" s="155"/>
      <c r="M266" s="156"/>
    </row>
    <row r="267" spans="2:13" hidden="1" x14ac:dyDescent="0.25">
      <c r="B267" s="33" t="s">
        <v>45</v>
      </c>
      <c r="C267" s="34" t="s">
        <v>46</v>
      </c>
      <c r="D267" s="34" t="s">
        <v>47</v>
      </c>
      <c r="E267" s="22" t="s">
        <v>48</v>
      </c>
      <c r="F267" s="23" t="s">
        <v>49</v>
      </c>
      <c r="G267" s="23" t="s">
        <v>52</v>
      </c>
      <c r="H267" s="24" t="s">
        <v>53</v>
      </c>
      <c r="I267" s="24" t="s">
        <v>54</v>
      </c>
      <c r="J267" s="24" t="s">
        <v>55</v>
      </c>
      <c r="K267" s="24" t="s">
        <v>56</v>
      </c>
      <c r="L267" s="24" t="s">
        <v>57</v>
      </c>
      <c r="M267" s="25" t="s">
        <v>58</v>
      </c>
    </row>
    <row r="268" spans="2:13" hidden="1" x14ac:dyDescent="0.25">
      <c r="B268" s="33" t="str">
        <f>CONCATENATE("18.",Prüfkriterien_11131415161719[[#This Row],[Spalte2]])</f>
        <v>18.1</v>
      </c>
      <c r="C268" s="34">
        <f>ROW()-ROW(Prüfkriterien_11131415161719[[#Headers],[Spalte3]])</f>
        <v>1</v>
      </c>
      <c r="D268" s="34">
        <f>(Prüfkriterien_11131415161719[Spalte2]+180)/10</f>
        <v>18.100000000000001</v>
      </c>
      <c r="E268" s="22"/>
      <c r="F268" s="23"/>
      <c r="G268" s="23"/>
      <c r="H268" s="51"/>
      <c r="I268" s="51"/>
      <c r="J268" s="51"/>
      <c r="K268" s="51"/>
      <c r="L268" s="51"/>
      <c r="M268" s="38"/>
    </row>
    <row r="269" spans="2:13" hidden="1" x14ac:dyDescent="0.25">
      <c r="B269" s="42" t="str">
        <f>CONCATENATE("18.",Prüfkriterien_11131415161719[[#This Row],[Spalte2]])</f>
        <v>18.2</v>
      </c>
      <c r="C269" s="43">
        <f>ROW()-ROW(Prüfkriterien_11131415161719[[#Headers],[Spalte3]])</f>
        <v>2</v>
      </c>
      <c r="D269" s="43">
        <f>(Prüfkriterien_11131415161719[Spalte2]+180)/10</f>
        <v>18.2</v>
      </c>
      <c r="E269" s="44"/>
      <c r="F269" s="45"/>
      <c r="G269" s="45"/>
      <c r="H269" s="51"/>
      <c r="I269" s="51"/>
      <c r="J269" s="51"/>
      <c r="K269" s="51"/>
      <c r="L269" s="51"/>
      <c r="M269" s="62"/>
    </row>
    <row r="270" spans="2:13" hidden="1" x14ac:dyDescent="0.25">
      <c r="B270" s="33" t="str">
        <f>CONCATENATE("18.",Prüfkriterien_11131415161719[[#This Row],[Spalte2]])</f>
        <v>18.3</v>
      </c>
      <c r="C270" s="34">
        <f>ROW()-ROW(Prüfkriterien_11131415161719[[#Headers],[Spalte3]])</f>
        <v>3</v>
      </c>
      <c r="D270" s="34">
        <f>(Prüfkriterien_11131415161719[Spalte2]+180)/10</f>
        <v>18.3</v>
      </c>
      <c r="E270" s="22"/>
      <c r="F270" s="23"/>
      <c r="G270" s="23"/>
      <c r="H270" s="51"/>
      <c r="I270" s="51"/>
      <c r="J270" s="51"/>
      <c r="K270" s="51"/>
      <c r="L270" s="51"/>
      <c r="M270" s="38"/>
    </row>
    <row r="271" spans="2:13" hidden="1" x14ac:dyDescent="0.25">
      <c r="B271" s="33" t="str">
        <f>CONCATENATE("18.",Prüfkriterien_11131415161719[[#This Row],[Spalte2]])</f>
        <v>18.4</v>
      </c>
      <c r="C271" s="34">
        <f>ROW()-ROW(Prüfkriterien_11131415161719[[#Headers],[Spalte3]])</f>
        <v>4</v>
      </c>
      <c r="D271" s="34">
        <f>(Prüfkriterien_11131415161719[Spalte2]+180)/10</f>
        <v>18.399999999999999</v>
      </c>
      <c r="E271" s="22"/>
      <c r="F271" s="23"/>
      <c r="G271" s="23"/>
      <c r="H271" s="51"/>
      <c r="I271" s="51"/>
      <c r="J271" s="51"/>
      <c r="K271" s="51"/>
      <c r="L271" s="51"/>
      <c r="M271" s="38"/>
    </row>
    <row r="272" spans="2:13" hidden="1" x14ac:dyDescent="0.25">
      <c r="B272" s="42" t="str">
        <f>CONCATENATE("18.",Prüfkriterien_11131415161719[[#This Row],[Spalte2]])</f>
        <v>18.5</v>
      </c>
      <c r="C272" s="43">
        <f>ROW()-ROW(Prüfkriterien_11131415161719[[#Headers],[Spalte3]])</f>
        <v>5</v>
      </c>
      <c r="D272" s="43">
        <f>(Prüfkriterien_11131415161719[Spalte2]+180)/10</f>
        <v>18.5</v>
      </c>
      <c r="E272" s="44"/>
      <c r="F272" s="45"/>
      <c r="G272" s="45"/>
      <c r="H272" s="51"/>
      <c r="I272" s="51"/>
      <c r="J272" s="51"/>
      <c r="K272" s="51"/>
      <c r="L272" s="51"/>
      <c r="M272" s="62"/>
    </row>
    <row r="273" spans="2:13" hidden="1" x14ac:dyDescent="0.25">
      <c r="B273" s="154" t="s">
        <v>90</v>
      </c>
      <c r="C273" s="155"/>
      <c r="D273" s="155"/>
      <c r="E273" s="155"/>
      <c r="F273" s="155"/>
      <c r="G273" s="155"/>
      <c r="H273" s="155"/>
      <c r="I273" s="155"/>
      <c r="J273" s="155"/>
      <c r="K273" s="155"/>
      <c r="L273" s="155"/>
      <c r="M273" s="156"/>
    </row>
    <row r="274" spans="2:13" hidden="1" x14ac:dyDescent="0.25">
      <c r="B274" s="33" t="s">
        <v>45</v>
      </c>
      <c r="C274" s="34" t="s">
        <v>46</v>
      </c>
      <c r="D274" s="34" t="s">
        <v>47</v>
      </c>
      <c r="E274" s="22" t="s">
        <v>48</v>
      </c>
      <c r="F274" s="23" t="s">
        <v>49</v>
      </c>
      <c r="G274" s="23" t="s">
        <v>52</v>
      </c>
      <c r="H274" s="24" t="s">
        <v>53</v>
      </c>
      <c r="I274" s="24" t="s">
        <v>54</v>
      </c>
      <c r="J274" s="24" t="s">
        <v>55</v>
      </c>
      <c r="K274" s="24" t="s">
        <v>56</v>
      </c>
      <c r="L274" s="24" t="s">
        <v>57</v>
      </c>
      <c r="M274" s="25" t="s">
        <v>58</v>
      </c>
    </row>
    <row r="275" spans="2:13" hidden="1" x14ac:dyDescent="0.25">
      <c r="B275" s="33" t="str">
        <f>CONCATENATE("19.",Prüfkriterien_11131415161720[[#This Row],[Spalte2]])</f>
        <v>19.1</v>
      </c>
      <c r="C275" s="34">
        <f>ROW()-ROW(Prüfkriterien_11131415161720[[#Headers],[Spalte3]])</f>
        <v>1</v>
      </c>
      <c r="D275" s="34">
        <f>(Prüfkriterien_11131415161720[Spalte2]+190)/10</f>
        <v>19.100000000000001</v>
      </c>
      <c r="E275" s="22"/>
      <c r="F275" s="23"/>
      <c r="G275" s="23"/>
      <c r="H275" s="51"/>
      <c r="I275" s="51"/>
      <c r="J275" s="51"/>
      <c r="K275" s="51"/>
      <c r="L275" s="51"/>
      <c r="M275" s="38"/>
    </row>
    <row r="276" spans="2:13" hidden="1" x14ac:dyDescent="0.25">
      <c r="B276" s="42" t="str">
        <f>CONCATENATE("19.",Prüfkriterien_11131415161720[[#This Row],[Spalte2]])</f>
        <v>19.2</v>
      </c>
      <c r="C276" s="43">
        <f>ROW()-ROW(Prüfkriterien_11131415161720[[#Headers],[Spalte3]])</f>
        <v>2</v>
      </c>
      <c r="D276" s="43">
        <f>(Prüfkriterien_11131415161720[Spalte2]+190)/10</f>
        <v>19.2</v>
      </c>
      <c r="E276" s="44"/>
      <c r="F276" s="45"/>
      <c r="G276" s="45"/>
      <c r="H276" s="51"/>
      <c r="I276" s="51"/>
      <c r="J276" s="51"/>
      <c r="K276" s="51"/>
      <c r="L276" s="51"/>
      <c r="M276" s="62"/>
    </row>
    <row r="277" spans="2:13" hidden="1" x14ac:dyDescent="0.25">
      <c r="B277" s="33" t="str">
        <f>CONCATENATE("19.",Prüfkriterien_11131415161720[[#This Row],[Spalte2]])</f>
        <v>19.3</v>
      </c>
      <c r="C277" s="34">
        <f>ROW()-ROW(Prüfkriterien_11131415161720[[#Headers],[Spalte3]])</f>
        <v>3</v>
      </c>
      <c r="D277" s="34">
        <f>(Prüfkriterien_11131415161720[Spalte2]+190)/10</f>
        <v>19.3</v>
      </c>
      <c r="E277" s="22"/>
      <c r="F277" s="23"/>
      <c r="G277" s="23"/>
      <c r="H277" s="51"/>
      <c r="I277" s="51"/>
      <c r="J277" s="51"/>
      <c r="K277" s="51"/>
      <c r="L277" s="51"/>
      <c r="M277" s="38"/>
    </row>
    <row r="278" spans="2:13" hidden="1" x14ac:dyDescent="0.25">
      <c r="B278" s="33" t="str">
        <f>CONCATENATE("19.",Prüfkriterien_11131415161720[[#This Row],[Spalte2]])</f>
        <v>19.4</v>
      </c>
      <c r="C278" s="34">
        <f>ROW()-ROW(Prüfkriterien_11131415161720[[#Headers],[Spalte3]])</f>
        <v>4</v>
      </c>
      <c r="D278" s="34">
        <f>(Prüfkriterien_11131415161720[Spalte2]+190)/10</f>
        <v>19.399999999999999</v>
      </c>
      <c r="E278" s="22"/>
      <c r="F278" s="23"/>
      <c r="G278" s="23"/>
      <c r="H278" s="51"/>
      <c r="I278" s="51"/>
      <c r="J278" s="51"/>
      <c r="K278" s="51"/>
      <c r="L278" s="51"/>
      <c r="M278" s="38"/>
    </row>
    <row r="279" spans="2:13" hidden="1" x14ac:dyDescent="0.25">
      <c r="B279" s="42" t="str">
        <f>CONCATENATE("19.",Prüfkriterien_11131415161720[[#This Row],[Spalte2]])</f>
        <v>19.5</v>
      </c>
      <c r="C279" s="43">
        <f>ROW()-ROW(Prüfkriterien_11131415161720[[#Headers],[Spalte3]])</f>
        <v>5</v>
      </c>
      <c r="D279" s="43">
        <f>(Prüfkriterien_11131415161720[Spalte2]+190)/10</f>
        <v>19.5</v>
      </c>
      <c r="E279" s="44"/>
      <c r="F279" s="45"/>
      <c r="G279" s="45"/>
      <c r="H279" s="51"/>
      <c r="I279" s="51"/>
      <c r="J279" s="51"/>
      <c r="K279" s="51"/>
      <c r="L279" s="51"/>
      <c r="M279" s="62"/>
    </row>
    <row r="280" spans="2:13" hidden="1" x14ac:dyDescent="0.25">
      <c r="B280" s="154" t="s">
        <v>91</v>
      </c>
      <c r="C280" s="155"/>
      <c r="D280" s="155"/>
      <c r="E280" s="155"/>
      <c r="F280" s="155"/>
      <c r="G280" s="155"/>
      <c r="H280" s="155"/>
      <c r="I280" s="155"/>
      <c r="J280" s="155"/>
      <c r="K280" s="155"/>
      <c r="L280" s="155"/>
      <c r="M280" s="156"/>
    </row>
    <row r="281" spans="2:13" hidden="1" x14ac:dyDescent="0.25">
      <c r="B281" s="33" t="s">
        <v>45</v>
      </c>
      <c r="C281" s="34" t="s">
        <v>46</v>
      </c>
      <c r="D281" s="34" t="s">
        <v>47</v>
      </c>
      <c r="E281" s="22" t="s">
        <v>48</v>
      </c>
      <c r="F281" s="23" t="s">
        <v>49</v>
      </c>
      <c r="G281" s="23" t="s">
        <v>52</v>
      </c>
      <c r="H281" s="24" t="s">
        <v>53</v>
      </c>
      <c r="I281" s="24" t="s">
        <v>54</v>
      </c>
      <c r="J281" s="24" t="s">
        <v>55</v>
      </c>
      <c r="K281" s="24" t="s">
        <v>56</v>
      </c>
      <c r="L281" s="24" t="s">
        <v>57</v>
      </c>
      <c r="M281" s="25" t="s">
        <v>58</v>
      </c>
    </row>
    <row r="282" spans="2:13" hidden="1" x14ac:dyDescent="0.25">
      <c r="B282" s="33" t="str">
        <f>CONCATENATE("20.",Prüfkriterien_11131415161721[[#This Row],[Spalte2]])</f>
        <v>20.1</v>
      </c>
      <c r="C282" s="34">
        <f>ROW()-ROW(Prüfkriterien_11131415161721[[#Headers],[Spalte3]])</f>
        <v>1</v>
      </c>
      <c r="D282" s="34">
        <f>(Prüfkriterien_11131415161721[Spalte2]+200)/10</f>
        <v>20.100000000000001</v>
      </c>
      <c r="E282" s="22"/>
      <c r="F282" s="23"/>
      <c r="G282" s="23"/>
      <c r="H282" s="51"/>
      <c r="I282" s="51"/>
      <c r="J282" s="51"/>
      <c r="K282" s="51"/>
      <c r="L282" s="51"/>
      <c r="M282" s="38"/>
    </row>
    <row r="283" spans="2:13" hidden="1" x14ac:dyDescent="0.25">
      <c r="B283" s="42" t="str">
        <f>CONCATENATE("20.",Prüfkriterien_11131415161721[[#This Row],[Spalte2]])</f>
        <v>20.2</v>
      </c>
      <c r="C283" s="43">
        <f>ROW()-ROW(Prüfkriterien_11131415161721[[#Headers],[Spalte3]])</f>
        <v>2</v>
      </c>
      <c r="D283" s="43">
        <f>(Prüfkriterien_11131415161721[Spalte2]+200)/10</f>
        <v>20.2</v>
      </c>
      <c r="E283" s="44"/>
      <c r="F283" s="45"/>
      <c r="G283" s="45"/>
      <c r="H283" s="51"/>
      <c r="I283" s="51"/>
      <c r="J283" s="51"/>
      <c r="K283" s="51"/>
      <c r="L283" s="51"/>
      <c r="M283" s="62"/>
    </row>
    <row r="284" spans="2:13" hidden="1" x14ac:dyDescent="0.25">
      <c r="B284" s="33" t="str">
        <f>CONCATENATE("20.",Prüfkriterien_11131415161721[[#This Row],[Spalte2]])</f>
        <v>20.3</v>
      </c>
      <c r="C284" s="34">
        <f>ROW()-ROW(Prüfkriterien_11131415161721[[#Headers],[Spalte3]])</f>
        <v>3</v>
      </c>
      <c r="D284" s="34">
        <f>(Prüfkriterien_11131415161721[Spalte2]+200)/10</f>
        <v>20.3</v>
      </c>
      <c r="E284" s="22"/>
      <c r="F284" s="23"/>
      <c r="G284" s="23"/>
      <c r="H284" s="51"/>
      <c r="I284" s="51"/>
      <c r="J284" s="51"/>
      <c r="K284" s="51"/>
      <c r="L284" s="51"/>
      <c r="M284" s="38"/>
    </row>
    <row r="285" spans="2:13" hidden="1" x14ac:dyDescent="0.25">
      <c r="B285" s="33" t="str">
        <f>CONCATENATE("20.",Prüfkriterien_11131415161721[[#This Row],[Spalte2]])</f>
        <v>20.4</v>
      </c>
      <c r="C285" s="34">
        <f>ROW()-ROW(Prüfkriterien_11131415161721[[#Headers],[Spalte3]])</f>
        <v>4</v>
      </c>
      <c r="D285" s="34">
        <f>(Prüfkriterien_11131415161721[Spalte2]+200)/10</f>
        <v>20.399999999999999</v>
      </c>
      <c r="E285" s="22"/>
      <c r="F285" s="23"/>
      <c r="G285" s="23"/>
      <c r="H285" s="51"/>
      <c r="I285" s="51"/>
      <c r="J285" s="51"/>
      <c r="K285" s="51"/>
      <c r="L285" s="51"/>
      <c r="M285" s="38"/>
    </row>
    <row r="286" spans="2:13" hidden="1" x14ac:dyDescent="0.25">
      <c r="B286" s="42" t="str">
        <f>CONCATENATE("20.",Prüfkriterien_11131415161721[[#This Row],[Spalte2]])</f>
        <v>20.5</v>
      </c>
      <c r="C286" s="43">
        <f>ROW()-ROW(Prüfkriterien_11131415161721[[#Headers],[Spalte3]])</f>
        <v>5</v>
      </c>
      <c r="D286" s="43">
        <f>(Prüfkriterien_11131415161721[Spalte2]+200)/10</f>
        <v>20.5</v>
      </c>
      <c r="E286" s="44"/>
      <c r="F286" s="45"/>
      <c r="G286" s="45"/>
      <c r="H286" s="51"/>
      <c r="I286" s="51"/>
      <c r="J286" s="51"/>
      <c r="K286" s="51"/>
      <c r="L286" s="51"/>
      <c r="M286" s="62"/>
    </row>
  </sheetData>
  <sheetProtection algorithmName="SHA-512" hashValue="946fAo/CjVJ7q3welSYDMT+OKWjE8Iqw3E2AtwVfWBml9Nywb4yj1fWPl5Jl2IyQEs0K7k3qSxq6Wii+4eqv6A==" saltValue="+KaO+f/8/q15bOgPykrdMw==" spinCount="100000" sheet="1" formatCells="0" formatRows="0" selectLockedCells="1"/>
  <mergeCells count="32">
    <mergeCell ref="B259:M259"/>
    <mergeCell ref="B266:M266"/>
    <mergeCell ref="B273:M273"/>
    <mergeCell ref="B280:M280"/>
    <mergeCell ref="B191:M191"/>
    <mergeCell ref="B216:M216"/>
    <mergeCell ref="B233:M233"/>
    <mergeCell ref="B245:M245"/>
    <mergeCell ref="B252:M252"/>
    <mergeCell ref="B162:M162"/>
    <mergeCell ref="B73:M73"/>
    <mergeCell ref="B96:M96"/>
    <mergeCell ref="B113:M113"/>
    <mergeCell ref="B121:M121"/>
    <mergeCell ref="B130:M130"/>
    <mergeCell ref="B2:M2"/>
    <mergeCell ref="B5:M5"/>
    <mergeCell ref="B8:M8"/>
    <mergeCell ref="B24:M24"/>
    <mergeCell ref="B31:M31"/>
    <mergeCell ref="B3:M3"/>
    <mergeCell ref="B53:M53"/>
    <mergeCell ref="C4:K4"/>
    <mergeCell ref="B6:B7"/>
    <mergeCell ref="C6:C7"/>
    <mergeCell ref="E6:E7"/>
    <mergeCell ref="F6:F7"/>
    <mergeCell ref="G6:G7"/>
    <mergeCell ref="H6:L6"/>
    <mergeCell ref="M6:M7"/>
    <mergeCell ref="D6:D7"/>
    <mergeCell ref="B38:M38"/>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NOT(ISERROR(SEARCH("grau",H25)))</xm:f>
            <xm:f>"grau"</xm:f>
            <x14:dxf>
              <font>
                <color rgb="FF808080"/>
              </font>
              <fill>
                <patternFill>
                  <bgColor rgb="FF808080"/>
                </patternFill>
              </fill>
            </x14:dxf>
          </x14:cfRule>
          <xm:sqref>H54:L54 H32:L32 H25:L25 H39:L39</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H10:L23 H164:L190</xm:sqref>
        </x14:conditionalFormatting>
        <x14:conditionalFormatting xmlns:xm="http://schemas.microsoft.com/office/excel/2006/main">
          <x14:cfRule type="containsText" priority="34" operator="containsText" id="{3EA6EFDB-E455-4F38-A982-1E38324F0343}">
            <xm:f>NOT(ISERROR(SEARCH("grau",H74)))</xm:f>
            <xm:f>"grau"</xm:f>
            <x14:dxf>
              <font>
                <color rgb="FF808080"/>
              </font>
              <fill>
                <patternFill>
                  <bgColor rgb="FF808080"/>
                </patternFill>
              </fill>
            </x14:dxf>
          </x14:cfRule>
          <xm:sqref>H74:L74</xm:sqref>
        </x14:conditionalFormatting>
        <x14:conditionalFormatting xmlns:xm="http://schemas.microsoft.com/office/excel/2006/main">
          <x14:cfRule type="containsText" priority="33" operator="containsText" id="{5BEAB68E-34A9-4110-B056-50320AFBCCB0}">
            <xm:f>NOT(ISERROR(SEARCH("grau",H97)))</xm:f>
            <xm:f>"grau"</xm:f>
            <x14:dxf>
              <font>
                <color rgb="FF808080"/>
              </font>
              <fill>
                <patternFill>
                  <bgColor rgb="FF808080"/>
                </patternFill>
              </fill>
            </x14:dxf>
          </x14:cfRule>
          <xm:sqref>H97:L97</xm:sqref>
        </x14:conditionalFormatting>
        <x14:conditionalFormatting xmlns:xm="http://schemas.microsoft.com/office/excel/2006/main">
          <x14:cfRule type="containsText" priority="32" operator="containsText" id="{CF7EDDB7-2157-4E54-80CC-AC6AB6FBA5CD}">
            <xm:f>NOT(ISERROR(SEARCH("grau",H114)))</xm:f>
            <xm:f>"grau"</xm:f>
            <x14:dxf>
              <font>
                <color rgb="FF808080"/>
              </font>
              <fill>
                <patternFill>
                  <bgColor rgb="FF808080"/>
                </patternFill>
              </fill>
            </x14:dxf>
          </x14:cfRule>
          <xm:sqref>H114:L114</xm:sqref>
        </x14:conditionalFormatting>
        <x14:conditionalFormatting xmlns:xm="http://schemas.microsoft.com/office/excel/2006/main">
          <x14:cfRule type="containsText" priority="31" operator="containsText" id="{A15A7D79-1345-4D48-A805-61E375A492E8}">
            <xm:f>NOT(ISERROR(SEARCH("grau",H122)))</xm:f>
            <xm:f>"grau"</xm:f>
            <x14:dxf>
              <font>
                <color rgb="FF808080"/>
              </font>
              <fill>
                <patternFill>
                  <bgColor rgb="FF808080"/>
                </patternFill>
              </fill>
            </x14:dxf>
          </x14:cfRule>
          <xm:sqref>H122:L122</xm:sqref>
        </x14:conditionalFormatting>
        <x14:conditionalFormatting xmlns:xm="http://schemas.microsoft.com/office/excel/2006/main">
          <x14:cfRule type="containsText" priority="30" operator="containsText" id="{24D64CB9-06C8-4AB6-96E9-068B2C93B725}">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29" operator="containsText" id="{04852FE4-12C5-447A-9DDA-1F52D59ECA2D}">
            <xm:f>NOT(ISERROR(SEARCH("grau",H163)))</xm:f>
            <xm:f>"grau"</xm:f>
            <x14:dxf>
              <font>
                <color rgb="FF808080"/>
              </font>
              <fill>
                <patternFill>
                  <bgColor rgb="FF808080"/>
                </patternFill>
              </fill>
            </x14:dxf>
          </x14:cfRule>
          <xm:sqref>H163:L163</xm:sqref>
        </x14:conditionalFormatting>
        <x14:conditionalFormatting xmlns:xm="http://schemas.microsoft.com/office/excel/2006/main">
          <x14:cfRule type="containsText" priority="28" operator="containsText" id="{32CED03D-F2D6-43BD-96A2-05A09463D7C0}">
            <xm:f>NOT(ISERROR(SEARCH("grau",H26)))</xm:f>
            <xm:f>"grau"</xm:f>
            <x14:dxf>
              <font>
                <strike val="0"/>
                <color rgb="FF808080"/>
              </font>
              <fill>
                <patternFill>
                  <bgColor rgb="FF808080"/>
                </patternFill>
              </fill>
            </x14:dxf>
          </x14:cfRule>
          <xm:sqref>H26:L30</xm:sqref>
        </x14:conditionalFormatting>
        <x14:conditionalFormatting xmlns:xm="http://schemas.microsoft.com/office/excel/2006/main">
          <x14:cfRule type="containsText" priority="27" operator="containsText" id="{10D13B80-F562-4D13-9416-2378CF067E36}">
            <xm:f>NOT(ISERROR(SEARCH("grau",H33)))</xm:f>
            <xm:f>"grau"</xm:f>
            <x14:dxf>
              <font>
                <strike val="0"/>
                <color rgb="FF808080"/>
              </font>
              <fill>
                <patternFill>
                  <bgColor rgb="FF808080"/>
                </patternFill>
              </fill>
            </x14:dxf>
          </x14:cfRule>
          <xm:sqref>H33:L37</xm:sqref>
        </x14:conditionalFormatting>
        <x14:conditionalFormatting xmlns:xm="http://schemas.microsoft.com/office/excel/2006/main">
          <x14:cfRule type="containsText" priority="26" operator="containsText" id="{41302013-6309-41F7-AB3A-3CF85A2F4C09}">
            <xm:f>NOT(ISERROR(SEARCH("grau",H40)))</xm:f>
            <xm:f>"grau"</xm:f>
            <x14:dxf>
              <font>
                <strike val="0"/>
                <color rgb="FF808080"/>
              </font>
              <fill>
                <patternFill>
                  <bgColor rgb="FF808080"/>
                </patternFill>
              </fill>
            </x14:dxf>
          </x14:cfRule>
          <xm:sqref>H40:L52</xm:sqref>
        </x14:conditionalFormatting>
        <x14:conditionalFormatting xmlns:xm="http://schemas.microsoft.com/office/excel/2006/main">
          <x14:cfRule type="containsText" priority="25" operator="containsText" id="{3C7F9D6F-7348-475E-B111-5290B22399CB}">
            <xm:f>NOT(ISERROR(SEARCH("grau",H55)))</xm:f>
            <xm:f>"grau"</xm:f>
            <x14:dxf>
              <font>
                <strike val="0"/>
                <color rgb="FF808080"/>
              </font>
              <fill>
                <patternFill>
                  <bgColor rgb="FF808080"/>
                </patternFill>
              </fill>
            </x14:dxf>
          </x14:cfRule>
          <xm:sqref>H55:L72</xm:sqref>
        </x14:conditionalFormatting>
        <x14:conditionalFormatting xmlns:xm="http://schemas.microsoft.com/office/excel/2006/main">
          <x14:cfRule type="containsText" priority="24" operator="containsText" id="{68654830-C345-4A9E-B254-612F8050723F}">
            <xm:f>NOT(ISERROR(SEARCH("grau",H75)))</xm:f>
            <xm:f>"grau"</xm:f>
            <x14:dxf>
              <font>
                <strike val="0"/>
                <color rgb="FF808080"/>
              </font>
              <fill>
                <patternFill>
                  <bgColor rgb="FF808080"/>
                </patternFill>
              </fill>
            </x14:dxf>
          </x14:cfRule>
          <xm:sqref>H75:L95</xm:sqref>
        </x14:conditionalFormatting>
        <x14:conditionalFormatting xmlns:xm="http://schemas.microsoft.com/office/excel/2006/main">
          <x14:cfRule type="containsText" priority="23" operator="containsText" id="{86FD2B43-43C2-48F5-8A70-07B6CB777C51}">
            <xm:f>NOT(ISERROR(SEARCH("grau",H98)))</xm:f>
            <xm:f>"grau"</xm:f>
            <x14:dxf>
              <font>
                <strike val="0"/>
                <color rgb="FF808080"/>
              </font>
              <fill>
                <patternFill>
                  <bgColor rgb="FF808080"/>
                </patternFill>
              </fill>
            </x14:dxf>
          </x14:cfRule>
          <xm:sqref>H98:L112</xm:sqref>
        </x14:conditionalFormatting>
        <x14:conditionalFormatting xmlns:xm="http://schemas.microsoft.com/office/excel/2006/main">
          <x14:cfRule type="containsText" priority="22" operator="containsText" id="{5BC4E333-64F7-4B72-83BE-1046AF02BDCC}">
            <xm:f>NOT(ISERROR(SEARCH("grau",H115)))</xm:f>
            <xm:f>"grau"</xm:f>
            <x14:dxf>
              <font>
                <strike val="0"/>
                <color rgb="FF808080"/>
              </font>
              <fill>
                <patternFill>
                  <bgColor rgb="FF808080"/>
                </patternFill>
              </fill>
            </x14:dxf>
          </x14:cfRule>
          <xm:sqref>H115:L120</xm:sqref>
        </x14:conditionalFormatting>
        <x14:conditionalFormatting xmlns:xm="http://schemas.microsoft.com/office/excel/2006/main">
          <x14:cfRule type="containsText" priority="21" operator="containsText" id="{95C285D0-7ED5-42CE-B09E-275402939F55}">
            <xm:f>NOT(ISERROR(SEARCH("grau",H123)))</xm:f>
            <xm:f>"grau"</xm:f>
            <x14:dxf>
              <font>
                <strike val="0"/>
                <color rgb="FF808080"/>
              </font>
              <fill>
                <patternFill>
                  <bgColor rgb="FF808080"/>
                </patternFill>
              </fill>
            </x14:dxf>
          </x14:cfRule>
          <xm:sqref>H123:L129</xm:sqref>
        </x14:conditionalFormatting>
        <x14:conditionalFormatting xmlns:xm="http://schemas.microsoft.com/office/excel/2006/main">
          <x14:cfRule type="containsText" priority="20" operator="containsText" id="{1DCA7D83-58EB-4560-A7E1-5D14B8198110}">
            <xm:f>NOT(ISERROR(SEARCH("grau",H132)))</xm:f>
            <xm:f>"grau"</xm:f>
            <x14:dxf>
              <font>
                <strike val="0"/>
                <color rgb="FF808080"/>
              </font>
              <fill>
                <patternFill>
                  <bgColor rgb="FF808080"/>
                </patternFill>
              </fill>
            </x14:dxf>
          </x14:cfRule>
          <xm:sqref>H132:L161</xm:sqref>
        </x14:conditionalFormatting>
        <x14:conditionalFormatting xmlns:xm="http://schemas.microsoft.com/office/excel/2006/main">
          <x14:cfRule type="containsText" priority="18" operator="containsText" id="{987E4D1C-FF12-4375-B47D-C519C4BBB88E}">
            <xm:f>NOT(ISERROR(SEARCH("grau",H192)))</xm:f>
            <xm:f>"grau"</xm:f>
            <x14:dxf>
              <font>
                <color rgb="FF808080"/>
              </font>
              <fill>
                <patternFill>
                  <bgColor rgb="FF808080"/>
                </patternFill>
              </fill>
            </x14:dxf>
          </x14:cfRule>
          <xm:sqref>H192:L192</xm:sqref>
        </x14:conditionalFormatting>
        <x14:conditionalFormatting xmlns:xm="http://schemas.microsoft.com/office/excel/2006/main">
          <x14:cfRule type="containsText" priority="17" operator="containsText" id="{4442654E-14F7-47C0-8630-58A6D51BF83B}">
            <xm:f>NOT(ISERROR(SEARCH("grau",H193)))</xm:f>
            <xm:f>"grau"</xm:f>
            <x14:dxf>
              <font>
                <strike val="0"/>
                <color rgb="FF808080"/>
              </font>
              <fill>
                <patternFill>
                  <bgColor rgb="FF808080"/>
                </patternFill>
              </fill>
            </x14:dxf>
          </x14:cfRule>
          <xm:sqref>H193:L215</xm:sqref>
        </x14:conditionalFormatting>
        <x14:conditionalFormatting xmlns:xm="http://schemas.microsoft.com/office/excel/2006/main">
          <x14:cfRule type="containsText" priority="16" operator="containsText" id="{201449BB-B3D9-41D1-959E-66783C6219F8}">
            <xm:f>NOT(ISERROR(SEARCH("grau",H217)))</xm:f>
            <xm:f>"grau"</xm:f>
            <x14:dxf>
              <font>
                <color rgb="FF808080"/>
              </font>
              <fill>
                <patternFill>
                  <bgColor rgb="FF808080"/>
                </patternFill>
              </fill>
            </x14:dxf>
          </x14:cfRule>
          <xm:sqref>H217:L217</xm:sqref>
        </x14:conditionalFormatting>
        <x14:conditionalFormatting xmlns:xm="http://schemas.microsoft.com/office/excel/2006/main">
          <x14:cfRule type="containsText" priority="15" operator="containsText" id="{31FE5B64-50EC-4958-B758-BA827D76A60A}">
            <xm:f>NOT(ISERROR(SEARCH("grau",H218)))</xm:f>
            <xm:f>"grau"</xm:f>
            <x14:dxf>
              <font>
                <strike val="0"/>
                <color rgb="FF808080"/>
              </font>
              <fill>
                <patternFill>
                  <bgColor rgb="FF808080"/>
                </patternFill>
              </fill>
            </x14:dxf>
          </x14:cfRule>
          <xm:sqref>H218:L232</xm:sqref>
        </x14:conditionalFormatting>
        <x14:conditionalFormatting xmlns:xm="http://schemas.microsoft.com/office/excel/2006/main">
          <x14:cfRule type="containsText" priority="14" operator="containsText" id="{F363D28A-9279-4E9F-9AAB-25067E1CC899}">
            <xm:f>NOT(ISERROR(SEARCH("grau",H234)))</xm:f>
            <xm:f>"grau"</xm:f>
            <x14:dxf>
              <font>
                <color rgb="FF808080"/>
              </font>
              <fill>
                <patternFill>
                  <bgColor rgb="FF808080"/>
                </patternFill>
              </fill>
            </x14:dxf>
          </x14:cfRule>
          <xm:sqref>H234:L234</xm:sqref>
        </x14:conditionalFormatting>
        <x14:conditionalFormatting xmlns:xm="http://schemas.microsoft.com/office/excel/2006/main">
          <x14:cfRule type="containsText" priority="13" operator="containsText" id="{A75C5648-0B5C-4D72-95AF-6B0FF9894DF5}">
            <xm:f>NOT(ISERROR(SEARCH("grau",H235)))</xm:f>
            <xm:f>"grau"</xm:f>
            <x14:dxf>
              <font>
                <strike val="0"/>
                <color rgb="FF808080"/>
              </font>
              <fill>
                <patternFill>
                  <bgColor rgb="FF808080"/>
                </patternFill>
              </fill>
            </x14:dxf>
          </x14:cfRule>
          <xm:sqref>H235:L244</xm:sqref>
        </x14:conditionalFormatting>
        <x14:conditionalFormatting xmlns:xm="http://schemas.microsoft.com/office/excel/2006/main">
          <x14:cfRule type="containsText" priority="12" operator="containsText" id="{FD9501FB-4199-4E50-A73C-7062FB2AD99D}">
            <xm:f>NOT(ISERROR(SEARCH("grau",H246)))</xm:f>
            <xm:f>"grau"</xm:f>
            <x14:dxf>
              <font>
                <color rgb="FF808080"/>
              </font>
              <fill>
                <patternFill>
                  <bgColor rgb="FF808080"/>
                </patternFill>
              </fill>
            </x14:dxf>
          </x14:cfRule>
          <xm:sqref>H246:L246</xm:sqref>
        </x14:conditionalFormatting>
        <x14:conditionalFormatting xmlns:xm="http://schemas.microsoft.com/office/excel/2006/main">
          <x14:cfRule type="containsText" priority="11" operator="containsText" id="{26BAEAA0-022A-41D9-933B-38C12D2691C7}">
            <xm:f>NOT(ISERROR(SEARCH("grau",H247)))</xm:f>
            <xm:f>"grau"</xm:f>
            <x14:dxf>
              <font>
                <strike val="0"/>
                <color rgb="FF808080"/>
              </font>
              <fill>
                <patternFill>
                  <bgColor rgb="FF808080"/>
                </patternFill>
              </fill>
            </x14:dxf>
          </x14:cfRule>
          <xm:sqref>H247:L251</xm:sqref>
        </x14:conditionalFormatting>
        <x14:conditionalFormatting xmlns:xm="http://schemas.microsoft.com/office/excel/2006/main">
          <x14:cfRule type="containsText" priority="10" operator="containsText" id="{A8287C5B-8A17-4279-B0D0-0B815BD677FA}">
            <xm:f>NOT(ISERROR(SEARCH("grau",H253)))</xm:f>
            <xm:f>"grau"</xm:f>
            <x14:dxf>
              <font>
                <color rgb="FF808080"/>
              </font>
              <fill>
                <patternFill>
                  <bgColor rgb="FF808080"/>
                </patternFill>
              </fill>
            </x14:dxf>
          </x14:cfRule>
          <xm:sqref>H253:L253</xm:sqref>
        </x14:conditionalFormatting>
        <x14:conditionalFormatting xmlns:xm="http://schemas.microsoft.com/office/excel/2006/main">
          <x14:cfRule type="containsText" priority="9" operator="containsText" id="{7CB3AE2A-D12E-4540-BF12-4197C8981200}">
            <xm:f>NOT(ISERROR(SEARCH("grau",H254)))</xm:f>
            <xm:f>"grau"</xm:f>
            <x14:dxf>
              <font>
                <strike val="0"/>
                <color rgb="FF808080"/>
              </font>
              <fill>
                <patternFill>
                  <bgColor rgb="FF808080"/>
                </patternFill>
              </fill>
            </x14:dxf>
          </x14:cfRule>
          <xm:sqref>H254:L258</xm:sqref>
        </x14:conditionalFormatting>
        <x14:conditionalFormatting xmlns:xm="http://schemas.microsoft.com/office/excel/2006/main">
          <x14:cfRule type="containsText" priority="8" operator="containsText" id="{539E72D7-EA00-4ECC-B89A-E2B43F910499}">
            <xm:f>NOT(ISERROR(SEARCH("grau",H260)))</xm:f>
            <xm:f>"grau"</xm:f>
            <x14:dxf>
              <font>
                <color rgb="FF808080"/>
              </font>
              <fill>
                <patternFill>
                  <bgColor rgb="FF808080"/>
                </patternFill>
              </fill>
            </x14:dxf>
          </x14:cfRule>
          <xm:sqref>H260:L260</xm:sqref>
        </x14:conditionalFormatting>
        <x14:conditionalFormatting xmlns:xm="http://schemas.microsoft.com/office/excel/2006/main">
          <x14:cfRule type="containsText" priority="7" operator="containsText" id="{9EC575AC-1740-45A8-9754-90CAA91FCBEC}">
            <xm:f>NOT(ISERROR(SEARCH("grau",H261)))</xm:f>
            <xm:f>"grau"</xm:f>
            <x14:dxf>
              <font>
                <strike val="0"/>
                <color rgb="FF808080"/>
              </font>
              <fill>
                <patternFill>
                  <bgColor rgb="FF808080"/>
                </patternFill>
              </fill>
            </x14:dxf>
          </x14:cfRule>
          <xm:sqref>H261:L265</xm:sqref>
        </x14:conditionalFormatting>
        <x14:conditionalFormatting xmlns:xm="http://schemas.microsoft.com/office/excel/2006/main">
          <x14:cfRule type="containsText" priority="6" operator="containsText" id="{5EA87185-292B-490E-A468-878013FDC1E2}">
            <xm:f>NOT(ISERROR(SEARCH("grau",H267)))</xm:f>
            <xm:f>"grau"</xm:f>
            <x14:dxf>
              <font>
                <color rgb="FF808080"/>
              </font>
              <fill>
                <patternFill>
                  <bgColor rgb="FF808080"/>
                </patternFill>
              </fill>
            </x14:dxf>
          </x14:cfRule>
          <xm:sqref>H267:L267</xm:sqref>
        </x14:conditionalFormatting>
        <x14:conditionalFormatting xmlns:xm="http://schemas.microsoft.com/office/excel/2006/main">
          <x14:cfRule type="containsText" priority="5" operator="containsText" id="{41C18993-EF48-436F-BC4D-03C23166BAC5}">
            <xm:f>NOT(ISERROR(SEARCH("grau",H268)))</xm:f>
            <xm:f>"grau"</xm:f>
            <x14:dxf>
              <font>
                <strike val="0"/>
                <color rgb="FF808080"/>
              </font>
              <fill>
                <patternFill>
                  <bgColor rgb="FF808080"/>
                </patternFill>
              </fill>
            </x14:dxf>
          </x14:cfRule>
          <xm:sqref>H268:L272</xm:sqref>
        </x14:conditionalFormatting>
        <x14:conditionalFormatting xmlns:xm="http://schemas.microsoft.com/office/excel/2006/main">
          <x14:cfRule type="containsText" priority="4" operator="containsText" id="{325CC126-1742-4070-B250-C2677DEFDC9C}">
            <xm:f>NOT(ISERROR(SEARCH("grau",H274)))</xm:f>
            <xm:f>"grau"</xm:f>
            <x14:dxf>
              <font>
                <color rgb="FF808080"/>
              </font>
              <fill>
                <patternFill>
                  <bgColor rgb="FF808080"/>
                </patternFill>
              </fill>
            </x14:dxf>
          </x14:cfRule>
          <xm:sqref>H274:L274</xm:sqref>
        </x14:conditionalFormatting>
        <x14:conditionalFormatting xmlns:xm="http://schemas.microsoft.com/office/excel/2006/main">
          <x14:cfRule type="containsText" priority="3" operator="containsText" id="{93AA54A4-F9AF-410C-A44B-3E05C88953A2}">
            <xm:f>NOT(ISERROR(SEARCH("grau",H275)))</xm:f>
            <xm:f>"grau"</xm:f>
            <x14:dxf>
              <font>
                <strike val="0"/>
                <color rgb="FF808080"/>
              </font>
              <fill>
                <patternFill>
                  <bgColor rgb="FF808080"/>
                </patternFill>
              </fill>
            </x14:dxf>
          </x14:cfRule>
          <xm:sqref>H275:L279</xm:sqref>
        </x14:conditionalFormatting>
        <x14:conditionalFormatting xmlns:xm="http://schemas.microsoft.com/office/excel/2006/main">
          <x14:cfRule type="containsText" priority="2" operator="containsText" id="{1F6506BD-B2A6-4330-B166-9C14140DECE6}">
            <xm:f>NOT(ISERROR(SEARCH("grau",H281)))</xm:f>
            <xm:f>"grau"</xm:f>
            <x14:dxf>
              <font>
                <color rgb="FF808080"/>
              </font>
              <fill>
                <patternFill>
                  <bgColor rgb="FF808080"/>
                </patternFill>
              </fill>
            </x14:dxf>
          </x14:cfRule>
          <xm:sqref>H281:L281</xm:sqref>
        </x14:conditionalFormatting>
        <x14:conditionalFormatting xmlns:xm="http://schemas.microsoft.com/office/excel/2006/main">
          <x14:cfRule type="containsText" priority="1" operator="containsText" id="{709B4CD7-A356-4393-AFE1-D8DB82537578}">
            <xm:f>NOT(ISERROR(SEARCH("grau",H282)))</xm:f>
            <xm:f>"grau"</xm:f>
            <x14:dxf>
              <font>
                <strike val="0"/>
                <color rgb="FF808080"/>
              </font>
              <fill>
                <patternFill>
                  <bgColor rgb="FF808080"/>
                </patternFill>
              </fill>
            </x14:dxf>
          </x14:cfRule>
          <xm:sqref>H282:L286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H9:L23 H131:L161 H25:L30 H32:L37 H39:L52 H54:L72 H74:L95 H97:L112 H114:L120 H122:L129 H192:L215 H217:L232 H234:L244 H246:L251 H253:L258 H260:L265 H267:L272 H274:L279 H281:L286 H163:L190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68" t="s">
        <v>70</v>
      </c>
      <c r="C2" s="168"/>
    </row>
    <row r="3" spans="2:5" ht="7.95" customHeight="1" x14ac:dyDescent="0.25">
      <c r="B3" s="8"/>
      <c r="C3" s="8"/>
    </row>
    <row r="4" spans="2:5" ht="55.95" customHeight="1" x14ac:dyDescent="0.25">
      <c r="B4" s="169" t="s">
        <v>44</v>
      </c>
      <c r="C4" s="169"/>
    </row>
    <row r="5" spans="2:5" ht="7.95" customHeight="1" x14ac:dyDescent="0.25">
      <c r="B5" s="9"/>
      <c r="C5" s="9"/>
    </row>
    <row r="6" spans="2:5" s="10" customFormat="1" ht="25.95" customHeight="1" x14ac:dyDescent="0.3">
      <c r="B6" s="54" t="s">
        <v>59</v>
      </c>
      <c r="C6" s="40" t="s">
        <v>73</v>
      </c>
    </row>
    <row r="7" spans="2:5" s="10" customFormat="1" ht="25.95" customHeight="1" x14ac:dyDescent="0.3">
      <c r="B7" s="54" t="s">
        <v>71</v>
      </c>
      <c r="C7" s="40" t="s">
        <v>74</v>
      </c>
    </row>
    <row r="8" spans="2:5" s="10" customFormat="1" ht="25.95" customHeight="1" x14ac:dyDescent="0.3">
      <c r="B8" s="53" t="s">
        <v>69</v>
      </c>
      <c r="C8" s="41" t="s">
        <v>92</v>
      </c>
    </row>
    <row r="9" spans="2:5" s="10" customFormat="1" ht="25.95" customHeight="1" x14ac:dyDescent="0.3">
      <c r="B9" s="47" t="s">
        <v>60</v>
      </c>
      <c r="C9" s="12" t="s">
        <v>15</v>
      </c>
    </row>
    <row r="10" spans="2:5" s="10" customFormat="1" ht="25.95" customHeight="1" x14ac:dyDescent="0.3">
      <c r="B10" s="11"/>
      <c r="C10" s="60"/>
      <c r="E10" s="55" t="s">
        <v>72</v>
      </c>
    </row>
    <row r="11" spans="2:5" s="10" customFormat="1" ht="25.95" customHeight="1" x14ac:dyDescent="0.3">
      <c r="B11" s="11"/>
      <c r="C11" s="59" t="s">
        <v>42</v>
      </c>
    </row>
    <row r="12" spans="2:5" s="10" customFormat="1" ht="25.95" customHeight="1" x14ac:dyDescent="0.3">
      <c r="B12" s="47" t="s">
        <v>61</v>
      </c>
      <c r="C12" s="56" t="s">
        <v>27</v>
      </c>
    </row>
    <row r="13" spans="2:5" s="10" customFormat="1" ht="25.95" customHeight="1" x14ac:dyDescent="0.3">
      <c r="B13" s="11"/>
      <c r="C13" s="56" t="s">
        <v>28</v>
      </c>
    </row>
    <row r="14" spans="2:5" s="10" customFormat="1" ht="25.95" customHeight="1" x14ac:dyDescent="0.3">
      <c r="B14" s="11"/>
      <c r="C14" s="56"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2023-03-01T14:39:26Z</dcterms:modified>
</cp:coreProperties>
</file>