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codeName="DieseArbeitsmappe" defaultThemeVersion="124226"/>
  <workbookProtection workbookPassword="AA96" lockStructure="1"/>
  <bookViews>
    <workbookView xWindow="240" yWindow="105" windowWidth="14805" windowHeight="8010"/>
  </bookViews>
  <sheets>
    <sheet name="Angaben zum Audit" sheetId="1" r:id="rId1"/>
    <sheet name="Maßnahmenplan" sheetId="2" r:id="rId2"/>
    <sheet name="Checkliste" sheetId="7" r:id="rId3"/>
    <sheet name="Einstellungen" sheetId="4" r:id="rId4"/>
  </sheets>
  <definedNames>
    <definedName name="_AZeit">Einstellungen!#REF!</definedName>
    <definedName name="_Betriebsname">Einstellungen!$C$7</definedName>
    <definedName name="_Betriesname">Einstellungen!$C$7</definedName>
    <definedName name="_chbx">Einstellungen!$C$9</definedName>
    <definedName name="_Datum">Einstellungen!$C$6</definedName>
    <definedName name="_Dauer">Einstellungen!#REF!</definedName>
    <definedName name="_EZeit">Einstellungen!#REF!</definedName>
    <definedName name="_grau">Einstellungen!$C$10</definedName>
    <definedName name="_KO">Einstellungen!$C$14</definedName>
    <definedName name="_lAbw">Einstellungen!$C$12</definedName>
    <definedName name="_RLV">Einstellungen!$C$8</definedName>
    <definedName name="_sAbw">Einstellungen!$C$13</definedName>
    <definedName name="_Version">Einstellungen!#REF!</definedName>
    <definedName name="Print_Area" localSheetId="0">'Angaben zum Audit'!$A$1:$M$32</definedName>
    <definedName name="Print_Area" localSheetId="2">Checkliste!$A$1:$N$119</definedName>
    <definedName name="Print_Area" localSheetId="1">Maßnahmenplan!$A$1:$J$24</definedName>
    <definedName name="Print_Titles" localSheetId="2">Checkliste!$1:$7</definedName>
  </definedNames>
  <calcPr calcId="162913"/>
</workbook>
</file>

<file path=xl/calcChain.xml><?xml version="1.0" encoding="utf-8"?>
<calcChain xmlns="http://schemas.openxmlformats.org/spreadsheetml/2006/main">
  <c r="C49" i="7" l="1"/>
  <c r="B49" i="7" s="1"/>
  <c r="B51" i="7"/>
  <c r="B52" i="7"/>
  <c r="B53" i="7"/>
  <c r="B54" i="7"/>
  <c r="C50" i="7"/>
  <c r="B50" i="7" s="1"/>
  <c r="C51" i="7"/>
  <c r="C52" i="7"/>
  <c r="C53" i="7"/>
  <c r="D53" i="7" s="1"/>
  <c r="C54" i="7"/>
  <c r="D54" i="7" s="1"/>
  <c r="D51" i="7"/>
  <c r="D52" i="7"/>
  <c r="C43" i="7"/>
  <c r="D43" i="7" s="1"/>
  <c r="C44" i="7"/>
  <c r="B44" i="7" s="1"/>
  <c r="C45" i="7"/>
  <c r="B45" i="7" s="1"/>
  <c r="C46" i="7"/>
  <c r="B46" i="7" s="1"/>
  <c r="C47" i="7"/>
  <c r="B47" i="7" s="1"/>
  <c r="C48" i="7"/>
  <c r="D48" i="7" s="1"/>
  <c r="C55" i="7"/>
  <c r="D55" i="7" s="1"/>
  <c r="C56" i="7"/>
  <c r="B56" i="7" s="1"/>
  <c r="C57" i="7"/>
  <c r="B57" i="7" s="1"/>
  <c r="C58" i="7"/>
  <c r="B58" i="7" s="1"/>
  <c r="D46" i="7"/>
  <c r="C60" i="7"/>
  <c r="B60" i="7" s="1"/>
  <c r="C61" i="7"/>
  <c r="B61" i="7" s="1"/>
  <c r="C62" i="7"/>
  <c r="D62" i="7" s="1"/>
  <c r="C63" i="7"/>
  <c r="D63" i="7" s="1"/>
  <c r="C64" i="7"/>
  <c r="D64" i="7" s="1"/>
  <c r="C65" i="7"/>
  <c r="D65" i="7" s="1"/>
  <c r="D49" i="7" l="1"/>
  <c r="D50" i="7"/>
  <c r="D44" i="7"/>
  <c r="D58" i="7"/>
  <c r="D57" i="7"/>
  <c r="D56" i="7"/>
  <c r="B43" i="7"/>
  <c r="D47" i="7"/>
  <c r="B55" i="7"/>
  <c r="B48" i="7"/>
  <c r="D45" i="7"/>
  <c r="D61" i="7"/>
  <c r="D60" i="7"/>
  <c r="B62" i="7"/>
  <c r="B65" i="7"/>
  <c r="B64" i="7"/>
  <c r="B63" i="7"/>
  <c r="C32" i="7" l="1"/>
  <c r="D32" i="7" s="1"/>
  <c r="C33" i="7"/>
  <c r="D33" i="7" s="1"/>
  <c r="C34" i="7"/>
  <c r="B34" i="7" s="1"/>
  <c r="C35" i="7"/>
  <c r="D35" i="7" s="1"/>
  <c r="B33" i="7" l="1"/>
  <c r="B32" i="7"/>
  <c r="B35" i="7"/>
  <c r="D34" i="7"/>
  <c r="C18" i="7" l="1"/>
  <c r="B18" i="7" s="1"/>
  <c r="C14" i="7"/>
  <c r="B14" i="7" s="1"/>
  <c r="C15" i="7"/>
  <c r="B15" i="7" s="1"/>
  <c r="C16" i="7"/>
  <c r="B16" i="7" s="1"/>
  <c r="C17" i="7"/>
  <c r="B17" i="7" s="1"/>
  <c r="C19" i="7"/>
  <c r="B19" i="7" s="1"/>
  <c r="C20" i="7"/>
  <c r="B20" i="7" s="1"/>
  <c r="D18" i="7" l="1"/>
  <c r="D20" i="7"/>
  <c r="D15" i="7"/>
  <c r="D14" i="7"/>
  <c r="D16" i="7"/>
  <c r="D19" i="7"/>
  <c r="D17" i="7"/>
  <c r="C11" i="7"/>
  <c r="B11" i="7" s="1"/>
  <c r="D11" i="7" l="1"/>
  <c r="B2" i="2"/>
  <c r="B2" i="7"/>
  <c r="B2" i="1"/>
  <c r="C13" i="7" l="1"/>
  <c r="D13" i="7" s="1"/>
  <c r="C21" i="7"/>
  <c r="D21" i="7" s="1"/>
  <c r="C118" i="7"/>
  <c r="B118" i="7" s="1"/>
  <c r="C117" i="7"/>
  <c r="B117" i="7" s="1"/>
  <c r="C116" i="7"/>
  <c r="D116" i="7" s="1"/>
  <c r="C115" i="7"/>
  <c r="D115" i="7" s="1"/>
  <c r="C114" i="7"/>
  <c r="B114" i="7" s="1"/>
  <c r="C111" i="7"/>
  <c r="D111" i="7" s="1"/>
  <c r="C110" i="7"/>
  <c r="B110" i="7" s="1"/>
  <c r="C109" i="7"/>
  <c r="D109" i="7" s="1"/>
  <c r="C108" i="7"/>
  <c r="D108" i="7" s="1"/>
  <c r="C107" i="7"/>
  <c r="D107" i="7" s="1"/>
  <c r="C104" i="7"/>
  <c r="D104" i="7" s="1"/>
  <c r="C103" i="7"/>
  <c r="B103" i="7" s="1"/>
  <c r="C102" i="7"/>
  <c r="D102" i="7" s="1"/>
  <c r="C101" i="7"/>
  <c r="D101" i="7" s="1"/>
  <c r="C100" i="7"/>
  <c r="B100" i="7" s="1"/>
  <c r="C97" i="7"/>
  <c r="D97" i="7" s="1"/>
  <c r="C96" i="7"/>
  <c r="B96" i="7" s="1"/>
  <c r="C95" i="7"/>
  <c r="D95" i="7" s="1"/>
  <c r="C94" i="7"/>
  <c r="D94" i="7" s="1"/>
  <c r="C93" i="7"/>
  <c r="B93" i="7" s="1"/>
  <c r="C90" i="7"/>
  <c r="B90" i="7" s="1"/>
  <c r="C89" i="7"/>
  <c r="B89" i="7" s="1"/>
  <c r="C88" i="7"/>
  <c r="D88" i="7" s="1"/>
  <c r="C87" i="7"/>
  <c r="D87" i="7" s="1"/>
  <c r="C86" i="7"/>
  <c r="B86" i="7" s="1"/>
  <c r="C83" i="7"/>
  <c r="D83" i="7" s="1"/>
  <c r="C82" i="7"/>
  <c r="B82" i="7" s="1"/>
  <c r="C81" i="7"/>
  <c r="D81" i="7" s="1"/>
  <c r="C80" i="7"/>
  <c r="D80" i="7" s="1"/>
  <c r="C79" i="7"/>
  <c r="B79" i="7" s="1"/>
  <c r="B81" i="7" l="1"/>
  <c r="B97" i="7"/>
  <c r="B101" i="7"/>
  <c r="B109" i="7"/>
  <c r="B13" i="7"/>
  <c r="B80" i="7"/>
  <c r="B88" i="7"/>
  <c r="B104" i="7"/>
  <c r="B108" i="7"/>
  <c r="B116" i="7"/>
  <c r="B83" i="7"/>
  <c r="B87" i="7"/>
  <c r="B95" i="7"/>
  <c r="B111" i="7"/>
  <c r="B107" i="7"/>
  <c r="B115" i="7"/>
  <c r="B94" i="7"/>
  <c r="B102" i="7"/>
  <c r="B21" i="7"/>
  <c r="D79" i="7"/>
  <c r="D82" i="7"/>
  <c r="D118" i="7"/>
  <c r="D114" i="7"/>
  <c r="D117" i="7"/>
  <c r="D110" i="7"/>
  <c r="D100" i="7"/>
  <c r="D103" i="7"/>
  <c r="D93" i="7"/>
  <c r="D96" i="7"/>
  <c r="D90" i="7"/>
  <c r="D86" i="7"/>
  <c r="D89" i="7"/>
  <c r="C75" i="7" l="1"/>
  <c r="B75" i="7" s="1"/>
  <c r="C74" i="7"/>
  <c r="B74" i="7" s="1"/>
  <c r="D75" i="7" l="1"/>
  <c r="D74" i="7"/>
  <c r="C76" i="7"/>
  <c r="D76" i="7" s="1"/>
  <c r="C73" i="7"/>
  <c r="D73" i="7" s="1"/>
  <c r="C69" i="7"/>
  <c r="D69" i="7" s="1"/>
  <c r="C68" i="7"/>
  <c r="D68" i="7" s="1"/>
  <c r="C66" i="7"/>
  <c r="D66" i="7" s="1"/>
  <c r="C67" i="7"/>
  <c r="D67" i="7" s="1"/>
  <c r="C40" i="7"/>
  <c r="B40" i="7" s="1"/>
  <c r="C39" i="7"/>
  <c r="B39" i="7" s="1"/>
  <c r="C38" i="7"/>
  <c r="D38" i="7" s="1"/>
  <c r="C37" i="7"/>
  <c r="D37" i="7" s="1"/>
  <c r="C28" i="7"/>
  <c r="D28" i="7" s="1"/>
  <c r="C29" i="7"/>
  <c r="B29" i="7" s="1"/>
  <c r="C27" i="7"/>
  <c r="D27" i="7" s="1"/>
  <c r="C26" i="7"/>
  <c r="B26" i="7" s="1"/>
  <c r="B76" i="7" l="1"/>
  <c r="B73" i="7"/>
  <c r="B69" i="7"/>
  <c r="B68" i="7"/>
  <c r="B66" i="7"/>
  <c r="B67" i="7"/>
  <c r="D39" i="7"/>
  <c r="D40" i="7"/>
  <c r="B38" i="7"/>
  <c r="B37" i="7"/>
  <c r="B28" i="7"/>
  <c r="B27" i="7"/>
  <c r="D29" i="7"/>
  <c r="D26" i="7"/>
  <c r="C36" i="7" l="1"/>
  <c r="C25" i="7"/>
  <c r="C59" i="7"/>
  <c r="C72" i="7"/>
  <c r="C22" i="7"/>
  <c r="C10" i="7"/>
  <c r="C12" i="7"/>
  <c r="D36" i="7" l="1"/>
  <c r="B36" i="7"/>
  <c r="D59" i="7"/>
  <c r="B59" i="7"/>
  <c r="D10" i="7"/>
  <c r="B10" i="7"/>
  <c r="D72" i="7"/>
  <c r="B72" i="7"/>
  <c r="D25" i="7"/>
  <c r="B25" i="7"/>
  <c r="D22" i="7"/>
  <c r="B22" i="7"/>
  <c r="D12" i="7"/>
  <c r="B12" i="7"/>
</calcChain>
</file>

<file path=xl/sharedStrings.xml><?xml version="1.0" encoding="utf-8"?>
<sst xmlns="http://schemas.openxmlformats.org/spreadsheetml/2006/main" count="388" uniqueCount="218">
  <si>
    <t>Angaben zum Audit</t>
  </si>
  <si>
    <t>Zertifizierungsstelle</t>
  </si>
  <si>
    <t>Name Auditor</t>
  </si>
  <si>
    <t>Name Auskunftsperson</t>
  </si>
  <si>
    <t>Markenlizenznehmer</t>
  </si>
  <si>
    <t>Auftraggeber des Audits</t>
  </si>
  <si>
    <t>Auditart</t>
  </si>
  <si>
    <t>Auditzeit</t>
  </si>
  <si>
    <t>Anzahl festgestellter Abweichungen</t>
  </si>
  <si>
    <t>Begründung für verkürzte Auditdauer</t>
  </si>
  <si>
    <t>Ende:</t>
  </si>
  <si>
    <t>Dauer:</t>
  </si>
  <si>
    <t>Das Audit konnte nicht durchgeführt werden</t>
  </si>
  <si>
    <t>Kein Ansprechpartner vor Ort</t>
  </si>
  <si>
    <t>Zugang wurde verweigert</t>
  </si>
  <si>
    <t>X</t>
  </si>
  <si>
    <t>Ort, Datum</t>
  </si>
  <si>
    <t>Unterschrift Betriebsverantwortlicher</t>
  </si>
  <si>
    <t>Unterschrift Auditor</t>
  </si>
  <si>
    <t xml:space="preserve">        Unterschrift Betriebsverantwortlicher</t>
  </si>
  <si>
    <t>Betrieb:</t>
  </si>
  <si>
    <t>Maßnahmenplan</t>
  </si>
  <si>
    <t>Lfd. Nr.</t>
  </si>
  <si>
    <t>Beschreibung der Abweichung</t>
  </si>
  <si>
    <t>Bewertung</t>
  </si>
  <si>
    <t>Vereinbarte Korrekturmaßnahme</t>
  </si>
  <si>
    <t>Behebungsfrist</t>
  </si>
  <si>
    <t>lAbw</t>
  </si>
  <si>
    <t>sAbw</t>
  </si>
  <si>
    <t>K.O.</t>
  </si>
  <si>
    <r>
      <t xml:space="preserve">Bewertung
</t>
    </r>
    <r>
      <rPr>
        <sz val="6"/>
        <color theme="1"/>
        <rFont val="Arial"/>
        <family val="2"/>
      </rPr>
      <t>(lAbw, sAbw, K.O.)</t>
    </r>
  </si>
  <si>
    <t>Prüfkriterien</t>
  </si>
  <si>
    <t>Lfd. Nr</t>
  </si>
  <si>
    <t>Kapitel
Richtlinie</t>
  </si>
  <si>
    <t>Kriterium</t>
  </si>
  <si>
    <t>Erläuterung / 
Durchführungshinweis</t>
  </si>
  <si>
    <t>n.a.</t>
  </si>
  <si>
    <t>Beschreibung</t>
  </si>
  <si>
    <t>Ist die Betriebsbeschreibung vollständig und aktuell?</t>
  </si>
  <si>
    <t>Abgleich der Betriebsbeschreibung, ggf. Korrektur bei betrieblichen Veränderungen</t>
  </si>
  <si>
    <t>Wurden alle Korrekturmaßnahmen aus vergangenen Audits umgesetzt und damit die Abweichungen abgestellt?</t>
  </si>
  <si>
    <t>Prüfung der vorangegangenen Auditberichte</t>
  </si>
  <si>
    <t>grau</t>
  </si>
  <si>
    <t>erfüllt</t>
  </si>
  <si>
    <r>
      <t xml:space="preserve">Auf diesem Tabellenblatt werden dokumentübergreifende Variablen definiert.
Es kann nur der Text der gelben Felder angepasst werden.
</t>
    </r>
    <r>
      <rPr>
        <b/>
        <sz val="11"/>
        <color theme="1"/>
        <rFont val="Arial"/>
        <family val="2"/>
      </rPr>
      <t xml:space="preserve">
</t>
    </r>
    <r>
      <rPr>
        <b/>
        <sz val="11"/>
        <color rgb="FFFF0000"/>
        <rFont val="Arial"/>
        <family val="2"/>
      </rPr>
      <t>ACHTUNG: DIESE SEITE NICHT DRUCKEN!</t>
    </r>
  </si>
  <si>
    <t>Spalte1</t>
  </si>
  <si>
    <t>Spalte2</t>
  </si>
  <si>
    <t>Spalte3</t>
  </si>
  <si>
    <t>Spalte4</t>
  </si>
  <si>
    <t>Spalte5</t>
  </si>
  <si>
    <t>Hilfsspalte_Num</t>
  </si>
  <si>
    <t>Hilfsspalte_Kom</t>
  </si>
  <si>
    <t>Spalte6</t>
  </si>
  <si>
    <t>Spalte7</t>
  </si>
  <si>
    <t>Spalte8</t>
  </si>
  <si>
    <t>Spalte9</t>
  </si>
  <si>
    <t>Spalte10</t>
  </si>
  <si>
    <t>Spalte11</t>
  </si>
  <si>
    <t>Spalte12</t>
  </si>
  <si>
    <t>Auditdatum:</t>
  </si>
  <si>
    <t>Drop Down Menü:</t>
  </si>
  <si>
    <t>Bewertung:</t>
  </si>
  <si>
    <t>Beginn:</t>
  </si>
  <si>
    <t>Auditdatum (TT.MM.JJJJ)</t>
  </si>
  <si>
    <t>Erstaudit:</t>
  </si>
  <si>
    <t>Folgeaudit:</t>
  </si>
  <si>
    <t>Nachaudit:</t>
  </si>
  <si>
    <t>Hiermit bestätige ich, dass die oben aufgeführten Korrekturmaßnahmen zwischen mir und dem Auditor vereinbart wurden. Die Zertifizierungsstelle ist spätestens mit Ablauf der im Maßnahmenplan festgelegten Frist über die Umsetzung einer Korrekturmaßnahme zu informieren.</t>
  </si>
  <si>
    <t>Checklisten Punkt</t>
  </si>
  <si>
    <t xml:space="preserve"> </t>
  </si>
  <si>
    <t>7.</t>
  </si>
  <si>
    <t>8.</t>
  </si>
  <si>
    <t>9.</t>
  </si>
  <si>
    <t>10.</t>
  </si>
  <si>
    <t>11.</t>
  </si>
  <si>
    <t>Titel der Checkliste:</t>
  </si>
  <si>
    <t>Einstellungen</t>
  </si>
  <si>
    <t>Betriebsname:</t>
  </si>
  <si>
    <t>&lt;- Hier nichts eintragen</t>
  </si>
  <si>
    <t>dd.mm.yyyy</t>
  </si>
  <si>
    <t>zzzzzz</t>
  </si>
  <si>
    <t>Aktuelle Anzahl Tiere</t>
  </si>
  <si>
    <t>Beschreibung / Nachweise / Belege</t>
  </si>
  <si>
    <t>Betrieb / auditierter Standort</t>
  </si>
  <si>
    <t>Betriebsregistriernummer</t>
  </si>
  <si>
    <t>Bemerkung</t>
  </si>
  <si>
    <t xml:space="preserve">Hiermit bestätige ich die Angaben zum Betrieb und zu Durchführung des Audits. Eine Kopie des Auditberichtes (mindestens dieses Deckblattes) und des Maßnahmenplans habe ich erhalten. </t>
  </si>
  <si>
    <r>
      <rPr>
        <vertAlign val="superscript"/>
        <sz val="10"/>
        <color theme="1"/>
        <rFont val="Arial"/>
        <family val="2"/>
      </rPr>
      <t>1</t>
    </r>
    <r>
      <rPr>
        <sz val="10"/>
        <color theme="1"/>
        <rFont val="Arial"/>
        <family val="2"/>
      </rPr>
      <t>von der Zertifizierungsstelle auszufüllen</t>
    </r>
  </si>
  <si>
    <t xml:space="preserve">RL Zert 2023
3.3
</t>
  </si>
  <si>
    <t>Erkennt der Systemteilnehmer die Nutzungsbedingungen und Vorgaben der Zertifizierungsstelle an?</t>
  </si>
  <si>
    <t>Nachweis über einen gültigen Vertrag mit der Zertifizierungsgesellschaft wird im Betriebsbeschreibungsbogen bestätigt.</t>
  </si>
  <si>
    <t>Erkennt der Systemteilnehmer die Nutzungsbedingungen und Vorgaben des Labelgebers an?</t>
  </si>
  <si>
    <t>RL Zert 2023
3.2</t>
  </si>
  <si>
    <t>RL Zert 2023
6.4.2</t>
  </si>
  <si>
    <t>Nachweis wird im Betriebsbeschreibungsbogen bestätigt.
Dieser enthält u.a. die Datenschutzerklärung und eine Einwilligung zur Dateneinsicht durch den DTSchB.</t>
  </si>
  <si>
    <t>2.4</t>
  </si>
  <si>
    <t>RL Zert 2023
6</t>
  </si>
  <si>
    <t>Werden die an ANG bzw. BiB geknüpften Auflagen eingehalten?</t>
  </si>
  <si>
    <t>2.3</t>
  </si>
  <si>
    <t>Wurden die Vorgaben zur Meldepflicht eingehalten?</t>
  </si>
  <si>
    <t>Informationen an den DTSchB bei entzogenen Zertifikaten, meldepflichtigen Krankheiten, Änderungen in der Tierhaltung oder Sabotagen/ Stalleinbrüchen.</t>
  </si>
  <si>
    <t>2.5</t>
  </si>
  <si>
    <t>Erfolgt mindestens alle 12 Monate eine dokumentierte Eigenkontrolle?</t>
  </si>
  <si>
    <t>Sind für Abweichungen, die in der Eigenkontrolle festgestellt wurden, Korrekturmaßnahmen sowie Fristen schriftlich festgelegt?</t>
  </si>
  <si>
    <t>Wurden festgelegte Korrekturmaßnahmen aus der Eigenkontrolle fristgerecht umgesetzt und dies dokumentiert?</t>
  </si>
  <si>
    <t>4.7</t>
  </si>
  <si>
    <t>Liegt ein gültiger Bestandsbetreuungsvertrag mit einem Tierarzt vor?</t>
  </si>
  <si>
    <t xml:space="preserve">Liegen die aktuellen Besuchsprotokolle des Tierarztes vor?
</t>
  </si>
  <si>
    <t>Der Bestand muss mindestens 4x pro Jahr durch den betreuenden Tierarzt untersucht und der Tierhalter muss in Fragen der Hygiene, Impfprophylaxe und Gesunderhaltung beraten werden. Ein Besuchsprotokoll ist anzufertigen (z.B. MU 8.1)</t>
  </si>
  <si>
    <t>Liegen die Begehungsprotokolle tagesaktuell geführt auf dem Betrieb zur Einsicht bereit?</t>
  </si>
  <si>
    <t>2x pro Tag Kontrolle des Gesundheitszustandes durch den Tierbetreuer (geschult nach Kap. 2.6). Werden Tiere beobachtet, die Krankheitssysmptome zeigen (z.B. zittern, in der Bewegung eingeschränkt sind oder nicht selbstständig ausreichend Wasser und/oder Futter aufnehmen können), verletzt sind (z.B. blutende Wunden, Lahmheiten) oder Anzeichen für eine inadäquate Umgebungstemperatur zeigen (in Haufenlage liegen, zittern, hecheln), sind Gegenmaßnahmen einzuleiten und dies ist mit Angabe des Zustands und der eingeleiteten Gegenmaßnahmen zu protokollieren.</t>
  </si>
  <si>
    <t>Liegen alle notwendigen Aufzeichnungen und Dokumente für eine Berechnung des Warenflusses (Tierzu- und -abgänge) zur Einsicht bereit?</t>
  </si>
  <si>
    <t>Alle Schweine müssen auf allen Stufen in den Lieferpapieren und Rechnungen immer eindeutig mit Bezug auf das Tierschutzlabel „Für Mehr Tierschutz“ gekennzeichnet werden.</t>
  </si>
  <si>
    <t>3.2</t>
  </si>
  <si>
    <t>4.5.2</t>
  </si>
  <si>
    <t>4.5.1</t>
  </si>
  <si>
    <t>2</t>
  </si>
  <si>
    <t>Werden die gesetzlichen Vorgaben augenscheinlich eingehalten?</t>
  </si>
  <si>
    <t>2.6</t>
  </si>
  <si>
    <t>Verfügt/verfügen der Betriebsleiter oder die auf dem Betrieb für die Tierhaltung hauptverantwortliche/n Person/en über mindestens eine der folgenden Qualifikationen?</t>
  </si>
  <si>
    <t>Stellt/stellen der Betriebsleiter oder die auf dem Betrieb für die Tierhaltung hauptverantwortliche/n Person/en sicher, dass alle Personen, die zur Betreuung und Kontrolle der Tiere beschäftigt sind, entsprechend ihrer Aufgaben fachgerecht geschult oder unterwiesen worden sind?</t>
  </si>
  <si>
    <t>Es ist dafür Sorge zu tragen, dass Unterweisungen sprachlich und inhaltlich verstanden worden sind. Unterweisungen sind  zu dokumentieren (Datum, Name der unterweisenden und unterwiesenen Person/en, Thema).</t>
  </si>
  <si>
    <t>2.7</t>
  </si>
  <si>
    <t xml:space="preserve">Anerkannt werden Fortbildungen, die vom DTSchB durchgeführt werden, sowie von externen Veranstaltern. 
Fortbildungsbestätigungen müssen vorliegen und mind. folgende Informationen enthalten: Titel der Veranstaltung mit Nennung der Tier- und Nutzungsart, Namen und fachlichen Hintergrund der Referenten, Namen des Teilnehmers, Ort, Datum und Dauer der Veranstaltung. E-Learning-Module werden anerkannt, wenn sie mindestens 2 Stunden dauern. </t>
  </si>
  <si>
    <t>Nimmt der Betriebsleiter oder die auf dem Betrieb für die Tierhaltung hauptverantwortliche Person alle zwei Kalenderjahre an einer Fortbildung mit den Themenbereichen Tierverhalten, Tierschutz und/oder Tierhaltung von Aufzuchtferkeln oder Mastschweinen  teil?</t>
  </si>
  <si>
    <t>Vorgaben des Tierschutzgesetzes, der TierSchNutzV mit den entsprechenden Ausführungshinweisen, des Arzneimittelgesetzes, der Verordnung EG 1099/2009 des Rates über den Schutz von Tieren zum Zeitpunkt der Tötung in Verbindung mit der deutschen TierSchlV und der TiersSchutzTrV in der jeweils gültigen Fassung.</t>
  </si>
  <si>
    <t xml:space="preserve">Ferkeleraufzucht </t>
  </si>
  <si>
    <t>• eine erfolgreich abgeschlossene Ausbildung in den Berufen Landwirt, Tierwirt oder Tierpfleger. Dabei muss Erfahrung mit der Haltung von Schweinen oder die Teilnahme an zusätzlichen Fortbildungen oder Praktika in diesem Bereich nachgewiesen werden. 
• ein erfolgreich abgeschlossenes Studium der Landwirtschaft oder verwandter Fächer (z.B. Biologie und Tiermedizin) an einer Universität oder Fachhochschule. Dabei muss Erfahrung mit der Haltung von Schweinen oder die Teilnahme an zusätzlichen Fortbildungen oder Praktika in diesem Bereich nachgewiesen werden. 
• eine langjährige Praxis (mind. 3 Jahre) in der eigenverantwortlichen Haltung von Schweinen ohne tierschutzrechtliche Beanstandung, in Kombination mit einem Nachweis über die Teilnahme an einschlägigen Fortbildungen in diesem Bereich.</t>
  </si>
  <si>
    <t>3.1</t>
  </si>
  <si>
    <t xml:space="preserve">Findet keine Parallelhaltung statt bzw. liegt eine Ausnahmegenehmigung (ANG) für "ausnahmsweise gestattete Parallelhaltung" </t>
  </si>
  <si>
    <t>Betreibt der Betrieb die Ferkelaufzucht in Kombination mit Ferkelerzeugung und/oder Schweinemast?</t>
  </si>
  <si>
    <t>Kombinationen verschiedener Produktionsstandards einer Nutzungsart innerhalb eines teilnehmenden Betriebes ohne Vorliegen einer ANG durch den DTSchB = K.O.</t>
  </si>
  <si>
    <t>Bei Parallelhaltung: Werden die Bedingungen für eine ANG eingehalten?</t>
  </si>
  <si>
    <t>Zugang zu allen Betriebseinheiten (sofern nicht in der ANG abweichend angegeben); unterschiedliche Ohrmarken für TSL- und Nicht-TSL-Tiere; explizite Kennzeichnung auf ausgehenden Lieferscheinen als TSL- bzw. Nicht-TSL-Tiere.</t>
  </si>
  <si>
    <t>Bei Parallelhaltung: Werden Tiere, welche nicht nach den Anforderungen der Premiumstufe gehalten werden, nicht mit dem TSL-Premiumstufe vermarktet?</t>
  </si>
  <si>
    <t xml:space="preserve">Vermarktung von Tieren, welche nicht nach den Anforderungen der Premiumstufe gehalten werden, mit dem TSL-Premiumstufe = K.O. </t>
  </si>
  <si>
    <t>Wird die Konformität von zugekauften/eingestallten Ferkeln nachgewiesen?</t>
  </si>
  <si>
    <t>Es dürfen nur Aufzuchtferkel eingestallt werden, die aus einem zertifizierten Zukaufbetrieb stammen, welcher die Mindestanforderungen für die Ferkelerzeugung für das TSL-System erfüllt.
Nachweis durch aktuelle Zertifikate durch die Lieferanten der betreffenden Tiere und durch Kennzeichung der Tiere auf warenbegleitenden Dokumenten oder durch Zertifikat der eigenen Ferkelerzeugung und Kennzeichnung der betreffenden Tiere. 
Die Konformität der zugekauften/eingestallten Ferkeln kann nicht nachgewiesen werden = K.O.</t>
  </si>
  <si>
    <t>4.2</t>
  </si>
  <si>
    <t>Werden keine Ferkel mit kupierten Schwänzen aufgestallt oder gehalten?</t>
  </si>
  <si>
    <t>Einstallen oder Halten von Ferkel mit kupierten Schwänzen = K.O.</t>
  </si>
  <si>
    <t>4.3</t>
  </si>
  <si>
    <t>Werden keine GVO-haltige Futtermittel eingesetzt?</t>
  </si>
  <si>
    <t>Einsatz von GVO-haltigen Futtermitteln = K.O.</t>
  </si>
  <si>
    <t>Wird auf den Einsatz von Fischmehl, Blutprodukten und tierischen Geweben in der Fütterung verzichtet?</t>
  </si>
  <si>
    <t>Ist jeder Fressplatz frei zugänglich und breit genug?</t>
  </si>
  <si>
    <t>4.4</t>
  </si>
  <si>
    <t>4.5.3</t>
  </si>
  <si>
    <t xml:space="preserve">Werden Schweine, die durch eine Verletzung oder Erkrankung sichtbar in ihrem Allgemeinbefinden gestört sind, oder Einzeltiere, die nicht in der Lage sind, selbstständig ausreichend Wasser und/oder Futter aufzunehmen, abgesondert, entsprechend versorgt, behandelt oder tierschutzgerecht getötet? </t>
  </si>
  <si>
    <t>Die Schweine müssen gleichzeitig im Liegebereich liegen können. Die Menge an Stroh muss ausreichend sein, um einen direkten Kontakt zwischen dem Tier und dem Boden zu verhindern.</t>
  </si>
  <si>
    <t>Sind die Tränken und das Futter in den Krankenbuchten jederzeit für alle Tiere erreichbar?</t>
  </si>
  <si>
    <t xml:space="preserve">Wird am staatlichen Antibiotikamonitoring teilgenommen und Einsicht in die Aufzeichnungen gewährt? </t>
  </si>
  <si>
    <t xml:space="preserve">Werden Antibiotika nur ausnahmsweise und nur nach tierärztlicher Untersuchung im Rahmen einer Therapie eingesetzt? </t>
  </si>
  <si>
    <t>Werden Antibiotika, die bei &gt; 30 % der Tiere angewendet werden sollen, nur nach Resistenztest angewendet?</t>
  </si>
  <si>
    <t>Sollte es aus Tierschutzgründen erforderlich sein, im Sinne einer Notfalltherapie eine Behandlung einzuleiten, bevor das Ergebnis des Resistenztests vorliegt, so muss dennoch im Nachgang ein Resistenztest durchgeführt werden. Die Notwendigkeit einer solchen Notfallbehandlung ist explizit und nachvollziehbar zu dokumentieren.</t>
  </si>
  <si>
    <t>Wird auf den Einsatz sogenannter Reserveantibiotika verzichtet?</t>
  </si>
  <si>
    <t>4.6</t>
  </si>
  <si>
    <t>Ist der Liegebereich planbefestigt, flächendeckend mit geeignetem Material eingestreut und trocken?</t>
  </si>
  <si>
    <t xml:space="preserve">Ist im Liegebereich ein Mikroklima gegeben? </t>
  </si>
  <si>
    <t xml:space="preserve">z.B. durch Abdeckung, Liegekiste, Wärmequelle </t>
  </si>
  <si>
    <t>4.8</t>
  </si>
  <si>
    <t>Werden die Mindestflächen pro Tier eingehalten?</t>
  </si>
  <si>
    <t>Sind im Falle eines Auslaufs mind. 70 % der geforderten Mindestfläche pro Tier im Stall vorhanden?</t>
  </si>
  <si>
    <t>Werden die Mindestflächen pro Tier für den Liegebereich eingehalten?</t>
  </si>
  <si>
    <t>4.9</t>
  </si>
  <si>
    <t>Wird langfaseriges organisches Material zur freien Verfügung angeboten?</t>
  </si>
  <si>
    <t>Wird ausreichend weiteres geeignetes organisches Material zur Beschäftigung angeboten?</t>
  </si>
  <si>
    <t>Sind immer mind. 3 verschiedene organische kau- und abschluckbare Materialien auf dem Betrieb vorrätig, die nicht dem üblicherweise zur Verfügung stehenden langfaserigen Beschäftigungsmaterial entsprechen?</t>
  </si>
  <si>
    <t>z.B. Wühlerde, Strohpellets, Miscanthus, Heu, Äste, Maispflanzen, Maiskörner, Luzernepellets</t>
  </si>
  <si>
    <t xml:space="preserve">Wird im Notfall weiteres kau- und abschluckbares organische Material angeboten? </t>
  </si>
  <si>
    <t>Notfall bedeutet, wenn Schwanz-, Ohren oder Flankenbbeißen auftreten oder schon erste Anzeichen davon beobachtet werden.</t>
  </si>
  <si>
    <t>Im Einzelfall ist bei einem akuten oder drohenden Schwanz- oder Ohrenbeißgeschehen der Einsatz von zugelassenen Blutprodukten für einen begrenzten Zeitraum nach schriftlicher Vereinbarung mit einem Berater des DTSchB zulässig. Diese Vereinbarung ist bei Audits vorzuhalten.</t>
  </si>
  <si>
    <t>Tier-Fressplatz-Verhältnis rationiert: 1:1; ad libitum (trocken): 3:1; ad libitum (brei):6:1.</t>
  </si>
  <si>
    <t>Dem Tier muss es möglich sein eine physiologische Körperhaltung einzunehmen.</t>
  </si>
  <si>
    <t>Sind ausreichend Krankenbuchten vorhanden bzw. werden sie bei Bedarf genutzt?</t>
  </si>
  <si>
    <t>Räumlich getrennt von den Aufzuchtbuchten; entsprechend den Anforderungen an Aufzuchtbuchten sofern nicht weiter geregelt; für mind. 4 % des Bestandes. Eine Abtrennung eines Teilbereichs der Mastbucht als Krankenbucht für Tiere mit nicht-infektiösen Erkrankungen oder Verletzungen ist zulässig. 
Krankenbuchten müssen gesondert gekennzeichnet sein.</t>
  </si>
  <si>
    <t xml:space="preserve">Werden die Platzanforderungen für Krankenbuchten erfüllt? </t>
  </si>
  <si>
    <t>Sind die Krankenbuchten in 2/3 der geforderten Fläche (Liegebereich) eingestreut?</t>
  </si>
  <si>
    <t xml:space="preserve">&lt; 20 kg  0,35 m² je Tier
20 - 30 kg  0,5 m² je Tier 
30 - 35 kg 0,6 m² je Tier </t>
  </si>
  <si>
    <t>Einsicht in Daten des Antibiotikamonitorings wird 
Sollte ein Betrieb aufgrund seiner zu niedrigen Bestandstierzahl nicht am staatlichen Antibiotikamonitoring teilnehmen können, kann er ebenfalls Einsicht in seine Daten der QS-Antibiotika-Datenbank gewähren. Sollte der Betrieb an keinem offiziellen Antibiotikamonitoring teilnehmen, ist er verpflichtet, in die Behandlungsdokumentation des Tierarztes (Anwendungs- und Abgabebelege) Einblick zu gewähren.</t>
  </si>
  <si>
    <t>Sind die Schadgaskonzentrationen in Bereichen, die die Gesundheit der Tiere nicht beeinträchtigen?</t>
  </si>
  <si>
    <t xml:space="preserve">Sensorische Schätzung. Falls die sensorische Bewertung des Stallklimas während des Audits auffällig ist, muss eine technische Messung erfolgen. </t>
  </si>
  <si>
    <t>Falls eine technische Messung durchgeführt wird: Werden bei Ammoniak-Werten über 10 ppm mit dem DTSchB Maßnahmen besprochen?</t>
  </si>
  <si>
    <t>z. B. Überprüfung durch Stallklimaexperten</t>
  </si>
  <si>
    <t>Leichtes Gefälle und/oder max. 3 % Perforation erlaubt; Langstroh, Häckselstroh, Hobelspäne oder vergleichbare organische Materialien erlaubt.
Flächendeckend  bedeutet, dass auch bei inhomogener Verteilung der Einstreu die Gesamtmenge für eine Bedeckung des Liegebereichs ausreicht.</t>
  </si>
  <si>
    <t>&lt; 20 kg mind. 0,35 m² je Tier                                                                    
20 - 30 kg mind. 0,5 m² je Tier                                                                        
30 - 35 kg mind. 0,6 m² je Tier                                                         
Davon mind. planbefestigt und eingestreut:
&lt; 20 kg mind. 0,25 m² je Tier                                                                    
20 - 30 kg mind. 0,3 m² je Tier                                                                        
30 - 35 kg mind. 0,35 m² je Tier  
Die Flächen unter Einrichtungen, wie z.B. Fütterungs- und Beschäftigungsautomat und Tränke, können bei der vorgegebenen Buchtenfläche angerechnet werden. Das Mindestplatzangebot gilt ebenfalls bei Haltung im Stall mit Auslauf oder Offenfrontsystemen.</t>
  </si>
  <si>
    <t xml:space="preserve">&lt; 20 kg mind. 0,15 m² je Tier
20 - 35 kg mind. 0,2 m² je Tier
Die Bemessung des Liegebereiches erfolgt grundsätzlich exklusive evtl. Einrichtungen, d.h. den Tieren müssen die vorgegebenen Flächenmaße als Liegefläche uneingeschränkt zur Verfügung stehen.
</t>
  </si>
  <si>
    <t xml:space="preserve">z.B. Langstroh, Heu, Silage oder vergleichbare Materialien. 
Holz und Seile zählen hier nicht als geeignetes organisches Material. 
Falls im Liegebereich flächendeckend Langstroh eingestreut wird, ist die Bereitstellung von weiterem organischem langfaserigen Beschäftigungsmaterial nicht verpflichtend.
Das organische Material kann in einer Raufe oder anderen Behältnissen angeboten werden. Das Beschäftigungsmaterial muss in einem Verhältnis von max. 12 Tieren pro Beschäftigungsplatz an den Raufen oder anderen Behältnissen angeboten werden. </t>
  </si>
  <si>
    <t>Sind die Buchten so ausgestaltet, dass sie den Schweinen eine Trennung von Liege- und Kotbereich ermöglichen?</t>
  </si>
  <si>
    <t>Mind. 2 Tränken pro Bucht; 1 Tränke mind. 0,5 m Abstand vom Trog; mind. die Hälfte der geforderten Tränken muss offen sein.</t>
  </si>
  <si>
    <t>z.B. aufgehängte Hanfseile, aufgehängte Weichholzbalken, Hebelbalken aus Weichholz. 
Verhältnis von max. 12 Tieren pro Beschäftigungsmaterial oder -platz. 
Falls im Liegebereich flächendeckend Langstroh eingestreut wird, ist die Bereitstellung von weiterem organischem langfaserigen Beschäftigungsmaterial nicht verpflichtend.</t>
  </si>
  <si>
    <t>5.1</t>
  </si>
  <si>
    <t>5.2</t>
  </si>
  <si>
    <t xml:space="preserve">Werden umgehend Sofortmaßnahmen ergriffen und wird dokumentiert, falls ein Schwanzbeißgeschehen auftritt bzw. wenn erste Anzeichen festgestellt werden? </t>
  </si>
  <si>
    <t xml:space="preserve">Zusätzliches organisches Beschäftigungsmaterial, Separierung, Überprüfung der Funktionsfähigkeit von Einrichtungsgegenständen u.a.. </t>
  </si>
  <si>
    <t>Wird bei Tierverlusten von &gt; 3 % pro Durchgang der bestandsbetreuende Tierarzt eingeschaltet, werden Gegenmaßnahmen ergriffen, dokumentiert und dies dem DTSchB mitgeteilt?</t>
  </si>
  <si>
    <t xml:space="preserve">Ein Nachweis über die erfolgte Beratung und die ergriffenen Gegenmaßnahmen ist vorzuhalten. 
</t>
  </si>
  <si>
    <t>Wird bei kurzen Schwänzen und/oder bei schweren Schwanzverletzungen bei &gt; 5 % aller Aufzuchtferkel des Betriebs umgehend eine Beratung durch einen Berater des DTSchB in Anspruch genommen?</t>
  </si>
  <si>
    <t xml:space="preserve">Abprüfen anhand des Bestandsregisters;
bei kontiuerlicher Belegung: Berechnung 2x pro Jahr. Ein Nachweis über die erfolgte tieärztliche Beratung, die ergriffenen Gegenmaßnahmen und die Benachrichtigung des DTSchB ist vorzuhalten. </t>
  </si>
  <si>
    <t>6.1</t>
  </si>
  <si>
    <t>Werden beim Abladen keine schmerzinduzierenden Treibhilfen verwendet?</t>
  </si>
  <si>
    <t>Dokumentation liegt vor.</t>
  </si>
  <si>
    <t>6.2</t>
  </si>
  <si>
    <t>Ist der Transport so geplant, dass die max. Transportentfernung und die max. Transportdauer eingehalten werden?</t>
  </si>
  <si>
    <t xml:space="preserve">200 km und 4 h.  
Der Transport beginnt mit dem Beladen des ersten Tieres auf dem Herkunftsbetrieb und endet mit der Ankunft am Aufzuchtbetrieb.                                                           </t>
  </si>
  <si>
    <t>6.3</t>
  </si>
  <si>
    <t>Wird das Fahrzeug bei Außentemperaturen &lt;10°C mit wärmedämmendem Material eingestreut?</t>
  </si>
  <si>
    <t>Dokumentation zur Einstreu des Transportfahrzeuges liegt vor.</t>
  </si>
  <si>
    <t>Entspricht das Tier-Fressplatz-Verhältnis den Anforderungen?</t>
  </si>
  <si>
    <r>
      <t>OK?</t>
    </r>
    <r>
      <rPr>
        <vertAlign val="superscript"/>
        <sz val="10"/>
        <color theme="1"/>
        <rFont val="Arial"/>
        <family val="2"/>
      </rPr>
      <t>1</t>
    </r>
  </si>
  <si>
    <r>
      <t>Gültig ab: 01.01.</t>
    </r>
    <r>
      <rPr>
        <sz val="8"/>
        <rFont val="Arial"/>
        <family val="2"/>
      </rPr>
      <t>2023</t>
    </r>
  </si>
  <si>
    <t>3 Allgemeine Anforderungen an den tierhaltenden Betrieb</t>
  </si>
  <si>
    <t>Reserveantibiotika für die Humanmedizin: Cephalosporine der 3. und 4. Generation und Fluorchinolone und Polypeptid-Antibiotik, siehe Anhang 7.1. Sie dürfen ausnahmsweise nur im Falle eines Therapienotstandes und nach Vorliegen eines Resistenztests eingesetzt werden, wenn dessen Ergebnis nach ein Wirkstoff aus der Gruppe der Reserveantibiotika der einzige eindeutig sensible Wirkstoff ist.
Sollte es erforderlich sein, aus Tierschutzgründen eine Behandlung im Sinne einer Notfalltherapie einzuleiten, bevor das Ergebnis des Resistenztestes vorliegt, so muss dennoch im Nachgang ein Resistenztest durchgeführt werden. Die Notwendigkeit einer solchen Notfallbehandlung ist explizit und nachvollziehbar zu dokumentieren. Sonderregelung, wenn Probe am lebenden Tier nicht möglich oder nicht sinnvoll.</t>
  </si>
  <si>
    <t>1. Dokumentenüberprüfung</t>
  </si>
  <si>
    <t>2. Anforderungen an den Betrieb zur Teilnahme am Tierschutzlabel-System</t>
  </si>
  <si>
    <t>4. Anforderungen an die Tierhaltung</t>
  </si>
  <si>
    <t>5. Tierbezogene Kriterien</t>
  </si>
  <si>
    <t>6. Anforderungen an den Transport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</si>
</sst>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
    <numFmt numFmtId="165" formatCode="0.0"/>
  </numFmts>
  <fonts count="22"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4"/>
      <color rgb="FF009EE3"/>
      <name val="Arial"/>
      <family val="2"/>
    </font>
    <font>
      <sz val="10"/>
      <color theme="1"/>
      <name val="Arial"/>
      <family val="2"/>
    </font>
    <font>
      <b/>
      <sz val="10"/>
      <color theme="1"/>
      <name val="Arial"/>
      <family val="2"/>
    </font>
    <font>
      <sz val="8"/>
      <color theme="1"/>
      <name val="Arial"/>
      <family val="2"/>
    </font>
    <font>
      <sz val="6"/>
      <color theme="1"/>
      <name val="Arial"/>
      <family val="2"/>
    </font>
    <font>
      <b/>
      <sz val="11"/>
      <color theme="1"/>
      <name val="Arial"/>
      <family val="2"/>
    </font>
    <font>
      <b/>
      <sz val="11"/>
      <color rgb="FFFF0000"/>
      <name val="Arial"/>
      <family val="2"/>
    </font>
    <font>
      <sz val="11"/>
      <color rgb="FFFF0000"/>
      <name val="Arial"/>
      <family val="2"/>
    </font>
    <font>
      <sz val="10"/>
      <color theme="1"/>
      <name val="Arial"/>
      <family val="2"/>
    </font>
    <font>
      <sz val="10"/>
      <color theme="1"/>
      <name val="Arial"/>
      <family val="2"/>
    </font>
    <font>
      <sz val="11"/>
      <color rgb="FF3F3F76"/>
      <name val="Arial"/>
      <family val="2"/>
    </font>
    <font>
      <sz val="11"/>
      <name val="Arial"/>
      <family val="2"/>
    </font>
    <font>
      <vertAlign val="superscript"/>
      <sz val="10"/>
      <color theme="1"/>
      <name val="Arial"/>
      <family val="2"/>
    </font>
    <font>
      <sz val="8"/>
      <name val="Arial"/>
      <family val="2"/>
    </font>
    <font>
      <sz val="10"/>
      <name val="Arial"/>
      <family val="2"/>
    </font>
  </fonts>
  <fills count="6">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rgb="FFFFCC99"/>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style="thin">
        <color theme="1"/>
      </bottom>
      <diagonal/>
    </border>
  </borders>
  <cellStyleXfs count="2">
    <xf numFmtId="0" fontId="0" fillId="0" borderId="0"/>
    <xf numFmtId="0" fontId="17" fillId="4" borderId="12" applyNumberFormat="0" applyAlignment="0" applyProtection="0"/>
  </cellStyleXfs>
  <cellXfs count="168">
    <xf numFmtId="0" fontId="0" fillId="0" borderId="0" xfId="0"/>
    <xf numFmtId="0" fontId="8" fillId="0" borderId="1" xfId="0" applyFont="1" applyBorder="1" applyAlignment="1" applyProtection="1">
      <alignment vertical="center"/>
      <protection locked="0"/>
    </xf>
    <xf numFmtId="0" fontId="8" fillId="0" borderId="0" xfId="0" applyFont="1" applyProtection="1"/>
    <xf numFmtId="0" fontId="8" fillId="0" borderId="0" xfId="0" applyFont="1" applyAlignment="1" applyProtection="1">
      <alignment horizontal="center" vertical="center"/>
    </xf>
    <xf numFmtId="0" fontId="8"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6" fillId="0" borderId="0" xfId="0" applyFont="1" applyProtection="1"/>
    <xf numFmtId="0" fontId="6" fillId="0" borderId="0" xfId="0" applyFont="1" applyAlignment="1" applyProtection="1">
      <alignment horizontal="right"/>
    </xf>
    <xf numFmtId="0" fontId="12" fillId="0" borderId="0" xfId="0" applyFont="1" applyAlignment="1" applyProtection="1">
      <alignment horizontal="center"/>
    </xf>
    <xf numFmtId="0" fontId="6" fillId="0" borderId="2" xfId="0" applyFont="1" applyBorder="1" applyAlignment="1" applyProtection="1"/>
    <xf numFmtId="0" fontId="6" fillId="0" borderId="0" xfId="0" applyFont="1" applyAlignment="1" applyProtection="1">
      <alignment vertical="center"/>
    </xf>
    <xf numFmtId="0" fontId="6" fillId="0" borderId="1" xfId="0" applyFont="1" applyBorder="1" applyAlignment="1" applyProtection="1">
      <alignment vertical="center"/>
    </xf>
    <xf numFmtId="0" fontId="6" fillId="0" borderId="1" xfId="0" applyFont="1" applyFill="1" applyBorder="1" applyAlignment="1" applyProtection="1">
      <alignment horizontal="right" vertical="center"/>
    </xf>
    <xf numFmtId="164" fontId="8" fillId="0" borderId="1" xfId="0" applyNumberFormat="1" applyFont="1" applyBorder="1" applyAlignment="1" applyProtection="1">
      <alignment horizontal="center" vertical="center"/>
      <protection locked="0"/>
    </xf>
    <xf numFmtId="20" fontId="8" fillId="0" borderId="1" xfId="0"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6" fillId="0" borderId="0" xfId="0" applyFont="1" applyAlignment="1" applyProtection="1">
      <alignment horizontal="center" vertical="center"/>
    </xf>
    <xf numFmtId="0" fontId="10" fillId="0" borderId="0" xfId="0" applyFont="1" applyAlignment="1" applyProtection="1">
      <alignment horizontal="right" vertical="center"/>
    </xf>
    <xf numFmtId="0" fontId="10" fillId="0" borderId="0" xfId="0" applyFont="1" applyAlignment="1" applyProtection="1">
      <alignment horizontal="left" vertical="center"/>
    </xf>
    <xf numFmtId="0" fontId="10" fillId="0" borderId="0" xfId="0" applyFont="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right" vertical="center"/>
    </xf>
    <xf numFmtId="0" fontId="6" fillId="0" borderId="2" xfId="0" applyFont="1" applyBorder="1" applyAlignment="1" applyProtection="1">
      <alignment vertical="center"/>
    </xf>
    <xf numFmtId="0" fontId="6" fillId="0" borderId="2" xfId="0" applyFont="1" applyBorder="1" applyAlignment="1" applyProtection="1">
      <alignment horizontal="center" vertical="center"/>
    </xf>
    <xf numFmtId="0" fontId="6" fillId="0" borderId="0" xfId="0" applyFont="1" applyAlignment="1" applyProtection="1">
      <alignment horizontal="left" vertical="center"/>
    </xf>
    <xf numFmtId="1" fontId="8" fillId="0" borderId="0" xfId="0" applyNumberFormat="1" applyFont="1" applyBorder="1" applyAlignment="1" applyProtection="1">
      <alignment horizontal="left" vertical="center"/>
    </xf>
    <xf numFmtId="49" fontId="8" fillId="0" borderId="0" xfId="0" applyNumberFormat="1" applyFont="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vertical="center"/>
      <protection locked="0"/>
    </xf>
    <xf numFmtId="165" fontId="8" fillId="0" borderId="0" xfId="0" applyNumberFormat="1" applyFont="1" applyBorder="1" applyAlignment="1" applyProtection="1">
      <alignment horizontal="center" vertical="center"/>
    </xf>
    <xf numFmtId="0" fontId="8" fillId="0" borderId="0" xfId="0" applyFont="1" applyBorder="1" applyAlignment="1" applyProtection="1">
      <alignment horizontal="center" vertical="center"/>
    </xf>
    <xf numFmtId="0" fontId="7" fillId="0" borderId="0" xfId="0" applyFont="1" applyAlignment="1" applyProtection="1">
      <alignment vertical="center"/>
    </xf>
    <xf numFmtId="0" fontId="8"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left" vertical="center" wrapText="1"/>
    </xf>
    <xf numFmtId="0" fontId="6" fillId="0" borderId="2" xfId="0" applyFont="1" applyBorder="1" applyProtection="1"/>
    <xf numFmtId="49" fontId="8" fillId="0" borderId="0" xfId="0" applyNumberFormat="1"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0" xfId="0" applyFont="1" applyBorder="1" applyAlignment="1" applyProtection="1">
      <alignment vertical="center" wrapText="1"/>
    </xf>
    <xf numFmtId="1" fontId="8" fillId="0" borderId="0" xfId="0" applyNumberFormat="1" applyFont="1" applyBorder="1" applyAlignment="1" applyProtection="1">
      <alignment horizontal="left" vertical="center"/>
      <protection locked="0"/>
    </xf>
    <xf numFmtId="165" fontId="8" fillId="0" borderId="0" xfId="0" applyNumberFormat="1" applyFont="1" applyBorder="1" applyAlignment="1" applyProtection="1">
      <alignment horizontal="center" vertical="center"/>
      <protection locked="0"/>
    </xf>
    <xf numFmtId="0" fontId="8" fillId="0" borderId="0" xfId="0" applyNumberFormat="1" applyFont="1" applyBorder="1" applyAlignment="1" applyProtection="1">
      <alignment horizontal="center" vertical="center"/>
      <protection locked="0"/>
    </xf>
    <xf numFmtId="0" fontId="8" fillId="0" borderId="0" xfId="0" applyFont="1" applyProtection="1">
      <protection locked="0"/>
    </xf>
    <xf numFmtId="49" fontId="8" fillId="0" borderId="0" xfId="0" applyNumberFormat="1"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0" xfId="0" applyFont="1" applyBorder="1" applyProtection="1">
      <protection locked="0"/>
    </xf>
    <xf numFmtId="14" fontId="14" fillId="3" borderId="1" xfId="0" applyNumberFormat="1" applyFont="1" applyFill="1" applyBorder="1" applyAlignment="1" applyProtection="1">
      <alignment horizontal="right" vertical="center"/>
      <protection locked="0"/>
    </xf>
    <xf numFmtId="0" fontId="14" fillId="3" borderId="1" xfId="0" applyFont="1" applyFill="1" applyBorder="1" applyAlignment="1" applyProtection="1">
      <alignment horizontal="right" vertical="center"/>
      <protection locked="0"/>
    </xf>
    <xf numFmtId="1" fontId="15" fillId="0" borderId="0" xfId="0" applyNumberFormat="1" applyFont="1" applyBorder="1" applyAlignment="1" applyProtection="1">
      <alignment horizontal="left" vertical="center"/>
      <protection locked="0"/>
    </xf>
    <xf numFmtId="165" fontId="15" fillId="0" borderId="0" xfId="0" applyNumberFormat="1" applyFont="1" applyBorder="1" applyAlignment="1" applyProtection="1">
      <alignment horizontal="center" vertical="center"/>
      <protection locked="0"/>
    </xf>
    <xf numFmtId="49" fontId="15" fillId="0" borderId="0" xfId="0" applyNumberFormat="1" applyFont="1" applyBorder="1" applyAlignment="1" applyProtection="1">
      <alignment vertical="center" wrapText="1"/>
      <protection locked="0"/>
    </xf>
    <xf numFmtId="0" fontId="15" fillId="0" borderId="0" xfId="0" applyFont="1" applyBorder="1" applyAlignment="1" applyProtection="1">
      <alignment vertical="center" wrapText="1"/>
      <protection locked="0"/>
    </xf>
    <xf numFmtId="14" fontId="8" fillId="0" borderId="0" xfId="0" applyNumberFormat="1" applyFont="1" applyAlignment="1" applyProtection="1">
      <alignment horizontal="right" vertical="center"/>
      <protection locked="0"/>
    </xf>
    <xf numFmtId="0" fontId="4" fillId="0" borderId="1" xfId="0" applyFont="1" applyBorder="1" applyAlignment="1" applyProtection="1">
      <alignment vertical="center"/>
    </xf>
    <xf numFmtId="0" fontId="8" fillId="0" borderId="0" xfId="0" applyFont="1" applyAlignment="1" applyProtection="1">
      <alignment wrapText="1"/>
      <protection locked="0"/>
    </xf>
    <xf numFmtId="0" fontId="16" fillId="0" borderId="0" xfId="0" applyFont="1" applyBorder="1" applyAlignment="1" applyProtection="1">
      <alignment horizontal="left" vertical="center" wrapText="1"/>
      <protection locked="0"/>
    </xf>
    <xf numFmtId="0" fontId="16" fillId="0" borderId="0" xfId="0" applyFont="1" applyBorder="1" applyAlignment="1" applyProtection="1">
      <alignment horizontal="center" vertical="center"/>
      <protection locked="0"/>
    </xf>
    <xf numFmtId="0" fontId="16"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center" vertical="center" wrapText="1"/>
      <protection locked="0"/>
    </xf>
    <xf numFmtId="0" fontId="8" fillId="0" borderId="1" xfId="0" applyFont="1" applyBorder="1" applyAlignment="1" applyProtection="1">
      <alignment horizontal="left" vertical="center"/>
    </xf>
    <xf numFmtId="0" fontId="2" fillId="0" borderId="1" xfId="0" applyFont="1" applyBorder="1" applyAlignment="1" applyProtection="1">
      <alignment vertical="center"/>
    </xf>
    <xf numFmtId="0" fontId="1" fillId="0" borderId="1" xfId="0" applyFont="1" applyBorder="1" applyAlignment="1" applyProtection="1">
      <alignment vertical="center"/>
    </xf>
    <xf numFmtId="0" fontId="1" fillId="0" borderId="0" xfId="0" applyFont="1" applyAlignment="1" applyProtection="1">
      <alignment vertical="center"/>
    </xf>
    <xf numFmtId="14" fontId="6" fillId="0" borderId="0" xfId="0" applyNumberFormat="1" applyFont="1" applyAlignment="1" applyProtection="1">
      <alignment horizontal="right" vertical="center"/>
      <protection locked="0"/>
    </xf>
    <xf numFmtId="0" fontId="18" fillId="5" borderId="1" xfId="0" applyFont="1" applyFill="1" applyBorder="1" applyAlignment="1" applyProtection="1">
      <alignment horizontal="right" vertical="center"/>
    </xf>
    <xf numFmtId="0" fontId="17" fillId="0" borderId="13" xfId="1" applyFill="1" applyBorder="1" applyAlignment="1" applyProtection="1">
      <alignment horizontal="center" vertical="center"/>
      <protection locked="0"/>
    </xf>
    <xf numFmtId="0" fontId="17" fillId="0" borderId="14" xfId="1" applyFill="1" applyBorder="1" applyAlignment="1" applyProtection="1">
      <alignment horizontal="center" vertical="center"/>
      <protection locked="0"/>
    </xf>
    <xf numFmtId="0" fontId="8" fillId="0" borderId="0" xfId="0" applyFont="1" applyAlignment="1" applyProtection="1">
      <alignment horizontal="left"/>
    </xf>
    <xf numFmtId="0" fontId="8" fillId="0" borderId="0" xfId="0" applyFont="1" applyAlignment="1" applyProtection="1">
      <alignment horizontal="left" vertical="center"/>
    </xf>
    <xf numFmtId="0" fontId="1" fillId="0" borderId="1" xfId="0" applyFont="1" applyFill="1" applyBorder="1" applyAlignment="1" applyProtection="1">
      <alignment horizontal="right" vertical="center"/>
    </xf>
    <xf numFmtId="0" fontId="5" fillId="5" borderId="1" xfId="0" applyFont="1" applyFill="1" applyBorder="1" applyAlignment="1" applyProtection="1">
      <alignment horizontal="right" vertical="center"/>
    </xf>
    <xf numFmtId="0" fontId="8" fillId="0" borderId="1" xfId="0" applyFont="1" applyBorder="1" applyAlignment="1" applyProtection="1">
      <alignment horizontal="left" vertical="center" wrapText="1"/>
      <protection locked="0"/>
    </xf>
    <xf numFmtId="0" fontId="15" fillId="0" borderId="0" xfId="0" applyFont="1" applyBorder="1" applyAlignment="1" applyProtection="1">
      <alignment horizontal="left" vertical="center" wrapText="1"/>
      <protection locked="0"/>
    </xf>
    <xf numFmtId="0" fontId="6"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7" fillId="0" borderId="0" xfId="0" applyFont="1" applyAlignment="1" applyProtection="1">
      <alignment vertical="center"/>
      <protection locked="0"/>
    </xf>
    <xf numFmtId="0" fontId="10" fillId="0" borderId="0" xfId="0" applyFont="1" applyAlignment="1" applyProtection="1">
      <alignment vertical="center"/>
      <protection locked="0"/>
    </xf>
    <xf numFmtId="0" fontId="8" fillId="0" borderId="0" xfId="0" applyFont="1" applyFill="1" applyAlignment="1" applyProtection="1">
      <alignment horizontal="center" vertical="center"/>
      <protection locked="0"/>
    </xf>
    <xf numFmtId="0" fontId="8" fillId="0" borderId="0" xfId="0" applyFont="1" applyFill="1" applyProtection="1">
      <protection locked="0"/>
    </xf>
    <xf numFmtId="0" fontId="8" fillId="0" borderId="0" xfId="0" applyFont="1" applyAlignment="1" applyProtection="1">
      <alignment horizontal="left"/>
      <protection locked="0"/>
    </xf>
    <xf numFmtId="0" fontId="8" fillId="0" borderId="0" xfId="0" applyFont="1" applyAlignment="1" applyProtection="1">
      <alignment horizontal="center"/>
      <protection locked="0"/>
    </xf>
    <xf numFmtId="49" fontId="8" fillId="0" borderId="0" xfId="0" applyNumberFormat="1" applyFont="1" applyProtection="1">
      <protection locked="0"/>
    </xf>
    <xf numFmtId="0" fontId="8" fillId="0" borderId="0" xfId="0" applyNumberFormat="1" applyFont="1" applyBorder="1" applyAlignment="1" applyProtection="1">
      <alignment horizontal="left" vertical="center" wrapText="1"/>
    </xf>
    <xf numFmtId="165" fontId="8" fillId="0" borderId="0" xfId="0" applyNumberFormat="1" applyFont="1" applyBorder="1" applyAlignment="1" applyProtection="1">
      <alignment horizontal="center" vertical="center" wrapText="1"/>
    </xf>
    <xf numFmtId="0" fontId="8" fillId="0" borderId="0" xfId="0" applyNumberFormat="1" applyFont="1" applyBorder="1" applyAlignment="1" applyProtection="1">
      <alignment horizontal="center" vertical="center" wrapText="1"/>
    </xf>
    <xf numFmtId="0" fontId="16" fillId="0" borderId="0" xfId="0" applyNumberFormat="1" applyFont="1" applyBorder="1" applyAlignment="1" applyProtection="1">
      <alignment horizontal="left" vertical="center"/>
    </xf>
    <xf numFmtId="165" fontId="16" fillId="0" borderId="0" xfId="0" applyNumberFormat="1" applyFont="1" applyBorder="1" applyAlignment="1" applyProtection="1">
      <alignment horizontal="center" vertical="center"/>
    </xf>
    <xf numFmtId="0" fontId="16" fillId="0" borderId="0" xfId="0" applyNumberFormat="1" applyFont="1" applyBorder="1" applyAlignment="1" applyProtection="1">
      <alignment horizontal="center" vertical="center"/>
    </xf>
    <xf numFmtId="0" fontId="8" fillId="0" borderId="0" xfId="0" applyNumberFormat="1" applyFont="1" applyBorder="1" applyAlignment="1" applyProtection="1">
      <alignment horizontal="left" vertical="center"/>
    </xf>
    <xf numFmtId="0" fontId="8" fillId="0" borderId="0" xfId="0" applyNumberFormat="1" applyFont="1" applyBorder="1" applyAlignment="1" applyProtection="1">
      <alignment horizontal="center" vertical="center"/>
    </xf>
    <xf numFmtId="49" fontId="8" fillId="0" borderId="0" xfId="0" applyNumberFormat="1" applyFont="1" applyFill="1" applyBorder="1" applyAlignment="1" applyProtection="1">
      <alignment horizontal="left" vertical="center" wrapText="1"/>
    </xf>
    <xf numFmtId="0" fontId="21" fillId="0" borderId="0" xfId="0" applyFont="1" applyBorder="1" applyAlignment="1" applyProtection="1">
      <alignment vertical="center" wrapText="1"/>
    </xf>
    <xf numFmtId="49" fontId="8" fillId="0" borderId="2" xfId="0" applyNumberFormat="1" applyFont="1" applyBorder="1" applyAlignment="1" applyProtection="1">
      <alignment vertical="center" wrapText="1"/>
    </xf>
    <xf numFmtId="0" fontId="8" fillId="0" borderId="2" xfId="0" applyFont="1" applyBorder="1" applyAlignment="1" applyProtection="1">
      <alignment vertical="center" wrapText="1"/>
    </xf>
    <xf numFmtId="1" fontId="15" fillId="0" borderId="0" xfId="0" applyNumberFormat="1" applyFont="1" applyBorder="1" applyAlignment="1" applyProtection="1">
      <alignment horizontal="left" vertical="center"/>
    </xf>
    <xf numFmtId="49" fontId="8" fillId="0" borderId="0" xfId="0" applyNumberFormat="1" applyFont="1" applyBorder="1" applyAlignment="1" applyProtection="1">
      <alignment vertical="center" wrapText="1"/>
    </xf>
    <xf numFmtId="49" fontId="8" fillId="0" borderId="6" xfId="0" applyNumberFormat="1" applyFont="1" applyBorder="1" applyAlignment="1" applyProtection="1">
      <alignment vertical="center" wrapText="1"/>
    </xf>
    <xf numFmtId="0" fontId="8" fillId="0" borderId="6" xfId="0" applyFont="1" applyBorder="1" applyAlignment="1" applyProtection="1">
      <alignment vertical="center" wrapText="1"/>
    </xf>
    <xf numFmtId="49" fontId="8" fillId="0" borderId="3" xfId="0" applyNumberFormat="1" applyFont="1" applyBorder="1" applyAlignment="1" applyProtection="1">
      <alignment vertical="center" wrapText="1"/>
    </xf>
    <xf numFmtId="0" fontId="8" fillId="0" borderId="3" xfId="0" applyFont="1" applyBorder="1" applyAlignment="1" applyProtection="1">
      <alignment vertical="center" wrapText="1"/>
    </xf>
    <xf numFmtId="165" fontId="15" fillId="0" borderId="0" xfId="0" applyNumberFormat="1" applyFont="1" applyBorder="1" applyAlignment="1" applyProtection="1">
      <alignment horizontal="center" vertical="center"/>
    </xf>
    <xf numFmtId="0" fontId="8" fillId="0" borderId="0" xfId="0" applyFont="1" applyAlignment="1" applyProtection="1">
      <alignment vertical="center" wrapText="1"/>
    </xf>
    <xf numFmtId="1" fontId="15" fillId="0" borderId="2" xfId="0" applyNumberFormat="1" applyFont="1" applyBorder="1" applyAlignment="1" applyProtection="1">
      <alignment horizontal="left" vertical="center"/>
    </xf>
    <xf numFmtId="165" fontId="15" fillId="0" borderId="2" xfId="0" applyNumberFormat="1" applyFont="1" applyBorder="1" applyAlignment="1" applyProtection="1">
      <alignment horizontal="center" vertical="center"/>
    </xf>
    <xf numFmtId="0" fontId="16" fillId="0" borderId="2" xfId="0" applyFont="1" applyBorder="1" applyAlignment="1" applyProtection="1">
      <alignment horizontal="center" vertical="center" wrapText="1"/>
      <protection locked="0"/>
    </xf>
    <xf numFmtId="0" fontId="15" fillId="0" borderId="2" xfId="0" applyFont="1" applyBorder="1" applyAlignment="1" applyProtection="1">
      <alignment horizontal="left" vertical="center" wrapText="1"/>
      <protection locked="0"/>
    </xf>
    <xf numFmtId="0" fontId="8" fillId="0" borderId="0" xfId="0" applyFont="1" applyAlignment="1" applyProtection="1">
      <alignment horizontal="left" vertical="center"/>
      <protection locked="0"/>
    </xf>
    <xf numFmtId="0" fontId="8" fillId="0" borderId="4" xfId="0" applyFont="1" applyBorder="1" applyAlignment="1" applyProtection="1">
      <alignment horizontal="center" vertical="center"/>
    </xf>
    <xf numFmtId="0" fontId="6" fillId="0" borderId="3" xfId="0" applyFont="1" applyBorder="1" applyAlignment="1" applyProtection="1">
      <alignment horizontal="left"/>
    </xf>
    <xf numFmtId="49" fontId="8" fillId="0" borderId="1" xfId="0" applyNumberFormat="1" applyFont="1" applyBorder="1" applyAlignment="1" applyProtection="1">
      <alignment horizontal="left" vertical="center" wrapText="1"/>
      <protection locked="0"/>
    </xf>
    <xf numFmtId="14" fontId="8" fillId="0" borderId="1" xfId="0" applyNumberFormat="1" applyFont="1" applyBorder="1" applyAlignment="1" applyProtection="1">
      <alignment horizontal="center" vertical="center"/>
      <protection locked="0"/>
    </xf>
    <xf numFmtId="49" fontId="8" fillId="0" borderId="1" xfId="0" applyNumberFormat="1" applyFont="1" applyBorder="1" applyAlignment="1" applyProtection="1">
      <alignment horizontal="left" vertical="center"/>
      <protection locked="0"/>
    </xf>
    <xf numFmtId="0" fontId="8" fillId="0" borderId="0" xfId="0" applyFont="1" applyAlignment="1" applyProtection="1">
      <alignment horizontal="left"/>
    </xf>
    <xf numFmtId="0" fontId="8" fillId="0" borderId="1" xfId="0" applyFont="1" applyBorder="1" applyAlignment="1" applyProtection="1">
      <alignment horizontal="left" vertical="center"/>
    </xf>
    <xf numFmtId="0" fontId="6" fillId="0" borderId="3" xfId="0" applyFont="1" applyBorder="1" applyAlignment="1" applyProtection="1">
      <alignment horizontal="center" vertical="center"/>
    </xf>
    <xf numFmtId="0" fontId="6" fillId="0" borderId="3" xfId="0" applyFont="1" applyBorder="1" applyAlignment="1" applyProtection="1">
      <alignment horizontal="center"/>
    </xf>
    <xf numFmtId="0" fontId="9" fillId="0" borderId="0" xfId="0" applyFont="1" applyAlignment="1" applyProtection="1">
      <alignment horizontal="left" vertical="center" wrapText="1"/>
    </xf>
    <xf numFmtId="0" fontId="8" fillId="0" borderId="4" xfId="0" applyFont="1" applyBorder="1" applyAlignment="1" applyProtection="1">
      <alignment horizontal="left" vertical="center"/>
    </xf>
    <xf numFmtId="0" fontId="8" fillId="0" borderId="6" xfId="0" applyFont="1" applyBorder="1" applyAlignment="1" applyProtection="1">
      <alignment horizontal="left" vertical="center"/>
    </xf>
    <xf numFmtId="0" fontId="8" fillId="0" borderId="5" xfId="0" applyFont="1" applyBorder="1" applyAlignment="1" applyProtection="1">
      <alignment horizontal="left" vertical="center"/>
    </xf>
    <xf numFmtId="0" fontId="8" fillId="0" borderId="1" xfId="0" applyFont="1" applyBorder="1" applyAlignment="1" applyProtection="1">
      <alignment horizontal="left" vertical="center" wrapText="1"/>
    </xf>
    <xf numFmtId="0" fontId="8" fillId="0" borderId="4" xfId="0" applyFont="1" applyBorder="1" applyAlignment="1" applyProtection="1">
      <alignment horizontal="left" vertical="center" wrapText="1"/>
    </xf>
    <xf numFmtId="0" fontId="8" fillId="0" borderId="6" xfId="0" applyFont="1" applyBorder="1" applyAlignment="1" applyProtection="1">
      <alignment horizontal="left" vertical="center" wrapText="1"/>
    </xf>
    <xf numFmtId="0" fontId="8" fillId="0" borderId="5" xfId="0" applyFont="1" applyBorder="1" applyAlignment="1" applyProtection="1">
      <alignment horizontal="left" vertical="center" wrapText="1"/>
    </xf>
    <xf numFmtId="49" fontId="8" fillId="0" borderId="4" xfId="0" applyNumberFormat="1" applyFont="1" applyBorder="1" applyAlignment="1" applyProtection="1">
      <alignment horizontal="left" vertical="center" wrapText="1"/>
      <protection locked="0"/>
    </xf>
    <xf numFmtId="49" fontId="8" fillId="0" borderId="6" xfId="0" applyNumberFormat="1" applyFont="1" applyBorder="1" applyAlignment="1" applyProtection="1">
      <alignment horizontal="left" vertical="center" wrapText="1"/>
      <protection locked="0"/>
    </xf>
    <xf numFmtId="49" fontId="8" fillId="0" borderId="5" xfId="0" applyNumberFormat="1" applyFont="1" applyBorder="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6" fillId="0" borderId="2" xfId="0" applyFont="1" applyBorder="1" applyAlignment="1" applyProtection="1">
      <alignment horizontal="left" vertical="center"/>
      <protection locked="0"/>
    </xf>
    <xf numFmtId="0" fontId="7" fillId="0" borderId="0" xfId="0" applyFont="1" applyAlignment="1" applyProtection="1">
      <alignment horizontal="center" vertical="center"/>
    </xf>
    <xf numFmtId="0" fontId="9" fillId="2" borderId="1" xfId="0" applyFont="1" applyFill="1" applyBorder="1" applyAlignment="1" applyProtection="1">
      <alignment horizontal="center" vertical="center" wrapText="1"/>
    </xf>
    <xf numFmtId="0" fontId="6" fillId="0" borderId="3" xfId="0" applyFont="1" applyBorder="1" applyAlignment="1" applyProtection="1">
      <alignment horizontal="left" vertical="center"/>
    </xf>
    <xf numFmtId="0" fontId="9" fillId="2" borderId="1" xfId="0" applyFont="1" applyFill="1" applyBorder="1" applyAlignment="1" applyProtection="1">
      <alignment horizontal="center" vertical="center"/>
    </xf>
    <xf numFmtId="0" fontId="8" fillId="0" borderId="0" xfId="0" applyFont="1" applyAlignment="1" applyProtection="1">
      <alignment horizontal="left" vertical="center"/>
      <protection locked="0"/>
    </xf>
    <xf numFmtId="0" fontId="8" fillId="0" borderId="3" xfId="0" applyFont="1" applyBorder="1" applyAlignment="1" applyProtection="1">
      <alignment horizontal="left" vertical="center"/>
    </xf>
    <xf numFmtId="0" fontId="3" fillId="0" borderId="0" xfId="0" applyFont="1" applyAlignment="1" applyProtection="1">
      <alignment horizontal="left" vertical="center" wrapText="1"/>
    </xf>
    <xf numFmtId="0" fontId="6" fillId="0" borderId="0" xfId="0" applyFont="1" applyAlignment="1" applyProtection="1">
      <alignment horizontal="left" vertical="center" wrapText="1"/>
    </xf>
    <xf numFmtId="0" fontId="8" fillId="0" borderId="4" xfId="0" applyFont="1" applyBorder="1" applyAlignment="1" applyProtection="1">
      <alignment horizontal="center" vertical="center"/>
    </xf>
    <xf numFmtId="0" fontId="8" fillId="0" borderId="5" xfId="0" applyFont="1" applyBorder="1" applyAlignment="1" applyProtection="1">
      <alignment horizontal="center" vertical="center"/>
    </xf>
    <xf numFmtId="0" fontId="7" fillId="0" borderId="0" xfId="0" applyNumberFormat="1" applyFont="1" applyAlignment="1" applyProtection="1">
      <alignment horizontal="center" vertical="center"/>
    </xf>
    <xf numFmtId="0" fontId="9" fillId="2" borderId="10" xfId="0" applyFont="1" applyFill="1" applyBorder="1" applyAlignment="1" applyProtection="1">
      <alignment horizontal="left" vertical="center"/>
      <protection locked="0"/>
    </xf>
    <xf numFmtId="0" fontId="9" fillId="2" borderId="3" xfId="0" applyFont="1" applyFill="1" applyBorder="1" applyAlignment="1" applyProtection="1">
      <alignment horizontal="left" vertical="center"/>
      <protection locked="0"/>
    </xf>
    <xf numFmtId="0" fontId="9" fillId="2" borderId="8" xfId="0" applyFont="1" applyFill="1" applyBorder="1" applyAlignment="1" applyProtection="1">
      <alignment horizontal="left" vertical="center"/>
      <protection locked="0"/>
    </xf>
    <xf numFmtId="0" fontId="7" fillId="0" borderId="0" xfId="0" applyFont="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4" xfId="0" applyFont="1" applyFill="1" applyBorder="1" applyAlignment="1" applyProtection="1">
      <alignment horizontal="left" vertical="center"/>
      <protection locked="0"/>
    </xf>
    <xf numFmtId="0" fontId="9" fillId="2" borderId="6" xfId="0" applyFont="1" applyFill="1" applyBorder="1" applyAlignment="1" applyProtection="1">
      <alignment horizontal="left" vertical="center"/>
      <protection locked="0"/>
    </xf>
    <xf numFmtId="0" fontId="9" fillId="2" borderId="5" xfId="0" applyFont="1" applyFill="1" applyBorder="1" applyAlignment="1" applyProtection="1">
      <alignment horizontal="left" vertical="center"/>
      <protection locked="0"/>
    </xf>
    <xf numFmtId="0" fontId="9" fillId="2" borderId="11" xfId="0" applyFont="1" applyFill="1" applyBorder="1" applyAlignment="1" applyProtection="1">
      <alignment horizontal="left" vertical="center"/>
      <protection locked="0"/>
    </xf>
    <xf numFmtId="0" fontId="10" fillId="0" borderId="0" xfId="0" applyFont="1" applyAlignment="1" applyProtection="1">
      <alignment horizontal="center" vertical="center" wrapText="1"/>
      <protection locked="0"/>
    </xf>
    <xf numFmtId="0" fontId="10" fillId="0" borderId="0" xfId="0" applyFont="1" applyAlignment="1" applyProtection="1">
      <alignment horizontal="center" vertical="center"/>
      <protection locked="0"/>
    </xf>
    <xf numFmtId="0" fontId="8" fillId="0" borderId="2" xfId="0" applyFont="1" applyBorder="1" applyAlignment="1" applyProtection="1">
      <alignment horizontal="left" vertical="center"/>
      <protection locked="0"/>
    </xf>
    <xf numFmtId="0" fontId="8" fillId="0" borderId="9" xfId="0" applyFont="1" applyFill="1" applyBorder="1" applyAlignment="1" applyProtection="1">
      <alignment horizontal="left" vertical="center"/>
    </xf>
    <xf numFmtId="0" fontId="8" fillId="0" borderId="7" xfId="0" applyFont="1" applyFill="1" applyBorder="1" applyAlignment="1" applyProtection="1">
      <alignment horizontal="left" vertical="center"/>
    </xf>
    <xf numFmtId="0" fontId="8" fillId="0" borderId="9"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49" fontId="8" fillId="0" borderId="9" xfId="0" applyNumberFormat="1" applyFont="1" applyFill="1" applyBorder="1" applyAlignment="1" applyProtection="1">
      <alignment horizontal="center" vertical="center" wrapText="1"/>
    </xf>
    <xf numFmtId="49" fontId="8" fillId="0" borderId="7" xfId="0" applyNumberFormat="1"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12" fillId="0" borderId="0" xfId="0" applyFont="1" applyAlignment="1" applyProtection="1">
      <alignment horizontal="center"/>
    </xf>
    <xf numFmtId="0" fontId="5" fillId="0" borderId="0" xfId="0" applyFont="1" applyAlignment="1" applyProtection="1">
      <alignment horizontal="center" wrapText="1"/>
    </xf>
  </cellXfs>
  <cellStyles count="2">
    <cellStyle name="Eingabe" xfId="1" builtinId="20"/>
    <cellStyle name="Standard" xfId="0" builtinId="0"/>
  </cellStyles>
  <dxfs count="204">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numFmt numFmtId="0" formatCode="General"/>
      <alignment horizontal="center" textRotation="0" wrapText="0" indent="0" justifyLastLine="0" shrinkToFit="0" readingOrder="0"/>
      <protection locked="0" hidden="0"/>
    </dxf>
    <dxf>
      <numFmt numFmtId="165" formatCode="0.0"/>
      <alignment horizont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ttom style="thin">
          <color indexed="64"/>
        </bottom>
      </border>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theme="0"/>
      </font>
      <fill>
        <patternFill>
          <bgColor rgb="FFFF0000"/>
        </patternFill>
      </fill>
    </dxf>
    <dxf>
      <font>
        <color theme="1"/>
      </font>
      <fill>
        <patternFill>
          <bgColor rgb="FFFFFF00"/>
        </patternFill>
      </fill>
    </dxf>
    <dxf>
      <font>
        <color theme="1"/>
      </font>
      <fill>
        <patternFill>
          <bgColor rgb="FFFFAD53"/>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fill>
        <patternFill>
          <bgColor theme="0" tint="-0.24994659260841701"/>
        </patternFill>
      </fill>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0" tint="-0.24994659260841701"/>
        </left>
        <right style="thin">
          <color theme="0" tint="-0.24994659260841701"/>
        </right>
        <top style="thin">
          <color theme="0" tint="-0.24994659260841701"/>
        </top>
        <bottom style="thin">
          <color theme="0" tint="-0.24994659260841701"/>
        </bottom>
        <horizontal style="thin">
          <color theme="0" tint="-0.24994659260841701"/>
        </horizontal>
      </border>
    </dxf>
  </dxfs>
  <tableStyles count="2" defaultTableStyle="TSL_1" defaultPivotStyle="PivotStyleMedium9">
    <tableStyle name="TSL" pivot="0" count="9">
      <tableStyleElement type="wholeTable" dxfId="203"/>
      <tableStyleElement type="headerRow" dxfId="202"/>
      <tableStyleElement type="totalRow" dxfId="201"/>
      <tableStyleElement type="firstColumn" dxfId="200"/>
      <tableStyleElement type="lastColumn" dxfId="199"/>
      <tableStyleElement type="firstRowStripe" dxfId="198"/>
      <tableStyleElement type="secondRowStripe" dxfId="197"/>
      <tableStyleElement type="firstColumnStripe" dxfId="196"/>
      <tableStyleElement type="secondColumnStripe" dxfId="195"/>
    </tableStyle>
    <tableStyle name="TSL_1" pivot="0" count="9">
      <tableStyleElement type="wholeTable" dxfId="194"/>
      <tableStyleElement type="headerRow" dxfId="193"/>
      <tableStyleElement type="totalRow" dxfId="192"/>
      <tableStyleElement type="firstColumn" dxfId="191"/>
      <tableStyleElement type="lastColumn" dxfId="190"/>
      <tableStyleElement type="firstRowStripe" dxfId="189"/>
      <tableStyleElement type="secondRowStripe" dxfId="188"/>
      <tableStyleElement type="firstColumnStripe" dxfId="187"/>
      <tableStyleElement type="secondColumnStripe" dxfId="186"/>
    </tableStyle>
  </tableStyles>
  <colors>
    <mruColors>
      <color rgb="FFFFAD53"/>
      <color rgb="FFFF6600"/>
      <color rgb="FF808080"/>
      <color rgb="FFFFFF99"/>
      <color rgb="FF009EE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id="2" name="Prüfkriterien_1" displayName="Prüfkriterien_1" ref="B9:M22" totalsRowShown="0" headerRowDxfId="147" dataDxfId="146" tableBorderDxfId="164">
  <autoFilter ref="B9:M22"/>
  <tableColumns count="12">
    <tableColumn id="1" name="Lfd. Nr" dataDxfId="11">
      <calculatedColumnFormula>CONCATENATE("1.",Prüfkriterien_1[[#This Row],[Hilfsspalte_Num]])</calculatedColumnFormula>
    </tableColumn>
    <tableColumn id="2" name="Hilfsspalte_Num" dataDxfId="10">
      <calculatedColumnFormula>ROW()-ROW(Prüfkriterien_1[[#Headers],[Hilfsspalte_Kom]])</calculatedColumnFormula>
    </tableColumn>
    <tableColumn id="12" name="Hilfsspalte_Kom" dataDxfId="9">
      <calculatedColumnFormula>(Prüfkriterien_1[Hilfsspalte_Num]+10)/10</calculatedColumnFormula>
    </tableColumn>
    <tableColumn id="3" name="Kapitel_x000a_Richtlinie" dataDxfId="8"/>
    <tableColumn id="4" name="Kriterium" dataDxfId="7"/>
    <tableColumn id="5" name="Erläuterung / _x000a_Durchführungshinweis" dataDxfId="6"/>
    <tableColumn id="6" name="Bewertung" dataDxfId="153"/>
    <tableColumn id="7" name="Spalte1" dataDxfId="152"/>
    <tableColumn id="8" name="Spalte2" dataDxfId="151"/>
    <tableColumn id="9" name="Spalte3" dataDxfId="150"/>
    <tableColumn id="10" name="Spalte4" dataDxfId="149"/>
    <tableColumn id="11" name="Beschreibung" dataDxfId="148"/>
  </tableColumns>
  <tableStyleInfo name="TSL_1" showFirstColumn="0" showLastColumn="0" showRowStripes="1" showColumnStripes="0"/>
</table>
</file>

<file path=xl/tables/table10.xml><?xml version="1.0" encoding="utf-8"?>
<table xmlns="http://schemas.openxmlformats.org/spreadsheetml/2006/main" id="10" name="Prüfkriterien_10" displayName="Prüfkriterien_10" ref="B106:M111" totalsRowShown="0" headerRowDxfId="27" dataDxfId="26" tableBorderDxfId="155">
  <autoFilter ref="B106:M111"/>
  <tableColumns count="12">
    <tableColumn id="1" name="Spalte1" dataDxfId="39">
      <calculatedColumnFormula>CONCATENATE("10.",Prüfkriterien_10[[#This Row],[Spalte2]])</calculatedColumnFormula>
    </tableColumn>
    <tableColumn id="2" name="Spalte2" dataDxfId="38">
      <calculatedColumnFormula>ROW()-ROW(Prüfkriterien_10[[#Headers],[Spalte3]])</calculatedColumnFormula>
    </tableColumn>
    <tableColumn id="3" name="Spalte3" dataDxfId="37">
      <calculatedColumnFormula>(Prüfkriterien_10[Spalte2]+100)/10</calculatedColumnFormula>
    </tableColumn>
    <tableColumn id="4" name="Spalte4" dataDxfId="36"/>
    <tableColumn id="5" name="Spalte5" dataDxfId="35"/>
    <tableColumn id="6" name="Spalte6" dataDxfId="34"/>
    <tableColumn id="7" name="Spalte7" dataDxfId="33"/>
    <tableColumn id="8" name="Spalte8" dataDxfId="32"/>
    <tableColumn id="9" name="Spalte9" dataDxfId="31"/>
    <tableColumn id="10" name="Spalte10" dataDxfId="30"/>
    <tableColumn id="11" name="Spalte11" dataDxfId="29"/>
    <tableColumn id="12" name="Spalte12" dataDxfId="28"/>
  </tableColumns>
  <tableStyleInfo name="TSL_1" showFirstColumn="0" showLastColumn="0" showRowStripes="1" showColumnStripes="0"/>
</table>
</file>

<file path=xl/tables/table11.xml><?xml version="1.0" encoding="utf-8"?>
<table xmlns="http://schemas.openxmlformats.org/spreadsheetml/2006/main" id="11" name="Prüfkriterien_11" displayName="Prüfkriterien_11" ref="B113:M118" totalsRowShown="0" headerRowDxfId="13" dataDxfId="12" tableBorderDxfId="154">
  <autoFilter ref="B113:M118"/>
  <tableColumns count="12">
    <tableColumn id="1" name="Spalte1" dataDxfId="25">
      <calculatedColumnFormula>CONCATENATE("11.",Prüfkriterien_11[[#This Row],[Spalte2]])</calculatedColumnFormula>
    </tableColumn>
    <tableColumn id="2" name="Spalte2" dataDxfId="24">
      <calculatedColumnFormula>ROW()-ROW(Prüfkriterien_11[[#Headers],[Spalte3]])</calculatedColumnFormula>
    </tableColumn>
    <tableColumn id="3" name="Spalte3" dataDxfId="23">
      <calculatedColumnFormula>(Prüfkriterien_11[Spalte2]+110)/10</calculatedColumnFormula>
    </tableColumn>
    <tableColumn id="4" name="Spalte4" dataDxfId="22"/>
    <tableColumn id="5" name="Spalte5" dataDxfId="21"/>
    <tableColumn id="6" name="Spalte6" dataDxfId="20"/>
    <tableColumn id="7" name="Spalte7" dataDxfId="19"/>
    <tableColumn id="8" name="Spalte8" dataDxfId="18"/>
    <tableColumn id="9" name="Spalte9" dataDxfId="17"/>
    <tableColumn id="10" name="Spalte10" dataDxfId="16"/>
    <tableColumn id="11" name="Spalte11" dataDxfId="15"/>
    <tableColumn id="12" name="Spalte12" dataDxfId="14"/>
  </tableColumns>
  <tableStyleInfo name="TSL_1" showFirstColumn="0" showLastColumn="0" showRowStripes="1" showColumnStripes="0"/>
</table>
</file>

<file path=xl/tables/table2.xml><?xml version="1.0" encoding="utf-8"?>
<table xmlns="http://schemas.openxmlformats.org/spreadsheetml/2006/main" id="3" name="Prüfkriterien_2" displayName="Prüfkriterien_2" ref="B24:M29" totalsRowShown="0" headerRowDxfId="133" dataDxfId="132" tableBorderDxfId="163">
  <autoFilter ref="B24:M29"/>
  <tableColumns count="12">
    <tableColumn id="1" name="Spalte1" dataDxfId="145">
      <calculatedColumnFormula>CONCATENATE("2.",Prüfkriterien_2[[#This Row],[Spalte2]])</calculatedColumnFormula>
    </tableColumn>
    <tableColumn id="2" name="Spalte2" dataDxfId="144">
      <calculatedColumnFormula>ROW()-ROW(Prüfkriterien_2[[#Headers],[Spalte3]])</calculatedColumnFormula>
    </tableColumn>
    <tableColumn id="3" name="Spalte3" dataDxfId="143">
      <calculatedColumnFormula>(Prüfkriterien_2[[#This Row],[Spalte2]]+20)/10</calculatedColumnFormula>
    </tableColumn>
    <tableColumn id="4" name="Spalte4" dataDxfId="142"/>
    <tableColumn id="5" name="Spalte5" dataDxfId="141"/>
    <tableColumn id="6" name="Spalte6" dataDxfId="140"/>
    <tableColumn id="7" name="Spalte7" dataDxfId="139"/>
    <tableColumn id="8" name="Spalte8" dataDxfId="138"/>
    <tableColumn id="9" name="Spalte9" dataDxfId="137"/>
    <tableColumn id="10" name="Spalte10" dataDxfId="136"/>
    <tableColumn id="11" name="Spalte11" dataDxfId="135"/>
    <tableColumn id="12" name="Spalte12" dataDxfId="134"/>
  </tableColumns>
  <tableStyleInfo name="TSL_1" showFirstColumn="0" showLastColumn="0" showRowStripes="1" showColumnStripes="0"/>
</table>
</file>

<file path=xl/tables/table3.xml><?xml version="1.0" encoding="utf-8"?>
<table xmlns="http://schemas.openxmlformats.org/spreadsheetml/2006/main" id="4" name="Prüfkriterien_3" displayName="Prüfkriterien_3" ref="B31:M40" totalsRowShown="0" headerRowDxfId="119" dataDxfId="118" tableBorderDxfId="162">
  <autoFilter ref="B31:M40"/>
  <tableColumns count="12">
    <tableColumn id="1" name="Spalte1" dataDxfId="131">
      <calculatedColumnFormula>CONCATENATE("3.",Prüfkriterien_3[[#This Row],[Spalte2]])</calculatedColumnFormula>
    </tableColumn>
    <tableColumn id="2" name="Spalte2" dataDxfId="130">
      <calculatedColumnFormula>ROW()-ROW(Prüfkriterien_3[[#Headers],[Spalte3]])</calculatedColumnFormula>
    </tableColumn>
    <tableColumn id="3" name="Spalte3" dataDxfId="129">
      <calculatedColumnFormula>(Prüfkriterien_3[[#This Row],[Spalte2]]+30)/10</calculatedColumnFormula>
    </tableColumn>
    <tableColumn id="4" name="Spalte4" dataDxfId="128"/>
    <tableColumn id="5" name="Spalte5" dataDxfId="127"/>
    <tableColumn id="6" name="Spalte6" dataDxfId="126"/>
    <tableColumn id="7" name="Spalte7" dataDxfId="125"/>
    <tableColumn id="8" name="Spalte8" dataDxfId="124"/>
    <tableColumn id="9" name="Spalte9" dataDxfId="123"/>
    <tableColumn id="10" name="Spalte10" dataDxfId="122"/>
    <tableColumn id="11" name="Spalte11" dataDxfId="121"/>
    <tableColumn id="12" name="Spalte12" dataDxfId="120"/>
  </tableColumns>
  <tableStyleInfo name="TSL_1" showFirstColumn="0" showLastColumn="0" showRowStripes="1" showColumnStripes="0"/>
</table>
</file>

<file path=xl/tables/table4.xml><?xml version="1.0" encoding="utf-8"?>
<table xmlns="http://schemas.openxmlformats.org/spreadsheetml/2006/main" id="5" name="Prüfkriterien_4" displayName="Prüfkriterien_4" ref="B42:M69" totalsRowShown="0" headerRowDxfId="111" dataDxfId="110" tableBorderDxfId="161">
  <autoFilter ref="B42:M69"/>
  <tableColumns count="12">
    <tableColumn id="1" name="Spalte1" dataDxfId="5">
      <calculatedColumnFormula>CONCATENATE("4.",Prüfkriterien_4[[#This Row],[Spalte2]])</calculatedColumnFormula>
    </tableColumn>
    <tableColumn id="2" name="Spalte2" dataDxfId="4">
      <calculatedColumnFormula>ROW()-ROW(Prüfkriterien_4[[#Headers],[Spalte3]])</calculatedColumnFormula>
    </tableColumn>
    <tableColumn id="3" name="Spalte3" dataDxfId="3">
      <calculatedColumnFormula>(Prüfkriterien_4[Spalte2]+40)/10</calculatedColumnFormula>
    </tableColumn>
    <tableColumn id="4" name="Spalte4" dataDxfId="2"/>
    <tableColumn id="5" name="Spalte5" dataDxfId="1"/>
    <tableColumn id="6" name="Spalte6" dataDxfId="0"/>
    <tableColumn id="7" name="Spalte7" dataDxfId="117"/>
    <tableColumn id="8" name="Spalte8" dataDxfId="116"/>
    <tableColumn id="9" name="Spalte9" dataDxfId="115"/>
    <tableColumn id="10" name="Spalte10" dataDxfId="114"/>
    <tableColumn id="11" name="Spalte11" dataDxfId="113"/>
    <tableColumn id="12" name="Spalte12" dataDxfId="112"/>
  </tableColumns>
  <tableStyleInfo name="TSL_1" showFirstColumn="0" showLastColumn="0" showRowStripes="1" showColumnStripes="0"/>
</table>
</file>

<file path=xl/tables/table5.xml><?xml version="1.0" encoding="utf-8"?>
<table xmlns="http://schemas.openxmlformats.org/spreadsheetml/2006/main" id="6" name="Prüfkriterien_5" displayName="Prüfkriterien_5" ref="B71:M76" totalsRowShown="0" headerRowDxfId="97" dataDxfId="96" tableBorderDxfId="160">
  <autoFilter ref="B71:M76"/>
  <tableColumns count="12">
    <tableColumn id="1" name="Spalte1" dataDxfId="109">
      <calculatedColumnFormula>CONCATENATE("5.",Prüfkriterien_5[[#This Row],[Spalte2]])</calculatedColumnFormula>
    </tableColumn>
    <tableColumn id="2" name="Spalte2" dataDxfId="108">
      <calculatedColumnFormula>ROW()-ROW(Prüfkriterien_5[[#Headers],[Spalte3]])</calculatedColumnFormula>
    </tableColumn>
    <tableColumn id="3" name="Spalte3" dataDxfId="107">
      <calculatedColumnFormula>(Prüfkriterien_5[Spalte2]+50)/10</calculatedColumnFormula>
    </tableColumn>
    <tableColumn id="4" name="Spalte4" dataDxfId="106"/>
    <tableColumn id="5" name="Spalte5" dataDxfId="105"/>
    <tableColumn id="6" name="Spalte6" dataDxfId="104"/>
    <tableColumn id="7" name="Spalte7" dataDxfId="103"/>
    <tableColumn id="8" name="Spalte8" dataDxfId="102"/>
    <tableColumn id="9" name="Spalte9" dataDxfId="101"/>
    <tableColumn id="10" name="Spalte10" dataDxfId="100"/>
    <tableColumn id="11" name="Spalte11" dataDxfId="99"/>
    <tableColumn id="12" name="Spalte12" dataDxfId="98"/>
  </tableColumns>
  <tableStyleInfo name="TSL_1" showFirstColumn="0" showLastColumn="0" showRowStripes="1" showColumnStripes="0"/>
</table>
</file>

<file path=xl/tables/table6.xml><?xml version="1.0" encoding="utf-8"?>
<table xmlns="http://schemas.openxmlformats.org/spreadsheetml/2006/main" id="1" name="Prüfkriterien_6" displayName="Prüfkriterien_6" ref="B78:M83" totalsRowShown="0" headerRowDxfId="83" dataDxfId="82" tableBorderDxfId="159">
  <autoFilter ref="B78:M83"/>
  <tableColumns count="12">
    <tableColumn id="1" name="Spalte1" dataDxfId="95">
      <calculatedColumnFormula>CONCATENATE("6.",Prüfkriterien_6[[#This Row],[Spalte2]])</calculatedColumnFormula>
    </tableColumn>
    <tableColumn id="2" name="Spalte2" dataDxfId="94">
      <calculatedColumnFormula>ROW()-ROW(Prüfkriterien_6[[#Headers],[Spalte3]])</calculatedColumnFormula>
    </tableColumn>
    <tableColumn id="3" name="Spalte3" dataDxfId="93">
      <calculatedColumnFormula>(Prüfkriterien_6[Spalte2]+60)/10</calculatedColumnFormula>
    </tableColumn>
    <tableColumn id="4" name="Spalte4" dataDxfId="92"/>
    <tableColumn id="5" name="Spalte5" dataDxfId="91"/>
    <tableColumn id="6" name="Spalte6" dataDxfId="90"/>
    <tableColumn id="7" name="Spalte7" dataDxfId="89"/>
    <tableColumn id="8" name="Spalte8" dataDxfId="88"/>
    <tableColumn id="9" name="Spalte9" dataDxfId="87"/>
    <tableColumn id="10" name="Spalte10" dataDxfId="86"/>
    <tableColumn id="11" name="Spalte11" dataDxfId="85"/>
    <tableColumn id="12" name="Spalte12" dataDxfId="84"/>
  </tableColumns>
  <tableStyleInfo name="TSL_1" showFirstColumn="0" showLastColumn="0" showRowStripes="1" showColumnStripes="0"/>
</table>
</file>

<file path=xl/tables/table7.xml><?xml version="1.0" encoding="utf-8"?>
<table xmlns="http://schemas.openxmlformats.org/spreadsheetml/2006/main" id="7" name="Prüfkriterien_7" displayName="Prüfkriterien_7" ref="B85:M90" totalsRowShown="0" headerRowDxfId="69" dataDxfId="68" tableBorderDxfId="158">
  <autoFilter ref="B85:M90"/>
  <tableColumns count="12">
    <tableColumn id="1" name="Spalte1" dataDxfId="81">
      <calculatedColumnFormula>CONCATENATE("7.",Prüfkriterien_7[[#This Row],[Spalte2]])</calculatedColumnFormula>
    </tableColumn>
    <tableColumn id="2" name="Spalte2" dataDxfId="80">
      <calculatedColumnFormula>ROW()-ROW(Prüfkriterien_7[[#Headers],[Spalte3]])</calculatedColumnFormula>
    </tableColumn>
    <tableColumn id="3" name="Spalte3" dataDxfId="79">
      <calculatedColumnFormula>(Prüfkriterien_7[Spalte2]+70)/10</calculatedColumnFormula>
    </tableColumn>
    <tableColumn id="4" name="Spalte4" dataDxfId="78"/>
    <tableColumn id="5" name="Spalte5" dataDxfId="77"/>
    <tableColumn id="6" name="Spalte6" dataDxfId="76"/>
    <tableColumn id="7" name="Spalte7" dataDxfId="75"/>
    <tableColumn id="8" name="Spalte8" dataDxfId="74"/>
    <tableColumn id="9" name="Spalte9" dataDxfId="73"/>
    <tableColumn id="10" name="Spalte10" dataDxfId="72"/>
    <tableColumn id="11" name="Spalte11" dataDxfId="71"/>
    <tableColumn id="12" name="Spalte12" dataDxfId="70"/>
  </tableColumns>
  <tableStyleInfo name="TSL_1" showFirstColumn="0" showLastColumn="0" showRowStripes="1" showColumnStripes="0"/>
</table>
</file>

<file path=xl/tables/table8.xml><?xml version="1.0" encoding="utf-8"?>
<table xmlns="http://schemas.openxmlformats.org/spreadsheetml/2006/main" id="8" name="Prüfkriterien_8" displayName="Prüfkriterien_8" ref="B92:M97" totalsRowShown="0" headerRowDxfId="55" dataDxfId="54" tableBorderDxfId="157">
  <autoFilter ref="B92:M97"/>
  <tableColumns count="12">
    <tableColumn id="1" name="Spalte1" dataDxfId="67">
      <calculatedColumnFormula>CONCATENATE("8.",Prüfkriterien_8[[#This Row],[Spalte2]])</calculatedColumnFormula>
    </tableColumn>
    <tableColumn id="2" name="Spalte2" dataDxfId="66">
      <calculatedColumnFormula>ROW()-ROW(Prüfkriterien_8[[#Headers],[Spalte3]])</calculatedColumnFormula>
    </tableColumn>
    <tableColumn id="3" name="Spalte3" dataDxfId="65">
      <calculatedColumnFormula>(Prüfkriterien_8[Spalte2]+80)/10</calculatedColumnFormula>
    </tableColumn>
    <tableColumn id="4" name="Spalte4" dataDxfId="64"/>
    <tableColumn id="5" name="Spalte5" dataDxfId="63"/>
    <tableColumn id="6" name="Spalte6" dataDxfId="62"/>
    <tableColumn id="7" name="Spalte7" dataDxfId="61"/>
    <tableColumn id="8" name="Spalte8" dataDxfId="60"/>
    <tableColumn id="9" name="Spalte9" dataDxfId="59"/>
    <tableColumn id="10" name="Spalte10" dataDxfId="58"/>
    <tableColumn id="11" name="Spalte11" dataDxfId="57"/>
    <tableColumn id="12" name="Spalte12" dataDxfId="56"/>
  </tableColumns>
  <tableStyleInfo name="TSL_1" showFirstColumn="0" showLastColumn="0" showRowStripes="1" showColumnStripes="0"/>
</table>
</file>

<file path=xl/tables/table9.xml><?xml version="1.0" encoding="utf-8"?>
<table xmlns="http://schemas.openxmlformats.org/spreadsheetml/2006/main" id="9" name="Prüfkriterien_9" displayName="Prüfkriterien_9" ref="B99:M104" totalsRowShown="0" headerRowDxfId="41" dataDxfId="40" tableBorderDxfId="156">
  <autoFilter ref="B99:M104"/>
  <tableColumns count="12">
    <tableColumn id="1" name="Spalte1" dataDxfId="53">
      <calculatedColumnFormula>CONCATENATE("9.",Prüfkriterien_9[[#This Row],[Spalte2]])</calculatedColumnFormula>
    </tableColumn>
    <tableColumn id="2" name="Spalte2" dataDxfId="52">
      <calculatedColumnFormula>ROW()-ROW(Prüfkriterien_9[[#Headers],[Spalte3]])</calculatedColumnFormula>
    </tableColumn>
    <tableColumn id="3" name="Spalte3" dataDxfId="51">
      <calculatedColumnFormula>(Prüfkriterien_9[Spalte2]+90)/10</calculatedColumnFormula>
    </tableColumn>
    <tableColumn id="4" name="Spalte4" dataDxfId="50"/>
    <tableColumn id="5" name="Spalte5" dataDxfId="49"/>
    <tableColumn id="6" name="Spalte6" dataDxfId="48"/>
    <tableColumn id="7" name="Spalte7" dataDxfId="47"/>
    <tableColumn id="8" name="Spalte8" dataDxfId="46"/>
    <tableColumn id="9" name="Spalte9" dataDxfId="45"/>
    <tableColumn id="10" name="Spalte10" dataDxfId="44"/>
    <tableColumn id="11" name="Spalte11" dataDxfId="43"/>
    <tableColumn id="12" name="Spalte12" dataDxfId="42"/>
  </tableColumns>
  <tableStyleInfo name="TSL_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3"/>
  </sheetPr>
  <dimension ref="B1:L32"/>
  <sheetViews>
    <sheetView tabSelected="1" zoomScale="80" zoomScaleNormal="80" zoomScalePageLayoutView="70" workbookViewId="0">
      <selection activeCell="B2" sqref="B2:L2"/>
    </sheetView>
  </sheetViews>
  <sheetFormatPr baseColWidth="10" defaultColWidth="8.85546875" defaultRowHeight="14.25" x14ac:dyDescent="0.2"/>
  <cols>
    <col min="1" max="1" width="1.140625" style="6" customWidth="1"/>
    <col min="2" max="2" width="3.7109375" style="6" customWidth="1"/>
    <col min="3" max="3" width="1.7109375" style="6" customWidth="1"/>
    <col min="4" max="5" width="8.7109375" style="6" customWidth="1"/>
    <col min="6" max="6" width="40.7109375" style="6" customWidth="1"/>
    <col min="7" max="7" width="26.7109375" style="6" customWidth="1"/>
    <col min="8" max="8" width="18.7109375" style="6" customWidth="1"/>
    <col min="9" max="9" width="26.7109375" style="6" customWidth="1"/>
    <col min="10" max="10" width="18.7109375" style="6" customWidth="1"/>
    <col min="11" max="11" width="26.7109375" style="6" customWidth="1"/>
    <col min="12" max="12" width="18.7109375" style="6" customWidth="1"/>
    <col min="13" max="13" width="1.140625" style="6" customWidth="1"/>
    <col min="14" max="16384" width="8.85546875" style="6"/>
  </cols>
  <sheetData>
    <row r="1" spans="2:12" ht="6" customHeight="1" x14ac:dyDescent="0.2"/>
    <row r="2" spans="2:12" s="10" customFormat="1" ht="18" customHeight="1" x14ac:dyDescent="0.25">
      <c r="B2" s="132" t="str">
        <f>"Checkliste "&amp;_RLV&amp;" Premiumstufe"</f>
        <v>Checkliste Ferkeleraufzucht  Premiumstufe</v>
      </c>
      <c r="C2" s="132"/>
      <c r="D2" s="132"/>
      <c r="E2" s="132"/>
      <c r="F2" s="132"/>
      <c r="G2" s="132"/>
      <c r="H2" s="132"/>
      <c r="I2" s="132"/>
      <c r="J2" s="132"/>
      <c r="K2" s="132"/>
      <c r="L2" s="132"/>
    </row>
    <row r="3" spans="2:12" ht="6" customHeight="1" x14ac:dyDescent="0.2"/>
    <row r="4" spans="2:12" ht="27" customHeight="1" x14ac:dyDescent="0.2"/>
    <row r="5" spans="2:12" s="24" customFormat="1" ht="27" customHeight="1" x14ac:dyDescent="0.25">
      <c r="B5" s="133" t="s">
        <v>0</v>
      </c>
      <c r="C5" s="133"/>
      <c r="D5" s="133"/>
      <c r="E5" s="133"/>
      <c r="F5" s="133"/>
      <c r="G5" s="133"/>
      <c r="H5" s="133"/>
      <c r="I5" s="133"/>
      <c r="J5" s="133"/>
      <c r="K5" s="133"/>
      <c r="L5" s="133"/>
    </row>
    <row r="6" spans="2:12" s="24" customFormat="1" ht="29.45" customHeight="1" x14ac:dyDescent="0.25">
      <c r="B6" s="121" t="s">
        <v>83</v>
      </c>
      <c r="C6" s="121"/>
      <c r="D6" s="121"/>
      <c r="E6" s="121"/>
      <c r="F6" s="121"/>
      <c r="G6" s="110"/>
      <c r="H6" s="110"/>
      <c r="I6" s="110"/>
      <c r="J6" s="110"/>
      <c r="K6" s="110"/>
      <c r="L6" s="110"/>
    </row>
    <row r="7" spans="2:12" s="24" customFormat="1" ht="29.45" customHeight="1" x14ac:dyDescent="0.25">
      <c r="B7" s="121" t="s">
        <v>84</v>
      </c>
      <c r="C7" s="121"/>
      <c r="D7" s="121"/>
      <c r="E7" s="121"/>
      <c r="F7" s="121"/>
      <c r="G7" s="110"/>
      <c r="H7" s="110"/>
      <c r="I7" s="110"/>
      <c r="J7" s="110"/>
      <c r="K7" s="110"/>
      <c r="L7" s="110"/>
    </row>
    <row r="8" spans="2:12" s="24" customFormat="1" ht="29.45" customHeight="1" x14ac:dyDescent="0.25">
      <c r="B8" s="122" t="s">
        <v>81</v>
      </c>
      <c r="C8" s="123"/>
      <c r="D8" s="123"/>
      <c r="E8" s="123"/>
      <c r="F8" s="124"/>
      <c r="G8" s="125"/>
      <c r="H8" s="126"/>
      <c r="I8" s="126"/>
      <c r="J8" s="126"/>
      <c r="K8" s="126"/>
      <c r="L8" s="127"/>
    </row>
    <row r="9" spans="2:12" s="24" customFormat="1" ht="29.45" customHeight="1" x14ac:dyDescent="0.25">
      <c r="B9" s="121" t="s">
        <v>1</v>
      </c>
      <c r="C9" s="121"/>
      <c r="D9" s="121"/>
      <c r="E9" s="121"/>
      <c r="F9" s="121"/>
      <c r="G9" s="110"/>
      <c r="H9" s="110"/>
      <c r="I9" s="110"/>
      <c r="J9" s="110"/>
      <c r="K9" s="110"/>
      <c r="L9" s="110"/>
    </row>
    <row r="10" spans="2:12" s="24" customFormat="1" ht="29.45" customHeight="1" x14ac:dyDescent="0.25">
      <c r="B10" s="121" t="s">
        <v>2</v>
      </c>
      <c r="C10" s="121"/>
      <c r="D10" s="121"/>
      <c r="E10" s="121"/>
      <c r="F10" s="121"/>
      <c r="G10" s="110"/>
      <c r="H10" s="110"/>
      <c r="I10" s="110"/>
      <c r="J10" s="110"/>
      <c r="K10" s="110"/>
      <c r="L10" s="110"/>
    </row>
    <row r="11" spans="2:12" s="24" customFormat="1" ht="29.45" customHeight="1" x14ac:dyDescent="0.25">
      <c r="B11" s="121" t="s">
        <v>3</v>
      </c>
      <c r="C11" s="121"/>
      <c r="D11" s="121"/>
      <c r="E11" s="121"/>
      <c r="F11" s="121"/>
      <c r="G11" s="110"/>
      <c r="H11" s="110"/>
      <c r="I11" s="110"/>
      <c r="J11" s="110"/>
      <c r="K11" s="110"/>
      <c r="L11" s="110"/>
    </row>
    <row r="12" spans="2:12" s="24" customFormat="1" ht="29.45" customHeight="1" x14ac:dyDescent="0.25">
      <c r="B12" s="121" t="s">
        <v>4</v>
      </c>
      <c r="C12" s="121"/>
      <c r="D12" s="121"/>
      <c r="E12" s="121"/>
      <c r="F12" s="121"/>
      <c r="G12" s="110"/>
      <c r="H12" s="110"/>
      <c r="I12" s="110"/>
      <c r="J12" s="110"/>
      <c r="K12" s="110"/>
      <c r="L12" s="110"/>
    </row>
    <row r="13" spans="2:12" s="24" customFormat="1" ht="29.45" customHeight="1" x14ac:dyDescent="0.25">
      <c r="B13" s="121" t="s">
        <v>5</v>
      </c>
      <c r="C13" s="121"/>
      <c r="D13" s="121"/>
      <c r="E13" s="121"/>
      <c r="F13" s="121"/>
      <c r="G13" s="110"/>
      <c r="H13" s="110"/>
      <c r="I13" s="110"/>
      <c r="J13" s="110"/>
      <c r="K13" s="110"/>
      <c r="L13" s="110"/>
    </row>
    <row r="14" spans="2:12" s="24" customFormat="1" ht="29.45" customHeight="1" x14ac:dyDescent="0.25">
      <c r="B14" s="121" t="s">
        <v>6</v>
      </c>
      <c r="C14" s="121"/>
      <c r="D14" s="121"/>
      <c r="E14" s="121"/>
      <c r="F14" s="121"/>
      <c r="G14" s="34" t="s">
        <v>64</v>
      </c>
      <c r="H14" s="58"/>
      <c r="I14" s="34" t="s">
        <v>65</v>
      </c>
      <c r="J14" s="58"/>
      <c r="K14" s="34" t="s">
        <v>66</v>
      </c>
      <c r="L14" s="58"/>
    </row>
    <row r="15" spans="2:12" s="24" customFormat="1" ht="29.45" customHeight="1" x14ac:dyDescent="0.25">
      <c r="B15" s="114" t="s">
        <v>63</v>
      </c>
      <c r="C15" s="114"/>
      <c r="D15" s="114"/>
      <c r="E15" s="114"/>
      <c r="F15" s="114"/>
      <c r="G15" s="111"/>
      <c r="H15" s="111"/>
      <c r="I15" s="111"/>
      <c r="J15" s="111"/>
      <c r="K15" s="111"/>
      <c r="L15" s="111"/>
    </row>
    <row r="16" spans="2:12" s="24" customFormat="1" ht="29.45" customHeight="1" x14ac:dyDescent="0.25">
      <c r="B16" s="114" t="s">
        <v>7</v>
      </c>
      <c r="C16" s="114"/>
      <c r="D16" s="114"/>
      <c r="E16" s="114"/>
      <c r="F16" s="114"/>
      <c r="G16" s="59" t="s">
        <v>62</v>
      </c>
      <c r="H16" s="13"/>
      <c r="I16" s="59" t="s">
        <v>10</v>
      </c>
      <c r="J16" s="13"/>
      <c r="K16" s="59" t="s">
        <v>11</v>
      </c>
      <c r="L16" s="14"/>
    </row>
    <row r="17" spans="2:12" s="24" customFormat="1" ht="29.45" customHeight="1" x14ac:dyDescent="0.25">
      <c r="B17" s="114" t="s">
        <v>8</v>
      </c>
      <c r="C17" s="114"/>
      <c r="D17" s="114"/>
      <c r="E17" s="114"/>
      <c r="F17" s="114"/>
      <c r="G17" s="112"/>
      <c r="H17" s="112"/>
      <c r="I17" s="112"/>
      <c r="J17" s="112"/>
      <c r="K17" s="112"/>
      <c r="L17" s="112"/>
    </row>
    <row r="18" spans="2:12" s="24" customFormat="1" ht="29.45" customHeight="1" x14ac:dyDescent="0.25">
      <c r="B18" s="114" t="s">
        <v>9</v>
      </c>
      <c r="C18" s="114"/>
      <c r="D18" s="114"/>
      <c r="E18" s="114"/>
      <c r="F18" s="114"/>
      <c r="G18" s="110"/>
      <c r="H18" s="110"/>
      <c r="I18" s="110"/>
      <c r="J18" s="110"/>
      <c r="K18" s="110"/>
      <c r="L18" s="110"/>
    </row>
    <row r="19" spans="2:12" ht="29.25" customHeight="1" x14ac:dyDescent="0.2">
      <c r="B19" s="118" t="s">
        <v>85</v>
      </c>
      <c r="C19" s="119"/>
      <c r="D19" s="119"/>
      <c r="E19" s="119"/>
      <c r="F19" s="120"/>
      <c r="G19" s="128"/>
      <c r="H19" s="129"/>
      <c r="I19" s="129"/>
      <c r="J19" s="129"/>
      <c r="K19" s="129"/>
      <c r="L19" s="130"/>
    </row>
    <row r="22" spans="2:12" s="10" customFormat="1" ht="13.9" customHeight="1" x14ac:dyDescent="0.2">
      <c r="B22" s="113" t="s">
        <v>12</v>
      </c>
      <c r="C22" s="113"/>
      <c r="D22" s="113"/>
      <c r="E22" s="113"/>
      <c r="F22" s="113"/>
      <c r="G22" s="113"/>
      <c r="H22" s="113"/>
      <c r="I22" s="113"/>
      <c r="J22" s="113"/>
      <c r="K22" s="113"/>
      <c r="L22" s="113"/>
    </row>
    <row r="23" spans="2:12" ht="6.6" customHeight="1" x14ac:dyDescent="0.2">
      <c r="B23" s="2"/>
      <c r="C23" s="2"/>
      <c r="D23" s="2"/>
      <c r="E23" s="2"/>
      <c r="F23" s="2"/>
      <c r="G23" s="2"/>
      <c r="H23" s="2"/>
      <c r="I23" s="2"/>
      <c r="J23" s="2"/>
      <c r="K23" s="2"/>
      <c r="L23" s="2"/>
    </row>
    <row r="24" spans="2:12" s="10" customFormat="1" ht="13.9" customHeight="1" x14ac:dyDescent="0.25">
      <c r="B24" s="15"/>
      <c r="C24" s="31"/>
      <c r="D24" s="68" t="s">
        <v>13</v>
      </c>
      <c r="E24" s="68"/>
      <c r="F24" s="68"/>
      <c r="G24" s="68"/>
      <c r="H24" s="68"/>
      <c r="I24" s="68"/>
      <c r="J24" s="68"/>
      <c r="K24" s="68"/>
      <c r="L24" s="68"/>
    </row>
    <row r="25" spans="2:12" ht="13.9" customHeight="1" x14ac:dyDescent="0.2">
      <c r="B25" s="3"/>
      <c r="C25" s="3"/>
      <c r="D25" s="67"/>
      <c r="E25" s="67"/>
      <c r="F25" s="67"/>
      <c r="G25" s="67"/>
      <c r="H25" s="67"/>
      <c r="I25" s="67"/>
      <c r="J25" s="67"/>
      <c r="K25" s="67"/>
      <c r="L25" s="67"/>
    </row>
    <row r="26" spans="2:12" ht="13.9" customHeight="1" x14ac:dyDescent="0.2">
      <c r="B26" s="15"/>
      <c r="C26" s="31"/>
      <c r="D26" s="68" t="s">
        <v>14</v>
      </c>
      <c r="E26" s="68"/>
      <c r="F26" s="68"/>
      <c r="G26" s="68"/>
      <c r="H26" s="68"/>
      <c r="I26" s="68"/>
      <c r="J26" s="68"/>
      <c r="K26" s="68"/>
      <c r="L26" s="68"/>
    </row>
    <row r="27" spans="2:12" x14ac:dyDescent="0.2">
      <c r="B27" s="2"/>
      <c r="C27" s="2"/>
      <c r="D27" s="2"/>
      <c r="E27" s="2"/>
      <c r="F27" s="2"/>
      <c r="G27" s="2"/>
      <c r="H27" s="2"/>
      <c r="I27" s="2"/>
      <c r="J27" s="2"/>
      <c r="K27" s="2"/>
      <c r="L27" s="2"/>
    </row>
    <row r="28" spans="2:12" ht="27" customHeight="1" x14ac:dyDescent="0.2">
      <c r="B28" s="117" t="s">
        <v>86</v>
      </c>
      <c r="C28" s="117"/>
      <c r="D28" s="117"/>
      <c r="E28" s="117"/>
      <c r="F28" s="117"/>
      <c r="G28" s="117"/>
      <c r="H28" s="117"/>
      <c r="I28" s="117"/>
      <c r="J28" s="117"/>
      <c r="K28" s="117"/>
      <c r="L28" s="117"/>
    </row>
    <row r="29" spans="2:12" x14ac:dyDescent="0.2">
      <c r="B29" s="2"/>
      <c r="C29" s="2"/>
      <c r="D29" s="2"/>
      <c r="E29" s="2"/>
      <c r="F29" s="2"/>
      <c r="G29" s="2"/>
      <c r="H29" s="2"/>
      <c r="I29" s="2"/>
      <c r="J29" s="2"/>
      <c r="K29" s="2"/>
      <c r="L29" s="2"/>
    </row>
    <row r="30" spans="2:12" x14ac:dyDescent="0.2">
      <c r="B30" s="131"/>
      <c r="C30" s="131"/>
      <c r="D30" s="131"/>
      <c r="E30" s="131"/>
      <c r="F30" s="131"/>
      <c r="G30" s="35"/>
      <c r="H30" s="35"/>
      <c r="I30" s="35"/>
      <c r="J30" s="35"/>
      <c r="K30" s="35"/>
      <c r="L30" s="35"/>
    </row>
    <row r="31" spans="2:12" ht="14.45" customHeight="1" x14ac:dyDescent="0.2">
      <c r="B31" s="109" t="s">
        <v>16</v>
      </c>
      <c r="C31" s="109"/>
      <c r="D31" s="109"/>
      <c r="E31" s="109"/>
      <c r="F31" s="116" t="s">
        <v>19</v>
      </c>
      <c r="G31" s="116"/>
      <c r="H31" s="116"/>
      <c r="I31" s="116"/>
      <c r="J31" s="116"/>
      <c r="K31" s="115" t="s">
        <v>18</v>
      </c>
      <c r="L31" s="115"/>
    </row>
    <row r="32" spans="2:12" ht="6" customHeight="1" x14ac:dyDescent="0.2"/>
  </sheetData>
  <sheetProtection formatCells="0"/>
  <mergeCells count="34">
    <mergeCell ref="B8:F8"/>
    <mergeCell ref="G8:L8"/>
    <mergeCell ref="G19:L19"/>
    <mergeCell ref="B30:F30"/>
    <mergeCell ref="B2:L2"/>
    <mergeCell ref="B5:L5"/>
    <mergeCell ref="B6:F6"/>
    <mergeCell ref="B7:F7"/>
    <mergeCell ref="B18:F18"/>
    <mergeCell ref="G6:L6"/>
    <mergeCell ref="G7:L7"/>
    <mergeCell ref="G9:L9"/>
    <mergeCell ref="G10:L10"/>
    <mergeCell ref="G11:L11"/>
    <mergeCell ref="G12:L12"/>
    <mergeCell ref="B9:F9"/>
    <mergeCell ref="B10:F10"/>
    <mergeCell ref="B12:F12"/>
    <mergeCell ref="B11:F11"/>
    <mergeCell ref="B14:F14"/>
    <mergeCell ref="B13:F13"/>
    <mergeCell ref="B31:E31"/>
    <mergeCell ref="G13:L13"/>
    <mergeCell ref="G15:L15"/>
    <mergeCell ref="G17:L17"/>
    <mergeCell ref="G18:L18"/>
    <mergeCell ref="B22:L22"/>
    <mergeCell ref="B15:F15"/>
    <mergeCell ref="B16:F16"/>
    <mergeCell ref="B17:F17"/>
    <mergeCell ref="K31:L31"/>
    <mergeCell ref="F31:J31"/>
    <mergeCell ref="B28:L28"/>
    <mergeCell ref="B19:F19"/>
  </mergeCells>
  <dataValidations count="3">
    <dataValidation type="list" allowBlank="1" showInputMessage="1" showErrorMessage="1" sqref="C24">
      <formula1>_chbx</formula1>
    </dataValidation>
    <dataValidation type="list" allowBlank="1" showInputMessage="1" showErrorMessage="1" sqref="G15:L15">
      <formula1>_Datum</formula1>
    </dataValidation>
    <dataValidation type="list" allowBlank="1" showInputMessage="1" showErrorMessage="1" sqref="G6:L6">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verticalDpi="1200" r:id="rId1"/>
  <headerFooter>
    <oddFooter>&amp;L&amp;"Arial,Standard"&amp;8Version 2023&amp;C&amp;G&amp;R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Einstellungen!$C$9:$C$10</xm:f>
          </x14:formula1>
          <xm:sqref>B24 B26 H14 J14 L14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3"/>
  </sheetPr>
  <dimension ref="B1:I23"/>
  <sheetViews>
    <sheetView zoomScale="80" zoomScaleNormal="80" workbookViewId="0">
      <selection activeCell="H23" sqref="H23:I23"/>
    </sheetView>
  </sheetViews>
  <sheetFormatPr baseColWidth="10" defaultColWidth="8.85546875" defaultRowHeight="14.25" x14ac:dyDescent="0.25"/>
  <cols>
    <col min="1" max="1" width="1.140625" style="10" customWidth="1"/>
    <col min="2" max="2" width="8.7109375" style="10" customWidth="1"/>
    <col min="3" max="3" width="24.7109375" style="10" customWidth="1"/>
    <col min="4" max="5" width="32.7109375" style="10" customWidth="1"/>
    <col min="6" max="6" width="16.7109375" style="16" customWidth="1"/>
    <col min="7" max="7" width="40.7109375" style="10" customWidth="1"/>
    <col min="8" max="8" width="24.7109375" style="10" customWidth="1"/>
    <col min="9" max="9" width="16.7109375" style="10" customWidth="1"/>
    <col min="10" max="10" width="1.140625" style="10" customWidth="1"/>
    <col min="11" max="16384" width="8.85546875" style="10"/>
  </cols>
  <sheetData>
    <row r="1" spans="2:9" ht="6" customHeight="1" x14ac:dyDescent="0.25"/>
    <row r="2" spans="2:9" s="32" customFormat="1" ht="18" customHeight="1" x14ac:dyDescent="0.25">
      <c r="B2" s="142" t="str">
        <f>"Checkliste "&amp;_RLV&amp;" Premiumstufe"</f>
        <v>Checkliste Ferkeleraufzucht  Premiumstufe</v>
      </c>
      <c r="C2" s="142"/>
      <c r="D2" s="142"/>
      <c r="E2" s="142"/>
      <c r="F2" s="142"/>
      <c r="G2" s="142"/>
      <c r="H2" s="142"/>
      <c r="I2" s="142"/>
    </row>
    <row r="3" spans="2:9" s="19" customFormat="1" ht="6" customHeight="1" x14ac:dyDescent="0.25">
      <c r="B3" s="17"/>
      <c r="C3" s="17"/>
      <c r="D3" s="17"/>
      <c r="E3" s="17"/>
      <c r="F3" s="18"/>
      <c r="G3" s="18"/>
      <c r="H3" s="18"/>
      <c r="I3" s="17"/>
    </row>
    <row r="4" spans="2:9" ht="27" customHeight="1" x14ac:dyDescent="0.25">
      <c r="B4" s="20" t="s">
        <v>20</v>
      </c>
      <c r="C4" s="136"/>
      <c r="D4" s="136"/>
      <c r="E4" s="136"/>
      <c r="F4" s="136"/>
      <c r="G4" s="136"/>
      <c r="H4" s="21"/>
      <c r="I4" s="52"/>
    </row>
    <row r="5" spans="2:9" ht="27" customHeight="1" x14ac:dyDescent="0.25">
      <c r="B5" s="135" t="s">
        <v>21</v>
      </c>
      <c r="C5" s="135"/>
      <c r="D5" s="135"/>
      <c r="E5" s="135"/>
      <c r="F5" s="135"/>
      <c r="G5" s="135"/>
      <c r="H5" s="135"/>
      <c r="I5" s="135"/>
    </row>
    <row r="6" spans="2:9" s="16" customFormat="1" ht="27" customHeight="1" x14ac:dyDescent="0.25">
      <c r="B6" s="5" t="s">
        <v>22</v>
      </c>
      <c r="C6" s="5" t="s">
        <v>68</v>
      </c>
      <c r="D6" s="140" t="s">
        <v>23</v>
      </c>
      <c r="E6" s="141"/>
      <c r="F6" s="4" t="s">
        <v>30</v>
      </c>
      <c r="G6" s="5" t="s">
        <v>25</v>
      </c>
      <c r="H6" s="5" t="s">
        <v>26</v>
      </c>
      <c r="I6" s="5" t="s">
        <v>209</v>
      </c>
    </row>
    <row r="7" spans="2:9" ht="56.1" customHeight="1" x14ac:dyDescent="0.25">
      <c r="B7" s="5">
        <v>1</v>
      </c>
      <c r="C7" s="1"/>
      <c r="D7" s="128"/>
      <c r="E7" s="130"/>
      <c r="F7" s="65"/>
      <c r="G7" s="71"/>
      <c r="H7" s="1"/>
      <c r="I7" s="1"/>
    </row>
    <row r="8" spans="2:9" ht="56.1" customHeight="1" x14ac:dyDescent="0.25">
      <c r="B8" s="5">
        <v>2</v>
      </c>
      <c r="C8" s="1"/>
      <c r="D8" s="128"/>
      <c r="E8" s="130"/>
      <c r="F8" s="66"/>
      <c r="G8" s="71"/>
      <c r="H8" s="1"/>
      <c r="I8" s="1"/>
    </row>
    <row r="9" spans="2:9" ht="56.1" customHeight="1" x14ac:dyDescent="0.25">
      <c r="B9" s="5">
        <v>3</v>
      </c>
      <c r="C9" s="1"/>
      <c r="D9" s="128"/>
      <c r="E9" s="130"/>
      <c r="F9" s="66"/>
      <c r="G9" s="71"/>
      <c r="H9" s="1"/>
      <c r="I9" s="1"/>
    </row>
    <row r="10" spans="2:9" ht="56.1" customHeight="1" x14ac:dyDescent="0.25">
      <c r="B10" s="5">
        <v>4</v>
      </c>
      <c r="C10" s="1"/>
      <c r="D10" s="128"/>
      <c r="E10" s="130"/>
      <c r="F10" s="66"/>
      <c r="G10" s="71"/>
      <c r="H10" s="1"/>
      <c r="I10" s="1"/>
    </row>
    <row r="11" spans="2:9" ht="56.1" customHeight="1" x14ac:dyDescent="0.25">
      <c r="B11" s="5">
        <v>5</v>
      </c>
      <c r="C11" s="1"/>
      <c r="D11" s="128"/>
      <c r="E11" s="130"/>
      <c r="F11" s="66"/>
      <c r="G11" s="71"/>
      <c r="H11" s="1"/>
      <c r="I11" s="1"/>
    </row>
    <row r="12" spans="2:9" ht="56.1" customHeight="1" x14ac:dyDescent="0.25">
      <c r="B12" s="5">
        <v>6</v>
      </c>
      <c r="C12" s="1"/>
      <c r="D12" s="128"/>
      <c r="E12" s="130"/>
      <c r="F12" s="66"/>
      <c r="G12" s="71"/>
      <c r="H12" s="1"/>
      <c r="I12" s="1"/>
    </row>
    <row r="13" spans="2:9" ht="56.1" customHeight="1" x14ac:dyDescent="0.25">
      <c r="B13" s="5">
        <v>7</v>
      </c>
      <c r="C13" s="1"/>
      <c r="D13" s="128"/>
      <c r="E13" s="130"/>
      <c r="F13" s="66"/>
      <c r="G13" s="71"/>
      <c r="H13" s="1"/>
      <c r="I13" s="1"/>
    </row>
    <row r="14" spans="2:9" ht="56.1" customHeight="1" x14ac:dyDescent="0.25">
      <c r="B14" s="5">
        <v>8</v>
      </c>
      <c r="C14" s="1"/>
      <c r="D14" s="128"/>
      <c r="E14" s="130"/>
      <c r="F14" s="66"/>
      <c r="G14" s="71"/>
      <c r="H14" s="1"/>
      <c r="I14" s="1"/>
    </row>
    <row r="15" spans="2:9" ht="56.1" customHeight="1" x14ac:dyDescent="0.25">
      <c r="B15" s="5">
        <v>9</v>
      </c>
      <c r="C15" s="1"/>
      <c r="D15" s="128"/>
      <c r="E15" s="130"/>
      <c r="F15" s="66"/>
      <c r="G15" s="71"/>
      <c r="H15" s="1"/>
      <c r="I15" s="1"/>
    </row>
    <row r="16" spans="2:9" ht="56.1" customHeight="1" x14ac:dyDescent="0.25">
      <c r="B16" s="5">
        <v>10</v>
      </c>
      <c r="C16" s="1"/>
      <c r="D16" s="128"/>
      <c r="E16" s="130"/>
      <c r="F16" s="66"/>
      <c r="G16" s="71"/>
      <c r="H16" s="1"/>
      <c r="I16" s="1"/>
    </row>
    <row r="17" spans="2:9" x14ac:dyDescent="0.25">
      <c r="B17" s="137" t="s">
        <v>87</v>
      </c>
      <c r="C17" s="137"/>
      <c r="D17" s="137"/>
      <c r="E17" s="137"/>
      <c r="F17" s="3"/>
      <c r="G17" s="20"/>
      <c r="H17" s="20"/>
      <c r="I17" s="20"/>
    </row>
    <row r="19" spans="2:9" ht="28.15" customHeight="1" x14ac:dyDescent="0.25">
      <c r="B19" s="138" t="s">
        <v>67</v>
      </c>
      <c r="C19" s="139"/>
      <c r="D19" s="139"/>
      <c r="E19" s="139"/>
      <c r="F19" s="139"/>
      <c r="G19" s="139"/>
      <c r="H19" s="139"/>
      <c r="I19" s="139"/>
    </row>
    <row r="22" spans="2:9" x14ac:dyDescent="0.25">
      <c r="B22" s="131"/>
      <c r="C22" s="131"/>
      <c r="D22" s="131"/>
      <c r="E22" s="22"/>
      <c r="F22" s="23"/>
      <c r="G22" s="22"/>
      <c r="H22" s="22"/>
      <c r="I22" s="22"/>
    </row>
    <row r="23" spans="2:9" x14ac:dyDescent="0.25">
      <c r="B23" s="134" t="s">
        <v>16</v>
      </c>
      <c r="C23" s="134"/>
      <c r="E23" s="115" t="s">
        <v>17</v>
      </c>
      <c r="F23" s="115"/>
      <c r="G23" s="115"/>
      <c r="H23" s="115" t="s">
        <v>18</v>
      </c>
      <c r="I23" s="115"/>
    </row>
  </sheetData>
  <sheetProtection formatCells="0"/>
  <mergeCells count="20">
    <mergeCell ref="B2:I2"/>
    <mergeCell ref="D8:E8"/>
    <mergeCell ref="D9:E9"/>
    <mergeCell ref="D10:E10"/>
    <mergeCell ref="D11:E11"/>
    <mergeCell ref="B23:C23"/>
    <mergeCell ref="E23:G23"/>
    <mergeCell ref="B5:I5"/>
    <mergeCell ref="C4:G4"/>
    <mergeCell ref="B17:E17"/>
    <mergeCell ref="B19:I19"/>
    <mergeCell ref="D6:E6"/>
    <mergeCell ref="D7:E7"/>
    <mergeCell ref="D12:E12"/>
    <mergeCell ref="H23:I23"/>
    <mergeCell ref="D13:E13"/>
    <mergeCell ref="D14:E14"/>
    <mergeCell ref="D15:E15"/>
    <mergeCell ref="D16:E16"/>
    <mergeCell ref="B22:D22"/>
  </mergeCells>
  <conditionalFormatting sqref="F7:F16">
    <cfRule type="containsText" dxfId="185" priority="1" operator="containsText" text="sAbw">
      <formula>NOT(ISERROR(SEARCH("sAbw",F7)))</formula>
    </cfRule>
    <cfRule type="containsText" dxfId="184" priority="2" operator="containsText" text="lAbw">
      <formula>NOT(ISERROR(SEARCH("lAbw",F7)))</formula>
    </cfRule>
    <cfRule type="containsText" dxfId="183" priority="3" operator="containsText" text="K.O.">
      <formula>NOT(ISERROR(SEARCH("K.O.",F7)))</formula>
    </cfRule>
  </conditionalFormatting>
  <dataValidations count="2">
    <dataValidation type="list" allowBlank="1" showInputMessage="1" showErrorMessage="1" sqref="I4">
      <formula1>_Datum</formula1>
    </dataValidation>
    <dataValidation type="list" allowBlank="1" showInputMessage="1" showErrorMessage="1" sqref="C4:G4">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&amp;L&amp;"Arial,Standard"&amp;8Version 2023&amp;C&amp;G&amp;R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Einstellungen!$C$12:$C$14</xm:f>
          </x14:formula1>
          <xm:sqref>F7:F16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3"/>
  </sheetPr>
  <dimension ref="B1:M119"/>
  <sheetViews>
    <sheetView zoomScale="75" zoomScaleNormal="75" workbookViewId="0">
      <pane ySplit="7" topLeftCell="A8" activePane="bottomLeft" state="frozen"/>
      <selection activeCell="G6" sqref="G6:L6"/>
      <selection pane="bottomLeft" activeCell="B3" sqref="B3:M3"/>
    </sheetView>
  </sheetViews>
  <sheetFormatPr baseColWidth="10" defaultColWidth="8.85546875" defaultRowHeight="12.75" x14ac:dyDescent="0.2"/>
  <cols>
    <col min="1" max="1" width="1.140625" style="42" customWidth="1"/>
    <col min="2" max="2" width="8.7109375" style="80" customWidth="1"/>
    <col min="3" max="4" width="18.28515625" style="81" hidden="1" customWidth="1"/>
    <col min="5" max="5" width="12.7109375" style="82" customWidth="1"/>
    <col min="6" max="7" width="40.7109375" style="42" customWidth="1"/>
    <col min="8" max="10" width="9.7109375" style="42" customWidth="1"/>
    <col min="11" max="11" width="10.28515625" style="42" customWidth="1"/>
    <col min="12" max="12" width="10.7109375" style="42" customWidth="1"/>
    <col min="13" max="13" width="52.7109375" style="42" customWidth="1"/>
    <col min="14" max="14" width="1.140625" style="42" customWidth="1"/>
    <col min="15" max="16384" width="8.85546875" style="42"/>
  </cols>
  <sheetData>
    <row r="1" spans="2:13" s="75" customFormat="1" ht="6" customHeight="1" x14ac:dyDescent="0.25">
      <c r="B1" s="73"/>
      <c r="C1" s="74"/>
      <c r="D1" s="74"/>
      <c r="G1" s="74"/>
    </row>
    <row r="2" spans="2:13" s="76" customFormat="1" ht="18" customHeight="1" x14ac:dyDescent="0.25">
      <c r="B2" s="146" t="str">
        <f>"Checkliste "&amp;_RLV&amp;" Premiumstufe"</f>
        <v>Checkliste Ferkeleraufzucht  Premiumstufe</v>
      </c>
      <c r="C2" s="146"/>
      <c r="D2" s="146"/>
      <c r="E2" s="146"/>
      <c r="F2" s="146"/>
      <c r="G2" s="146"/>
      <c r="H2" s="146"/>
      <c r="I2" s="146"/>
      <c r="J2" s="146"/>
      <c r="K2" s="146"/>
      <c r="L2" s="146"/>
      <c r="M2" s="146"/>
    </row>
    <row r="3" spans="2:13" s="77" customFormat="1" ht="26.1" customHeight="1" x14ac:dyDescent="0.25">
      <c r="B3" s="152" t="s">
        <v>210</v>
      </c>
      <c r="C3" s="153"/>
      <c r="D3" s="153"/>
      <c r="E3" s="153"/>
      <c r="F3" s="153"/>
      <c r="G3" s="153"/>
      <c r="H3" s="153"/>
      <c r="I3" s="153"/>
      <c r="J3" s="153"/>
      <c r="K3" s="153"/>
      <c r="L3" s="153"/>
      <c r="M3" s="153"/>
    </row>
    <row r="4" spans="2:13" s="75" customFormat="1" ht="27" customHeight="1" x14ac:dyDescent="0.25">
      <c r="B4" s="107" t="s">
        <v>20</v>
      </c>
      <c r="C4" s="154"/>
      <c r="D4" s="154"/>
      <c r="E4" s="154"/>
      <c r="F4" s="154"/>
      <c r="G4" s="154"/>
      <c r="H4" s="154"/>
      <c r="I4" s="154"/>
      <c r="J4" s="154"/>
      <c r="K4" s="154"/>
      <c r="M4" s="63"/>
    </row>
    <row r="5" spans="2:13" ht="27" customHeight="1" x14ac:dyDescent="0.2">
      <c r="B5" s="147" t="s">
        <v>31</v>
      </c>
      <c r="C5" s="147"/>
      <c r="D5" s="147"/>
      <c r="E5" s="147"/>
      <c r="F5" s="147"/>
      <c r="G5" s="147"/>
      <c r="H5" s="147"/>
      <c r="I5" s="147"/>
      <c r="J5" s="147"/>
      <c r="K5" s="147"/>
      <c r="L5" s="147"/>
      <c r="M5" s="147"/>
    </row>
    <row r="6" spans="2:13" s="78" customFormat="1" ht="26.45" customHeight="1" x14ac:dyDescent="0.25">
      <c r="B6" s="155" t="s">
        <v>32</v>
      </c>
      <c r="C6" s="157" t="s">
        <v>50</v>
      </c>
      <c r="D6" s="157" t="s">
        <v>51</v>
      </c>
      <c r="E6" s="159" t="s">
        <v>33</v>
      </c>
      <c r="F6" s="157" t="s">
        <v>34</v>
      </c>
      <c r="G6" s="161" t="s">
        <v>35</v>
      </c>
      <c r="H6" s="163" t="s">
        <v>24</v>
      </c>
      <c r="I6" s="164"/>
      <c r="J6" s="164"/>
      <c r="K6" s="164"/>
      <c r="L6" s="165"/>
      <c r="M6" s="157" t="s">
        <v>82</v>
      </c>
    </row>
    <row r="7" spans="2:13" x14ac:dyDescent="0.2">
      <c r="B7" s="156"/>
      <c r="C7" s="158"/>
      <c r="D7" s="158"/>
      <c r="E7" s="160"/>
      <c r="F7" s="158"/>
      <c r="G7" s="162"/>
      <c r="H7" s="108" t="s">
        <v>43</v>
      </c>
      <c r="I7" s="108" t="s">
        <v>27</v>
      </c>
      <c r="J7" s="108" t="s">
        <v>28</v>
      </c>
      <c r="K7" s="108" t="s">
        <v>29</v>
      </c>
      <c r="L7" s="108" t="s">
        <v>36</v>
      </c>
      <c r="M7" s="158"/>
    </row>
    <row r="8" spans="2:13" s="79" customFormat="1" x14ac:dyDescent="0.2">
      <c r="B8" s="148" t="s">
        <v>213</v>
      </c>
      <c r="C8" s="149"/>
      <c r="D8" s="149"/>
      <c r="E8" s="149"/>
      <c r="F8" s="149"/>
      <c r="G8" s="149"/>
      <c r="H8" s="149"/>
      <c r="I8" s="149"/>
      <c r="J8" s="149"/>
      <c r="K8" s="149"/>
      <c r="L8" s="149"/>
      <c r="M8" s="150"/>
    </row>
    <row r="9" spans="2:13" ht="25.5" hidden="1" x14ac:dyDescent="0.2">
      <c r="B9" s="39" t="s">
        <v>32</v>
      </c>
      <c r="C9" s="40" t="s">
        <v>50</v>
      </c>
      <c r="D9" s="40" t="s">
        <v>51</v>
      </c>
      <c r="E9" s="43" t="s">
        <v>33</v>
      </c>
      <c r="F9" s="44" t="s">
        <v>34</v>
      </c>
      <c r="G9" s="27" t="s">
        <v>35</v>
      </c>
      <c r="H9" s="28" t="s">
        <v>24</v>
      </c>
      <c r="I9" s="28" t="s">
        <v>45</v>
      </c>
      <c r="J9" s="28" t="s">
        <v>46</v>
      </c>
      <c r="K9" s="28" t="s">
        <v>47</v>
      </c>
      <c r="L9" s="28" t="s">
        <v>48</v>
      </c>
      <c r="M9" s="29" t="s">
        <v>37</v>
      </c>
    </row>
    <row r="10" spans="2:13" s="54" customFormat="1" ht="43.9" customHeight="1" x14ac:dyDescent="0.2">
      <c r="B10" s="83" t="str">
        <f>CONCATENATE("1.",Prüfkriterien_1[[#This Row],[Hilfsspalte_Num]])</f>
        <v>1.1</v>
      </c>
      <c r="C10" s="84">
        <f>ROW()-ROW(Prüfkriterien_1[[#Headers],[Hilfsspalte_Kom]])</f>
        <v>1</v>
      </c>
      <c r="D10" s="85">
        <f>(Prüfkriterien_1[Hilfsspalte_Num]+10)/10</f>
        <v>1.1000000000000001</v>
      </c>
      <c r="E10" s="36" t="s">
        <v>88</v>
      </c>
      <c r="F10" s="37" t="s">
        <v>89</v>
      </c>
      <c r="G10" s="38" t="s">
        <v>90</v>
      </c>
      <c r="H10" s="33" t="s">
        <v>69</v>
      </c>
      <c r="I10" s="33" t="s">
        <v>42</v>
      </c>
      <c r="J10" s="33" t="s">
        <v>42</v>
      </c>
      <c r="K10" s="33"/>
      <c r="L10" s="33" t="s">
        <v>42</v>
      </c>
      <c r="M10" s="44"/>
    </row>
    <row r="11" spans="2:13" s="54" customFormat="1" ht="66" customHeight="1" x14ac:dyDescent="0.2">
      <c r="B11" s="83" t="str">
        <f>CONCATENATE("1.",Prüfkriterien_1[[#This Row],[Hilfsspalte_Num]])</f>
        <v>1.2</v>
      </c>
      <c r="C11" s="84">
        <f>ROW()-ROW(Prüfkriterien_1[[#Headers],[Hilfsspalte_Kom]])</f>
        <v>2</v>
      </c>
      <c r="D11" s="85">
        <f>(Prüfkriterien_1[Hilfsspalte_Num]+10)/10</f>
        <v>1.2</v>
      </c>
      <c r="E11" s="36" t="s">
        <v>92</v>
      </c>
      <c r="F11" s="37" t="s">
        <v>91</v>
      </c>
      <c r="G11" s="38" t="s">
        <v>94</v>
      </c>
      <c r="H11" s="33"/>
      <c r="I11" s="33" t="s">
        <v>42</v>
      </c>
      <c r="J11" s="33" t="s">
        <v>42</v>
      </c>
      <c r="K11" s="33"/>
      <c r="L11" s="33" t="s">
        <v>42</v>
      </c>
      <c r="M11" s="44"/>
    </row>
    <row r="12" spans="2:13" s="54" customFormat="1" ht="30" customHeight="1" x14ac:dyDescent="0.2">
      <c r="B12" s="83" t="str">
        <f>CONCATENATE("1.",Prüfkriterien_1[[#This Row],[Hilfsspalte_Num]])</f>
        <v>1.3</v>
      </c>
      <c r="C12" s="84">
        <f>ROW()-ROW(Prüfkriterien_1[[#Headers],[Hilfsspalte_Kom]])</f>
        <v>3</v>
      </c>
      <c r="D12" s="85">
        <f>(Prüfkriterien_1[Hilfsspalte_Num]+10)/10</f>
        <v>1.3</v>
      </c>
      <c r="E12" s="36" t="s">
        <v>95</v>
      </c>
      <c r="F12" s="37" t="s">
        <v>38</v>
      </c>
      <c r="G12" s="38" t="s">
        <v>39</v>
      </c>
      <c r="H12" s="33"/>
      <c r="I12" s="33"/>
      <c r="J12" s="33"/>
      <c r="K12" s="33"/>
      <c r="L12" s="33"/>
      <c r="M12" s="44"/>
    </row>
    <row r="13" spans="2:13" s="54" customFormat="1" ht="38.25" x14ac:dyDescent="0.2">
      <c r="B13" s="86" t="str">
        <f>CONCATENATE("1.",Prüfkriterien_1[[#This Row],[Hilfsspalte_Num]])</f>
        <v>1.4</v>
      </c>
      <c r="C13" s="87">
        <f>ROW()-ROW(Prüfkriterien_1[[#Headers],[Hilfsspalte_Kom]])</f>
        <v>4</v>
      </c>
      <c r="D13" s="88">
        <f>(Prüfkriterien_1[Hilfsspalte_Num]+10)/10</f>
        <v>1.4</v>
      </c>
      <c r="E13" s="36" t="s">
        <v>93</v>
      </c>
      <c r="F13" s="37" t="s">
        <v>40</v>
      </c>
      <c r="G13" s="38" t="s">
        <v>41</v>
      </c>
      <c r="H13" s="56"/>
      <c r="I13" s="57"/>
      <c r="J13" s="57"/>
      <c r="K13" s="57"/>
      <c r="L13" s="57"/>
      <c r="M13" s="55"/>
    </row>
    <row r="14" spans="2:13" s="54" customFormat="1" ht="30.6" customHeight="1" x14ac:dyDescent="0.2">
      <c r="B14" s="89" t="str">
        <f>CONCATENATE("1.",Prüfkriterien_1[[#This Row],[Hilfsspalte_Num]])</f>
        <v>1.5</v>
      </c>
      <c r="C14" s="30">
        <f>ROW()-ROW(Prüfkriterien_1[[#Headers],[Hilfsspalte_Kom]])</f>
        <v>5</v>
      </c>
      <c r="D14" s="90">
        <f>(Prüfkriterien_1[Hilfsspalte_Num]+10)/10</f>
        <v>1.5</v>
      </c>
      <c r="E14" s="91" t="s">
        <v>96</v>
      </c>
      <c r="F14" s="37" t="s">
        <v>97</v>
      </c>
      <c r="G14" s="38"/>
      <c r="H14" s="28"/>
      <c r="I14" s="33"/>
      <c r="J14" s="33"/>
      <c r="K14" s="33"/>
      <c r="L14" s="33"/>
      <c r="M14" s="44"/>
    </row>
    <row r="15" spans="2:13" s="54" customFormat="1" ht="51" x14ac:dyDescent="0.2">
      <c r="B15" s="89" t="str">
        <f>CONCATENATE("1.",Prüfkriterien_1[[#This Row],[Hilfsspalte_Num]])</f>
        <v>1.6</v>
      </c>
      <c r="C15" s="30">
        <f>ROW()-ROW(Prüfkriterien_1[[#Headers],[Hilfsspalte_Kom]])</f>
        <v>6</v>
      </c>
      <c r="D15" s="90">
        <f>(Prüfkriterien_1[Hilfsspalte_Num]+10)/10</f>
        <v>1.6</v>
      </c>
      <c r="E15" s="36" t="s">
        <v>98</v>
      </c>
      <c r="F15" s="37" t="s">
        <v>99</v>
      </c>
      <c r="G15" s="92" t="s">
        <v>100</v>
      </c>
      <c r="H15" s="28"/>
      <c r="I15" s="33"/>
      <c r="J15" s="33"/>
      <c r="K15" s="33"/>
      <c r="L15" s="33"/>
      <c r="M15" s="44"/>
    </row>
    <row r="16" spans="2:13" s="54" customFormat="1" ht="29.25" customHeight="1" x14ac:dyDescent="0.2">
      <c r="B16" s="89" t="str">
        <f>CONCATENATE("1.",Prüfkriterien_1[[#This Row],[Hilfsspalte_Num]])</f>
        <v>1.7</v>
      </c>
      <c r="C16" s="30">
        <f>ROW()-ROW(Prüfkriterien_1[[#Headers],[Hilfsspalte_Kom]])</f>
        <v>7</v>
      </c>
      <c r="D16" s="90">
        <f>(Prüfkriterien_1[Hilfsspalte_Num]+10)/10</f>
        <v>1.7</v>
      </c>
      <c r="E16" s="36" t="s">
        <v>101</v>
      </c>
      <c r="F16" s="37" t="s">
        <v>102</v>
      </c>
      <c r="G16" s="38"/>
      <c r="H16" s="28"/>
      <c r="I16" s="33"/>
      <c r="J16" s="33"/>
      <c r="K16" s="33"/>
      <c r="L16" s="33"/>
      <c r="M16" s="44"/>
    </row>
    <row r="17" spans="2:13" s="54" customFormat="1" ht="51" x14ac:dyDescent="0.2">
      <c r="B17" s="89" t="str">
        <f>CONCATENATE("1.",Prüfkriterien_1[[#This Row],[Hilfsspalte_Num]])</f>
        <v>1.8</v>
      </c>
      <c r="C17" s="30">
        <f>ROW()-ROW(Prüfkriterien_1[[#Headers],[Hilfsspalte_Kom]])</f>
        <v>8</v>
      </c>
      <c r="D17" s="90">
        <f>(Prüfkriterien_1[Hilfsspalte_Num]+10)/10</f>
        <v>1.8</v>
      </c>
      <c r="E17" s="36" t="s">
        <v>101</v>
      </c>
      <c r="F17" s="37" t="s">
        <v>103</v>
      </c>
      <c r="G17" s="38"/>
      <c r="H17" s="28"/>
      <c r="I17" s="33"/>
      <c r="J17" s="33"/>
      <c r="K17" s="33"/>
      <c r="L17" s="33"/>
      <c r="M17" s="44"/>
    </row>
    <row r="18" spans="2:13" s="54" customFormat="1" ht="38.25" x14ac:dyDescent="0.2">
      <c r="B18" s="89" t="str">
        <f>CONCATENATE("1.",Prüfkriterien_1[[#This Row],[Hilfsspalte_Num]])</f>
        <v>1.9</v>
      </c>
      <c r="C18" s="30">
        <f>ROW()-ROW(Prüfkriterien_1[[#Headers],[Hilfsspalte_Kom]])</f>
        <v>9</v>
      </c>
      <c r="D18" s="90">
        <f>(Prüfkriterien_1[Hilfsspalte_Num]+10)/10</f>
        <v>1.9</v>
      </c>
      <c r="E18" s="36" t="s">
        <v>101</v>
      </c>
      <c r="F18" s="37" t="s">
        <v>104</v>
      </c>
      <c r="G18" s="38"/>
      <c r="H18" s="28"/>
      <c r="I18" s="33"/>
      <c r="J18" s="33"/>
      <c r="K18" s="33"/>
      <c r="L18" s="33"/>
      <c r="M18" s="44"/>
    </row>
    <row r="19" spans="2:13" s="54" customFormat="1" ht="32.25" customHeight="1" x14ac:dyDescent="0.2">
      <c r="B19" s="89" t="str">
        <f>CONCATENATE("1.",Prüfkriterien_1[[#This Row],[Hilfsspalte_Num]])</f>
        <v>1.10</v>
      </c>
      <c r="C19" s="30">
        <f>ROW()-ROW(Prüfkriterien_1[[#Headers],[Hilfsspalte_Kom]])</f>
        <v>10</v>
      </c>
      <c r="D19" s="90">
        <f>(Prüfkriterien_1[Hilfsspalte_Num]+10)/10</f>
        <v>2</v>
      </c>
      <c r="E19" s="36" t="s">
        <v>115</v>
      </c>
      <c r="F19" s="37" t="s">
        <v>106</v>
      </c>
      <c r="G19" s="38"/>
      <c r="H19" s="28"/>
      <c r="I19" s="33"/>
      <c r="J19" s="33"/>
      <c r="K19" s="33"/>
      <c r="L19" s="33"/>
      <c r="M19" s="44"/>
    </row>
    <row r="20" spans="2:13" s="54" customFormat="1" ht="88.9" customHeight="1" x14ac:dyDescent="0.2">
      <c r="B20" s="89" t="str">
        <f>CONCATENATE("1.",Prüfkriterien_1[[#This Row],[Hilfsspalte_Num]])</f>
        <v>1.11</v>
      </c>
      <c r="C20" s="30">
        <f>ROW()-ROW(Prüfkriterien_1[[#Headers],[Hilfsspalte_Kom]])</f>
        <v>11</v>
      </c>
      <c r="D20" s="90">
        <f>(Prüfkriterien_1[Hilfsspalte_Num]+10)/10</f>
        <v>2.1</v>
      </c>
      <c r="E20" s="36" t="s">
        <v>115</v>
      </c>
      <c r="F20" s="37" t="s">
        <v>107</v>
      </c>
      <c r="G20" s="38" t="s">
        <v>108</v>
      </c>
      <c r="H20" s="28"/>
      <c r="I20" s="33"/>
      <c r="J20" s="33"/>
      <c r="K20" s="33"/>
      <c r="L20" s="33"/>
      <c r="M20" s="44"/>
    </row>
    <row r="21" spans="2:13" s="54" customFormat="1" ht="181.15" customHeight="1" x14ac:dyDescent="0.2">
      <c r="B21" s="86" t="str">
        <f>CONCATENATE("1.",Prüfkriterien_1[[#This Row],[Hilfsspalte_Num]])</f>
        <v>1.12</v>
      </c>
      <c r="C21" s="87">
        <f>ROW()-ROW(Prüfkriterien_1[[#Headers],[Hilfsspalte_Kom]])</f>
        <v>12</v>
      </c>
      <c r="D21" s="88">
        <f>(Prüfkriterien_1[Hilfsspalte_Num]+10)/10</f>
        <v>2.2000000000000002</v>
      </c>
      <c r="E21" s="36" t="s">
        <v>114</v>
      </c>
      <c r="F21" s="37" t="s">
        <v>109</v>
      </c>
      <c r="G21" s="38" t="s">
        <v>110</v>
      </c>
      <c r="H21" s="56"/>
      <c r="I21" s="57"/>
      <c r="J21" s="57"/>
      <c r="K21" s="57"/>
      <c r="L21" s="57"/>
      <c r="M21" s="55"/>
    </row>
    <row r="22" spans="2:13" s="54" customFormat="1" ht="69" customHeight="1" x14ac:dyDescent="0.2">
      <c r="B22" s="83" t="str">
        <f>CONCATENATE("1.",Prüfkriterien_1[[#This Row],[Hilfsspalte_Num]])</f>
        <v>1.13</v>
      </c>
      <c r="C22" s="84">
        <f>ROW()-ROW(Prüfkriterien_1[[#Headers],[Hilfsspalte_Kom]])</f>
        <v>13</v>
      </c>
      <c r="D22" s="85">
        <f>(Prüfkriterien_1[Hilfsspalte_Num]+10)/10</f>
        <v>2.2999999999999998</v>
      </c>
      <c r="E22" s="36" t="s">
        <v>113</v>
      </c>
      <c r="F22" s="37" t="s">
        <v>111</v>
      </c>
      <c r="G22" s="38" t="s">
        <v>112</v>
      </c>
      <c r="H22" s="33"/>
      <c r="I22" s="33"/>
      <c r="J22" s="33"/>
      <c r="K22" s="33"/>
      <c r="L22" s="33"/>
      <c r="M22" s="44"/>
    </row>
    <row r="23" spans="2:13" x14ac:dyDescent="0.2">
      <c r="B23" s="151" t="s">
        <v>214</v>
      </c>
      <c r="C23" s="151"/>
      <c r="D23" s="151"/>
      <c r="E23" s="151"/>
      <c r="F23" s="151"/>
      <c r="G23" s="151"/>
      <c r="H23" s="151"/>
      <c r="I23" s="151"/>
      <c r="J23" s="151"/>
      <c r="K23" s="151"/>
      <c r="L23" s="151"/>
      <c r="M23" s="151"/>
    </row>
    <row r="24" spans="2:13" s="45" customFormat="1" hidden="1" x14ac:dyDescent="0.2">
      <c r="B24" s="39" t="s">
        <v>45</v>
      </c>
      <c r="C24" s="40" t="s">
        <v>46</v>
      </c>
      <c r="D24" s="40" t="s">
        <v>47</v>
      </c>
      <c r="E24" s="26" t="s">
        <v>48</v>
      </c>
      <c r="F24" s="27" t="s">
        <v>49</v>
      </c>
      <c r="G24" s="27" t="s">
        <v>52</v>
      </c>
      <c r="H24" s="28" t="s">
        <v>53</v>
      </c>
      <c r="I24" s="28" t="s">
        <v>54</v>
      </c>
      <c r="J24" s="28" t="s">
        <v>55</v>
      </c>
      <c r="K24" s="28" t="s">
        <v>56</v>
      </c>
      <c r="L24" s="28" t="s">
        <v>57</v>
      </c>
      <c r="M24" s="29" t="s">
        <v>58</v>
      </c>
    </row>
    <row r="25" spans="2:13" s="45" customFormat="1" ht="127.9" customHeight="1" x14ac:dyDescent="0.2">
      <c r="B25" s="25" t="str">
        <f>CONCATENATE("2.",Prüfkriterien_2[[#This Row],[Spalte2]])</f>
        <v>2.1</v>
      </c>
      <c r="C25" s="30">
        <f>ROW()-ROW(Prüfkriterien_2[[#Headers],[Spalte3]])</f>
        <v>1</v>
      </c>
      <c r="D25" s="90">
        <f>(Prüfkriterien_2[[#This Row],[Spalte2]]+20)/10</f>
        <v>2.1</v>
      </c>
      <c r="E25" s="93" t="s">
        <v>116</v>
      </c>
      <c r="F25" s="94" t="s">
        <v>117</v>
      </c>
      <c r="G25" s="94" t="s">
        <v>125</v>
      </c>
      <c r="H25" s="57"/>
      <c r="I25" s="57"/>
      <c r="J25" s="57"/>
      <c r="K25" s="57"/>
      <c r="L25" s="57"/>
      <c r="M25" s="44"/>
    </row>
    <row r="26" spans="2:13" s="45" customFormat="1" ht="293.25" customHeight="1" x14ac:dyDescent="0.2">
      <c r="B26" s="95" t="str">
        <f>CONCATENATE("2.",Prüfkriterien_2[[#This Row],[Spalte2]])</f>
        <v>2.2</v>
      </c>
      <c r="C26" s="30">
        <f>ROW()-ROW(Prüfkriterien_2[[#Headers],[Spalte3]])</f>
        <v>2</v>
      </c>
      <c r="D26" s="90">
        <f>(Prüfkriterien_2[[#This Row],[Spalte2]]+20)/10</f>
        <v>2.2000000000000002</v>
      </c>
      <c r="E26" s="96" t="s">
        <v>118</v>
      </c>
      <c r="F26" s="92" t="s">
        <v>119</v>
      </c>
      <c r="G26" s="38" t="s">
        <v>127</v>
      </c>
      <c r="H26" s="57"/>
      <c r="I26" s="57"/>
      <c r="J26" s="57"/>
      <c r="K26" s="57"/>
      <c r="L26" s="57"/>
      <c r="M26" s="72"/>
    </row>
    <row r="27" spans="2:13" s="45" customFormat="1" ht="89.25" x14ac:dyDescent="0.2">
      <c r="B27" s="95" t="str">
        <f>CONCATENATE("2.",Prüfkriterien_2[[#This Row],[Spalte2]])</f>
        <v>2.3</v>
      </c>
      <c r="C27" s="30">
        <f>ROW()-ROW(Prüfkriterien_2[[#Headers],[Spalte3]])</f>
        <v>3</v>
      </c>
      <c r="D27" s="90">
        <f>(Prüfkriterien_2[[#This Row],[Spalte2]]+20)/10</f>
        <v>2.2999999999999998</v>
      </c>
      <c r="E27" s="96" t="s">
        <v>118</v>
      </c>
      <c r="F27" s="92" t="s">
        <v>120</v>
      </c>
      <c r="G27" s="38" t="s">
        <v>121</v>
      </c>
      <c r="H27" s="57"/>
      <c r="I27" s="57"/>
      <c r="J27" s="57"/>
      <c r="K27" s="57"/>
      <c r="L27" s="57"/>
      <c r="M27" s="72"/>
    </row>
    <row r="28" spans="2:13" s="45" customFormat="1" ht="161.25" customHeight="1" x14ac:dyDescent="0.2">
      <c r="B28" s="95" t="str">
        <f>CONCATENATE("2.",Prüfkriterien_2[[#This Row],[Spalte2]])</f>
        <v>2.4</v>
      </c>
      <c r="C28" s="30">
        <f>ROW()-ROW(Prüfkriterien_2[[#Headers],[Spalte3]])</f>
        <v>4</v>
      </c>
      <c r="D28" s="90">
        <f>(Prüfkriterien_2[[#This Row],[Spalte2]]+20)/10</f>
        <v>2.4</v>
      </c>
      <c r="E28" s="96" t="s">
        <v>122</v>
      </c>
      <c r="F28" s="38" t="s">
        <v>124</v>
      </c>
      <c r="G28" s="92" t="s">
        <v>123</v>
      </c>
      <c r="H28" s="57"/>
      <c r="I28" s="57"/>
      <c r="J28" s="57"/>
      <c r="K28" s="57"/>
      <c r="L28" s="57"/>
      <c r="M28" s="72"/>
    </row>
    <row r="29" spans="2:13" s="45" customFormat="1" hidden="1" x14ac:dyDescent="0.2">
      <c r="B29" s="48" t="str">
        <f>CONCATENATE("2.",Prüfkriterien_2[[#This Row],[Spalte2]])</f>
        <v>2.5</v>
      </c>
      <c r="C29" s="40">
        <f>ROW()-ROW(Prüfkriterien_2[[#Headers],[Spalte3]])</f>
        <v>5</v>
      </c>
      <c r="D29" s="41">
        <f>(Prüfkriterien_2[[#This Row],[Spalte2]]+20)/10</f>
        <v>2.5</v>
      </c>
      <c r="E29" s="50"/>
      <c r="F29" s="51"/>
      <c r="G29" s="51"/>
      <c r="H29" s="57"/>
      <c r="I29" s="57"/>
      <c r="J29" s="57"/>
      <c r="K29" s="57"/>
      <c r="L29" s="57"/>
      <c r="M29" s="72"/>
    </row>
    <row r="30" spans="2:13" ht="17.45" customHeight="1" x14ac:dyDescent="0.2">
      <c r="B30" s="143" t="s">
        <v>211</v>
      </c>
      <c r="C30" s="144"/>
      <c r="D30" s="144"/>
      <c r="E30" s="144"/>
      <c r="F30" s="144"/>
      <c r="G30" s="144"/>
      <c r="H30" s="144"/>
      <c r="I30" s="144"/>
      <c r="J30" s="144"/>
      <c r="K30" s="144"/>
      <c r="L30" s="144"/>
      <c r="M30" s="145"/>
    </row>
    <row r="31" spans="2:13" s="45" customFormat="1" hidden="1" x14ac:dyDescent="0.2">
      <c r="B31" s="39" t="s">
        <v>45</v>
      </c>
      <c r="C31" s="40" t="s">
        <v>46</v>
      </c>
      <c r="D31" s="40" t="s">
        <v>47</v>
      </c>
      <c r="E31" s="26" t="s">
        <v>48</v>
      </c>
      <c r="F31" s="27" t="s">
        <v>49</v>
      </c>
      <c r="G31" s="27" t="s">
        <v>52</v>
      </c>
      <c r="H31" s="28" t="s">
        <v>53</v>
      </c>
      <c r="I31" s="28" t="s">
        <v>54</v>
      </c>
      <c r="J31" s="28" t="s">
        <v>55</v>
      </c>
      <c r="K31" s="28" t="s">
        <v>56</v>
      </c>
      <c r="L31" s="28" t="s">
        <v>57</v>
      </c>
      <c r="M31" s="29" t="s">
        <v>58</v>
      </c>
    </row>
    <row r="32" spans="2:13" s="45" customFormat="1" ht="38.25" x14ac:dyDescent="0.2">
      <c r="B32" s="25" t="str">
        <f>CONCATENATE("3.",Prüfkriterien_3[[#This Row],[Spalte2]])</f>
        <v>3.1</v>
      </c>
      <c r="C32" s="30">
        <f>ROW()-ROW(Prüfkriterien_3[[#Headers],[Spalte3]])</f>
        <v>1</v>
      </c>
      <c r="D32" s="30">
        <f>(Prüfkriterien_3[[#This Row],[Spalte2]]+30)/10</f>
        <v>3.1</v>
      </c>
      <c r="E32" s="96" t="s">
        <v>128</v>
      </c>
      <c r="F32" s="38" t="s">
        <v>130</v>
      </c>
      <c r="G32" s="38"/>
      <c r="H32" s="33"/>
      <c r="I32" s="33"/>
      <c r="J32" s="33"/>
      <c r="K32" s="33"/>
      <c r="L32" s="33"/>
      <c r="M32" s="44"/>
    </row>
    <row r="33" spans="2:13" s="45" customFormat="1" ht="72" customHeight="1" x14ac:dyDescent="0.2">
      <c r="B33" s="25" t="str">
        <f>CONCATENATE("3.",Prüfkriterien_3[[#This Row],[Spalte2]])</f>
        <v>3.2</v>
      </c>
      <c r="C33" s="30">
        <f>ROW()-ROW(Prüfkriterien_3[[#Headers],[Spalte3]])</f>
        <v>2</v>
      </c>
      <c r="D33" s="30">
        <f>(Prüfkriterien_3[[#This Row],[Spalte2]]+30)/10</f>
        <v>3.2</v>
      </c>
      <c r="E33" s="96" t="s">
        <v>128</v>
      </c>
      <c r="F33" s="38" t="s">
        <v>129</v>
      </c>
      <c r="G33" s="96" t="s">
        <v>131</v>
      </c>
      <c r="H33" s="33"/>
      <c r="I33" s="33" t="s">
        <v>42</v>
      </c>
      <c r="J33" s="33" t="s">
        <v>42</v>
      </c>
      <c r="K33" s="33"/>
      <c r="L33" s="33"/>
      <c r="M33" s="44"/>
    </row>
    <row r="34" spans="2:13" s="45" customFormat="1" ht="85.9" customHeight="1" x14ac:dyDescent="0.2">
      <c r="B34" s="25" t="str">
        <f>CONCATENATE("3.",Prüfkriterien_3[[#This Row],[Spalte2]])</f>
        <v>3.3</v>
      </c>
      <c r="C34" s="30">
        <f>ROW()-ROW(Prüfkriterien_3[[#Headers],[Spalte3]])</f>
        <v>3</v>
      </c>
      <c r="D34" s="30">
        <f>(Prüfkriterien_3[[#This Row],[Spalte2]]+30)/10</f>
        <v>3.3</v>
      </c>
      <c r="E34" s="96" t="s">
        <v>128</v>
      </c>
      <c r="F34" s="38" t="s">
        <v>132</v>
      </c>
      <c r="G34" s="38" t="s">
        <v>133</v>
      </c>
      <c r="H34" s="33"/>
      <c r="I34" s="33"/>
      <c r="J34" s="33"/>
      <c r="K34" s="33"/>
      <c r="L34" s="33"/>
      <c r="M34" s="44"/>
    </row>
    <row r="35" spans="2:13" s="45" customFormat="1" ht="51" x14ac:dyDescent="0.2">
      <c r="B35" s="25" t="str">
        <f>CONCATENATE("3.",Prüfkriterien_3[[#This Row],[Spalte2]])</f>
        <v>3.4</v>
      </c>
      <c r="C35" s="30">
        <f>ROW()-ROW(Prüfkriterien_3[[#Headers],[Spalte3]])</f>
        <v>4</v>
      </c>
      <c r="D35" s="30">
        <f>(Prüfkriterien_3[[#This Row],[Spalte2]]+30)/10</f>
        <v>3.4</v>
      </c>
      <c r="E35" s="96" t="s">
        <v>128</v>
      </c>
      <c r="F35" s="38" t="s">
        <v>134</v>
      </c>
      <c r="G35" s="38" t="s">
        <v>135</v>
      </c>
      <c r="H35" s="33"/>
      <c r="I35" s="33" t="s">
        <v>42</v>
      </c>
      <c r="J35" s="33" t="s">
        <v>42</v>
      </c>
      <c r="K35" s="33"/>
      <c r="L35" s="33"/>
      <c r="M35" s="44"/>
    </row>
    <row r="36" spans="2:13" s="45" customFormat="1" ht="195.6" customHeight="1" x14ac:dyDescent="0.2">
      <c r="B36" s="25" t="str">
        <f>CONCATENATE("3.",Prüfkriterien_3[[#This Row],[Spalte2]])</f>
        <v>3.5</v>
      </c>
      <c r="C36" s="30">
        <f>ROW()-ROW(Prüfkriterien_3[[#Headers],[Spalte3]])</f>
        <v>5</v>
      </c>
      <c r="D36" s="30">
        <f>(Prüfkriterien_3[[#This Row],[Spalte2]]+30)/10</f>
        <v>3.5</v>
      </c>
      <c r="E36" s="96" t="s">
        <v>113</v>
      </c>
      <c r="F36" s="38" t="s">
        <v>136</v>
      </c>
      <c r="G36" s="38" t="s">
        <v>137</v>
      </c>
      <c r="H36" s="57"/>
      <c r="I36" s="57" t="s">
        <v>42</v>
      </c>
      <c r="J36" s="57" t="s">
        <v>42</v>
      </c>
      <c r="K36" s="57"/>
      <c r="L36" s="57"/>
      <c r="M36" s="44"/>
    </row>
    <row r="37" spans="2:13" s="45" customFormat="1" ht="11.45" hidden="1" customHeight="1" x14ac:dyDescent="0.2">
      <c r="B37" s="48" t="str">
        <f>CONCATENATE("3.",Prüfkriterien_3[[#This Row],[Spalte2]])</f>
        <v>3.6</v>
      </c>
      <c r="C37" s="49">
        <f>ROW()-ROW(Prüfkriterien_3[[#Headers],[Spalte3]])</f>
        <v>6</v>
      </c>
      <c r="D37" s="49">
        <f>(Prüfkriterien_3[[#This Row],[Spalte2]]+30)/10</f>
        <v>3.6</v>
      </c>
      <c r="E37" s="50"/>
      <c r="F37" s="51"/>
      <c r="G37" s="51"/>
      <c r="H37" s="57"/>
      <c r="I37" s="57"/>
      <c r="J37" s="57"/>
      <c r="K37" s="57"/>
      <c r="L37" s="57"/>
      <c r="M37" s="72"/>
    </row>
    <row r="38" spans="2:13" s="45" customFormat="1" hidden="1" x14ac:dyDescent="0.2">
      <c r="B38" s="48" t="str">
        <f>CONCATENATE("3.",Prüfkriterien_3[[#This Row],[Spalte2]])</f>
        <v>3.7</v>
      </c>
      <c r="C38" s="49">
        <f>ROW()-ROW(Prüfkriterien_3[[#Headers],[Spalte3]])</f>
        <v>7</v>
      </c>
      <c r="D38" s="49">
        <f>(Prüfkriterien_3[[#This Row],[Spalte2]]+30)/10</f>
        <v>3.7</v>
      </c>
      <c r="E38" s="50"/>
      <c r="F38" s="51"/>
      <c r="G38" s="51"/>
      <c r="H38" s="57"/>
      <c r="I38" s="57"/>
      <c r="J38" s="57"/>
      <c r="K38" s="57"/>
      <c r="L38" s="57"/>
      <c r="M38" s="72"/>
    </row>
    <row r="39" spans="2:13" s="45" customFormat="1" hidden="1" x14ac:dyDescent="0.2">
      <c r="B39" s="48" t="str">
        <f>CONCATENATE("3.",Prüfkriterien_3[[#This Row],[Spalte2]])</f>
        <v>3.8</v>
      </c>
      <c r="C39" s="49">
        <f>ROW()-ROW(Prüfkriterien_3[[#Headers],[Spalte3]])</f>
        <v>8</v>
      </c>
      <c r="D39" s="49">
        <f>(Prüfkriterien_3[[#This Row],[Spalte2]]+30)/10</f>
        <v>3.8</v>
      </c>
      <c r="E39" s="50"/>
      <c r="F39" s="51"/>
      <c r="G39" s="51"/>
      <c r="H39" s="57"/>
      <c r="I39" s="57"/>
      <c r="J39" s="57"/>
      <c r="K39" s="57"/>
      <c r="L39" s="57"/>
      <c r="M39" s="72"/>
    </row>
    <row r="40" spans="2:13" s="45" customFormat="1" ht="12" hidden="1" customHeight="1" x14ac:dyDescent="0.2">
      <c r="B40" s="48" t="str">
        <f>CONCATENATE("3.",Prüfkriterien_3[[#This Row],[Spalte2]])</f>
        <v>3.9</v>
      </c>
      <c r="C40" s="49">
        <f>ROW()-ROW(Prüfkriterien_3[[#Headers],[Spalte3]])</f>
        <v>9</v>
      </c>
      <c r="D40" s="49">
        <f>(Prüfkriterien_3[[#This Row],[Spalte2]]+30)/10</f>
        <v>3.9</v>
      </c>
      <c r="E40" s="50"/>
      <c r="F40" s="51"/>
      <c r="G40" s="51"/>
      <c r="H40" s="57"/>
      <c r="I40" s="57"/>
      <c r="J40" s="57"/>
      <c r="K40" s="57"/>
      <c r="L40" s="57"/>
      <c r="M40" s="72"/>
    </row>
    <row r="41" spans="2:13" x14ac:dyDescent="0.2">
      <c r="B41" s="143" t="s">
        <v>215</v>
      </c>
      <c r="C41" s="144"/>
      <c r="D41" s="144"/>
      <c r="E41" s="144"/>
      <c r="F41" s="144"/>
      <c r="G41" s="144"/>
      <c r="H41" s="144"/>
      <c r="I41" s="144"/>
      <c r="J41" s="144"/>
      <c r="K41" s="144"/>
      <c r="L41" s="144"/>
      <c r="M41" s="145"/>
    </row>
    <row r="42" spans="2:13" hidden="1" x14ac:dyDescent="0.2">
      <c r="B42" s="39" t="s">
        <v>45</v>
      </c>
      <c r="C42" s="40" t="s">
        <v>46</v>
      </c>
      <c r="D42" s="40" t="s">
        <v>47</v>
      </c>
      <c r="E42" s="26" t="s">
        <v>48</v>
      </c>
      <c r="F42" s="27" t="s">
        <v>49</v>
      </c>
      <c r="G42" s="27" t="s">
        <v>52</v>
      </c>
      <c r="H42" s="28" t="s">
        <v>53</v>
      </c>
      <c r="I42" s="28" t="s">
        <v>54</v>
      </c>
      <c r="J42" s="28" t="s">
        <v>55</v>
      </c>
      <c r="K42" s="28" t="s">
        <v>56</v>
      </c>
      <c r="L42" s="28" t="s">
        <v>57</v>
      </c>
      <c r="M42" s="29" t="s">
        <v>58</v>
      </c>
    </row>
    <row r="43" spans="2:13" ht="32.25" customHeight="1" x14ac:dyDescent="0.2">
      <c r="B43" s="25" t="str">
        <f>CONCATENATE("4.",Prüfkriterien_4[[#This Row],[Spalte2]])</f>
        <v>4.1</v>
      </c>
      <c r="C43" s="30">
        <f>ROW()-ROW(Prüfkriterien_4[[#Headers],[Spalte3]])</f>
        <v>1</v>
      </c>
      <c r="D43" s="30">
        <f>(Prüfkriterien_4[Spalte2]+40)/10</f>
        <v>4.0999999999999996</v>
      </c>
      <c r="E43" s="96" t="s">
        <v>138</v>
      </c>
      <c r="F43" s="38" t="s">
        <v>139</v>
      </c>
      <c r="G43" s="38" t="s">
        <v>140</v>
      </c>
      <c r="H43" s="33"/>
      <c r="I43" s="33" t="s">
        <v>42</v>
      </c>
      <c r="J43" s="33" t="s">
        <v>42</v>
      </c>
      <c r="K43" s="33"/>
      <c r="L43" s="33"/>
      <c r="M43" s="44"/>
    </row>
    <row r="44" spans="2:13" ht="28.5" customHeight="1" x14ac:dyDescent="0.2">
      <c r="B44" s="25" t="str">
        <f>CONCATENATE("4.",Prüfkriterien_4[[#This Row],[Spalte2]])</f>
        <v>4.2</v>
      </c>
      <c r="C44" s="30">
        <f>ROW()-ROW(Prüfkriterien_4[[#Headers],[Spalte3]])</f>
        <v>2</v>
      </c>
      <c r="D44" s="30">
        <f>(Prüfkriterien_4[Spalte2]+40)/10</f>
        <v>4.2</v>
      </c>
      <c r="E44" s="93" t="s">
        <v>141</v>
      </c>
      <c r="F44" s="94" t="s">
        <v>142</v>
      </c>
      <c r="G44" s="94" t="s">
        <v>143</v>
      </c>
      <c r="H44" s="33"/>
      <c r="I44" s="33" t="s">
        <v>42</v>
      </c>
      <c r="J44" s="33" t="s">
        <v>42</v>
      </c>
      <c r="K44" s="33"/>
      <c r="L44" s="33"/>
      <c r="M44" s="44"/>
    </row>
    <row r="45" spans="2:13" ht="108.75" customHeight="1" x14ac:dyDescent="0.2">
      <c r="B45" s="25" t="str">
        <f>CONCATENATE("4.",Prüfkriterien_4[[#This Row],[Spalte2]])</f>
        <v>4.3</v>
      </c>
      <c r="C45" s="30">
        <f>ROW()-ROW(Prüfkriterien_4[[#Headers],[Spalte3]])</f>
        <v>3</v>
      </c>
      <c r="D45" s="30">
        <f>(Prüfkriterien_4[Spalte2]+40)/10</f>
        <v>4.3</v>
      </c>
      <c r="E45" s="97" t="s">
        <v>141</v>
      </c>
      <c r="F45" s="98" t="s">
        <v>144</v>
      </c>
      <c r="G45" s="98" t="s">
        <v>171</v>
      </c>
      <c r="H45" s="33"/>
      <c r="I45" s="33"/>
      <c r="J45" s="33"/>
      <c r="K45" s="33"/>
      <c r="L45" s="33"/>
      <c r="M45" s="44"/>
    </row>
    <row r="46" spans="2:13" ht="35.25" customHeight="1" x14ac:dyDescent="0.2">
      <c r="B46" s="25" t="str">
        <f>CONCATENATE("4.",Prüfkriterien_4[[#This Row],[Spalte2]])</f>
        <v>4.4</v>
      </c>
      <c r="C46" s="30">
        <f>ROW()-ROW(Prüfkriterien_4[[#Headers],[Spalte3]])</f>
        <v>4</v>
      </c>
      <c r="D46" s="30">
        <f>(Prüfkriterien_4[Spalte2]+40)/10</f>
        <v>4.4000000000000004</v>
      </c>
      <c r="E46" s="99" t="s">
        <v>141</v>
      </c>
      <c r="F46" s="100" t="s">
        <v>208</v>
      </c>
      <c r="G46" s="100" t="s">
        <v>172</v>
      </c>
      <c r="H46" s="33"/>
      <c r="I46" s="33"/>
      <c r="J46" s="33"/>
      <c r="K46" s="33"/>
      <c r="L46" s="33"/>
      <c r="M46" s="44"/>
    </row>
    <row r="47" spans="2:13" ht="25.5" x14ac:dyDescent="0.2">
      <c r="B47" s="25" t="str">
        <f>CONCATENATE("4.",Prüfkriterien_4[[#This Row],[Spalte2]])</f>
        <v>4.5</v>
      </c>
      <c r="C47" s="30">
        <f>ROW()-ROW(Prüfkriterien_4[[#Headers],[Spalte3]])</f>
        <v>5</v>
      </c>
      <c r="D47" s="30">
        <f>(Prüfkriterien_4[Spalte2]+40)/10</f>
        <v>4.5</v>
      </c>
      <c r="E47" s="96" t="s">
        <v>141</v>
      </c>
      <c r="F47" s="38" t="s">
        <v>145</v>
      </c>
      <c r="G47" s="38" t="s">
        <v>173</v>
      </c>
      <c r="H47" s="33"/>
      <c r="I47" s="33"/>
      <c r="J47" s="33"/>
      <c r="K47" s="33"/>
      <c r="L47" s="33"/>
      <c r="M47" s="44"/>
    </row>
    <row r="48" spans="2:13" ht="46.5" customHeight="1" x14ac:dyDescent="0.2">
      <c r="B48" s="25" t="str">
        <f>CONCATENATE("4.",Prüfkriterien_4[[#This Row],[Spalte2]])</f>
        <v>4.6</v>
      </c>
      <c r="C48" s="30">
        <f>ROW()-ROW(Prüfkriterien_4[[#Headers],[Spalte3]])</f>
        <v>6</v>
      </c>
      <c r="D48" s="30">
        <f>(Prüfkriterien_4[Spalte2]+40)/10</f>
        <v>4.5999999999999996</v>
      </c>
      <c r="E48" s="96" t="s">
        <v>146</v>
      </c>
      <c r="F48" s="38" t="s">
        <v>145</v>
      </c>
      <c r="G48" s="38" t="s">
        <v>189</v>
      </c>
      <c r="H48" s="33"/>
      <c r="I48" s="33"/>
      <c r="J48" s="33"/>
      <c r="K48" s="33"/>
      <c r="L48" s="33"/>
      <c r="M48" s="44"/>
    </row>
    <row r="49" spans="2:13" ht="38.25" x14ac:dyDescent="0.2">
      <c r="B49" s="25" t="str">
        <f>CONCATENATE("4.",Prüfkriterien_4[[#This Row],[Spalte2]])</f>
        <v>4.7</v>
      </c>
      <c r="C49" s="30">
        <f>ROW()-ROW(Prüfkriterien_4[[#Headers],[Spalte3]])</f>
        <v>7</v>
      </c>
      <c r="D49" s="30">
        <f>(Prüfkriterien_4[Spalte2]+40)/10</f>
        <v>4.7</v>
      </c>
      <c r="E49" s="96" t="s">
        <v>146</v>
      </c>
      <c r="F49" s="38" t="s">
        <v>188</v>
      </c>
      <c r="G49" s="38"/>
      <c r="H49" s="33"/>
      <c r="I49" s="33"/>
      <c r="J49" s="33"/>
      <c r="K49" s="33"/>
      <c r="L49" s="33"/>
      <c r="M49" s="44"/>
    </row>
    <row r="50" spans="2:13" ht="108.75" customHeight="1" x14ac:dyDescent="0.2">
      <c r="B50" s="25" t="str">
        <f>CONCATENATE("4.",Prüfkriterien_4[[#This Row],[Spalte2]])</f>
        <v>4.8</v>
      </c>
      <c r="C50" s="30">
        <f>ROW()-ROW(Prüfkriterien_4[[#Headers],[Spalte3]])</f>
        <v>8</v>
      </c>
      <c r="D50" s="30">
        <f>(Prüfkriterien_4[Spalte2]+40)/10</f>
        <v>4.8</v>
      </c>
      <c r="E50" s="96" t="s">
        <v>147</v>
      </c>
      <c r="F50" s="38" t="s">
        <v>148</v>
      </c>
      <c r="G50" s="38"/>
      <c r="H50" s="33"/>
      <c r="I50" s="33"/>
      <c r="J50" s="33"/>
      <c r="K50" s="33"/>
      <c r="L50" s="33"/>
      <c r="M50" s="44"/>
    </row>
    <row r="51" spans="2:13" ht="132.75" customHeight="1" x14ac:dyDescent="0.2">
      <c r="B51" s="25" t="str">
        <f>CONCATENATE("4.",Prüfkriterien_4[[#This Row],[Spalte2]])</f>
        <v>4.9</v>
      </c>
      <c r="C51" s="30">
        <f>ROW()-ROW(Prüfkriterien_4[[#Headers],[Spalte3]])</f>
        <v>9</v>
      </c>
      <c r="D51" s="30">
        <f>(Prüfkriterien_4[Spalte2]+40)/10</f>
        <v>4.9000000000000004</v>
      </c>
      <c r="E51" s="96" t="s">
        <v>147</v>
      </c>
      <c r="F51" s="38" t="s">
        <v>174</v>
      </c>
      <c r="G51" s="38" t="s">
        <v>175</v>
      </c>
      <c r="H51" s="33"/>
      <c r="I51" s="33"/>
      <c r="J51" s="33"/>
      <c r="K51" s="33"/>
      <c r="L51" s="33"/>
      <c r="M51" s="44"/>
    </row>
    <row r="52" spans="2:13" ht="63.75" x14ac:dyDescent="0.2">
      <c r="B52" s="25" t="str">
        <f>CONCATENATE("4.",Prüfkriterien_4[[#This Row],[Spalte2]])</f>
        <v>4.10</v>
      </c>
      <c r="C52" s="30">
        <f>ROW()-ROW(Prüfkriterien_4[[#Headers],[Spalte3]])</f>
        <v>10</v>
      </c>
      <c r="D52" s="30">
        <f>(Prüfkriterien_4[Spalte2]+40)/10</f>
        <v>5</v>
      </c>
      <c r="E52" s="96" t="s">
        <v>147</v>
      </c>
      <c r="F52" s="38" t="s">
        <v>177</v>
      </c>
      <c r="G52" s="38" t="s">
        <v>149</v>
      </c>
      <c r="H52" s="33"/>
      <c r="I52" s="33"/>
      <c r="J52" s="33"/>
      <c r="K52" s="33"/>
      <c r="L52" s="33"/>
      <c r="M52" s="44"/>
    </row>
    <row r="53" spans="2:13" ht="38.25" x14ac:dyDescent="0.2">
      <c r="B53" s="25" t="str">
        <f>CONCATENATE("4.",Prüfkriterien_4[[#This Row],[Spalte2]])</f>
        <v>4.11</v>
      </c>
      <c r="C53" s="30">
        <f>ROW()-ROW(Prüfkriterien_4[[#Headers],[Spalte3]])</f>
        <v>11</v>
      </c>
      <c r="D53" s="30">
        <f>(Prüfkriterien_4[Spalte2]+40)/10</f>
        <v>5.0999999999999996</v>
      </c>
      <c r="E53" s="96" t="s">
        <v>147</v>
      </c>
      <c r="F53" s="38" t="s">
        <v>150</v>
      </c>
      <c r="G53" s="38"/>
      <c r="H53" s="33"/>
      <c r="I53" s="33"/>
      <c r="J53" s="33"/>
      <c r="K53" s="33"/>
      <c r="L53" s="33"/>
      <c r="M53" s="44"/>
    </row>
    <row r="54" spans="2:13" ht="38.25" x14ac:dyDescent="0.2">
      <c r="B54" s="25" t="str">
        <f>CONCATENATE("4.",Prüfkriterien_4[[#This Row],[Spalte2]])</f>
        <v>4.12</v>
      </c>
      <c r="C54" s="30">
        <f>ROW()-ROW(Prüfkriterien_4[[#Headers],[Spalte3]])</f>
        <v>12</v>
      </c>
      <c r="D54" s="30">
        <f>(Prüfkriterien_4[Spalte2]+40)/10</f>
        <v>5.2</v>
      </c>
      <c r="E54" s="93" t="s">
        <v>147</v>
      </c>
      <c r="F54" s="94" t="s">
        <v>176</v>
      </c>
      <c r="G54" s="94" t="s">
        <v>178</v>
      </c>
      <c r="H54" s="33"/>
      <c r="I54" s="33"/>
      <c r="J54" s="33"/>
      <c r="K54" s="33"/>
      <c r="L54" s="33"/>
      <c r="M54" s="44"/>
    </row>
    <row r="55" spans="2:13" ht="163.9" customHeight="1" x14ac:dyDescent="0.2">
      <c r="B55" s="25" t="str">
        <f>CONCATENATE("4.",Prüfkriterien_4[[#This Row],[Spalte2]])</f>
        <v>4.13</v>
      </c>
      <c r="C55" s="30">
        <f>ROW()-ROW(Prüfkriterien_4[[#Headers],[Spalte3]])</f>
        <v>13</v>
      </c>
      <c r="D55" s="30">
        <f>(Prüfkriterien_4[Spalte2]+40)/10</f>
        <v>5.3</v>
      </c>
      <c r="E55" s="97" t="s">
        <v>147</v>
      </c>
      <c r="F55" s="98" t="s">
        <v>151</v>
      </c>
      <c r="G55" s="98" t="s">
        <v>179</v>
      </c>
      <c r="H55" s="33"/>
      <c r="I55" s="33"/>
      <c r="J55" s="33"/>
      <c r="K55" s="33"/>
      <c r="L55" s="33"/>
      <c r="M55" s="44"/>
    </row>
    <row r="56" spans="2:13" ht="38.25" x14ac:dyDescent="0.2">
      <c r="B56" s="25" t="str">
        <f>CONCATENATE("4.",Prüfkriterien_4[[#This Row],[Spalte2]])</f>
        <v>4.14</v>
      </c>
      <c r="C56" s="30">
        <f>ROW()-ROW(Prüfkriterien_4[[#Headers],[Spalte3]])</f>
        <v>14</v>
      </c>
      <c r="D56" s="30">
        <f>(Prüfkriterien_4[Spalte2]+40)/10</f>
        <v>5.4</v>
      </c>
      <c r="E56" s="99" t="s">
        <v>147</v>
      </c>
      <c r="F56" s="100" t="s">
        <v>152</v>
      </c>
      <c r="G56" s="100"/>
      <c r="H56" s="33"/>
      <c r="I56" s="33"/>
      <c r="J56" s="33"/>
      <c r="K56" s="33"/>
      <c r="L56" s="33"/>
      <c r="M56" s="44"/>
    </row>
    <row r="57" spans="2:13" ht="119.25" customHeight="1" x14ac:dyDescent="0.2">
      <c r="B57" s="25" t="str">
        <f>CONCATENATE("4.",Prüfkriterien_4[[#This Row],[Spalte2]])</f>
        <v>4.15</v>
      </c>
      <c r="C57" s="30">
        <f>ROW()-ROW(Prüfkriterien_4[[#Headers],[Spalte3]])</f>
        <v>15</v>
      </c>
      <c r="D57" s="30">
        <f>(Prüfkriterien_4[Spalte2]+40)/10</f>
        <v>5.5</v>
      </c>
      <c r="E57" s="96" t="s">
        <v>147</v>
      </c>
      <c r="F57" s="38" t="s">
        <v>153</v>
      </c>
      <c r="G57" s="38" t="s">
        <v>154</v>
      </c>
      <c r="H57" s="33"/>
      <c r="I57" s="33"/>
      <c r="J57" s="33"/>
      <c r="K57" s="33"/>
      <c r="L57" s="33"/>
      <c r="M57" s="44"/>
    </row>
    <row r="58" spans="2:13" ht="279" customHeight="1" x14ac:dyDescent="0.2">
      <c r="B58" s="25" t="str">
        <f>CONCATENATE("4.",Prüfkriterien_4[[#This Row],[Spalte2]])</f>
        <v>4.16</v>
      </c>
      <c r="C58" s="30">
        <f>ROW()-ROW(Prüfkriterien_4[[#Headers],[Spalte3]])</f>
        <v>16</v>
      </c>
      <c r="D58" s="30">
        <f>(Prüfkriterien_4[Spalte2]+40)/10</f>
        <v>5.6</v>
      </c>
      <c r="E58" s="96" t="s">
        <v>147</v>
      </c>
      <c r="F58" s="38" t="s">
        <v>155</v>
      </c>
      <c r="G58" s="38" t="s">
        <v>212</v>
      </c>
      <c r="H58" s="33"/>
      <c r="I58" s="33"/>
      <c r="J58" s="33"/>
      <c r="K58" s="33"/>
      <c r="L58" s="33"/>
      <c r="M58" s="44"/>
    </row>
    <row r="59" spans="2:13" ht="51" x14ac:dyDescent="0.2">
      <c r="B59" s="25" t="str">
        <f>CONCATENATE("4.",Prüfkriterien_4[[#This Row],[Spalte2]])</f>
        <v>4.17</v>
      </c>
      <c r="C59" s="30">
        <f>ROW()-ROW(Prüfkriterien_4[[#Headers],[Spalte3]])</f>
        <v>17</v>
      </c>
      <c r="D59" s="30">
        <f>(Prüfkriterien_4[Spalte2]+40)/10</f>
        <v>5.7</v>
      </c>
      <c r="E59" s="96" t="s">
        <v>156</v>
      </c>
      <c r="F59" s="38" t="s">
        <v>180</v>
      </c>
      <c r="G59" s="38" t="s">
        <v>181</v>
      </c>
      <c r="H59" s="57"/>
      <c r="I59" s="57"/>
      <c r="J59" s="57"/>
      <c r="K59" s="57"/>
      <c r="L59" s="57"/>
      <c r="M59" s="44"/>
    </row>
    <row r="60" spans="2:13" ht="51" x14ac:dyDescent="0.2">
      <c r="B60" s="25" t="str">
        <f>CONCATENATE("4.",Prüfkriterien_4[[#This Row],[Spalte2]])</f>
        <v>4.18</v>
      </c>
      <c r="C60" s="30">
        <f>ROW()-ROW(Prüfkriterien_4[[#Headers],[Spalte3]])</f>
        <v>18</v>
      </c>
      <c r="D60" s="30">
        <f>(Prüfkriterien_4[Spalte2]+40)/10</f>
        <v>5.8</v>
      </c>
      <c r="E60" s="93" t="s">
        <v>156</v>
      </c>
      <c r="F60" s="38" t="s">
        <v>182</v>
      </c>
      <c r="G60" s="38" t="s">
        <v>183</v>
      </c>
      <c r="H60" s="33"/>
      <c r="I60" s="33"/>
      <c r="J60" s="33"/>
      <c r="K60" s="33"/>
      <c r="L60" s="33"/>
      <c r="M60" s="44"/>
    </row>
    <row r="61" spans="2:13" ht="112.5" customHeight="1" x14ac:dyDescent="0.2">
      <c r="B61" s="25" t="str">
        <f>CONCATENATE("4.",Prüfkriterien_4[[#This Row],[Spalte2]])</f>
        <v>4.19</v>
      </c>
      <c r="C61" s="30">
        <f>ROW()-ROW(Prüfkriterien_4[[#Headers],[Spalte3]])</f>
        <v>19</v>
      </c>
      <c r="D61" s="30">
        <f>(Prüfkriterien_4[Spalte2]+40)/10</f>
        <v>5.9</v>
      </c>
      <c r="E61" s="99" t="s">
        <v>105</v>
      </c>
      <c r="F61" s="100" t="s">
        <v>157</v>
      </c>
      <c r="G61" s="100" t="s">
        <v>184</v>
      </c>
      <c r="H61" s="33"/>
      <c r="I61" s="33"/>
      <c r="J61" s="33"/>
      <c r="K61" s="33"/>
      <c r="L61" s="33"/>
      <c r="M61" s="44"/>
    </row>
    <row r="62" spans="2:13" ht="34.9" customHeight="1" x14ac:dyDescent="0.2">
      <c r="B62" s="25" t="str">
        <f>CONCATENATE("4.",Prüfkriterien_4[[#This Row],[Spalte2]])</f>
        <v>4.20</v>
      </c>
      <c r="C62" s="30">
        <f>ROW()-ROW(Prüfkriterien_4[[#Headers],[Spalte3]])</f>
        <v>20</v>
      </c>
      <c r="D62" s="30">
        <f>(Prüfkriterien_4[Spalte2]+40)/10</f>
        <v>6</v>
      </c>
      <c r="E62" s="96" t="s">
        <v>105</v>
      </c>
      <c r="F62" s="38" t="s">
        <v>158</v>
      </c>
      <c r="G62" s="38" t="s">
        <v>159</v>
      </c>
      <c r="H62" s="33"/>
      <c r="I62" s="33"/>
      <c r="J62" s="33"/>
      <c r="K62" s="33"/>
      <c r="L62" s="33"/>
      <c r="M62" s="44"/>
    </row>
    <row r="63" spans="2:13" ht="175.5" customHeight="1" x14ac:dyDescent="0.2">
      <c r="B63" s="25" t="str">
        <f>CONCATENATE("4.",Prüfkriterien_4[[#This Row],[Spalte2]])</f>
        <v>4.21</v>
      </c>
      <c r="C63" s="30">
        <f>ROW()-ROW(Prüfkriterien_4[[#Headers],[Spalte3]])</f>
        <v>21</v>
      </c>
      <c r="D63" s="30">
        <f>(Prüfkriterien_4[Spalte2]+40)/10</f>
        <v>6.1</v>
      </c>
      <c r="E63" s="96" t="s">
        <v>160</v>
      </c>
      <c r="F63" s="38" t="s">
        <v>161</v>
      </c>
      <c r="G63" s="38" t="s">
        <v>185</v>
      </c>
      <c r="H63" s="33"/>
      <c r="I63" s="33"/>
      <c r="J63" s="33"/>
      <c r="K63" s="33"/>
      <c r="L63" s="33"/>
      <c r="M63" s="44"/>
    </row>
    <row r="64" spans="2:13" ht="38.25" x14ac:dyDescent="0.2">
      <c r="B64" s="25" t="str">
        <f>CONCATENATE("4.",Prüfkriterien_4[[#This Row],[Spalte2]])</f>
        <v>4.22</v>
      </c>
      <c r="C64" s="30">
        <f>ROW()-ROW(Prüfkriterien_4[[#Headers],[Spalte3]])</f>
        <v>22</v>
      </c>
      <c r="D64" s="30">
        <f>(Prüfkriterien_4[Spalte2]+40)/10</f>
        <v>6.2</v>
      </c>
      <c r="E64" s="93" t="s">
        <v>160</v>
      </c>
      <c r="F64" s="94" t="s">
        <v>162</v>
      </c>
      <c r="G64" s="94"/>
      <c r="H64" s="33"/>
      <c r="I64" s="33"/>
      <c r="J64" s="33"/>
      <c r="K64" s="33"/>
      <c r="L64" s="33"/>
      <c r="M64" s="44"/>
    </row>
    <row r="65" spans="2:13" ht="102" x14ac:dyDescent="0.2">
      <c r="B65" s="25" t="str">
        <f>CONCATENATE("4.",Prüfkriterien_4[[#This Row],[Spalte2]])</f>
        <v>4.23</v>
      </c>
      <c r="C65" s="30">
        <f>ROW()-ROW(Prüfkriterien_4[[#Headers],[Spalte3]])</f>
        <v>23</v>
      </c>
      <c r="D65" s="30">
        <f>(Prüfkriterien_4[Spalte2]+40)/10</f>
        <v>6.3</v>
      </c>
      <c r="E65" s="97" t="s">
        <v>160</v>
      </c>
      <c r="F65" s="98" t="s">
        <v>163</v>
      </c>
      <c r="G65" s="98" t="s">
        <v>186</v>
      </c>
      <c r="H65" s="33"/>
      <c r="I65" s="33"/>
      <c r="J65" s="33"/>
      <c r="K65" s="33"/>
      <c r="L65" s="33"/>
      <c r="M65" s="44"/>
    </row>
    <row r="66" spans="2:13" ht="205.5" customHeight="1" x14ac:dyDescent="0.2">
      <c r="B66" s="95" t="str">
        <f>CONCATENATE("4.",Prüfkriterien_4[[#This Row],[Spalte2]])</f>
        <v>4.24</v>
      </c>
      <c r="C66" s="101">
        <f>ROW()-ROW(Prüfkriterien_4[[#Headers],[Spalte3]])</f>
        <v>24</v>
      </c>
      <c r="D66" s="101">
        <f>(Prüfkriterien_4[Spalte2]+40)/10</f>
        <v>6.4</v>
      </c>
      <c r="E66" s="99" t="s">
        <v>164</v>
      </c>
      <c r="F66" s="100" t="s">
        <v>165</v>
      </c>
      <c r="G66" s="100" t="s">
        <v>187</v>
      </c>
      <c r="H66" s="57"/>
      <c r="I66" s="57"/>
      <c r="J66" s="57"/>
      <c r="K66" s="57"/>
      <c r="L66" s="57"/>
      <c r="M66" s="72"/>
    </row>
    <row r="67" spans="2:13" ht="143.44999999999999" customHeight="1" x14ac:dyDescent="0.2">
      <c r="B67" s="95" t="str">
        <f>CONCATENATE("4.",Prüfkriterien_4[[#This Row],[Spalte2]])</f>
        <v>4.25</v>
      </c>
      <c r="C67" s="101">
        <f>ROW()-ROW(Prüfkriterien_4[[#Headers],[Spalte3]])</f>
        <v>25</v>
      </c>
      <c r="D67" s="101">
        <f>(Prüfkriterien_4[Spalte2]+40)/10</f>
        <v>6.5</v>
      </c>
      <c r="E67" s="96" t="s">
        <v>164</v>
      </c>
      <c r="F67" s="38" t="s">
        <v>166</v>
      </c>
      <c r="G67" s="38" t="s">
        <v>190</v>
      </c>
      <c r="H67" s="57"/>
      <c r="I67" s="57"/>
      <c r="J67" s="57"/>
      <c r="K67" s="57"/>
      <c r="L67" s="57"/>
      <c r="M67" s="72"/>
    </row>
    <row r="68" spans="2:13" ht="72.599999999999994" customHeight="1" x14ac:dyDescent="0.2">
      <c r="B68" s="95" t="str">
        <f>CONCATENATE("4.",Prüfkriterien_4[[#This Row],[Spalte2]])</f>
        <v>4.26</v>
      </c>
      <c r="C68" s="101">
        <f>ROW()-ROW(Prüfkriterien_4[[#Headers],[Spalte3]])</f>
        <v>26</v>
      </c>
      <c r="D68" s="101">
        <f>(Prüfkriterien_4[Spalte2]+40)/10</f>
        <v>6.6</v>
      </c>
      <c r="E68" s="96" t="s">
        <v>164</v>
      </c>
      <c r="F68" s="38" t="s">
        <v>167</v>
      </c>
      <c r="G68" s="38" t="s">
        <v>168</v>
      </c>
      <c r="H68" s="57"/>
      <c r="I68" s="57"/>
      <c r="J68" s="57"/>
      <c r="K68" s="57"/>
      <c r="L68" s="57"/>
      <c r="M68" s="72"/>
    </row>
    <row r="69" spans="2:13" ht="66.599999999999994" customHeight="1" x14ac:dyDescent="0.2">
      <c r="B69" s="103" t="str">
        <f>CONCATENATE("4.",Prüfkriterien_4[[#This Row],[Spalte2]])</f>
        <v>4.27</v>
      </c>
      <c r="C69" s="104">
        <f>ROW()-ROW(Prüfkriterien_4[[#Headers],[Spalte3]])</f>
        <v>27</v>
      </c>
      <c r="D69" s="104">
        <f>(Prüfkriterien_4[Spalte2]+40)/10</f>
        <v>6.7</v>
      </c>
      <c r="E69" s="93" t="s">
        <v>164</v>
      </c>
      <c r="F69" s="94" t="s">
        <v>169</v>
      </c>
      <c r="G69" s="94" t="s">
        <v>170</v>
      </c>
      <c r="H69" s="105"/>
      <c r="I69" s="105"/>
      <c r="J69" s="105"/>
      <c r="K69" s="105"/>
      <c r="L69" s="105"/>
      <c r="M69" s="106"/>
    </row>
    <row r="70" spans="2:13" x14ac:dyDescent="0.2">
      <c r="B70" s="143" t="s">
        <v>216</v>
      </c>
      <c r="C70" s="144"/>
      <c r="D70" s="144"/>
      <c r="E70" s="144"/>
      <c r="F70" s="144"/>
      <c r="G70" s="144"/>
      <c r="H70" s="144"/>
      <c r="I70" s="144"/>
      <c r="J70" s="144"/>
      <c r="K70" s="144"/>
      <c r="L70" s="144"/>
      <c r="M70" s="145"/>
    </row>
    <row r="71" spans="2:13" hidden="1" x14ac:dyDescent="0.2">
      <c r="B71" s="39" t="s">
        <v>45</v>
      </c>
      <c r="C71" s="40" t="s">
        <v>46</v>
      </c>
      <c r="D71" s="40" t="s">
        <v>47</v>
      </c>
      <c r="E71" s="26" t="s">
        <v>48</v>
      </c>
      <c r="F71" s="27" t="s">
        <v>49</v>
      </c>
      <c r="G71" s="27" t="s">
        <v>52</v>
      </c>
      <c r="H71" s="28" t="s">
        <v>53</v>
      </c>
      <c r="I71" s="28" t="s">
        <v>54</v>
      </c>
      <c r="J71" s="28" t="s">
        <v>55</v>
      </c>
      <c r="K71" s="28" t="s">
        <v>56</v>
      </c>
      <c r="L71" s="28" t="s">
        <v>57</v>
      </c>
      <c r="M71" s="29" t="s">
        <v>58</v>
      </c>
    </row>
    <row r="72" spans="2:13" ht="82.15" customHeight="1" x14ac:dyDescent="0.2">
      <c r="B72" s="25" t="str">
        <f>CONCATENATE("5.",Prüfkriterien_5[[#This Row],[Spalte2]])</f>
        <v>5.1</v>
      </c>
      <c r="C72" s="30">
        <f>ROW()-ROW(Prüfkriterien_5[[#Headers],[Spalte3]])</f>
        <v>1</v>
      </c>
      <c r="D72" s="30">
        <f>(Prüfkriterien_5[Spalte2]+50)/10</f>
        <v>5.0999999999999996</v>
      </c>
      <c r="E72" s="93" t="s">
        <v>191</v>
      </c>
      <c r="F72" s="94" t="s">
        <v>195</v>
      </c>
      <c r="G72" s="94" t="s">
        <v>198</v>
      </c>
      <c r="H72" s="57"/>
      <c r="I72" s="57"/>
      <c r="J72" s="57"/>
      <c r="K72" s="57"/>
      <c r="L72" s="57"/>
      <c r="M72" s="44"/>
    </row>
    <row r="73" spans="2:13" ht="63.75" x14ac:dyDescent="0.2">
      <c r="B73" s="95" t="str">
        <f>CONCATENATE("5.",Prüfkriterien_5[[#This Row],[Spalte2]])</f>
        <v>5.2</v>
      </c>
      <c r="C73" s="101">
        <f>ROW()-ROW(Prüfkriterien_5[[#Headers],[Spalte3]])</f>
        <v>2</v>
      </c>
      <c r="D73" s="101">
        <f>(Prüfkriterien_5[Spalte2]+50)/10</f>
        <v>5.2</v>
      </c>
      <c r="E73" s="97" t="s">
        <v>192</v>
      </c>
      <c r="F73" s="98" t="s">
        <v>197</v>
      </c>
      <c r="G73" s="98" t="s">
        <v>196</v>
      </c>
      <c r="H73" s="57"/>
      <c r="I73" s="57"/>
      <c r="J73" s="57"/>
      <c r="K73" s="57"/>
      <c r="L73" s="57"/>
      <c r="M73" s="72"/>
    </row>
    <row r="74" spans="2:13" ht="51" x14ac:dyDescent="0.2">
      <c r="B74" s="25" t="str">
        <f>CONCATENATE("5.",Prüfkriterien_5[[#This Row],[Spalte2]])</f>
        <v>5.3</v>
      </c>
      <c r="C74" s="30">
        <f>ROW()-ROW(Prüfkriterien_5[[#Headers],[Spalte3]])</f>
        <v>3</v>
      </c>
      <c r="D74" s="30">
        <f>(Prüfkriterien_5[Spalte2]+50)/10</f>
        <v>5.3</v>
      </c>
      <c r="E74" s="99" t="s">
        <v>192</v>
      </c>
      <c r="F74" s="100" t="s">
        <v>193</v>
      </c>
      <c r="G74" s="100" t="s">
        <v>194</v>
      </c>
      <c r="H74" s="57"/>
      <c r="I74" s="57"/>
      <c r="J74" s="57"/>
      <c r="K74" s="57"/>
      <c r="L74" s="57"/>
      <c r="M74" s="44"/>
    </row>
    <row r="75" spans="2:13" hidden="1" x14ac:dyDescent="0.2">
      <c r="B75" s="39" t="str">
        <f>CONCATENATE("5.",Prüfkriterien_5[[#This Row],[Spalte2]])</f>
        <v>5.4</v>
      </c>
      <c r="C75" s="40">
        <f>ROW()-ROW(Prüfkriterien_5[[#Headers],[Spalte3]])</f>
        <v>4</v>
      </c>
      <c r="D75" s="40">
        <f>(Prüfkriterien_5[Spalte2]+50)/10</f>
        <v>5.4</v>
      </c>
      <c r="E75" s="26"/>
      <c r="F75" s="27"/>
      <c r="G75" s="27"/>
      <c r="H75" s="57"/>
      <c r="I75" s="57"/>
      <c r="J75" s="57"/>
      <c r="K75" s="57"/>
      <c r="L75" s="57"/>
      <c r="M75" s="44"/>
    </row>
    <row r="76" spans="2:13" hidden="1" x14ac:dyDescent="0.2">
      <c r="B76" s="48" t="str">
        <f>CONCATENATE("5.",Prüfkriterien_5[[#This Row],[Spalte2]])</f>
        <v>5.5</v>
      </c>
      <c r="C76" s="49">
        <f>ROW()-ROW(Prüfkriterien_5[[#Headers],[Spalte3]])</f>
        <v>5</v>
      </c>
      <c r="D76" s="49">
        <f>(Prüfkriterien_5[Spalte2]+50)/10</f>
        <v>5.5</v>
      </c>
      <c r="E76" s="50"/>
      <c r="F76" s="51"/>
      <c r="G76" s="51"/>
      <c r="H76" s="57"/>
      <c r="I76" s="57"/>
      <c r="J76" s="57"/>
      <c r="K76" s="57"/>
      <c r="L76" s="57"/>
      <c r="M76" s="72"/>
    </row>
    <row r="77" spans="2:13" x14ac:dyDescent="0.2">
      <c r="B77" s="143" t="s">
        <v>217</v>
      </c>
      <c r="C77" s="144"/>
      <c r="D77" s="144"/>
      <c r="E77" s="144"/>
      <c r="F77" s="144"/>
      <c r="G77" s="144"/>
      <c r="H77" s="144"/>
      <c r="I77" s="144"/>
      <c r="J77" s="144"/>
      <c r="K77" s="144"/>
      <c r="L77" s="144"/>
      <c r="M77" s="145"/>
    </row>
    <row r="78" spans="2:13" hidden="1" x14ac:dyDescent="0.2">
      <c r="B78" s="39" t="s">
        <v>45</v>
      </c>
      <c r="C78" s="40" t="s">
        <v>46</v>
      </c>
      <c r="D78" s="40" t="s">
        <v>47</v>
      </c>
      <c r="E78" s="26" t="s">
        <v>48</v>
      </c>
      <c r="F78" s="27" t="s">
        <v>49</v>
      </c>
      <c r="G78" s="27" t="s">
        <v>52</v>
      </c>
      <c r="H78" s="28" t="s">
        <v>53</v>
      </c>
      <c r="I78" s="28" t="s">
        <v>54</v>
      </c>
      <c r="J78" s="28" t="s">
        <v>55</v>
      </c>
      <c r="K78" s="28" t="s">
        <v>56</v>
      </c>
      <c r="L78" s="28" t="s">
        <v>57</v>
      </c>
      <c r="M78" s="29" t="s">
        <v>58</v>
      </c>
    </row>
    <row r="79" spans="2:13" ht="25.5" x14ac:dyDescent="0.2">
      <c r="B79" s="25" t="str">
        <f>CONCATENATE("6.",Prüfkriterien_6[[#This Row],[Spalte2]])</f>
        <v>6.1</v>
      </c>
      <c r="C79" s="30">
        <f>ROW()-ROW(Prüfkriterien_6[[#Headers],[Spalte3]])</f>
        <v>1</v>
      </c>
      <c r="D79" s="30">
        <f>(Prüfkriterien_6[Spalte2]+60)/10</f>
        <v>6.1</v>
      </c>
      <c r="E79" s="96" t="s">
        <v>199</v>
      </c>
      <c r="F79" s="38" t="s">
        <v>200</v>
      </c>
      <c r="G79" s="38" t="s">
        <v>201</v>
      </c>
      <c r="H79" s="57"/>
      <c r="I79" s="57"/>
      <c r="J79" s="57"/>
      <c r="K79" s="57"/>
      <c r="L79" s="57"/>
      <c r="M79" s="44"/>
    </row>
    <row r="80" spans="2:13" ht="51" x14ac:dyDescent="0.2">
      <c r="B80" s="95" t="str">
        <f>CONCATENATE("6.",Prüfkriterien_6[[#This Row],[Spalte2]])</f>
        <v>6.2</v>
      </c>
      <c r="C80" s="101">
        <f>ROW()-ROW(Prüfkriterien_6[[#Headers],[Spalte3]])</f>
        <v>2</v>
      </c>
      <c r="D80" s="101">
        <f>(Prüfkriterien_6[Spalte2]+60)/10</f>
        <v>6.2</v>
      </c>
      <c r="E80" s="96" t="s">
        <v>202</v>
      </c>
      <c r="F80" s="102" t="s">
        <v>203</v>
      </c>
      <c r="G80" s="38" t="s">
        <v>204</v>
      </c>
      <c r="H80" s="57"/>
      <c r="I80" s="57"/>
      <c r="J80" s="57"/>
      <c r="K80" s="57"/>
      <c r="L80" s="57"/>
      <c r="M80" s="72"/>
    </row>
    <row r="81" spans="2:13" ht="38.25" x14ac:dyDescent="0.2">
      <c r="B81" s="25" t="str">
        <f>CONCATENATE("6.",Prüfkriterien_6[[#This Row],[Spalte2]])</f>
        <v>6.3</v>
      </c>
      <c r="C81" s="30">
        <f>ROW()-ROW(Prüfkriterien_6[[#Headers],[Spalte3]])</f>
        <v>3</v>
      </c>
      <c r="D81" s="30">
        <f>(Prüfkriterien_6[Spalte2]+60)/10</f>
        <v>6.3</v>
      </c>
      <c r="E81" s="96" t="s">
        <v>205</v>
      </c>
      <c r="F81" s="38" t="s">
        <v>206</v>
      </c>
      <c r="G81" s="38" t="s">
        <v>207</v>
      </c>
      <c r="H81" s="57"/>
      <c r="I81" s="57"/>
      <c r="J81" s="57"/>
      <c r="K81" s="57"/>
      <c r="L81" s="57"/>
      <c r="M81" s="44"/>
    </row>
    <row r="82" spans="2:13" hidden="1" x14ac:dyDescent="0.2">
      <c r="B82" s="39" t="str">
        <f>CONCATENATE("6.",Prüfkriterien_6[[#This Row],[Spalte2]])</f>
        <v>6.4</v>
      </c>
      <c r="C82" s="40">
        <f>ROW()-ROW(Prüfkriterien_6[[#Headers],[Spalte3]])</f>
        <v>4</v>
      </c>
      <c r="D82" s="40">
        <f>(Prüfkriterien_6[Spalte2]+60)/10</f>
        <v>6.4</v>
      </c>
      <c r="E82" s="26"/>
      <c r="F82" s="27"/>
      <c r="G82" s="27"/>
      <c r="H82" s="57"/>
      <c r="I82" s="57"/>
      <c r="J82" s="57"/>
      <c r="K82" s="57"/>
      <c r="L82" s="57"/>
      <c r="M82" s="44"/>
    </row>
    <row r="83" spans="2:13" hidden="1" x14ac:dyDescent="0.2">
      <c r="B83" s="48" t="str">
        <f>CONCATENATE("6.",Prüfkriterien_6[[#This Row],[Spalte2]])</f>
        <v>6.5</v>
      </c>
      <c r="C83" s="49">
        <f>ROW()-ROW(Prüfkriterien_6[[#Headers],[Spalte3]])</f>
        <v>5</v>
      </c>
      <c r="D83" s="49">
        <f>(Prüfkriterien_6[Spalte2]+60)/10</f>
        <v>6.5</v>
      </c>
      <c r="E83" s="50"/>
      <c r="F83" s="51"/>
      <c r="G83" s="51"/>
      <c r="H83" s="57"/>
      <c r="I83" s="57"/>
      <c r="J83" s="57"/>
      <c r="K83" s="57"/>
      <c r="L83" s="57"/>
      <c r="M83" s="72"/>
    </row>
    <row r="84" spans="2:13" hidden="1" x14ac:dyDescent="0.2">
      <c r="B84" s="143" t="s">
        <v>70</v>
      </c>
      <c r="C84" s="144"/>
      <c r="D84" s="144"/>
      <c r="E84" s="144"/>
      <c r="F84" s="144"/>
      <c r="G84" s="144"/>
      <c r="H84" s="144"/>
      <c r="I84" s="144"/>
      <c r="J84" s="144"/>
      <c r="K84" s="144"/>
      <c r="L84" s="144"/>
      <c r="M84" s="145"/>
    </row>
    <row r="85" spans="2:13" hidden="1" x14ac:dyDescent="0.2">
      <c r="B85" s="39" t="s">
        <v>45</v>
      </c>
      <c r="C85" s="40" t="s">
        <v>46</v>
      </c>
      <c r="D85" s="40" t="s">
        <v>47</v>
      </c>
      <c r="E85" s="26" t="s">
        <v>48</v>
      </c>
      <c r="F85" s="27" t="s">
        <v>49</v>
      </c>
      <c r="G85" s="27" t="s">
        <v>52</v>
      </c>
      <c r="H85" s="28" t="s">
        <v>53</v>
      </c>
      <c r="I85" s="28" t="s">
        <v>54</v>
      </c>
      <c r="J85" s="28" t="s">
        <v>55</v>
      </c>
      <c r="K85" s="28" t="s">
        <v>56</v>
      </c>
      <c r="L85" s="28" t="s">
        <v>57</v>
      </c>
      <c r="M85" s="29" t="s">
        <v>58</v>
      </c>
    </row>
    <row r="86" spans="2:13" hidden="1" x14ac:dyDescent="0.2">
      <c r="B86" s="39" t="str">
        <f>CONCATENATE("7.",Prüfkriterien_7[[#This Row],[Spalte2]])</f>
        <v>7.1</v>
      </c>
      <c r="C86" s="40">
        <f>ROW()-ROW(Prüfkriterien_7[[#Headers],[Spalte3]])</f>
        <v>1</v>
      </c>
      <c r="D86" s="40">
        <f>(Prüfkriterien_7[Spalte2]+70)/10</f>
        <v>7.1</v>
      </c>
      <c r="E86" s="26"/>
      <c r="F86" s="27"/>
      <c r="G86" s="27"/>
      <c r="H86" s="57"/>
      <c r="I86" s="57"/>
      <c r="J86" s="57"/>
      <c r="K86" s="57"/>
      <c r="L86" s="57"/>
      <c r="M86" s="44"/>
    </row>
    <row r="87" spans="2:13" hidden="1" x14ac:dyDescent="0.2">
      <c r="B87" s="48" t="str">
        <f>CONCATENATE("7.",Prüfkriterien_7[[#This Row],[Spalte2]])</f>
        <v>7.2</v>
      </c>
      <c r="C87" s="49">
        <f>ROW()-ROW(Prüfkriterien_7[[#Headers],[Spalte3]])</f>
        <v>2</v>
      </c>
      <c r="D87" s="49">
        <f>(Prüfkriterien_7[Spalte2]+70)/10</f>
        <v>7.2</v>
      </c>
      <c r="E87" s="50"/>
      <c r="F87" s="51"/>
      <c r="G87" s="51"/>
      <c r="H87" s="57"/>
      <c r="I87" s="57"/>
      <c r="J87" s="57"/>
      <c r="K87" s="57"/>
      <c r="L87" s="57"/>
      <c r="M87" s="72"/>
    </row>
    <row r="88" spans="2:13" hidden="1" x14ac:dyDescent="0.2">
      <c r="B88" s="39" t="str">
        <f>CONCATENATE("7.",Prüfkriterien_7[[#This Row],[Spalte2]])</f>
        <v>7.3</v>
      </c>
      <c r="C88" s="40">
        <f>ROW()-ROW(Prüfkriterien_7[[#Headers],[Spalte3]])</f>
        <v>3</v>
      </c>
      <c r="D88" s="40">
        <f>(Prüfkriterien_7[Spalte2]+70)/10</f>
        <v>7.3</v>
      </c>
      <c r="E88" s="26"/>
      <c r="F88" s="27"/>
      <c r="G88" s="27"/>
      <c r="H88" s="57"/>
      <c r="I88" s="57"/>
      <c r="J88" s="57"/>
      <c r="K88" s="57"/>
      <c r="L88" s="57"/>
      <c r="M88" s="44"/>
    </row>
    <row r="89" spans="2:13" hidden="1" x14ac:dyDescent="0.2">
      <c r="B89" s="39" t="str">
        <f>CONCATENATE("7.",Prüfkriterien_7[[#This Row],[Spalte2]])</f>
        <v>7.4</v>
      </c>
      <c r="C89" s="40">
        <f>ROW()-ROW(Prüfkriterien_7[[#Headers],[Spalte3]])</f>
        <v>4</v>
      </c>
      <c r="D89" s="40">
        <f>(Prüfkriterien_7[Spalte2]+70)/10</f>
        <v>7.4</v>
      </c>
      <c r="E89" s="26"/>
      <c r="F89" s="27"/>
      <c r="G89" s="27"/>
      <c r="H89" s="57"/>
      <c r="I89" s="57"/>
      <c r="J89" s="57"/>
      <c r="K89" s="57"/>
      <c r="L89" s="57"/>
      <c r="M89" s="44"/>
    </row>
    <row r="90" spans="2:13" hidden="1" x14ac:dyDescent="0.2">
      <c r="B90" s="48" t="str">
        <f>CONCATENATE("7.",Prüfkriterien_7[[#This Row],[Spalte2]])</f>
        <v>7.5</v>
      </c>
      <c r="C90" s="49">
        <f>ROW()-ROW(Prüfkriterien_7[[#Headers],[Spalte3]])</f>
        <v>5</v>
      </c>
      <c r="D90" s="49">
        <f>(Prüfkriterien_7[Spalte2]+70)/10</f>
        <v>7.5</v>
      </c>
      <c r="E90" s="50"/>
      <c r="F90" s="51"/>
      <c r="G90" s="51"/>
      <c r="H90" s="57"/>
      <c r="I90" s="57"/>
      <c r="J90" s="57"/>
      <c r="K90" s="57"/>
      <c r="L90" s="57"/>
      <c r="M90" s="72"/>
    </row>
    <row r="91" spans="2:13" hidden="1" x14ac:dyDescent="0.2">
      <c r="B91" s="143" t="s">
        <v>71</v>
      </c>
      <c r="C91" s="144"/>
      <c r="D91" s="144"/>
      <c r="E91" s="144"/>
      <c r="F91" s="144"/>
      <c r="G91" s="144"/>
      <c r="H91" s="144"/>
      <c r="I91" s="144"/>
      <c r="J91" s="144"/>
      <c r="K91" s="144"/>
      <c r="L91" s="144"/>
      <c r="M91" s="145"/>
    </row>
    <row r="92" spans="2:13" hidden="1" x14ac:dyDescent="0.2">
      <c r="B92" s="39" t="s">
        <v>45</v>
      </c>
      <c r="C92" s="40" t="s">
        <v>46</v>
      </c>
      <c r="D92" s="40" t="s">
        <v>47</v>
      </c>
      <c r="E92" s="26" t="s">
        <v>48</v>
      </c>
      <c r="F92" s="27" t="s">
        <v>49</v>
      </c>
      <c r="G92" s="27" t="s">
        <v>52</v>
      </c>
      <c r="H92" s="28" t="s">
        <v>53</v>
      </c>
      <c r="I92" s="28" t="s">
        <v>54</v>
      </c>
      <c r="J92" s="28" t="s">
        <v>55</v>
      </c>
      <c r="K92" s="28" t="s">
        <v>56</v>
      </c>
      <c r="L92" s="28" t="s">
        <v>57</v>
      </c>
      <c r="M92" s="29" t="s">
        <v>58</v>
      </c>
    </row>
    <row r="93" spans="2:13" hidden="1" x14ac:dyDescent="0.2">
      <c r="B93" s="39" t="str">
        <f>CONCATENATE("8.",Prüfkriterien_8[[#This Row],[Spalte2]])</f>
        <v>8.1</v>
      </c>
      <c r="C93" s="40">
        <f>ROW()-ROW(Prüfkriterien_8[[#Headers],[Spalte3]])</f>
        <v>1</v>
      </c>
      <c r="D93" s="40">
        <f>(Prüfkriterien_8[Spalte2]+80)/10</f>
        <v>8.1</v>
      </c>
      <c r="E93" s="26"/>
      <c r="F93" s="27"/>
      <c r="G93" s="27"/>
      <c r="H93" s="57"/>
      <c r="I93" s="57"/>
      <c r="J93" s="57"/>
      <c r="K93" s="57"/>
      <c r="L93" s="57"/>
      <c r="M93" s="44"/>
    </row>
    <row r="94" spans="2:13" hidden="1" x14ac:dyDescent="0.2">
      <c r="B94" s="48" t="str">
        <f>CONCATENATE("8.",Prüfkriterien_8[[#This Row],[Spalte2]])</f>
        <v>8.2</v>
      </c>
      <c r="C94" s="49">
        <f>ROW()-ROW(Prüfkriterien_8[[#Headers],[Spalte3]])</f>
        <v>2</v>
      </c>
      <c r="D94" s="49">
        <f>(Prüfkriterien_8[Spalte2]+80)/10</f>
        <v>8.1999999999999993</v>
      </c>
      <c r="E94" s="50"/>
      <c r="F94" s="51"/>
      <c r="G94" s="51"/>
      <c r="H94" s="57"/>
      <c r="I94" s="57"/>
      <c r="J94" s="57"/>
      <c r="K94" s="57"/>
      <c r="L94" s="57"/>
      <c r="M94" s="72"/>
    </row>
    <row r="95" spans="2:13" hidden="1" x14ac:dyDescent="0.2">
      <c r="B95" s="39" t="str">
        <f>CONCATENATE("8.",Prüfkriterien_8[[#This Row],[Spalte2]])</f>
        <v>8.3</v>
      </c>
      <c r="C95" s="40">
        <f>ROW()-ROW(Prüfkriterien_8[[#Headers],[Spalte3]])</f>
        <v>3</v>
      </c>
      <c r="D95" s="40">
        <f>(Prüfkriterien_8[Spalte2]+80)/10</f>
        <v>8.3000000000000007</v>
      </c>
      <c r="E95" s="26"/>
      <c r="F95" s="27"/>
      <c r="G95" s="27"/>
      <c r="H95" s="57"/>
      <c r="I95" s="57"/>
      <c r="J95" s="57"/>
      <c r="K95" s="57"/>
      <c r="L95" s="57"/>
      <c r="M95" s="44"/>
    </row>
    <row r="96" spans="2:13" hidden="1" x14ac:dyDescent="0.2">
      <c r="B96" s="39" t="str">
        <f>CONCATENATE("8.",Prüfkriterien_8[[#This Row],[Spalte2]])</f>
        <v>8.4</v>
      </c>
      <c r="C96" s="40">
        <f>ROW()-ROW(Prüfkriterien_8[[#Headers],[Spalte3]])</f>
        <v>4</v>
      </c>
      <c r="D96" s="40">
        <f>(Prüfkriterien_8[Spalte2]+80)/10</f>
        <v>8.4</v>
      </c>
      <c r="E96" s="26"/>
      <c r="F96" s="27"/>
      <c r="G96" s="27"/>
      <c r="H96" s="57"/>
      <c r="I96" s="57"/>
      <c r="J96" s="57"/>
      <c r="K96" s="57"/>
      <c r="L96" s="57"/>
      <c r="M96" s="44"/>
    </row>
    <row r="97" spans="2:13" hidden="1" x14ac:dyDescent="0.2">
      <c r="B97" s="48" t="str">
        <f>CONCATENATE("8.",Prüfkriterien_8[[#This Row],[Spalte2]])</f>
        <v>8.5</v>
      </c>
      <c r="C97" s="49">
        <f>ROW()-ROW(Prüfkriterien_8[[#Headers],[Spalte3]])</f>
        <v>5</v>
      </c>
      <c r="D97" s="49">
        <f>(Prüfkriterien_8[Spalte2]+80)/10</f>
        <v>8.5</v>
      </c>
      <c r="E97" s="50"/>
      <c r="F97" s="51"/>
      <c r="G97" s="51"/>
      <c r="H97" s="57"/>
      <c r="I97" s="57"/>
      <c r="J97" s="57"/>
      <c r="K97" s="57"/>
      <c r="L97" s="57"/>
      <c r="M97" s="72"/>
    </row>
    <row r="98" spans="2:13" hidden="1" x14ac:dyDescent="0.2">
      <c r="B98" s="143" t="s">
        <v>72</v>
      </c>
      <c r="C98" s="144"/>
      <c r="D98" s="144"/>
      <c r="E98" s="144"/>
      <c r="F98" s="144"/>
      <c r="G98" s="144"/>
      <c r="H98" s="144"/>
      <c r="I98" s="144"/>
      <c r="J98" s="144"/>
      <c r="K98" s="144"/>
      <c r="L98" s="144"/>
      <c r="M98" s="145"/>
    </row>
    <row r="99" spans="2:13" hidden="1" x14ac:dyDescent="0.2">
      <c r="B99" s="39" t="s">
        <v>45</v>
      </c>
      <c r="C99" s="40" t="s">
        <v>46</v>
      </c>
      <c r="D99" s="40" t="s">
        <v>47</v>
      </c>
      <c r="E99" s="26" t="s">
        <v>48</v>
      </c>
      <c r="F99" s="27" t="s">
        <v>49</v>
      </c>
      <c r="G99" s="27" t="s">
        <v>52</v>
      </c>
      <c r="H99" s="28" t="s">
        <v>53</v>
      </c>
      <c r="I99" s="28" t="s">
        <v>54</v>
      </c>
      <c r="J99" s="28" t="s">
        <v>55</v>
      </c>
      <c r="K99" s="28" t="s">
        <v>56</v>
      </c>
      <c r="L99" s="28" t="s">
        <v>57</v>
      </c>
      <c r="M99" s="29" t="s">
        <v>58</v>
      </c>
    </row>
    <row r="100" spans="2:13" hidden="1" x14ac:dyDescent="0.2">
      <c r="B100" s="39" t="str">
        <f>CONCATENATE("9.",Prüfkriterien_9[[#This Row],[Spalte2]])</f>
        <v>9.1</v>
      </c>
      <c r="C100" s="40">
        <f>ROW()-ROW(Prüfkriterien_9[[#Headers],[Spalte3]])</f>
        <v>1</v>
      </c>
      <c r="D100" s="40">
        <f>(Prüfkriterien_9[Spalte2]+90)/10</f>
        <v>9.1</v>
      </c>
      <c r="E100" s="26"/>
      <c r="F100" s="27"/>
      <c r="G100" s="27"/>
      <c r="H100" s="57"/>
      <c r="I100" s="57"/>
      <c r="J100" s="57"/>
      <c r="K100" s="57"/>
      <c r="L100" s="57"/>
      <c r="M100" s="44"/>
    </row>
    <row r="101" spans="2:13" hidden="1" x14ac:dyDescent="0.2">
      <c r="B101" s="48" t="str">
        <f>CONCATENATE("9.",Prüfkriterien_9[[#This Row],[Spalte2]])</f>
        <v>9.2</v>
      </c>
      <c r="C101" s="49">
        <f>ROW()-ROW(Prüfkriterien_9[[#Headers],[Spalte3]])</f>
        <v>2</v>
      </c>
      <c r="D101" s="49">
        <f>(Prüfkriterien_9[Spalte2]+90)/10</f>
        <v>9.1999999999999993</v>
      </c>
      <c r="E101" s="50"/>
      <c r="F101" s="51"/>
      <c r="G101" s="51"/>
      <c r="H101" s="57"/>
      <c r="I101" s="57"/>
      <c r="J101" s="57"/>
      <c r="K101" s="57"/>
      <c r="L101" s="57"/>
      <c r="M101" s="72"/>
    </row>
    <row r="102" spans="2:13" hidden="1" x14ac:dyDescent="0.2">
      <c r="B102" s="39" t="str">
        <f>CONCATENATE("9.",Prüfkriterien_9[[#This Row],[Spalte2]])</f>
        <v>9.3</v>
      </c>
      <c r="C102" s="40">
        <f>ROW()-ROW(Prüfkriterien_9[[#Headers],[Spalte3]])</f>
        <v>3</v>
      </c>
      <c r="D102" s="40">
        <f>(Prüfkriterien_9[Spalte2]+90)/10</f>
        <v>9.3000000000000007</v>
      </c>
      <c r="E102" s="26"/>
      <c r="F102" s="27"/>
      <c r="G102" s="27"/>
      <c r="H102" s="57"/>
      <c r="I102" s="57"/>
      <c r="J102" s="57"/>
      <c r="K102" s="57"/>
      <c r="L102" s="57"/>
      <c r="M102" s="44"/>
    </row>
    <row r="103" spans="2:13" hidden="1" x14ac:dyDescent="0.2">
      <c r="B103" s="39" t="str">
        <f>CONCATENATE("9.",Prüfkriterien_9[[#This Row],[Spalte2]])</f>
        <v>9.4</v>
      </c>
      <c r="C103" s="40">
        <f>ROW()-ROW(Prüfkriterien_9[[#Headers],[Spalte3]])</f>
        <v>4</v>
      </c>
      <c r="D103" s="40">
        <f>(Prüfkriterien_9[Spalte2]+90)/10</f>
        <v>9.4</v>
      </c>
      <c r="E103" s="26"/>
      <c r="F103" s="27"/>
      <c r="G103" s="27"/>
      <c r="H103" s="57"/>
      <c r="I103" s="57"/>
      <c r="J103" s="57"/>
      <c r="K103" s="57"/>
      <c r="L103" s="57"/>
      <c r="M103" s="44"/>
    </row>
    <row r="104" spans="2:13" hidden="1" x14ac:dyDescent="0.2">
      <c r="B104" s="48" t="str">
        <f>CONCATENATE("9.",Prüfkriterien_9[[#This Row],[Spalte2]])</f>
        <v>9.5</v>
      </c>
      <c r="C104" s="49">
        <f>ROW()-ROW(Prüfkriterien_9[[#Headers],[Spalte3]])</f>
        <v>5</v>
      </c>
      <c r="D104" s="49">
        <f>(Prüfkriterien_9[Spalte2]+90)/10</f>
        <v>9.5</v>
      </c>
      <c r="E104" s="50"/>
      <c r="F104" s="51"/>
      <c r="G104" s="51"/>
      <c r="H104" s="57"/>
      <c r="I104" s="57"/>
      <c r="J104" s="57"/>
      <c r="K104" s="57"/>
      <c r="L104" s="57"/>
      <c r="M104" s="72"/>
    </row>
    <row r="105" spans="2:13" hidden="1" x14ac:dyDescent="0.2">
      <c r="B105" s="143" t="s">
        <v>73</v>
      </c>
      <c r="C105" s="144"/>
      <c r="D105" s="144"/>
      <c r="E105" s="144"/>
      <c r="F105" s="144"/>
      <c r="G105" s="144"/>
      <c r="H105" s="144"/>
      <c r="I105" s="144"/>
      <c r="J105" s="144"/>
      <c r="K105" s="144"/>
      <c r="L105" s="144"/>
      <c r="M105" s="145"/>
    </row>
    <row r="106" spans="2:13" hidden="1" x14ac:dyDescent="0.2">
      <c r="B106" s="39" t="s">
        <v>45</v>
      </c>
      <c r="C106" s="40" t="s">
        <v>46</v>
      </c>
      <c r="D106" s="40" t="s">
        <v>47</v>
      </c>
      <c r="E106" s="26" t="s">
        <v>48</v>
      </c>
      <c r="F106" s="27" t="s">
        <v>49</v>
      </c>
      <c r="G106" s="27" t="s">
        <v>52</v>
      </c>
      <c r="H106" s="28" t="s">
        <v>53</v>
      </c>
      <c r="I106" s="28" t="s">
        <v>54</v>
      </c>
      <c r="J106" s="28" t="s">
        <v>55</v>
      </c>
      <c r="K106" s="28" t="s">
        <v>56</v>
      </c>
      <c r="L106" s="28" t="s">
        <v>57</v>
      </c>
      <c r="M106" s="29" t="s">
        <v>58</v>
      </c>
    </row>
    <row r="107" spans="2:13" hidden="1" x14ac:dyDescent="0.2">
      <c r="B107" s="39" t="str">
        <f>CONCATENATE("10.",Prüfkriterien_10[[#This Row],[Spalte2]])</f>
        <v>10.1</v>
      </c>
      <c r="C107" s="40">
        <f>ROW()-ROW(Prüfkriterien_10[[#Headers],[Spalte3]])</f>
        <v>1</v>
      </c>
      <c r="D107" s="40">
        <f>(Prüfkriterien_10[Spalte2]+100)/10</f>
        <v>10.1</v>
      </c>
      <c r="E107" s="26"/>
      <c r="F107" s="27"/>
      <c r="G107" s="27"/>
      <c r="H107" s="57"/>
      <c r="I107" s="57"/>
      <c r="J107" s="57"/>
      <c r="K107" s="57"/>
      <c r="L107" s="57"/>
      <c r="M107" s="44"/>
    </row>
    <row r="108" spans="2:13" hidden="1" x14ac:dyDescent="0.2">
      <c r="B108" s="48" t="str">
        <f>CONCATENATE("10.",Prüfkriterien_10[[#This Row],[Spalte2]])</f>
        <v>10.2</v>
      </c>
      <c r="C108" s="49">
        <f>ROW()-ROW(Prüfkriterien_10[[#Headers],[Spalte3]])</f>
        <v>2</v>
      </c>
      <c r="D108" s="49">
        <f>(Prüfkriterien_10[Spalte2]+100)/10</f>
        <v>10.199999999999999</v>
      </c>
      <c r="E108" s="50"/>
      <c r="F108" s="51"/>
      <c r="G108" s="51"/>
      <c r="H108" s="57"/>
      <c r="I108" s="57"/>
      <c r="J108" s="57"/>
      <c r="K108" s="57"/>
      <c r="L108" s="57"/>
      <c r="M108" s="72"/>
    </row>
    <row r="109" spans="2:13" hidden="1" x14ac:dyDescent="0.2">
      <c r="B109" s="39" t="str">
        <f>CONCATENATE("10.",Prüfkriterien_10[[#This Row],[Spalte2]])</f>
        <v>10.3</v>
      </c>
      <c r="C109" s="40">
        <f>ROW()-ROW(Prüfkriterien_10[[#Headers],[Spalte3]])</f>
        <v>3</v>
      </c>
      <c r="D109" s="40">
        <f>(Prüfkriterien_10[Spalte2]+100)/10</f>
        <v>10.3</v>
      </c>
      <c r="E109" s="26"/>
      <c r="F109" s="27"/>
      <c r="G109" s="27"/>
      <c r="H109" s="57"/>
      <c r="I109" s="57"/>
      <c r="J109" s="57"/>
      <c r="K109" s="57"/>
      <c r="L109" s="57"/>
      <c r="M109" s="44"/>
    </row>
    <row r="110" spans="2:13" hidden="1" x14ac:dyDescent="0.2">
      <c r="B110" s="39" t="str">
        <f>CONCATENATE("10.",Prüfkriterien_10[[#This Row],[Spalte2]])</f>
        <v>10.4</v>
      </c>
      <c r="C110" s="40">
        <f>ROW()-ROW(Prüfkriterien_10[[#Headers],[Spalte3]])</f>
        <v>4</v>
      </c>
      <c r="D110" s="40">
        <f>(Prüfkriterien_10[Spalte2]+100)/10</f>
        <v>10.4</v>
      </c>
      <c r="E110" s="26"/>
      <c r="F110" s="27"/>
      <c r="G110" s="27"/>
      <c r="H110" s="57"/>
      <c r="I110" s="57"/>
      <c r="J110" s="57"/>
      <c r="K110" s="57"/>
      <c r="L110" s="57"/>
      <c r="M110" s="44"/>
    </row>
    <row r="111" spans="2:13" hidden="1" x14ac:dyDescent="0.2">
      <c r="B111" s="48" t="str">
        <f>CONCATENATE("10.",Prüfkriterien_10[[#This Row],[Spalte2]])</f>
        <v>10.5</v>
      </c>
      <c r="C111" s="49">
        <f>ROW()-ROW(Prüfkriterien_10[[#Headers],[Spalte3]])</f>
        <v>5</v>
      </c>
      <c r="D111" s="49">
        <f>(Prüfkriterien_10[Spalte2]+100)/10</f>
        <v>10.5</v>
      </c>
      <c r="E111" s="50"/>
      <c r="F111" s="51"/>
      <c r="G111" s="51"/>
      <c r="H111" s="57"/>
      <c r="I111" s="57"/>
      <c r="J111" s="57"/>
      <c r="K111" s="57"/>
      <c r="L111" s="57"/>
      <c r="M111" s="72"/>
    </row>
    <row r="112" spans="2:13" hidden="1" x14ac:dyDescent="0.2">
      <c r="B112" s="143" t="s">
        <v>74</v>
      </c>
      <c r="C112" s="144"/>
      <c r="D112" s="144"/>
      <c r="E112" s="144"/>
      <c r="F112" s="144"/>
      <c r="G112" s="144"/>
      <c r="H112" s="144"/>
      <c r="I112" s="144"/>
      <c r="J112" s="144"/>
      <c r="K112" s="144"/>
      <c r="L112" s="144"/>
      <c r="M112" s="145"/>
    </row>
    <row r="113" spans="2:13" hidden="1" x14ac:dyDescent="0.2">
      <c r="B113" s="39" t="s">
        <v>45</v>
      </c>
      <c r="C113" s="40" t="s">
        <v>46</v>
      </c>
      <c r="D113" s="40" t="s">
        <v>47</v>
      </c>
      <c r="E113" s="26" t="s">
        <v>48</v>
      </c>
      <c r="F113" s="27" t="s">
        <v>49</v>
      </c>
      <c r="G113" s="27" t="s">
        <v>52</v>
      </c>
      <c r="H113" s="28" t="s">
        <v>53</v>
      </c>
      <c r="I113" s="28" t="s">
        <v>54</v>
      </c>
      <c r="J113" s="28" t="s">
        <v>55</v>
      </c>
      <c r="K113" s="28" t="s">
        <v>56</v>
      </c>
      <c r="L113" s="28" t="s">
        <v>57</v>
      </c>
      <c r="M113" s="29" t="s">
        <v>58</v>
      </c>
    </row>
    <row r="114" spans="2:13" hidden="1" x14ac:dyDescent="0.2">
      <c r="B114" s="39" t="str">
        <f>CONCATENATE("11.",Prüfkriterien_11[[#This Row],[Spalte2]])</f>
        <v>11.1</v>
      </c>
      <c r="C114" s="40">
        <f>ROW()-ROW(Prüfkriterien_11[[#Headers],[Spalte3]])</f>
        <v>1</v>
      </c>
      <c r="D114" s="40">
        <f>(Prüfkriterien_11[Spalte2]+110)/10</f>
        <v>11.1</v>
      </c>
      <c r="E114" s="26"/>
      <c r="F114" s="27"/>
      <c r="G114" s="27"/>
      <c r="H114" s="57"/>
      <c r="I114" s="57"/>
      <c r="J114" s="57"/>
      <c r="K114" s="57"/>
      <c r="L114" s="57"/>
      <c r="M114" s="44"/>
    </row>
    <row r="115" spans="2:13" hidden="1" x14ac:dyDescent="0.2">
      <c r="B115" s="48" t="str">
        <f>CONCATENATE("11.",Prüfkriterien_11[[#This Row],[Spalte2]])</f>
        <v>11.2</v>
      </c>
      <c r="C115" s="49">
        <f>ROW()-ROW(Prüfkriterien_11[[#Headers],[Spalte3]])</f>
        <v>2</v>
      </c>
      <c r="D115" s="49">
        <f>(Prüfkriterien_11[Spalte2]+110)/10</f>
        <v>11.2</v>
      </c>
      <c r="E115" s="50"/>
      <c r="F115" s="51"/>
      <c r="G115" s="51"/>
      <c r="H115" s="57"/>
      <c r="I115" s="57"/>
      <c r="J115" s="57"/>
      <c r="K115" s="57"/>
      <c r="L115" s="57"/>
      <c r="M115" s="72"/>
    </row>
    <row r="116" spans="2:13" hidden="1" x14ac:dyDescent="0.2">
      <c r="B116" s="39" t="str">
        <f>CONCATENATE("11.",Prüfkriterien_11[[#This Row],[Spalte2]])</f>
        <v>11.3</v>
      </c>
      <c r="C116" s="40">
        <f>ROW()-ROW(Prüfkriterien_11[[#Headers],[Spalte3]])</f>
        <v>3</v>
      </c>
      <c r="D116" s="40">
        <f>(Prüfkriterien_11[Spalte2]+110)/10</f>
        <v>11.3</v>
      </c>
      <c r="E116" s="26"/>
      <c r="F116" s="27"/>
      <c r="G116" s="27"/>
      <c r="H116" s="57"/>
      <c r="I116" s="57"/>
      <c r="J116" s="57"/>
      <c r="K116" s="57"/>
      <c r="L116" s="57"/>
      <c r="M116" s="44"/>
    </row>
    <row r="117" spans="2:13" hidden="1" x14ac:dyDescent="0.2">
      <c r="B117" s="39" t="str">
        <f>CONCATENATE("11.",Prüfkriterien_11[[#This Row],[Spalte2]])</f>
        <v>11.4</v>
      </c>
      <c r="C117" s="40">
        <f>ROW()-ROW(Prüfkriterien_11[[#Headers],[Spalte3]])</f>
        <v>4</v>
      </c>
      <c r="D117" s="40">
        <f>(Prüfkriterien_11[Spalte2]+110)/10</f>
        <v>11.4</v>
      </c>
      <c r="E117" s="26"/>
      <c r="F117" s="27"/>
      <c r="G117" s="27"/>
      <c r="H117" s="57"/>
      <c r="I117" s="57"/>
      <c r="J117" s="57"/>
      <c r="K117" s="57"/>
      <c r="L117" s="57"/>
      <c r="M117" s="44"/>
    </row>
    <row r="118" spans="2:13" hidden="1" x14ac:dyDescent="0.2">
      <c r="B118" s="48" t="str">
        <f>CONCATENATE("11.",Prüfkriterien_11[[#This Row],[Spalte2]])</f>
        <v>11.5</v>
      </c>
      <c r="C118" s="49">
        <f>ROW()-ROW(Prüfkriterien_11[[#Headers],[Spalte3]])</f>
        <v>5</v>
      </c>
      <c r="D118" s="49">
        <f>(Prüfkriterien_11[Spalte2]+110)/10</f>
        <v>11.5</v>
      </c>
      <c r="E118" s="50"/>
      <c r="F118" s="51"/>
      <c r="G118" s="51"/>
      <c r="H118" s="57"/>
      <c r="I118" s="57"/>
      <c r="J118" s="57"/>
      <c r="K118" s="57"/>
      <c r="L118" s="57"/>
      <c r="M118" s="72"/>
    </row>
    <row r="119" spans="2:13" ht="4.9000000000000004" customHeight="1" x14ac:dyDescent="0.2"/>
  </sheetData>
  <sheetProtection algorithmName="SHA-512" hashValue="/qnhA+mjjXDHgjA5D386ewY0vBKg0RX1IjMnBtrb0sPKWdDZA1Ouldz2znBYQrGgx7REuro6gfRyjnMATpIliA==" saltValue="C2av6VFfvovpxf+EaRmShA==" spinCount="100000" sheet="1" formatCells="0" formatRows="0" selectLockedCells="1"/>
  <mergeCells count="23">
    <mergeCell ref="B70:M70"/>
    <mergeCell ref="C4:K4"/>
    <mergeCell ref="B6:B7"/>
    <mergeCell ref="C6:C7"/>
    <mergeCell ref="E6:E7"/>
    <mergeCell ref="F6:F7"/>
    <mergeCell ref="G6:G7"/>
    <mergeCell ref="H6:L6"/>
    <mergeCell ref="M6:M7"/>
    <mergeCell ref="D6:D7"/>
    <mergeCell ref="B41:M41"/>
    <mergeCell ref="B2:M2"/>
    <mergeCell ref="B5:M5"/>
    <mergeCell ref="B8:M8"/>
    <mergeCell ref="B23:M23"/>
    <mergeCell ref="B30:M30"/>
    <mergeCell ref="B3:M3"/>
    <mergeCell ref="B112:M112"/>
    <mergeCell ref="B77:M77"/>
    <mergeCell ref="B84:M84"/>
    <mergeCell ref="B91:M91"/>
    <mergeCell ref="B98:M98"/>
    <mergeCell ref="B105:M105"/>
  </mergeCells>
  <dataValidations count="2">
    <dataValidation type="list" allowBlank="1" showInputMessage="1" showErrorMessage="1" sqref="C4:K4">
      <formula1>_Betriebsname</formula1>
    </dataValidation>
    <dataValidation type="list" allowBlank="1" showInputMessage="1" showErrorMessage="1" sqref="M4">
      <formula1>_Datum</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&amp;L&amp;"Arial,Standard"&amp;8Version 2023&amp;C&amp;G&amp;R
&amp;"Arial,Standard"&amp;8&amp;P von &amp;N</oddFooter>
  </headerFooter>
  <ignoredErrors>
    <ignoredError sqref="H10" listDataValidation="1"/>
  </ignoredErrors>
  <legacyDrawingHF r:id="rId2"/>
  <tableParts count="11">
    <tablePart r:id="rId3"/>
    <tablePart r:id="rId4"/>
    <tablePart r:id="rId5"/>
    <tablePart r:id="rId6"/>
    <tablePart r:id="rId7"/>
    <tablePart r:id="rId8"/>
    <tablePart r:id="rId9"/>
    <tablePart r:id="rId10"/>
    <tablePart r:id="rId11"/>
    <tablePart r:id="rId12"/>
    <tablePart r:id="rId13"/>
  </tableParts>
  <extLst>
    <ext xmlns:x14="http://schemas.microsoft.com/office/spreadsheetml/2009/9/main" uri="{78C0D931-6437-407d-A8EE-F0AAD7539E65}">
      <x14:conditionalFormattings>
        <x14:conditionalFormatting xmlns:xm="http://schemas.microsoft.com/office/excel/2006/main">
          <x14:cfRule type="containsText" priority="21" operator="containsText" id="{5E95DCB8-8D9B-43CB-9F0E-367D7B8C392E}">
            <xm:f>NOT(ISERROR(SEARCH("grau",H24)))</xm:f>
            <xm:f>"grau"</xm:f>
            <x14:dxf>
              <font>
                <color rgb="FF808080"/>
              </font>
              <fill>
                <patternFill>
                  <bgColor rgb="FF808080"/>
                </patternFill>
              </fill>
            </x14:dxf>
          </x14:cfRule>
          <xm:sqref>H71:L71 H31:L35 H24:L24 H42:L58</xm:sqref>
        </x14:conditionalFormatting>
        <x14:conditionalFormatting xmlns:xm="http://schemas.microsoft.com/office/excel/2006/main">
          <x14:cfRule type="containsText" priority="18" operator="containsText" id="{856D55F9-5406-42BE-8943-059812964641}">
            <xm:f>NOT(ISERROR(SEARCH("grau",H10)))</xm:f>
            <xm:f>"grau"</xm:f>
            <x14:dxf>
              <font>
                <strike val="0"/>
                <color rgb="FF808080"/>
              </font>
              <fill>
                <patternFill>
                  <bgColor rgb="FF808080"/>
                </patternFill>
              </fill>
            </x14:dxf>
          </x14:cfRule>
          <xm:sqref>H10:L22</xm:sqref>
        </x14:conditionalFormatting>
        <x14:conditionalFormatting xmlns:xm="http://schemas.microsoft.com/office/excel/2006/main">
          <x14:cfRule type="containsText" priority="16" operator="containsText" id="{3EA6EFDB-E455-4F38-A982-1E38324F0343}">
            <xm:f>NOT(ISERROR(SEARCH("grau",H78)))</xm:f>
            <xm:f>"grau"</xm:f>
            <x14:dxf>
              <font>
                <color rgb="FF808080"/>
              </font>
              <fill>
                <patternFill>
                  <bgColor rgb="FF808080"/>
                </patternFill>
              </fill>
            </x14:dxf>
          </x14:cfRule>
          <xm:sqref>H78:L78</xm:sqref>
        </x14:conditionalFormatting>
        <x14:conditionalFormatting xmlns:xm="http://schemas.microsoft.com/office/excel/2006/main">
          <x14:cfRule type="containsText" priority="15" operator="containsText" id="{5BEAB68E-34A9-4110-B056-50320AFBCCB0}">
            <xm:f>NOT(ISERROR(SEARCH("grau",H85)))</xm:f>
            <xm:f>"grau"</xm:f>
            <x14:dxf>
              <font>
                <color rgb="FF808080"/>
              </font>
              <fill>
                <patternFill>
                  <bgColor rgb="FF808080"/>
                </patternFill>
              </fill>
            </x14:dxf>
          </x14:cfRule>
          <xm:sqref>H85:L85</xm:sqref>
        </x14:conditionalFormatting>
        <x14:conditionalFormatting xmlns:xm="http://schemas.microsoft.com/office/excel/2006/main">
          <x14:cfRule type="containsText" priority="14" operator="containsText" id="{CF7EDDB7-2157-4E54-80CC-AC6AB6FBA5CD}">
            <xm:f>NOT(ISERROR(SEARCH("grau",H92)))</xm:f>
            <xm:f>"grau"</xm:f>
            <x14:dxf>
              <font>
                <color rgb="FF808080"/>
              </font>
              <fill>
                <patternFill>
                  <bgColor rgb="FF808080"/>
                </patternFill>
              </fill>
            </x14:dxf>
          </x14:cfRule>
          <xm:sqref>H92:L92</xm:sqref>
        </x14:conditionalFormatting>
        <x14:conditionalFormatting xmlns:xm="http://schemas.microsoft.com/office/excel/2006/main">
          <x14:cfRule type="containsText" priority="13" operator="containsText" id="{A15A7D79-1345-4D48-A805-61E375A492E8}">
            <xm:f>NOT(ISERROR(SEARCH("grau",H99)))</xm:f>
            <xm:f>"grau"</xm:f>
            <x14:dxf>
              <font>
                <color rgb="FF808080"/>
              </font>
              <fill>
                <patternFill>
                  <bgColor rgb="FF808080"/>
                </patternFill>
              </fill>
            </x14:dxf>
          </x14:cfRule>
          <xm:sqref>H99:L99</xm:sqref>
        </x14:conditionalFormatting>
        <x14:conditionalFormatting xmlns:xm="http://schemas.microsoft.com/office/excel/2006/main">
          <x14:cfRule type="containsText" priority="12" operator="containsText" id="{24D64CB9-06C8-4AB6-96E9-068B2C93B725}">
            <xm:f>NOT(ISERROR(SEARCH("grau",H106)))</xm:f>
            <xm:f>"grau"</xm:f>
            <x14:dxf>
              <font>
                <color rgb="FF808080"/>
              </font>
              <fill>
                <patternFill>
                  <bgColor rgb="FF808080"/>
                </patternFill>
              </fill>
            </x14:dxf>
          </x14:cfRule>
          <xm:sqref>H106:L106</xm:sqref>
        </x14:conditionalFormatting>
        <x14:conditionalFormatting xmlns:xm="http://schemas.microsoft.com/office/excel/2006/main">
          <x14:cfRule type="containsText" priority="11" operator="containsText" id="{04852FE4-12C5-447A-9DDA-1F52D59ECA2D}">
            <xm:f>NOT(ISERROR(SEARCH("grau",H113)))</xm:f>
            <xm:f>"grau"</xm:f>
            <x14:dxf>
              <font>
                <color rgb="FF808080"/>
              </font>
              <fill>
                <patternFill>
                  <bgColor rgb="FF808080"/>
                </patternFill>
              </fill>
            </x14:dxf>
          </x14:cfRule>
          <xm:sqref>H113:L113</xm:sqref>
        </x14:conditionalFormatting>
        <x14:conditionalFormatting xmlns:xm="http://schemas.microsoft.com/office/excel/2006/main">
          <x14:cfRule type="containsText" priority="10" operator="containsText" id="{32CED03D-F2D6-43BD-96A2-05A09463D7C0}">
            <xm:f>NOT(ISERROR(SEARCH("grau",H25)))</xm:f>
            <xm:f>"grau"</xm:f>
            <x14:dxf>
              <font>
                <strike val="0"/>
                <color rgb="FF808080"/>
              </font>
              <fill>
                <patternFill>
                  <bgColor rgb="FF808080"/>
                </patternFill>
              </fill>
            </x14:dxf>
          </x14:cfRule>
          <xm:sqref>H25:L29</xm:sqref>
        </x14:conditionalFormatting>
        <x14:conditionalFormatting xmlns:xm="http://schemas.microsoft.com/office/excel/2006/main">
          <x14:cfRule type="containsText" priority="9" operator="containsText" id="{10D13B80-F562-4D13-9416-2378CF067E36}">
            <xm:f>NOT(ISERROR(SEARCH("grau",H32)))</xm:f>
            <xm:f>"grau"</xm:f>
            <x14:dxf>
              <font>
                <strike val="0"/>
                <color rgb="FF808080"/>
              </font>
              <fill>
                <patternFill>
                  <bgColor rgb="FF808080"/>
                </patternFill>
              </fill>
            </x14:dxf>
          </x14:cfRule>
          <xm:sqref>H32:L40</xm:sqref>
        </x14:conditionalFormatting>
        <x14:conditionalFormatting xmlns:xm="http://schemas.microsoft.com/office/excel/2006/main">
          <x14:cfRule type="containsText" priority="8" operator="containsText" id="{41302013-6309-41F7-AB3A-3CF85A2F4C09}">
            <xm:f>NOT(ISERROR(SEARCH("grau",H43)))</xm:f>
            <xm:f>"grau"</xm:f>
            <x14:dxf>
              <font>
                <strike val="0"/>
                <color rgb="FF808080"/>
              </font>
              <fill>
                <patternFill>
                  <bgColor rgb="FF808080"/>
                </patternFill>
              </fill>
            </x14:dxf>
          </x14:cfRule>
          <xm:sqref>H43:L69</xm:sqref>
        </x14:conditionalFormatting>
        <x14:conditionalFormatting xmlns:xm="http://schemas.microsoft.com/office/excel/2006/main">
          <x14:cfRule type="containsText" priority="7" operator="containsText" id="{3C7F9D6F-7348-475E-B111-5290B22399CB}">
            <xm:f>NOT(ISERROR(SEARCH("grau",H72)))</xm:f>
            <xm:f>"grau"</xm:f>
            <x14:dxf>
              <font>
                <strike val="0"/>
                <color rgb="FF808080"/>
              </font>
              <fill>
                <patternFill>
                  <bgColor rgb="FF808080"/>
                </patternFill>
              </fill>
            </x14:dxf>
          </x14:cfRule>
          <xm:sqref>H72:L76</xm:sqref>
        </x14:conditionalFormatting>
        <x14:conditionalFormatting xmlns:xm="http://schemas.microsoft.com/office/excel/2006/main">
          <x14:cfRule type="containsText" priority="6" operator="containsText" id="{68654830-C345-4A9E-B254-612F8050723F}">
            <xm:f>NOT(ISERROR(SEARCH("grau",H79)))</xm:f>
            <xm:f>"grau"</xm:f>
            <x14:dxf>
              <font>
                <strike val="0"/>
                <color rgb="FF808080"/>
              </font>
              <fill>
                <patternFill>
                  <bgColor rgb="FF808080"/>
                </patternFill>
              </fill>
            </x14:dxf>
          </x14:cfRule>
          <xm:sqref>H79:L83</xm:sqref>
        </x14:conditionalFormatting>
        <x14:conditionalFormatting xmlns:xm="http://schemas.microsoft.com/office/excel/2006/main">
          <x14:cfRule type="containsText" priority="5" operator="containsText" id="{86FD2B43-43C2-48F5-8A70-07B6CB777C51}">
            <xm:f>NOT(ISERROR(SEARCH("grau",H86)))</xm:f>
            <xm:f>"grau"</xm:f>
            <x14:dxf>
              <font>
                <strike val="0"/>
                <color rgb="FF808080"/>
              </font>
              <fill>
                <patternFill>
                  <bgColor rgb="FF808080"/>
                </patternFill>
              </fill>
            </x14:dxf>
          </x14:cfRule>
          <xm:sqref>H86:L90</xm:sqref>
        </x14:conditionalFormatting>
        <x14:conditionalFormatting xmlns:xm="http://schemas.microsoft.com/office/excel/2006/main">
          <x14:cfRule type="containsText" priority="4" operator="containsText" id="{5BC4E333-64F7-4B72-83BE-1046AF02BDCC}">
            <xm:f>NOT(ISERROR(SEARCH("grau",H93)))</xm:f>
            <xm:f>"grau"</xm:f>
            <x14:dxf>
              <font>
                <strike val="0"/>
                <color rgb="FF808080"/>
              </font>
              <fill>
                <patternFill>
                  <bgColor rgb="FF808080"/>
                </patternFill>
              </fill>
            </x14:dxf>
          </x14:cfRule>
          <xm:sqref>H93:L97</xm:sqref>
        </x14:conditionalFormatting>
        <x14:conditionalFormatting xmlns:xm="http://schemas.microsoft.com/office/excel/2006/main">
          <x14:cfRule type="containsText" priority="3" operator="containsText" id="{95C285D0-7ED5-42CE-B09E-275402939F55}">
            <xm:f>NOT(ISERROR(SEARCH("grau",H100)))</xm:f>
            <xm:f>"grau"</xm:f>
            <x14:dxf>
              <font>
                <strike val="0"/>
                <color rgb="FF808080"/>
              </font>
              <fill>
                <patternFill>
                  <bgColor rgb="FF808080"/>
                </patternFill>
              </fill>
            </x14:dxf>
          </x14:cfRule>
          <xm:sqref>H100:L104</xm:sqref>
        </x14:conditionalFormatting>
        <x14:conditionalFormatting xmlns:xm="http://schemas.microsoft.com/office/excel/2006/main">
          <x14:cfRule type="containsText" priority="2" operator="containsText" id="{1DCA7D83-58EB-4560-A7E1-5D14B8198110}">
            <xm:f>NOT(ISERROR(SEARCH("grau",H107)))</xm:f>
            <xm:f>"grau"</xm:f>
            <x14:dxf>
              <font>
                <strike val="0"/>
                <color rgb="FF808080"/>
              </font>
              <fill>
                <patternFill>
                  <bgColor rgb="FF808080"/>
                </patternFill>
              </fill>
            </x14:dxf>
          </x14:cfRule>
          <xm:sqref>H107:L111</xm:sqref>
        </x14:conditionalFormatting>
        <x14:conditionalFormatting xmlns:xm="http://schemas.microsoft.com/office/excel/2006/main">
          <x14:cfRule type="containsText" priority="1" operator="containsText" id="{A563CE49-0DFC-42E6-94DB-06696CC89F49}">
            <xm:f>NOT(ISERROR(SEARCH("grau",H114)))</xm:f>
            <xm:f>"grau"</xm:f>
            <x14:dxf>
              <font>
                <strike val="0"/>
                <color rgb="FF808080"/>
              </font>
              <fill>
                <patternFill>
                  <bgColor rgb="FF808080"/>
                </patternFill>
              </fill>
            </x14:dxf>
          </x14:cfRule>
          <xm:sqref>H114:L118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Einstellungen!$C$9:$C$11</xm:f>
          </x14:formula1>
          <xm:sqref>H9:L22 H106:L111 H24:L29 H31:L40 H42:L69 H71:L76 H78:L83 H85:L90 H92:L97 H99:L104 H113:L118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0000"/>
  </sheetPr>
  <dimension ref="B1:E14"/>
  <sheetViews>
    <sheetView zoomScaleNormal="100" workbookViewId="0">
      <selection activeCell="C8" sqref="C8"/>
    </sheetView>
  </sheetViews>
  <sheetFormatPr baseColWidth="10" defaultColWidth="11.5703125" defaultRowHeight="14.25" x14ac:dyDescent="0.2"/>
  <cols>
    <col min="1" max="1" width="1.140625" style="6" customWidth="1"/>
    <col min="2" max="2" width="29.28515625" style="6" customWidth="1"/>
    <col min="3" max="3" width="53.28515625" style="7" customWidth="1"/>
    <col min="4" max="4" width="1.140625" style="6" customWidth="1"/>
    <col min="5" max="16384" width="11.5703125" style="6"/>
  </cols>
  <sheetData>
    <row r="1" spans="2:5" ht="6" customHeight="1" x14ac:dyDescent="0.2"/>
    <row r="2" spans="2:5" ht="15" x14ac:dyDescent="0.25">
      <c r="B2" s="166" t="s">
        <v>76</v>
      </c>
      <c r="C2" s="166"/>
    </row>
    <row r="3" spans="2:5" ht="7.9" customHeight="1" x14ac:dyDescent="0.25">
      <c r="B3" s="8"/>
      <c r="C3" s="8"/>
    </row>
    <row r="4" spans="2:5" ht="55.9" customHeight="1" x14ac:dyDescent="0.25">
      <c r="B4" s="167" t="s">
        <v>44</v>
      </c>
      <c r="C4" s="167"/>
    </row>
    <row r="5" spans="2:5" ht="7.9" customHeight="1" x14ac:dyDescent="0.2">
      <c r="B5" s="9"/>
      <c r="C5" s="9"/>
    </row>
    <row r="6" spans="2:5" s="10" customFormat="1" ht="25.9" customHeight="1" x14ac:dyDescent="0.25">
      <c r="B6" s="61" t="s">
        <v>59</v>
      </c>
      <c r="C6" s="46" t="s">
        <v>79</v>
      </c>
    </row>
    <row r="7" spans="2:5" s="10" customFormat="1" ht="25.9" customHeight="1" x14ac:dyDescent="0.25">
      <c r="B7" s="61" t="s">
        <v>77</v>
      </c>
      <c r="C7" s="46" t="s">
        <v>80</v>
      </c>
    </row>
    <row r="8" spans="2:5" s="10" customFormat="1" ht="25.9" customHeight="1" x14ac:dyDescent="0.25">
      <c r="B8" s="60" t="s">
        <v>75</v>
      </c>
      <c r="C8" s="47" t="s">
        <v>126</v>
      </c>
    </row>
    <row r="9" spans="2:5" s="10" customFormat="1" ht="25.9" customHeight="1" x14ac:dyDescent="0.25">
      <c r="B9" s="53" t="s">
        <v>60</v>
      </c>
      <c r="C9" s="12" t="s">
        <v>15</v>
      </c>
    </row>
    <row r="10" spans="2:5" s="10" customFormat="1" ht="25.9" customHeight="1" x14ac:dyDescent="0.25">
      <c r="B10" s="11"/>
      <c r="C10" s="70"/>
      <c r="E10" s="62" t="s">
        <v>78</v>
      </c>
    </row>
    <row r="11" spans="2:5" s="10" customFormat="1" ht="25.9" customHeight="1" x14ac:dyDescent="0.25">
      <c r="B11" s="11"/>
      <c r="C11" s="69" t="s">
        <v>42</v>
      </c>
    </row>
    <row r="12" spans="2:5" s="10" customFormat="1" ht="25.9" customHeight="1" x14ac:dyDescent="0.25">
      <c r="B12" s="53" t="s">
        <v>61</v>
      </c>
      <c r="C12" s="64" t="s">
        <v>27</v>
      </c>
    </row>
    <row r="13" spans="2:5" s="10" customFormat="1" ht="25.9" customHeight="1" x14ac:dyDescent="0.25">
      <c r="B13" s="11"/>
      <c r="C13" s="64" t="s">
        <v>28</v>
      </c>
    </row>
    <row r="14" spans="2:5" s="10" customFormat="1" ht="25.9" customHeight="1" x14ac:dyDescent="0.25">
      <c r="B14" s="11"/>
      <c r="C14" s="64" t="s">
        <v>29</v>
      </c>
    </row>
  </sheetData>
  <sheetProtection password="AA96" sheet="1" objects="1" scenarios="1"/>
  <dataConsolidate/>
  <mergeCells count="2">
    <mergeCell ref="B2:C2"/>
    <mergeCell ref="B4:C4"/>
  </mergeCells>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13</vt:i4>
      </vt:variant>
    </vt:vector>
  </HeadingPairs>
  <TitlesOfParts>
    <vt:vector size="17" baseType="lpstr">
      <vt:lpstr>Angaben zum Audit</vt:lpstr>
      <vt:lpstr>Maßnahmenplan</vt:lpstr>
      <vt:lpstr>Checkliste</vt:lpstr>
      <vt:lpstr>Einstellungen</vt:lpstr>
      <vt:lpstr>_Betriebsname</vt:lpstr>
      <vt:lpstr>_Betriesname</vt:lpstr>
      <vt:lpstr>_chbx</vt:lpstr>
      <vt:lpstr>_Datum</vt:lpstr>
      <vt:lpstr>_grau</vt:lpstr>
      <vt:lpstr>_KO</vt:lpstr>
      <vt:lpstr>_lAbw</vt:lpstr>
      <vt:lpstr>_RLV</vt:lpstr>
      <vt:lpstr>_sAbw</vt:lpstr>
      <vt:lpstr>'Angaben zum Audit'!Print_Area</vt:lpstr>
      <vt:lpstr>Checkliste!Print_Area</vt:lpstr>
      <vt:lpstr>Maßnahmenplan!Print_Area</vt:lpstr>
      <vt:lpstr>Checkliste!Print_Titles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Vorlage_1_6_Premium</dc:title>
  <dc:creator/>
  <cp:lastModifiedBy/>
  <dcterms:created xsi:type="dcterms:W3CDTF">2006-09-16T00:00:00Z</dcterms:created>
  <dcterms:modified xsi:type="dcterms:W3CDTF">2022-11-15T09:05:06Z</dcterms:modified>
</cp:coreProperties>
</file>