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Checkliste!$1:$7</definedName>
    <definedName name="Print_Area" localSheetId="0">'Angaben zum Audit'!$A$1:$M$32</definedName>
    <definedName name="Print_Area" localSheetId="2">Checkliste!$A$1:$N$122</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5" i="7" l="1"/>
  <c r="D15" i="7" s="1"/>
  <c r="B15" i="7" l="1"/>
  <c r="C48" i="7"/>
  <c r="B48" i="7" s="1"/>
  <c r="D48" i="7"/>
  <c r="C49" i="7"/>
  <c r="B49" i="7" s="1"/>
  <c r="D49" i="7" l="1"/>
  <c r="C40" i="7"/>
  <c r="B40" i="7" s="1"/>
  <c r="C41" i="7"/>
  <c r="B41" i="7" s="1"/>
  <c r="D40" i="7" l="1"/>
  <c r="D41" i="7"/>
  <c r="C19" i="7" l="1"/>
  <c r="B19" i="7" s="1"/>
  <c r="D19" i="7" l="1"/>
  <c r="C83" i="7" l="1"/>
  <c r="D83" i="7" s="1"/>
  <c r="B83" i="7" l="1"/>
  <c r="C53" i="7" l="1"/>
  <c r="B53" i="7" s="1"/>
  <c r="D53" i="7" l="1"/>
  <c r="C69" i="7"/>
  <c r="B69" i="7" s="1"/>
  <c r="C43" i="7"/>
  <c r="B43" i="7" s="1"/>
  <c r="C44" i="7"/>
  <c r="D44" i="7" s="1"/>
  <c r="C45" i="7"/>
  <c r="B45" i="7" s="1"/>
  <c r="C46" i="7"/>
  <c r="B46" i="7" s="1"/>
  <c r="C47" i="7"/>
  <c r="B47" i="7" s="1"/>
  <c r="C50" i="7"/>
  <c r="D50" i="7" s="1"/>
  <c r="C51" i="7"/>
  <c r="B51" i="7" s="1"/>
  <c r="C52" i="7"/>
  <c r="D52" i="7" s="1"/>
  <c r="C54" i="7"/>
  <c r="B54" i="7" s="1"/>
  <c r="C55" i="7"/>
  <c r="D55" i="7" s="1"/>
  <c r="C56" i="7"/>
  <c r="D56" i="7" s="1"/>
  <c r="C57" i="7"/>
  <c r="B57" i="7" s="1"/>
  <c r="D45" i="7"/>
  <c r="C58" i="7"/>
  <c r="B58" i="7" s="1"/>
  <c r="C59" i="7"/>
  <c r="D59" i="7" s="1"/>
  <c r="C60" i="7"/>
  <c r="B60" i="7" s="1"/>
  <c r="C61" i="7"/>
  <c r="D61" i="7" s="1"/>
  <c r="C62" i="7"/>
  <c r="D62" i="7" s="1"/>
  <c r="C63" i="7"/>
  <c r="D63" i="7" s="1"/>
  <c r="C64" i="7"/>
  <c r="B64" i="7" s="1"/>
  <c r="C65" i="7"/>
  <c r="B65" i="7" s="1"/>
  <c r="C66" i="7"/>
  <c r="D66" i="7" s="1"/>
  <c r="C22" i="7"/>
  <c r="D22" i="7" s="1"/>
  <c r="D47" i="7" l="1"/>
  <c r="B61" i="7"/>
  <c r="B56" i="7"/>
  <c r="B52" i="7"/>
  <c r="B50" i="7"/>
  <c r="B63" i="7"/>
  <c r="D69" i="7"/>
  <c r="B62" i="7"/>
  <c r="D60" i="7"/>
  <c r="D51" i="7"/>
  <c r="D65" i="7"/>
  <c r="D57" i="7"/>
  <c r="D46" i="7"/>
  <c r="B55" i="7"/>
  <c r="B44" i="7"/>
  <c r="D54" i="7"/>
  <c r="D43" i="7"/>
  <c r="D58" i="7"/>
  <c r="B59" i="7"/>
  <c r="D64" i="7"/>
  <c r="B66" i="7"/>
  <c r="B22" i="7"/>
  <c r="C16" i="7" l="1"/>
  <c r="B16" i="7" s="1"/>
  <c r="C17" i="7"/>
  <c r="B17" i="7" s="1"/>
  <c r="C18" i="7"/>
  <c r="D18" i="7" s="1"/>
  <c r="C20" i="7"/>
  <c r="B20" i="7" s="1"/>
  <c r="C21" i="7"/>
  <c r="B21" i="7" s="1"/>
  <c r="C23" i="7"/>
  <c r="B23" i="7" s="1"/>
  <c r="C24" i="7"/>
  <c r="B24" i="7" s="1"/>
  <c r="D17" i="7" l="1"/>
  <c r="D16" i="7"/>
  <c r="D21" i="7"/>
  <c r="B18" i="7"/>
  <c r="D20" i="7"/>
  <c r="D23" i="7"/>
  <c r="D24" i="7"/>
  <c r="C184" i="7"/>
  <c r="B184" i="7" s="1"/>
  <c r="C183" i="7"/>
  <c r="B183" i="7" s="1"/>
  <c r="C182" i="7"/>
  <c r="D182" i="7" s="1"/>
  <c r="C181" i="7"/>
  <c r="B181" i="7" s="1"/>
  <c r="C180" i="7"/>
  <c r="D180" i="7" s="1"/>
  <c r="C177" i="7"/>
  <c r="B177" i="7" s="1"/>
  <c r="C176" i="7"/>
  <c r="B176" i="7" s="1"/>
  <c r="C175" i="7"/>
  <c r="D175" i="7" s="1"/>
  <c r="C174" i="7"/>
  <c r="D174" i="7" s="1"/>
  <c r="C173" i="7"/>
  <c r="D173" i="7" s="1"/>
  <c r="C170" i="7"/>
  <c r="B170" i="7" s="1"/>
  <c r="C169" i="7"/>
  <c r="B169" i="7" s="1"/>
  <c r="C168" i="7"/>
  <c r="D168" i="7" s="1"/>
  <c r="C167" i="7"/>
  <c r="D167" i="7" s="1"/>
  <c r="C166" i="7"/>
  <c r="D166" i="7" s="1"/>
  <c r="C163" i="7"/>
  <c r="D163" i="7" s="1"/>
  <c r="C162" i="7"/>
  <c r="D162" i="7" s="1"/>
  <c r="C161" i="7"/>
  <c r="D161" i="7" s="1"/>
  <c r="C160" i="7"/>
  <c r="B160" i="7" s="1"/>
  <c r="C159" i="7"/>
  <c r="B159" i="7" s="1"/>
  <c r="C156" i="7"/>
  <c r="D156" i="7" s="1"/>
  <c r="C155" i="7"/>
  <c r="D155" i="7" s="1"/>
  <c r="C154" i="7"/>
  <c r="D154" i="7" s="1"/>
  <c r="C153" i="7"/>
  <c r="D153" i="7" s="1"/>
  <c r="C152" i="7"/>
  <c r="D152" i="7" s="1"/>
  <c r="C149" i="7"/>
  <c r="D149" i="7" s="1"/>
  <c r="C148" i="7"/>
  <c r="D148" i="7" s="1"/>
  <c r="C147" i="7"/>
  <c r="D147" i="7" s="1"/>
  <c r="C146" i="7"/>
  <c r="B146" i="7" s="1"/>
  <c r="C145" i="7"/>
  <c r="B145" i="7" s="1"/>
  <c r="C142" i="7"/>
  <c r="B142" i="7" s="1"/>
  <c r="C141" i="7"/>
  <c r="B141" i="7" s="1"/>
  <c r="C140" i="7"/>
  <c r="D140" i="7" s="1"/>
  <c r="C139" i="7"/>
  <c r="D139" i="7" s="1"/>
  <c r="C138" i="7"/>
  <c r="D138" i="7" s="1"/>
  <c r="C135" i="7"/>
  <c r="D135" i="7" s="1"/>
  <c r="C134" i="7"/>
  <c r="D134" i="7" s="1"/>
  <c r="C133" i="7"/>
  <c r="B133" i="7" s="1"/>
  <c r="C132" i="7"/>
  <c r="B132" i="7" s="1"/>
  <c r="C131" i="7"/>
  <c r="B131" i="7" s="1"/>
  <c r="C128" i="7"/>
  <c r="D128" i="7" s="1"/>
  <c r="C127" i="7"/>
  <c r="D127" i="7" s="1"/>
  <c r="C126" i="7"/>
  <c r="B126" i="7" s="1"/>
  <c r="C125" i="7"/>
  <c r="B125" i="7" s="1"/>
  <c r="C124" i="7"/>
  <c r="B124" i="7" s="1"/>
  <c r="B155" i="7" l="1"/>
  <c r="B156" i="7"/>
  <c r="B168" i="7"/>
  <c r="B154" i="7"/>
  <c r="B161" i="7"/>
  <c r="B147" i="7"/>
  <c r="B167" i="7"/>
  <c r="B149" i="7"/>
  <c r="B148" i="7"/>
  <c r="B140" i="7"/>
  <c r="B153" i="7"/>
  <c r="B175" i="7"/>
  <c r="B174" i="7"/>
  <c r="B138" i="7"/>
  <c r="B182" i="7"/>
  <c r="D160" i="7"/>
  <c r="B180" i="7"/>
  <c r="B139" i="7"/>
  <c r="B152" i="7"/>
  <c r="D146" i="7"/>
  <c r="B162" i="7"/>
  <c r="D184" i="7"/>
  <c r="D183" i="7"/>
  <c r="D181" i="7"/>
  <c r="D177" i="7"/>
  <c r="D176" i="7"/>
  <c r="B173" i="7"/>
  <c r="B166" i="7"/>
  <c r="D169" i="7"/>
  <c r="D170" i="7"/>
  <c r="B163" i="7"/>
  <c r="D159" i="7"/>
  <c r="D145" i="7"/>
  <c r="D142" i="7"/>
  <c r="D141" i="7"/>
  <c r="B135" i="7"/>
  <c r="D133" i="7"/>
  <c r="D132" i="7"/>
  <c r="D131" i="7"/>
  <c r="B134" i="7"/>
  <c r="D125" i="7"/>
  <c r="D126" i="7"/>
  <c r="D124" i="7"/>
  <c r="B128" i="7"/>
  <c r="B127" i="7"/>
  <c r="C11" i="7"/>
  <c r="B11" i="7" s="1"/>
  <c r="D11" i="7" l="1"/>
  <c r="B2" i="2"/>
  <c r="B2" i="7"/>
  <c r="B2" i="1"/>
  <c r="C13" i="7" l="1"/>
  <c r="D13" i="7" s="1"/>
  <c r="C14" i="7"/>
  <c r="D14" i="7" s="1"/>
  <c r="C121" i="7"/>
  <c r="B121" i="7" s="1"/>
  <c r="C120" i="7"/>
  <c r="B120" i="7" s="1"/>
  <c r="C119" i="7"/>
  <c r="D119" i="7" s="1"/>
  <c r="C118" i="7"/>
  <c r="D118" i="7" s="1"/>
  <c r="C117" i="7"/>
  <c r="B117" i="7" s="1"/>
  <c r="C114" i="7"/>
  <c r="D114" i="7" s="1"/>
  <c r="C113" i="7"/>
  <c r="B113" i="7" s="1"/>
  <c r="C112" i="7"/>
  <c r="D112" i="7" s="1"/>
  <c r="C111" i="7"/>
  <c r="D111" i="7" s="1"/>
  <c r="C110" i="7"/>
  <c r="D110" i="7" s="1"/>
  <c r="C107" i="7"/>
  <c r="D107" i="7" s="1"/>
  <c r="C106" i="7"/>
  <c r="B106" i="7" s="1"/>
  <c r="C105" i="7"/>
  <c r="D105" i="7" s="1"/>
  <c r="C104" i="7"/>
  <c r="D104" i="7" s="1"/>
  <c r="C103" i="7"/>
  <c r="B103" i="7" s="1"/>
  <c r="C100" i="7"/>
  <c r="D100" i="7" s="1"/>
  <c r="C99" i="7"/>
  <c r="B99" i="7" s="1"/>
  <c r="C98" i="7"/>
  <c r="D98" i="7" s="1"/>
  <c r="C97" i="7"/>
  <c r="D97" i="7" s="1"/>
  <c r="C96" i="7"/>
  <c r="B96" i="7" s="1"/>
  <c r="C93" i="7"/>
  <c r="B93" i="7" s="1"/>
  <c r="C92" i="7"/>
  <c r="B92" i="7" s="1"/>
  <c r="C91" i="7"/>
  <c r="D91" i="7" s="1"/>
  <c r="C90" i="7"/>
  <c r="D90" i="7" s="1"/>
  <c r="C89" i="7"/>
  <c r="B89" i="7" s="1"/>
  <c r="C86" i="7"/>
  <c r="D86" i="7" s="1"/>
  <c r="C85" i="7"/>
  <c r="B85" i="7" s="1"/>
  <c r="C84" i="7"/>
  <c r="D84" i="7" s="1"/>
  <c r="C82" i="7"/>
  <c r="D82" i="7" s="1"/>
  <c r="C81" i="7"/>
  <c r="B81" i="7" s="1"/>
  <c r="B84" i="7" l="1"/>
  <c r="B100" i="7"/>
  <c r="B104" i="7"/>
  <c r="B112" i="7"/>
  <c r="B13" i="7"/>
  <c r="B82" i="7"/>
  <c r="B91" i="7"/>
  <c r="B107" i="7"/>
  <c r="B111" i="7"/>
  <c r="B119" i="7"/>
  <c r="B86" i="7"/>
  <c r="B90" i="7"/>
  <c r="B98" i="7"/>
  <c r="B114" i="7"/>
  <c r="B110" i="7"/>
  <c r="B118" i="7"/>
  <c r="B97" i="7"/>
  <c r="B105" i="7"/>
  <c r="B14" i="7"/>
  <c r="D81" i="7"/>
  <c r="D85" i="7"/>
  <c r="D121" i="7"/>
  <c r="D117" i="7"/>
  <c r="D120" i="7"/>
  <c r="D113" i="7"/>
  <c r="D103" i="7"/>
  <c r="D106" i="7"/>
  <c r="D96" i="7"/>
  <c r="D99" i="7"/>
  <c r="D93" i="7"/>
  <c r="D89" i="7"/>
  <c r="D92" i="7"/>
  <c r="C77" i="7" l="1"/>
  <c r="B77" i="7" s="1"/>
  <c r="C76" i="7"/>
  <c r="B76" i="7" s="1"/>
  <c r="D77" i="7" l="1"/>
  <c r="D76" i="7"/>
  <c r="C78" i="7"/>
  <c r="D78" i="7" s="1"/>
  <c r="C75" i="7"/>
  <c r="D75" i="7" s="1"/>
  <c r="C71" i="7"/>
  <c r="D71" i="7" s="1"/>
  <c r="C70" i="7"/>
  <c r="D70" i="7" s="1"/>
  <c r="C67" i="7"/>
  <c r="D67" i="7" s="1"/>
  <c r="C68" i="7"/>
  <c r="D68" i="7" s="1"/>
  <c r="C37" i="7"/>
  <c r="B37" i="7" s="1"/>
  <c r="C36" i="7"/>
  <c r="D36" i="7" s="1"/>
  <c r="C35" i="7"/>
  <c r="D35" i="7" s="1"/>
  <c r="C30" i="7"/>
  <c r="D30" i="7" s="1"/>
  <c r="C31" i="7"/>
  <c r="B31" i="7" s="1"/>
  <c r="C29" i="7"/>
  <c r="B29" i="7" s="1"/>
  <c r="B78" i="7" l="1"/>
  <c r="B75" i="7"/>
  <c r="B71" i="7"/>
  <c r="B70" i="7"/>
  <c r="B67" i="7"/>
  <c r="B68" i="7"/>
  <c r="D37" i="7"/>
  <c r="B36" i="7"/>
  <c r="B35" i="7"/>
  <c r="B30" i="7"/>
  <c r="D31" i="7"/>
  <c r="D29" i="7"/>
  <c r="C34" i="7" l="1"/>
  <c r="C28" i="7"/>
  <c r="C42" i="7"/>
  <c r="C74" i="7"/>
  <c r="C25" i="7"/>
  <c r="C10" i="7"/>
  <c r="C12" i="7"/>
  <c r="D34" i="7" l="1"/>
  <c r="B34" i="7"/>
  <c r="D42" i="7"/>
  <c r="B42" i="7"/>
  <c r="D10" i="7"/>
  <c r="B10" i="7"/>
  <c r="D74" i="7"/>
  <c r="B74" i="7"/>
  <c r="D28" i="7"/>
  <c r="B28" i="7"/>
  <c r="D25" i="7"/>
  <c r="B25" i="7"/>
  <c r="D12" i="7"/>
  <c r="B12" i="7"/>
</calcChain>
</file>

<file path=xl/sharedStrings.xml><?xml version="1.0" encoding="utf-8"?>
<sst xmlns="http://schemas.openxmlformats.org/spreadsheetml/2006/main" count="530" uniqueCount="243">
  <si>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</si>
  <si>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</si>
  <si>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</si>
  <si>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</si>
  <si>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</si>
  <si>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</si>
  <si>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</si>
  <si>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</si>
  <si>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</si>
  <si>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</si>
  <si>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</si>
  <si>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</si>
  <si>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</si>
  <si>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</si>
  <si>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</si>
  <si>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</si>
  <si>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</si>
  <si>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</si>
  <si>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</si>
  <si>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</si>
  <si>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</si>
  <si>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</si>
  <si>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</si>
  <si>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</si>
  <si>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</si>
  <si>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</si>
  <si>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</si>
  <si>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</si>
  <si>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</si>
  <si>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</si>
  <si>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</si>
  <si>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</si>
  <si>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</si>
  <si>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</si>
  <si>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</si>
  <si>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</si>
  <si>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</si>
  <si>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</si>
  <si>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</si>
  <si>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</si>
  <si>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</si>
  <si>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</si>
  <si>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</si>
  <si>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</si>
  <si>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</si>
  <si>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</si>
  <si>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</si>
  <si>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</si>
  <si>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</si>
  <si>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</si>
  <si>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</si>
  <si>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</si>
  <si>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</si>
  <si>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</si>
  <si>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</si>
  <si>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</si>
  <si>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</si>
  <si>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</si>
  <si>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</si>
  <si>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</si>
  <si>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</si>
  <si>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</si>
  <si>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</si>
  <si>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</si>
  <si>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</si>
  <si>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7.</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</si>
  <si>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</si>
  <si>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</si>
  <si>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</si>
  <si>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</si>
  <si>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</si>
  <si>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</si>
  <si>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</si>
  <si>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</si>
  <si>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</si>
  <si>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</si>
  <si>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</si>
  <si>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</si>
  <si>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</si>
  <si>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</si>
  <si>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</si>
  <si>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</si>
  <si>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</si>
  <si>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</si>
  <si>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</si>
  <si>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</si>
  <si>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</si>
  <si>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</si>
  <si>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</si>
  <si>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</si>
  <si>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</si>
  <si>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</si>
  <si>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</si>
  <si>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</si>
  <si>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</si>
  <si>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</si>
  <si>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</si>
  <si>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</si>
  <si>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</si>
  <si>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</si>
  <si>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</si>
  <si>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Abgleich des Betriebsbeschreibungsbogens, ggf. Korrektur bei betrieblichen Veränderungen.</t>
  </si>
  <si>
    <t>Ferkelaufzucht</t>
  </si>
  <si>
    <t>RL Zert 2024
3.2</t>
  </si>
  <si>
    <t>RL Zert 2024
6.4.2</t>
  </si>
  <si>
    <t>RL Zert 2024
6</t>
  </si>
  <si>
    <t>RL Zert 2024
3.3</t>
  </si>
  <si>
    <t>Alle Schweine müssen auf allen Stufen in den Lieferpapieren und Rechnungen immer eindeutig mit Bezug auf das Tierschutzlabel „Für Mehr Tierschutz“ gekennzeichnet werden.</t>
  </si>
  <si>
    <t xml:space="preserve">Prüfung des vorangegangenen Auditberichts und der darin festgehaltenen Korrekturmaßnahmen zur Abstellung der Abweichungen. </t>
  </si>
  <si>
    <t>2.3</t>
  </si>
  <si>
    <t>Die Anforderungen bezüglich der Meldepflicht werden erfüllt.</t>
  </si>
  <si>
    <t>2.5</t>
  </si>
  <si>
    <t xml:space="preserve">Die Eigenkontrolle wurde alle 12 Monate durchgeführt und dokumentiert. </t>
  </si>
  <si>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</si>
  <si>
    <t>4.7</t>
  </si>
  <si>
    <t>Ein gültiger Bestandsbetreuungsvertrag mit einem Tierarzt liegt vor.</t>
  </si>
  <si>
    <t>Alle notwendigen Aufzeichnungen und Dokumente für eine Berechnung des Warenflusses (Tierzu- und -abgänge) liegen zur Einsicht bereit vor.</t>
  </si>
  <si>
    <t>Die Konformität von zugekauften Aufzuchtferkeln ist nachgewiesen.</t>
  </si>
  <si>
    <t>3.2</t>
  </si>
  <si>
    <t>Aus den Dokumenten ist die Plausibilität der Tierbewegungen ableitbar.</t>
  </si>
  <si>
    <r>
      <t xml:space="preserve">Plausibilität der Tierbewegungen ist nicht ableitbar =  </t>
    </r>
    <r>
      <rPr>
        <b/>
        <sz val="10"/>
        <color theme="1"/>
        <rFont val="Arial"/>
        <family val="2"/>
      </rPr>
      <t>K.O.</t>
    </r>
  </si>
  <si>
    <t>2. Anforderungen an den Betrieb zur Teilnahme am Tierschutzlabel-System</t>
  </si>
  <si>
    <t>2</t>
  </si>
  <si>
    <t>Die gesetzlichen Vorgaben werden augenscheinlich eingehalten.</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</si>
  <si>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</si>
  <si>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2.6</t>
  </si>
  <si>
    <t>2.7</t>
  </si>
  <si>
    <t xml:space="preserve">Der Betriebsleiter bzw. die für die Tierhaltung hauptverantwortliche Person hat die nötige Sachkunde. </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</si>
  <si>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</si>
  <si>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</si>
  <si>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</si>
  <si>
    <t>3. Allgemeine Anforderungen an den tierhaltenden Betrieb</t>
  </si>
  <si>
    <t>3.1</t>
  </si>
  <si>
    <t>Es findet keine Parallelhaltung statt bzw. es liegt eine Ausnahmegenehmigung (ANG) für "ausnahmsweise gestattete Parallelhaltung" vor.</t>
  </si>
  <si>
    <r>
      <t xml:space="preserve">Kombinationen verschiedener Produktionsstandards einer Nutzungsart innerhalb eines teilnehmenden Betriebes ohne Vorliegen einer ANG durch den DTSchB = </t>
    </r>
    <r>
      <rPr>
        <b/>
        <sz val="10"/>
        <color theme="1"/>
        <rFont val="Arial"/>
        <family val="2"/>
      </rPr>
      <t>K.O.</t>
    </r>
  </si>
  <si>
    <t>Bei Parallelhaltung: Die Bedingungen für eine ANG werden eingehalten.</t>
  </si>
  <si>
    <t>Zugang zu allen Betriebseinheiten (sofern nicht in der ANG abweichend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</si>
  <si>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t>4. Anforderungen an die Tierhaltung</t>
  </si>
  <si>
    <t>5.1</t>
  </si>
  <si>
    <t>5.2</t>
  </si>
  <si>
    <t>4.2</t>
  </si>
  <si>
    <t>4.3</t>
  </si>
  <si>
    <t>Im Einzelfall ist bei einem akuten oder drohenden Schwanz- oder Ohrenbeißgeschehen der Einsatz von zugelassenen Blutprodukten für einen begrenzten Zeitraum nach schriftlicher Vereinbarung mit einem Berater des DTSchB zulässig. Diese Vereinbarung ist bei Audits vorzuhalten.</t>
  </si>
  <si>
    <t>Dem Tier muss es möglich sein eine physiologische Körperhaltung einzunehmen.</t>
  </si>
  <si>
    <t>4.4</t>
  </si>
  <si>
    <t>4.5.3</t>
  </si>
  <si>
    <t>Die Schweine müssen gleichzeitig im Liegebereich liegen können. Die Menge an Stroh muss ausreichend sein, um einen direkten Kontakt zwischen dem Tier und dem Boden zu verhindern.</t>
  </si>
  <si>
    <t xml:space="preserve">&lt; 20 kg  0,35 m² je Tier
20 - 30 kg  0,5 m² je Tier 
30 - 35 kg 0,6 m² je Tier </t>
  </si>
  <si>
    <t>Sollte es aus Tierschutzgründen erforderlich sein, im Sinne einer Notfalltherapie eine Behandlung einzuleiten, bevor das Ergebnis des Resistenztests vorliegt, so muss dennoch im Nachgang ein Resistenztest durchgeführt werden. Die Notwendigkeit einer solchen Notfallbehandlung ist explizit und nachvollziehbar zu dokumentieren.</t>
  </si>
  <si>
    <t>4.6</t>
  </si>
  <si>
    <t xml:space="preserve">Sensorische Schätzung. Falls die sensorische Bewertung des Stallklimas während des Audits auffällig ist, muss eine technische Messung erfolgen. </t>
  </si>
  <si>
    <t>z. B. Überprüfung durch Stallklimaexperten</t>
  </si>
  <si>
    <t>4.8</t>
  </si>
  <si>
    <t>4.9</t>
  </si>
  <si>
    <t>5. Tierbezogene Kriterien (TBK)</t>
  </si>
  <si>
    <t>6.1</t>
  </si>
  <si>
    <t>Dokumentation liegt vor.</t>
  </si>
  <si>
    <t>6.2</t>
  </si>
  <si>
    <t>6.3</t>
  </si>
  <si>
    <t>Dokumentation zur Einstreu des Transportfahrzeuges liegt vor.</t>
  </si>
  <si>
    <t>6. Anforderungen an den Transport</t>
  </si>
  <si>
    <t>Bei Parallelhaltung: Aufzuchtferkel, welche nicht nach den Anforderungen der FAZ Premiumstufe gehalten werden, werden nicht mit dem TSL Premiumstufe vermarktet.</t>
  </si>
  <si>
    <t>Es werden keine Ferkel mit kupierten Schwänzen aufgestallt oder gehalten.</t>
  </si>
  <si>
    <t>Auf den Einsatz von Fischmehl, Blutprodukten und tierischen Geweben in der Fütterung wird verzichtet.</t>
  </si>
  <si>
    <t>Das Tier-Fressplatz-Verhältnis entspricht den Anforderungen.</t>
  </si>
  <si>
    <t>Jeder Fressplatz ist frei zugänglich und breit genug.</t>
  </si>
  <si>
    <t>Die Buchten sind so ausgestaltet, dass sie den Schweinen eine Trennung von Liege- und Kotbereich ermöglichen.</t>
  </si>
  <si>
    <t xml:space="preserve">Es sind ausreichend Krankenbuchten vorhanden. </t>
  </si>
  <si>
    <t>Krankenbuchten sind als solche gekennzeichnet.</t>
  </si>
  <si>
    <t>Die Tränken und das Futter in den Krankenbuchten sind jederzeit für alle Tiere erreichbar.</t>
  </si>
  <si>
    <t>Am staatlichen Antibiotikamonitoring wird teilgenommen und Einsicht in die Aufzeichnungen wird gewährt.</t>
  </si>
  <si>
    <t>Antibiotika, die bei &gt; 30 % der Tiere angewendet werden sollen, werden nur nach Resistenztest angewendet.</t>
  </si>
  <si>
    <t>Auf den Einsatz sogenannter Reserveantibiotika wird verzichtet.</t>
  </si>
  <si>
    <t>Schadgaskonzentrationen liegen in Bereichen, die die Gesundheit der Tiere nicht beeinträchtigen.</t>
  </si>
  <si>
    <t>Falls eine technische Messung durchgeführt wird: Bei Ammoniak-Werten &gt; 10 ppm werden mit dem DTSchB Maßnahmen besprochen.</t>
  </si>
  <si>
    <t xml:space="preserve">z. B. durch Abdeckung, Liegekiste, Wärmequelle </t>
  </si>
  <si>
    <t xml:space="preserve">z. B. Langstroh, Heu, Silage oder vergleichbare Materialien. 
Holz und Seile zählen hier nicht als geeignetes organisches Material. 
Falls im Liegebereich flächendeckend Langstroh eingestreut wird, ist die Bereitstellung von weiterem organischem langfaserigen Beschäftigungsmaterial nicht verpflichtend.
Das organische Material kann in einer Raufe oder anderen Behältnissen angeboten werden. Das Beschäftigungsmaterial muss in einem Verhältnis von max. 12 Tieren pro Beschäftigungsplatz an den Raufen oder anderen Behältnissen angeboten werden. </t>
  </si>
  <si>
    <t>Langfaseriges organisches Material wird zur freien Verfügung angeboten.</t>
  </si>
  <si>
    <t>Es wird ausreichend weiteres geeignetes organisches Material zur Beschäftigung angeboten.</t>
  </si>
  <si>
    <t>z. B. aufgehängte Hanfseile, aufgehängte Weichholzbalken, Hebelbalken aus Weichholz. 
Verhältnis von max. 12 Tieren pro Beschäftigungsmaterial oder -platz. 
Falls im Liegebereich flächendeckend Langstroh eingestreut wird, ist die Bereitstellung von weiterem organischem langfaserigen Beschäftigungsmaterial nicht verpflichtend.</t>
  </si>
  <si>
    <t>Es sind immer mind. 3 verschiedene organische kau- und abschluckbare Materialien auf dem Betrieb vorrätig, die nicht dem üblicherweise zur Verfügung stehenden langfaserigen Beschäftigungsmaterial entsprechen.</t>
  </si>
  <si>
    <t>z. B. Wühlerde, Strohpellets, Miscanthus, Heu, Äste, Maispflanzen, Maiskörner, Luzernepellets</t>
  </si>
  <si>
    <t xml:space="preserve">Im Notfall wird weiteres kau- und abschluckbares organisches Material angeboten. </t>
  </si>
  <si>
    <t>Bei Tierverlusten von &gt; 3 % pro Durchgang oder bei kontinuierlicher Belegung halbjährlich wird der bestandsbetreuende Tierarzt eingeschaltet, werden die Verluste dem DTSchB gemeldet und Gegenmaßnahmen ergriffen.</t>
  </si>
  <si>
    <t>z. B. zusätzliches organisches Beschäftigungsmaterial, Separierung, Überprüfung der Funktionsfähigkeit von Einrichtungsgegenständen</t>
  </si>
  <si>
    <t>Beim Abladen werden keine schmerzinduzierenden Treibhilfen verwendet.</t>
  </si>
  <si>
    <r>
      <rPr>
        <sz val="8"/>
        <rFont val="Arial"/>
        <family val="2"/>
      </rPr>
      <t>Gültig ab: 01.01.2024</t>
    </r>
    <r>
      <rPr>
        <sz val="8"/>
        <color theme="1"/>
        <rFont val="Arial"/>
        <family val="2"/>
      </rPr>
      <t xml:space="preserve">
*Übergangsfrist für Bestandsbetriebe (Zertifizierung vor </t>
    </r>
    <r>
      <rPr>
        <sz val="8"/>
        <rFont val="Arial"/>
        <family val="2"/>
      </rPr>
      <t>01.01.;  s. Richtlinie Ferkelaufzucht Premiumstufe, Kap. 1.2</t>
    </r>
    <r>
      <rPr>
        <sz val="8"/>
        <color theme="1"/>
        <rFont val="Arial"/>
        <family val="2"/>
      </rPr>
      <t>): Erfassung von Abweichungen ab 01.01., Berücksichtigung in Risikoeinstufung ab 01.07.</t>
    </r>
  </si>
  <si>
    <t>Die Vorgabe zur GVO-freien Fütterung wird eingehalten.</t>
  </si>
  <si>
    <t>Krankenbuchten sind in mind. 2/3 der geforderten Fläche (Liegebereich) eingestreut.</t>
  </si>
  <si>
    <t xml:space="preserve">Die Mindestplatzanforderungen für Krankenbuchten werden erfüllt. </t>
  </si>
  <si>
    <t>&lt; 20 kg 0,35 m² je Tier                                                                    
20 - 30 kg 0,5 m² je Tier                                                                        
30 - 35 kg 0,6 m² je Tier                                                         
Davon mind. planbefestigt und eingestreut:
&lt; 20 kg 0,25 m² je Tier                                                                    
20 - 30 kg 0,3 m² je Tier                                                                        
30 - 35 kg 0,35 m² je Tier  
Die Flächen unter Einrichtungen, wie z. B. Fütterungs- und Beschäftigungsautomat und Tränke, können bei der vorgegebenen Buchtenfläche angerechnet werden. Das Mindestplatzangebot gilt ebenfalls bei Haltung im Stall mit Auslauf oder Offenfrontsystemen.</t>
  </si>
  <si>
    <t>&lt; 20 kg 0,15 m² je Tier
20 - 35 kg 0,2 m² je Tier
Die Bemessung des Liegebereiches erfolgt grundsätzlich exklusive evtl. Einrichtungen, d. h. den Tieren müssen die vorgegebenen Flächenmaße als Liegefläche uneingeschränkt zur Verfügung stehen.</t>
  </si>
  <si>
    <t>Der Liegebereich ist planbefestigt, flächendeckend mit geeignetem Material eingestreut und trocken.</t>
  </si>
  <si>
    <t>Im Falle eines Auslaufs sind mind. 70 % des geforderten Gesamtplatzangebots im Stall vorhanden.</t>
  </si>
  <si>
    <t>Die Mindestplatzanforderungen werden eingehalten.</t>
  </si>
  <si>
    <t>Die Mindestplatzanforderungen für den Liegebereich werden eingehalten.</t>
  </si>
  <si>
    <t xml:space="preserve">Es werden umgehend Sofortmaßnahmen ergriffen und es wird dokumentiert, falls ein Schwanzbeißgeschehen auftritt bzw. wenn erste Anzeichen festgestellt werden. </t>
  </si>
  <si>
    <t>Der Transport ist so geplant, dass die Transportstrecke nicht mehr als 200 km beträgt.</t>
  </si>
  <si>
    <t>Berechnung der geplanten Transportstrecke</t>
  </si>
  <si>
    <t>Berechnung der geplanten Transportdauer
Der Transport beginnt mit dem Beladen des ersten Tieres auf dem Herkunftsbetrieb und endet mit der Ankunft am Aufzuchtbetrieb.</t>
  </si>
  <si>
    <t>Bei Außentemperaturen &lt; 10°C wird das Fahrzeug mit wärmedämmendem Material eingestreut.</t>
  </si>
  <si>
    <t xml:space="preserve">Für Abweichungen, die in der TSL-Eigenkontrolle festgestellt wurden, sind Korrekturmaßnahmen und Fristen dokumentiert. </t>
  </si>
  <si>
    <t>Prüfung der letzten TSL-Eigenkontrolle</t>
  </si>
  <si>
    <t>Überprüfung der Sachkunde gemäß RL Ferkelaufzucht Premiumstufe, Kap. 2.6.</t>
  </si>
  <si>
    <t>Die Tiere weisen keine erkennbaren Zeichen auf, die auf eine Störung des Allgemeinbefindens des Gesamtbestandes hinweisen.</t>
  </si>
  <si>
    <t>z. B. Verletzungen, Lahmheiten, Immobilität, Apathie, Anzeichen von Schmerzen, Abmagerung, Symptome von Infektionserkrankungen, Abweichungen vom Normalverhalten.</t>
  </si>
  <si>
    <t>Bei Störungen des Allgemeinbefindens der Tiere werden wirksame Gegenmaßnahmen ergriffen und protokolliert.</t>
  </si>
  <si>
    <t>4,1</t>
  </si>
  <si>
    <t>4.1</t>
  </si>
  <si>
    <t>4.5.1</t>
  </si>
  <si>
    <t>4.5.2</t>
  </si>
  <si>
    <t>2.4</t>
  </si>
  <si>
    <t>Tier-Fressplatz-Verhältnis rationiert: 1:1; ad lib. (trocken): 3:1; ad lib. (Brei):6:1.</t>
  </si>
  <si>
    <t>Jede Bucht verfügt über mind. 2 funktionsfähige Tränken.</t>
  </si>
  <si>
    <t>Mind. eine Tränke ist gänzlich getrennt vom Futtertrog/Futterautomaten in einem Abstand von mind. 0,5 m platziert.</t>
  </si>
  <si>
    <t>Mind. die Hälfte der geforderten Tränken ist offen.</t>
  </si>
  <si>
    <t>Räumlich getrennt von den Aufzuchtbuchten; entsprechend den Anforderungen an Aufzuchtbuchten sofern nicht weiter geregelt; für mind. 4 % des Bestandes. 
Als Krankenbucht für Tiere mit nicht-infektiösen Erkrankungen bzw. Verletzungen ist auch eine Abtrennung eines Teilbereichs der Aufzuchtbucht zulässig.</t>
  </si>
  <si>
    <t>Sollte ein Betrieb aufgrund seiner zu niedrigen Bestandstierzahl nicht am staatlichen Antibiotikamonitoring teilnehmen können, muss er stattdessen Einsicht in seine Daten der QS-Antibiotika-Datenbank gewähren. Sollte der Betrieb an keinem offiziellen Antibiotikamonitoring teilnehmen, ist er verpflichtet, in die Behandlungsdokumentation des Tierarztes (Anwendungs- und Abgabebelege) Einblick zu gewähren.</t>
  </si>
  <si>
    <t>Antibiotika werden nur nach tierärztlicher Indikation und nicht zur Prophylaxe eingesetzt.</t>
  </si>
  <si>
    <t xml:space="preserve">Im Liegebereich ist ein Mikroklima gegeben. </t>
  </si>
  <si>
    <t>Abprüfen anhand des Bestandsregisters;
Bei Grenzwertüberschreitung: Nachweis über erfolgte Beratung und über Benachrichtigung des DTSchB sowie Dokumentation der Gegenmaßnahmen müssen vorliegen.</t>
  </si>
  <si>
    <t>n. a.</t>
  </si>
  <si>
    <r>
      <t xml:space="preserve">Keine ANG/BiB vorhanden = </t>
    </r>
    <r>
      <rPr>
        <b/>
        <sz val="10"/>
        <color theme="1"/>
        <rFont val="Arial"/>
        <family val="2"/>
      </rPr>
      <t>n. a.</t>
    </r>
  </si>
  <si>
    <t>2x pro Tag Kontrolle des Gesundheitszustandes durch den Tierbetreuer (geschult nach Kap. 2.6). Werden Tiere beobachtet, die Krankheitssysmptome zeigen (z. B. zittern, in der Bewegung eingeschränkt sind oder nicht selbstständig ausreichend Wasser u./o. Futter aufnehmen können), verletzt sind (z. B. blutende Wunden, Lahmheiten) oder Anzeichen für eine inadäquate Umgebungstemperatur zeigen (in Haufenlage liegen, zittern, hecheln), sind Gegenmaßnahmen einzuleiten und dies ist mit Angabe des Zustands und der eingeleiteten Gegenmaßnahmen zu protokollieren.</t>
  </si>
  <si>
    <t>Der Betriebsleiter bzw. die für die Tierhaltung hauptverantwortliche Person nimmt alle 2 Kalenderjahre an einer Fortbildung mit den Themenbereichen Tierverhalten, Tierschutz u./o. Tierhaltung von Aufzuchtferkeln oder Mastschweinen  teil.</t>
  </si>
  <si>
    <t xml:space="preserve">Schweine, die durch eine Verletzung oder Erkrankung sichtbar in ihrem Allgemeinbefinden gestört sind, oder Einzeltiere, die nicht in der Lage sind, selbstständig ausreichend Wasser u./o. Futter aufzunehmen, werden abgesondert, entsprechend versorgt u./o. behandelt oder tierschutzgerecht getötet. </t>
  </si>
  <si>
    <t>Leichtes Gefälle u./o. max. 3 % Perforation erlaubt; Langstroh, Häckselstroh, Hobelspäne oder vergleichbare organische Materialien erlaubt.
Flächendeckend  bedeutet, dass auch bei inhomogener Verteilung der Einstreu die Gesamtmenge für eine Bedeckung des Liegebereichs ausreicht.</t>
  </si>
  <si>
    <t>Bei kurzen Schwänzen u./o. bei schweren Schwanzverletzungen bei &gt; 5 % aller Aufzuchtferkel des Betriebs wird umgehend eine Beratung durch den DTSchB in Anspruch genommen.</t>
  </si>
  <si>
    <t>Meldung von Zertifikatsentzügen / melde- u./o. anzeigepflichtigen Tierkrankheiten und damit zusammenhängende behördliche Anordnungen / Veränderungen am oder auf dem Betrieb / Sabotage / Einbrüchen / Brandvorfällen an den DTSchB</t>
  </si>
  <si>
    <t>Die Anforderungen bezüglich der Meldepflicht werden erfüllt.*</t>
  </si>
  <si>
    <r>
      <t>Einstallen oder Halten von Ferkeln mit kupierten Schwänzen =</t>
    </r>
    <r>
      <rPr>
        <b/>
        <sz val="10"/>
        <rFont val="Arial"/>
        <family val="2"/>
      </rPr>
      <t xml:space="preserve"> K.O.</t>
    </r>
  </si>
  <si>
    <t>Protokolle des Tierhalters mit den aufgeführten Gegenmaßnahmen, die durchgeführt wurden, prüfen sowie die Dokumentation über die Entwicklung der Situation.</t>
  </si>
  <si>
    <t>Der Transport ist so geplant, dass die Transportdauer 4 h nicht überschreitet.</t>
  </si>
  <si>
    <t>Reserveantibiotika für die Humanmedizin: Cephalosporine der 3. und 4. Generation und Fluorchinolone und Polypeptid-Antibiotika, s. RL FAZ Premiumstufe Anhang 7.1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</si>
  <si>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r>
      <t xml:space="preserve">Vermarktung von Tieren aus einer Tierhaltung, deren Anforderungen nicht den TSL-Anforderungen FAZ Premium entsprechen = </t>
    </r>
    <r>
      <rPr>
        <b/>
        <sz val="10"/>
        <color theme="1"/>
        <rFont val="Arial"/>
        <family val="2"/>
      </rPr>
      <t xml:space="preserve">K.O. </t>
    </r>
  </si>
  <si>
    <t>Notfall bedeutet, wenn Schwanz-, Ohren- oder Flankenbbeißen auftreten oder schon erste Anzeichen davon beobachtet werden.</t>
  </si>
  <si>
    <t>Die Begehungsprotokolle werden tagesaktuell geführt und liegen auf dem Betrieb zur Einsicht bereit.</t>
  </si>
  <si>
    <r>
      <t xml:space="preserve">Durch die Kopie des aktuellen Konformitätszertifikats des Lieferanten der betreffenden Tiere und durch Kennzeichnung der Tiere auf warenbegleitenden Dokumenten nachzuweisen.
Eine Wareneingangsprüfung zur Prüfung der Anforderungen ist bei Annahme der Aufzuchtferkel kontinuierlich vom Ferkelaufzüchter durchzuführen und zu dokumentieren.
Konformität von zugekauften Aufzuchtferkeln ist nicht nachgewiesen = </t>
    </r>
    <r>
      <rPr>
        <b/>
        <sz val="10"/>
        <color theme="1"/>
        <rFont val="Arial"/>
        <family val="2"/>
      </rPr>
      <t>K.O.</t>
    </r>
  </si>
  <si>
    <t xml:space="preserve">Bei Grenzwertüberschreitung: Ein Nachweis über die erfolgte Beratung und die ergriffenen Gegenmaßnahmen ist vorzuhalten. </t>
  </si>
  <si>
    <t>Aktuelle Besuchsprotokolle des Tierarztes liegen vor.</t>
  </si>
  <si>
    <t>Meldung von Zertifikatsentzügen / melde- u./o. anzeigepflichtigen Tierkrankheiten und damit zusammenhängende behördliche Anordnungen / Veränderungen am oder auf dem Betrieb / Sabotage / Einbrüchen an den DTSchB</t>
  </si>
  <si>
    <r>
      <t xml:space="preserve">Überprüfung der Futtermittellieferscheine und ggfls. Deklarationen der Inhaltstoffe der Futtermischungen oder Überprüfung von VLOG-Zertifikaten oder Bio-Zertifikaten.
Einsatz von GVO-haltigem Futtermittel = </t>
    </r>
    <r>
      <rPr>
        <b/>
        <sz val="10"/>
        <color rgb="FF000000"/>
        <rFont val="Arial"/>
        <family val="2"/>
      </rPr>
      <t>K.O.</t>
    </r>
  </si>
  <si>
    <r>
      <t xml:space="preserve">Der Bestand muss mindestens 4x pro Jahr durch den betreuenden Tierarzt untersucht und der Tierhalter muss in Fragen der Hygiene, Impfprophylaxe und Gesunderhaltung beraten werden. Ein Besuchsprotokoll ist anzufertigen (z. B. </t>
    </r>
    <r>
      <rPr>
        <b/>
        <sz val="10"/>
        <color theme="1"/>
        <rFont val="Arial"/>
        <family val="2"/>
      </rPr>
      <t>→ MU 8.1</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</si>
</sst>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b/>
      <sz val="10"/>
      <name val="Arial"/>
      <family val="2"/>
    </font>
    <font>
      <sz val="8"/>
      <name val="Arial"/>
      <family val="2"/>
    </font>
    <font>
      <sz val="10"/>
      <color theme="1"/>
      <name val="Arial"/>
      <family val="2"/>
    </font>
    <font>
      <sz val="10"/>
      <color rgb="FFFF0000"/>
      <name val="Arial"/>
      <family val="2"/>
    </font>
    <font>
      <sz val="10"/>
      <color rgb="FF000000"/>
      <name val="Arial"/>
      <family val="2"/>
    </font>
    <font>
      <b/>
      <sz val="10"/>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7" fillId="4" borderId="12" applyNumberFormat="0" applyAlignment="0" applyProtection="0"/>
  </cellStyleXfs>
  <cellXfs count="197">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2" fillId="0" borderId="0" xfId="0" applyFont="1" applyAlignment="1" applyProtection="1">
      <alignment horizontal="right" vertical="center" wrapText="1"/>
    </xf>
    <xf numFmtId="0" fontId="22" fillId="0" borderId="0" xfId="0" applyFont="1" applyAlignment="1" applyProtection="1">
      <alignment wrapText="1"/>
    </xf>
    <xf numFmtId="0" fontId="23" fillId="0" borderId="0" xfId="0" applyFont="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center" vertical="center"/>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center" vertical="center"/>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0" fontId="9" fillId="2" borderId="11" xfId="0" applyFont="1" applyFill="1" applyBorder="1" applyAlignment="1" applyProtection="1">
      <alignment horizontal="lef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8" fillId="0" borderId="0" xfId="0" applyNumberFormat="1" applyFont="1" applyBorder="1" applyAlignment="1" applyProtection="1">
      <alignment horizontal="left" vertical="center"/>
    </xf>
    <xf numFmtId="0" fontId="8" fillId="5" borderId="0" xfId="0" applyFont="1" applyFill="1" applyBorder="1" applyAlignment="1" applyProtection="1">
      <alignment horizontal="left" vertical="center" wrapText="1"/>
    </xf>
    <xf numFmtId="0" fontId="20" fillId="5" borderId="0" xfId="0" applyFont="1" applyFill="1" applyBorder="1" applyAlignment="1" applyProtection="1">
      <alignment vertical="center" wrapText="1"/>
    </xf>
    <xf numFmtId="0" fontId="8" fillId="6" borderId="0" xfId="0" applyFont="1" applyFill="1" applyBorder="1" applyAlignment="1" applyProtection="1">
      <alignment horizontal="left" vertical="center" wrapText="1"/>
    </xf>
    <xf numFmtId="0" fontId="20" fillId="6" borderId="0" xfId="0" applyFont="1" applyFill="1" applyBorder="1" applyAlignment="1" applyProtection="1">
      <alignment vertical="center" wrapText="1"/>
    </xf>
    <xf numFmtId="0"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xf numFmtId="1" fontId="23"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center" vertical="center"/>
    </xf>
    <xf numFmtId="49" fontId="23" fillId="0" borderId="0" xfId="0" applyNumberFormat="1" applyFont="1" applyBorder="1" applyAlignment="1" applyProtection="1">
      <alignment vertical="center" wrapText="1"/>
    </xf>
    <xf numFmtId="1" fontId="8" fillId="0" borderId="2" xfId="0" applyNumberFormat="1" applyFont="1" applyBorder="1" applyAlignment="1" applyProtection="1">
      <alignment horizontal="left" vertical="center"/>
    </xf>
    <xf numFmtId="0" fontId="25" fillId="0" borderId="17" xfId="0" applyFont="1" applyBorder="1" applyAlignment="1" applyProtection="1">
      <alignment vertical="center" wrapText="1"/>
    </xf>
    <xf numFmtId="49" fontId="8" fillId="0" borderId="3" xfId="0" applyNumberFormat="1" applyFont="1" applyBorder="1" applyAlignment="1" applyProtection="1">
      <alignment vertical="center" wrapText="1"/>
    </xf>
    <xf numFmtId="0" fontId="8" fillId="0" borderId="3" xfId="0" applyFont="1" applyBorder="1" applyAlignment="1" applyProtection="1">
      <alignment vertical="center" wrapText="1"/>
    </xf>
    <xf numFmtId="49" fontId="8" fillId="0" borderId="6" xfId="0" applyNumberFormat="1" applyFont="1" applyBorder="1" applyAlignment="1" applyProtection="1">
      <alignment vertical="center" wrapText="1"/>
    </xf>
    <xf numFmtId="0" fontId="8" fillId="0" borderId="6" xfId="0" applyFont="1" applyBorder="1" applyAlignment="1" applyProtection="1">
      <alignment vertical="center" wrapText="1"/>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0" fontId="8" fillId="0" borderId="0" xfId="0" applyFont="1" applyAlignment="1" applyProtection="1">
      <alignment vertical="center" wrapText="1"/>
    </xf>
  </cellXfs>
  <cellStyles count="2">
    <cellStyle name="Eingabe" xfId="1" builtinId="20"/>
    <cellStyle name="Standard" xfId="0" builtinId="0"/>
  </cellStyles>
  <dxfs count="354">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3"/>
      <tableStyleElement type="headerRow" dxfId="352"/>
      <tableStyleElement type="totalRow" dxfId="351"/>
      <tableStyleElement type="firstColumn" dxfId="350"/>
      <tableStyleElement type="lastColumn" dxfId="349"/>
      <tableStyleElement type="firstRowStripe" dxfId="348"/>
      <tableStyleElement type="secondRowStripe" dxfId="347"/>
      <tableStyleElement type="firstColumnStripe" dxfId="346"/>
      <tableStyleElement type="secondColumnStripe" dxfId="345"/>
    </tableStyle>
    <tableStyle name="TSL_1" pivot="0" count="9">
      <tableStyleElement type="wholeTable" dxfId="344"/>
      <tableStyleElement type="headerRow" dxfId="343"/>
      <tableStyleElement type="totalRow" dxfId="342"/>
      <tableStyleElement type="firstColumn" dxfId="341"/>
      <tableStyleElement type="lastColumn" dxfId="340"/>
      <tableStyleElement type="firstRowStripe" dxfId="339"/>
      <tableStyleElement type="secondRowStripe" dxfId="338"/>
      <tableStyleElement type="firstColumnStripe" dxfId="337"/>
      <tableStyleElement type="secondColumnStripe" dxfId="33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5" totalsRowShown="0" headerRowDxfId="273" dataDxfId="272" tableBorderDxfId="299">
  <autoFilter ref="B9:M25"/>
  <tableColumns count="12">
    <tableColumn id="1" name="Lfd. Nr" dataDxfId="17">
      <calculatedColumnFormula>CONCATENATE("1.",Prüfkriterien_1[[#This Row],[Hilfsspalte_Num]])</calculatedColumnFormula>
    </tableColumn>
    <tableColumn id="2" name="Hilfsspalte_Num" dataDxfId="16">
      <calculatedColumnFormula>ROW()-ROW(Prüfkriterien_1[[#Headers],[Hilfsspalte_Kom]])</calculatedColumnFormula>
    </tableColumn>
    <tableColumn id="12" name="Hilfsspalte_Kom" dataDxfId="15">
      <calculatedColumnFormula>(Prüfkriterien_1[Hilfsspalte_Num]+10)/10</calculatedColumnFormula>
    </tableColumn>
    <tableColumn id="3" name="Kapitel_x000a_Richtlinie" dataDxfId="14"/>
    <tableColumn id="4" name="Kriterium" dataDxfId="13"/>
    <tableColumn id="5" name="Erläuterung / _x000a_Durchführungshinweis" dataDxfId="12"/>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09:M114" totalsRowShown="0" headerRowDxfId="159" dataDxfId="158" tableBorderDxfId="290">
  <autoFilter ref="B109:M114"/>
  <tableColumns count="12">
    <tableColumn id="1" name="Spalte1" dataDxfId="171">
      <calculatedColumnFormula>CONCATENATE("10.",Prüfkriterien_10[[#This Row],[Spalte2]])</calculatedColumnFormula>
    </tableColumn>
    <tableColumn id="2" name="Spalte2" dataDxfId="170">
      <calculatedColumnFormula>ROW()-ROW(Prüfkriterien_10[[#Headers],[Spalte3]])</calculatedColumnFormula>
    </tableColumn>
    <tableColumn id="3" name="Spalte3" dataDxfId="169">
      <calculatedColumnFormula>(Prüfkriterien_10[Spalte2]+100)/10</calculatedColumnFormula>
    </tableColumn>
    <tableColumn id="4" name="Spalte4" dataDxfId="168"/>
    <tableColumn id="5" name="Spalte5" dataDxfId="167"/>
    <tableColumn id="6" name="Spalte6" dataDxfId="166"/>
    <tableColumn id="7" name="Spalte7" dataDxfId="165"/>
    <tableColumn id="8" name="Spalte8" dataDxfId="164"/>
    <tableColumn id="9" name="Spalte9" dataDxfId="163"/>
    <tableColumn id="10" name="Spalte10" dataDxfId="162"/>
    <tableColumn id="11" name="Spalte11" dataDxfId="161"/>
    <tableColumn id="12" name="Spalte12" dataDxfId="16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6:M121" totalsRowShown="0" headerRowDxfId="145" dataDxfId="144" tableBorderDxfId="289">
  <autoFilter ref="B116:M121"/>
  <tableColumns count="12">
    <tableColumn id="1" name="Spalte1" dataDxfId="157">
      <calculatedColumnFormula>CONCATENATE("11.",Prüfkriterien_11[[#This Row],[Spalte2]])</calculatedColumnFormula>
    </tableColumn>
    <tableColumn id="2" name="Spalte2" dataDxfId="156">
      <calculatedColumnFormula>ROW()-ROW(Prüfkriterien_11[[#Headers],[Spalte3]])</calculatedColumnFormula>
    </tableColumn>
    <tableColumn id="3" name="Spalte3" dataDxfId="155">
      <calculatedColumnFormula>(Prüfkriterien_11[Spalte2]+110)/10</calculatedColumnFormula>
    </tableColumn>
    <tableColumn id="4" name="Spalte4" dataDxfId="154"/>
    <tableColumn id="5" name="Spalte5" dataDxfId="153"/>
    <tableColumn id="6" name="Spalte6" dataDxfId="152"/>
    <tableColumn id="7" name="Spalte7" dataDxfId="151"/>
    <tableColumn id="8" name="Spalte8" dataDxfId="150"/>
    <tableColumn id="9" name="Spalte9" dataDxfId="149"/>
    <tableColumn id="10" name="Spalte10" dataDxfId="148"/>
    <tableColumn id="11" name="Spalte11" dataDxfId="147"/>
    <tableColumn id="12" name="Spalte12" dataDxfId="146"/>
  </tableColumns>
  <tableStyleInfo name="TSL_1" showFirstColumn="0" showLastColumn="0" showRowStripes="1" showColumnStripes="0"/>
</table>
</file>

<file path=xl/tables/table12.xml><?xml version="1.0" encoding="utf-8"?>
<table xmlns="http://schemas.openxmlformats.org/spreadsheetml/2006/main" id="13" name="Prüfkriterien_1114" displayName="Prüfkriterien_1114" ref="B123:M128" totalsRowShown="0" headerRowDxfId="131" dataDxfId="130" tableBorderDxfId="288">
  <autoFilter ref="B123:M128"/>
  <tableColumns count="12">
    <tableColumn id="1" name="Spalte1" dataDxfId="143">
      <calculatedColumnFormula>CONCATENATE("12.",Prüfkriterien_1114[[#This Row],[Spalte2]])</calculatedColumnFormula>
    </tableColumn>
    <tableColumn id="2" name="Spalte2" dataDxfId="142">
      <calculatedColumnFormula>ROW()-ROW(Prüfkriterien_1114[[#Headers],[Spalte3]])</calculatedColumnFormula>
    </tableColumn>
    <tableColumn id="3" name="Spalte3" dataDxfId="141">
      <calculatedColumnFormula>(Prüfkriterien_1114[Spalte2]+120)/10</calculatedColumnFormula>
    </tableColumn>
    <tableColumn id="4" name="Spalte4" dataDxfId="140"/>
    <tableColumn id="5" name="Spalte5" dataDxfId="139"/>
    <tableColumn id="6" name="Spalte6" dataDxfId="138"/>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13.xml><?xml version="1.0" encoding="utf-8"?>
<table xmlns="http://schemas.openxmlformats.org/spreadsheetml/2006/main" id="14" name="Prüfkriterien_1115" displayName="Prüfkriterien_1115" ref="B130:M135" totalsRowShown="0" headerRowDxfId="117" dataDxfId="116" tableBorderDxfId="287">
  <autoFilter ref="B130:M135"/>
  <tableColumns count="12">
    <tableColumn id="1" name="Spalte1" dataDxfId="129">
      <calculatedColumnFormula>CONCATENATE("13.",Prüfkriterien_1115[[#This Row],[Spalte2]])</calculatedColumnFormula>
    </tableColumn>
    <tableColumn id="2" name="Spalte2" dataDxfId="128">
      <calculatedColumnFormula>ROW()-ROW(Prüfkriterien_1115[[#Headers],[Spalte3]])</calculatedColumnFormula>
    </tableColumn>
    <tableColumn id="3" name="Spalte3" dataDxfId="127">
      <calculatedColumnFormula>(Prüfkriterien_1115[Spalte2]+130)/10</calculatedColumnFormula>
    </tableColumn>
    <tableColumn id="4" name="Spalte4" dataDxfId="126"/>
    <tableColumn id="5" name="Spalte5" dataDxfId="125"/>
    <tableColumn id="6" name="Spalte6" dataDxfId="124"/>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14.xml><?xml version="1.0" encoding="utf-8"?>
<table xmlns="http://schemas.openxmlformats.org/spreadsheetml/2006/main" id="15" name="Prüfkriterien_1116" displayName="Prüfkriterien_1116" ref="B137:M142" totalsRowShown="0" headerRowDxfId="103" dataDxfId="102" tableBorderDxfId="286">
  <autoFilter ref="B137:M142"/>
  <tableColumns count="12">
    <tableColumn id="1" name="Spalte1" dataDxfId="115">
      <calculatedColumnFormula>CONCATENATE("14.",Prüfkriterien_1116[[#This Row],[Spalte2]])</calculatedColumnFormula>
    </tableColumn>
    <tableColumn id="2" name="Spalte2" dataDxfId="114">
      <calculatedColumnFormula>ROW()-ROW(Prüfkriterien_1116[[#Headers],[Spalte3]])</calculatedColumnFormula>
    </tableColumn>
    <tableColumn id="3" name="Spalte3" dataDxfId="113">
      <calculatedColumnFormula>(Prüfkriterien_1116[Spalte2]+140)/10</calculatedColumnFormula>
    </tableColumn>
    <tableColumn id="4" name="Spalte4" dataDxfId="112"/>
    <tableColumn id="5" name="Spalte5" dataDxfId="111"/>
    <tableColumn id="6" name="Spalte6" dataDxfId="110"/>
    <tableColumn id="7" name="Spalte7" dataDxfId="109"/>
    <tableColumn id="8" name="Spalte8" dataDxfId="108"/>
    <tableColumn id="9" name="Spalte9" dataDxfId="107"/>
    <tableColumn id="10" name="Spalte10" dataDxfId="106"/>
    <tableColumn id="11" name="Spalte11" dataDxfId="105"/>
    <tableColumn id="12" name="Spalte12" dataDxfId="104"/>
  </tableColumns>
  <tableStyleInfo name="TSL_1" showFirstColumn="0" showLastColumn="0" showRowStripes="1" showColumnStripes="0"/>
</table>
</file>

<file path=xl/tables/table15.xml><?xml version="1.0" encoding="utf-8"?>
<table xmlns="http://schemas.openxmlformats.org/spreadsheetml/2006/main" id="16" name="Prüfkriterien_1117" displayName="Prüfkriterien_1117" ref="B144:M149" totalsRowShown="0" headerRowDxfId="89" dataDxfId="88" tableBorderDxfId="285">
  <autoFilter ref="B144:M149"/>
  <tableColumns count="12">
    <tableColumn id="1" name="Spalte1" dataDxfId="101">
      <calculatedColumnFormula>CONCATENATE("15.",Prüfkriterien_1117[[#This Row],[Spalte2]])</calculatedColumnFormula>
    </tableColumn>
    <tableColumn id="2" name="Spalte2" dataDxfId="100">
      <calculatedColumnFormula>ROW()-ROW(Prüfkriterien_1117[[#Headers],[Spalte3]])</calculatedColumnFormula>
    </tableColumn>
    <tableColumn id="3" name="Spalte3" dataDxfId="99">
      <calculatedColumnFormula>(Prüfkriterien_1117[Spalte2]+150)/10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6.xml><?xml version="1.0" encoding="utf-8"?>
<table xmlns="http://schemas.openxmlformats.org/spreadsheetml/2006/main" id="17" name="Prüfkriterien_1118" displayName="Prüfkriterien_1118" ref="B151:M156" totalsRowShown="0" headerRowDxfId="75" dataDxfId="74" tableBorderDxfId="284">
  <autoFilter ref="B151:M156"/>
  <tableColumns count="12">
    <tableColumn id="1" name="Spalte1" dataDxfId="87">
      <calculatedColumnFormula>CONCATENATE("16.",Prüfkriterien_1118[[#This Row],[Spalte2]])</calculatedColumnFormula>
    </tableColumn>
    <tableColumn id="2" name="Spalte2" dataDxfId="86">
      <calculatedColumnFormula>ROW()-ROW(Prüfkriterien_1118[[#Headers],[Spalte3]])</calculatedColumnFormula>
    </tableColumn>
    <tableColumn id="3" name="Spalte3" dataDxfId="85">
      <calculatedColumnFormula>(Prüfkriterien_1118[Spalte2]+160)/10</calculatedColumnFormula>
    </tableColumn>
    <tableColumn id="4" name="Spalte4" dataDxfId="84"/>
    <tableColumn id="5" name="Spalte5" dataDxfId="83"/>
    <tableColumn id="6" name="Spalte6" dataDxfId="82"/>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17.xml><?xml version="1.0" encoding="utf-8"?>
<table xmlns="http://schemas.openxmlformats.org/spreadsheetml/2006/main" id="18" name="Prüfkriterien_1119" displayName="Prüfkriterien_1119" ref="B158:M163" totalsRowShown="0" headerRowDxfId="61" dataDxfId="60" tableBorderDxfId="283">
  <autoFilter ref="B158:M163"/>
  <tableColumns count="12">
    <tableColumn id="1" name="Spalte1" dataDxfId="73">
      <calculatedColumnFormula>CONCATENATE("17.",Prüfkriterien_1119[[#This Row],[Spalte2]])</calculatedColumnFormula>
    </tableColumn>
    <tableColumn id="2" name="Spalte2" dataDxfId="72">
      <calculatedColumnFormula>ROW()-ROW(Prüfkriterien_1119[[#Headers],[Spalte3]])</calculatedColumnFormula>
    </tableColumn>
    <tableColumn id="3" name="Spalte3" dataDxfId="71">
      <calculatedColumnFormula>(Prüfkriterien_1119[Spalte2]+170)/10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18.xml><?xml version="1.0" encoding="utf-8"?>
<table xmlns="http://schemas.openxmlformats.org/spreadsheetml/2006/main" id="19" name="Prüfkriterien_1120" displayName="Prüfkriterien_1120" ref="B165:M170" totalsRowShown="0" headerRowDxfId="47" dataDxfId="46" tableBorderDxfId="282">
  <autoFilter ref="B165:M170"/>
  <tableColumns count="12">
    <tableColumn id="1" name="Spalte1" dataDxfId="59">
      <calculatedColumnFormula>CONCATENATE("18.",Prüfkriterien_1120[[#This Row],[Spalte2]])</calculatedColumnFormula>
    </tableColumn>
    <tableColumn id="2" name="Spalte2" dataDxfId="58">
      <calculatedColumnFormula>ROW()-ROW(Prüfkriterien_1120[[#Headers],[Spalte3]])</calculatedColumnFormula>
    </tableColumn>
    <tableColumn id="3" name="Spalte3" dataDxfId="57">
      <calculatedColumnFormula>(Prüfkriterien_1120[Spalte2]+180)/10</calculatedColumnFormula>
    </tableColumn>
    <tableColumn id="4" name="Spalte4" dataDxfId="56"/>
    <tableColumn id="5" name="Spalte5" dataDxfId="55"/>
    <tableColumn id="6" name="Spalte6" dataDxfId="54"/>
    <tableColumn id="7" name="Spalte7" dataDxfId="53"/>
    <tableColumn id="8" name="Spalte8" dataDxfId="52"/>
    <tableColumn id="9" name="Spalte9" dataDxfId="51"/>
    <tableColumn id="10" name="Spalte10" dataDxfId="50"/>
    <tableColumn id="11" name="Spalte11" dataDxfId="49"/>
    <tableColumn id="12" name="Spalte12" dataDxfId="48"/>
  </tableColumns>
  <tableStyleInfo name="TSL_1" showFirstColumn="0" showLastColumn="0" showRowStripes="1" showColumnStripes="0"/>
</table>
</file>

<file path=xl/tables/table19.xml><?xml version="1.0" encoding="utf-8"?>
<table xmlns="http://schemas.openxmlformats.org/spreadsheetml/2006/main" id="20" name="Prüfkriterien_1121" displayName="Prüfkriterien_1121" ref="B172:M177" totalsRowShown="0" headerRowDxfId="33" dataDxfId="32" tableBorderDxfId="281">
  <autoFilter ref="B172:M177"/>
  <tableColumns count="12">
    <tableColumn id="1" name="Spalte1" dataDxfId="45">
      <calculatedColumnFormula>CONCATENATE("19.",Prüfkriterien_1121[[#This Row],[Spalte2]])</calculatedColumnFormula>
    </tableColumn>
    <tableColumn id="2" name="Spalte2" dataDxfId="44">
      <calculatedColumnFormula>ROW()-ROW(Prüfkriterien_1121[[#Headers],[Spalte3]])</calculatedColumnFormula>
    </tableColumn>
    <tableColumn id="3" name="Spalte3" dataDxfId="43">
      <calculatedColumnFormula>(Prüfkriterien_1121[Spalte2]+190)/10</calculatedColumnFormula>
    </tableColumn>
    <tableColumn id="4" name="Spalte4" dataDxfId="42"/>
    <tableColumn id="5" name="Spalte5" dataDxfId="41"/>
    <tableColumn id="6" name="Spalte6" dataDxfId="40"/>
    <tableColumn id="7" name="Spalte7" dataDxfId="39"/>
    <tableColumn id="8" name="Spalte8" dataDxfId="38"/>
    <tableColumn id="9" name="Spalte9" dataDxfId="37"/>
    <tableColumn id="10" name="Spalte10" dataDxfId="36"/>
    <tableColumn id="11" name="Spalte11" dataDxfId="35"/>
    <tableColumn id="12" name="Spalte12" dataDxfId="34"/>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7:M31" totalsRowShown="0" headerRowDxfId="265" dataDxfId="264" tableBorderDxfId="298">
  <autoFilter ref="B27:M31"/>
  <tableColumns count="12">
    <tableColumn id="1" name="Spalte1" dataDxfId="11">
      <calculatedColumnFormula>CONCATENATE("2.",Prüfkriterien_2[[#This Row],[Spalte2]])</calculatedColumnFormula>
    </tableColumn>
    <tableColumn id="2" name="Spalte2" dataDxfId="10">
      <calculatedColumnFormula>ROW()-ROW(Prüfkriterien_2[[#Headers],[Spalte3]])</calculatedColumnFormula>
    </tableColumn>
    <tableColumn id="3" name="Spalte3" dataDxfId="9">
      <calculatedColumnFormula>(Prüfkriterien_2[[#This Row],[Spalte2]]+20)/10</calculatedColumnFormula>
    </tableColumn>
    <tableColumn id="4" name="Spalte4" dataDxfId="8"/>
    <tableColumn id="5" name="Spalte5" dataDxfId="7"/>
    <tableColumn id="6" name="Spalte6" dataDxfId="6"/>
    <tableColumn id="7" name="Spalte7" dataDxfId="271"/>
    <tableColumn id="8" name="Spalte8" dataDxfId="270"/>
    <tableColumn id="9" name="Spalte9" dataDxfId="269"/>
    <tableColumn id="10" name="Spalte10" dataDxfId="268"/>
    <tableColumn id="11" name="Spalte11" dataDxfId="267"/>
    <tableColumn id="12" name="Spalte12" dataDxfId="266"/>
  </tableColumns>
  <tableStyleInfo name="TSL_1" showFirstColumn="0" showLastColumn="0" showRowStripes="1" showColumnStripes="0"/>
</table>
</file>

<file path=xl/tables/table20.xml><?xml version="1.0" encoding="utf-8"?>
<table xmlns="http://schemas.openxmlformats.org/spreadsheetml/2006/main" id="21" name="Prüfkriterien_1122" displayName="Prüfkriterien_1122" ref="B179:M184" totalsRowShown="0" headerRowDxfId="19" dataDxfId="18" tableBorderDxfId="280">
  <autoFilter ref="B179:M184"/>
  <tableColumns count="12">
    <tableColumn id="1" name="Spalte1" dataDxfId="31">
      <calculatedColumnFormula>CONCATENATE("20.",Prüfkriterien_1122[[#This Row],[Spalte2]])</calculatedColumnFormula>
    </tableColumn>
    <tableColumn id="2" name="Spalte2" dataDxfId="30">
      <calculatedColumnFormula>ROW()-ROW(Prüfkriterien_1122[[#Headers],[Spalte3]])</calculatedColumnFormula>
    </tableColumn>
    <tableColumn id="3" name="Spalte3" dataDxfId="29">
      <calculatedColumnFormula>(Prüfkriterien_1122[Spalte2]+200)/10</calculatedColumnFormula>
    </tableColumn>
    <tableColumn id="4" name="Spalte4" dataDxfId="28"/>
    <tableColumn id="5" name="Spalte5" dataDxfId="27"/>
    <tableColumn id="6" name="Spalte6" dataDxfId="26"/>
    <tableColumn id="7" name="Spalte7" dataDxfId="25"/>
    <tableColumn id="8" name="Spalte8" dataDxfId="24"/>
    <tableColumn id="9" name="Spalte9" dataDxfId="23"/>
    <tableColumn id="10" name="Spalte10" dataDxfId="22"/>
    <tableColumn id="11" name="Spalte11" dataDxfId="21"/>
    <tableColumn id="12" name="Spalte12" dataDxfId="2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3:M37" totalsRowShown="0" headerRowDxfId="251" dataDxfId="250" tableBorderDxfId="297">
  <autoFilter ref="B33:M37"/>
  <tableColumns count="12">
    <tableColumn id="1" name="Spalte1" dataDxfId="263">
      <calculatedColumnFormula>CONCATENATE("3.",Prüfkriterien_3[[#This Row],[Spalte2]])</calculatedColumnFormula>
    </tableColumn>
    <tableColumn id="2" name="Spalte2" dataDxfId="262">
      <calculatedColumnFormula>ROW()-ROW(Prüfkriterien_3[[#Headers],[Spalte3]])</calculatedColumnFormula>
    </tableColumn>
    <tableColumn id="3" name="Spalte3" dataDxfId="261">
      <calculatedColumnFormula>(Prüfkriterien_3[[#This Row],[Spalte2]]+30)/10</calculatedColumnFormula>
    </tableColumn>
    <tableColumn id="4" name="Spalte4" dataDxfId="260"/>
    <tableColumn id="5" name="Spalte5" dataDxfId="259"/>
    <tableColumn id="6" name="Spalte6" dataDxfId="258"/>
    <tableColumn id="7" name="Spalte7" dataDxfId="257"/>
    <tableColumn id="8" name="Spalte8" dataDxfId="256"/>
    <tableColumn id="9" name="Spalte9" dataDxfId="255"/>
    <tableColumn id="10" name="Spalte10" dataDxfId="254"/>
    <tableColumn id="11" name="Spalte11" dataDxfId="253"/>
    <tableColumn id="12" name="Spalte12" dataDxfId="25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39:M71" totalsRowShown="0" headerRowDxfId="243" dataDxfId="242" tableBorderDxfId="296">
  <autoFilter ref="B39:M71"/>
  <tableColumns count="12">
    <tableColumn id="1" name="Spalte1" dataDxfId="5">
      <calculatedColumnFormula>CONCATENATE("4.",Prüfkriterien_4[[#This Row],[Spalte2]])</calculatedColumnFormula>
    </tableColumn>
    <tableColumn id="2" name="Spalte2" dataDxfId="4">
      <calculatedColumnFormula>ROW()-ROW(Prüfkriterien_4[[#Headers],[Spalte3]])</calculatedColumnFormula>
    </tableColumn>
    <tableColumn id="3" name="Spalte3" dataDxfId="3">
      <calculatedColumnFormula>(Prüfkriterien_4[Spalte2]+40)/10</calculatedColumnFormula>
    </tableColumn>
    <tableColumn id="4" name="Spalte4" dataDxfId="2"/>
    <tableColumn id="5" name="Spalte5" dataDxfId="1"/>
    <tableColumn id="6" name="Spalte6" dataDxfId="0"/>
    <tableColumn id="7" name="Spalte7" dataDxfId="249"/>
    <tableColumn id="8" name="Spalte8" dataDxfId="248"/>
    <tableColumn id="9" name="Spalte9" dataDxfId="247"/>
    <tableColumn id="10" name="Spalte10" dataDxfId="246"/>
    <tableColumn id="11" name="Spalte11" dataDxfId="245"/>
    <tableColumn id="12" name="Spalte12" dataDxfId="24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3:M78" totalsRowShown="0" headerRowDxfId="229" dataDxfId="228" tableBorderDxfId="295">
  <autoFilter ref="B73:M78"/>
  <tableColumns count="12">
    <tableColumn id="1" name="Spalte1" dataDxfId="241">
      <calculatedColumnFormula>CONCATENATE("5.",Prüfkriterien_5[[#This Row],[Spalte2]])</calculatedColumnFormula>
    </tableColumn>
    <tableColumn id="2" name="Spalte2" dataDxfId="240">
      <calculatedColumnFormula>ROW()-ROW(Prüfkriterien_5[[#Headers],[Spalte3]])</calculatedColumnFormula>
    </tableColumn>
    <tableColumn id="3" name="Spalte3" dataDxfId="239">
      <calculatedColumnFormula>(Prüfkriterien_5[Spalte2]+50)/10</calculatedColumnFormula>
    </tableColumn>
    <tableColumn id="4" name="Spalte4" dataDxfId="238"/>
    <tableColumn id="5" name="Spalte5" dataDxfId="237"/>
    <tableColumn id="6" name="Spalte6" dataDxfId="236"/>
    <tableColumn id="7" name="Spalte7" dataDxfId="235"/>
    <tableColumn id="8" name="Spalte8" dataDxfId="234"/>
    <tableColumn id="9" name="Spalte9" dataDxfId="233"/>
    <tableColumn id="10" name="Spalte10" dataDxfId="232"/>
    <tableColumn id="11" name="Spalte11" dataDxfId="231"/>
    <tableColumn id="12" name="Spalte12" dataDxfId="23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0:M86" totalsRowShown="0" headerRowDxfId="215" dataDxfId="214" tableBorderDxfId="294">
  <autoFilter ref="B80:M86"/>
  <tableColumns count="12">
    <tableColumn id="1" name="Spalte1" dataDxfId="227">
      <calculatedColumnFormula>CONCATENATE("6.",Prüfkriterien_6[[#This Row],[Spalte2]])</calculatedColumnFormula>
    </tableColumn>
    <tableColumn id="2" name="Spalte2" dataDxfId="226">
      <calculatedColumnFormula>ROW()-ROW(Prüfkriterien_6[[#Headers],[Spalte3]])</calculatedColumnFormula>
    </tableColumn>
    <tableColumn id="3" name="Spalte3" dataDxfId="225">
      <calculatedColumnFormula>(Prüfkriterien_6[Spalte2]+60)/10</calculatedColumnFormula>
    </tableColumn>
    <tableColumn id="4" name="Spalte4" dataDxfId="224"/>
    <tableColumn id="5" name="Spalte5" dataDxfId="223"/>
    <tableColumn id="6" name="Spalte6" dataDxfId="222"/>
    <tableColumn id="7" name="Spalte7" dataDxfId="221"/>
    <tableColumn id="8" name="Spalte8" dataDxfId="220"/>
    <tableColumn id="9" name="Spalte9" dataDxfId="219"/>
    <tableColumn id="10" name="Spalte10" dataDxfId="218"/>
    <tableColumn id="11" name="Spalte11" dataDxfId="217"/>
    <tableColumn id="12" name="Spalte12" dataDxfId="216"/>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8:M93" totalsRowShown="0" headerRowDxfId="201" dataDxfId="200" tableBorderDxfId="293">
  <autoFilter ref="B88:M93"/>
  <tableColumns count="12">
    <tableColumn id="1" name="Spalte1" dataDxfId="213">
      <calculatedColumnFormula>CONCATENATE("7.",Prüfkriterien_7[[#This Row],[Spalte2]])</calculatedColumnFormula>
    </tableColumn>
    <tableColumn id="2" name="Spalte2" dataDxfId="212">
      <calculatedColumnFormula>ROW()-ROW(Prüfkriterien_7[[#Headers],[Spalte3]])</calculatedColumnFormula>
    </tableColumn>
    <tableColumn id="3" name="Spalte3" dataDxfId="211">
      <calculatedColumnFormula>(Prüfkriterien_7[Spalte2]+70)/10</calculatedColumnFormula>
    </tableColumn>
    <tableColumn id="4" name="Spalte4" dataDxfId="210"/>
    <tableColumn id="5" name="Spalte5" dataDxfId="209"/>
    <tableColumn id="6" name="Spalte6" dataDxfId="208"/>
    <tableColumn id="7" name="Spalte7" dataDxfId="207"/>
    <tableColumn id="8" name="Spalte8" dataDxfId="206"/>
    <tableColumn id="9" name="Spalte9" dataDxfId="205"/>
    <tableColumn id="10" name="Spalte10" dataDxfId="204"/>
    <tableColumn id="11" name="Spalte11" dataDxfId="203"/>
    <tableColumn id="12" name="Spalte12" dataDxfId="202"/>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5:M100" totalsRowShown="0" headerRowDxfId="187" dataDxfId="186" tableBorderDxfId="292">
  <autoFilter ref="B95:M100"/>
  <tableColumns count="12">
    <tableColumn id="1" name="Spalte1" dataDxfId="199">
      <calculatedColumnFormula>CONCATENATE("8.",Prüfkriterien_8[[#This Row],[Spalte2]])</calculatedColumnFormula>
    </tableColumn>
    <tableColumn id="2" name="Spalte2" dataDxfId="198">
      <calculatedColumnFormula>ROW()-ROW(Prüfkriterien_8[[#Headers],[Spalte3]])</calculatedColumnFormula>
    </tableColumn>
    <tableColumn id="3" name="Spalte3" dataDxfId="197">
      <calculatedColumnFormula>(Prüfkriterien_8[Spalte2]+80)/10</calculatedColumnFormula>
    </tableColumn>
    <tableColumn id="4" name="Spalte4" dataDxfId="196"/>
    <tableColumn id="5" name="Spalte5" dataDxfId="195"/>
    <tableColumn id="6" name="Spalte6" dataDxfId="194"/>
    <tableColumn id="7" name="Spalte7" dataDxfId="193"/>
    <tableColumn id="8" name="Spalte8" dataDxfId="192"/>
    <tableColumn id="9" name="Spalte9" dataDxfId="191"/>
    <tableColumn id="10" name="Spalte10" dataDxfId="190"/>
    <tableColumn id="11" name="Spalte11" dataDxfId="189"/>
    <tableColumn id="12" name="Spalte12" dataDxfId="188"/>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2:M107" totalsRowShown="0" headerRowDxfId="173" dataDxfId="172" tableBorderDxfId="291">
  <autoFilter ref="B102:M107"/>
  <tableColumns count="12">
    <tableColumn id="1" name="Spalte1" dataDxfId="185">
      <calculatedColumnFormula>CONCATENATE("9.",Prüfkriterien_9[[#This Row],[Spalte2]])</calculatedColumnFormula>
    </tableColumn>
    <tableColumn id="2" name="Spalte2" dataDxfId="184">
      <calculatedColumnFormula>ROW()-ROW(Prüfkriterien_9[[#Headers],[Spalte3]])</calculatedColumnFormula>
    </tableColumn>
    <tableColumn id="3" name="Spalte3" dataDxfId="183">
      <calculatedColumnFormula>(Prüfkriterien_9[Spalte2]+90)/10</calculatedColumnFormula>
    </tableColumn>
    <tableColumn id="4" name="Spalte4" dataDxfId="182"/>
    <tableColumn id="5" name="Spalte5" dataDxfId="181"/>
    <tableColumn id="6" name="Spalte6" dataDxfId="180"/>
    <tableColumn id="7" name="Spalte7" dataDxfId="179"/>
    <tableColumn id="8" name="Spalte8" dataDxfId="178"/>
    <tableColumn id="9" name="Spalte9" dataDxfId="177"/>
    <tableColumn id="10" name="Spalte10" dataDxfId="176"/>
    <tableColumn id="11" name="Spalte11" dataDxfId="175"/>
    <tableColumn id="12" name="Spalte12" dataDxfId="17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78"/>
  <sheetViews>
    <sheetView tabSelected="1" zoomScale="80" zoomScaleNormal="80" zoomScalePageLayoutView="70" workbookViewId="0">
      <selection activeCell="B17" sqref="B17:F17"/>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07" t="str">
        <f>"Checkliste "&amp;_RLV&amp;" Premiumstufe"</f>
        <v>Checkliste Ferkelaufzucht Premiumstufe</v>
      </c>
      <c r="C2" s="107"/>
      <c r="D2" s="107"/>
      <c r="E2" s="107"/>
      <c r="F2" s="107"/>
      <c r="G2" s="107"/>
      <c r="H2" s="107"/>
      <c r="I2" s="107"/>
      <c r="J2" s="107"/>
      <c r="K2" s="107"/>
      <c r="L2" s="107"/>
    </row>
    <row r="3" spans="2:12" ht="6" customHeight="1" x14ac:dyDescent="0.2">
      <c r="B3" s="72"/>
    </row>
    <row r="4" spans="2:12" ht="27" customHeight="1" x14ac:dyDescent="0.2"/>
    <row r="5" spans="2:12" s="24" customFormat="1" ht="27" customHeight="1" x14ac:dyDescent="0.25">
      <c r="B5" s="108" t="s">
        <v>0</v>
      </c>
      <c r="C5" s="108"/>
      <c r="D5" s="108"/>
      <c r="E5" s="108"/>
      <c r="F5" s="108"/>
      <c r="G5" s="108"/>
      <c r="H5" s="108"/>
      <c r="I5" s="108"/>
      <c r="J5" s="108"/>
      <c r="K5" s="108"/>
      <c r="L5" s="108"/>
    </row>
    <row r="6" spans="2:12" s="24" customFormat="1" ht="29.45" customHeight="1" x14ac:dyDescent="0.25">
      <c r="B6" s="103" t="s">
        <v>78</v>
      </c>
      <c r="C6" s="103"/>
      <c r="D6" s="103"/>
      <c r="E6" s="103"/>
      <c r="F6" s="103"/>
      <c r="G6" s="86"/>
      <c r="H6" s="86"/>
      <c r="I6" s="86"/>
      <c r="J6" s="86"/>
      <c r="K6" s="86"/>
      <c r="L6" s="86"/>
    </row>
    <row r="7" spans="2:12" s="24" customFormat="1" ht="29.45" customHeight="1" x14ac:dyDescent="0.25">
      <c r="B7" s="103" t="s">
        <v>79</v>
      </c>
      <c r="C7" s="103"/>
      <c r="D7" s="103"/>
      <c r="E7" s="103"/>
      <c r="F7" s="103"/>
      <c r="G7" s="86"/>
      <c r="H7" s="86"/>
      <c r="I7" s="86"/>
      <c r="J7" s="86"/>
      <c r="K7" s="86"/>
      <c r="L7" s="86"/>
    </row>
    <row r="8" spans="2:12" s="24" customFormat="1" ht="29.45" customHeight="1" x14ac:dyDescent="0.25">
      <c r="B8" s="83" t="s">
        <v>76</v>
      </c>
      <c r="C8" s="84"/>
      <c r="D8" s="84"/>
      <c r="E8" s="84"/>
      <c r="F8" s="85"/>
      <c r="G8" s="109"/>
      <c r="H8" s="110"/>
      <c r="I8" s="110"/>
      <c r="J8" s="110"/>
      <c r="K8" s="110"/>
      <c r="L8" s="111"/>
    </row>
    <row r="9" spans="2:12" s="24" customFormat="1" ht="29.45" customHeight="1" x14ac:dyDescent="0.25">
      <c r="B9" s="103" t="s">
        <v>1</v>
      </c>
      <c r="C9" s="103"/>
      <c r="D9" s="103"/>
      <c r="E9" s="103"/>
      <c r="F9" s="103"/>
      <c r="G9" s="86"/>
      <c r="H9" s="86"/>
      <c r="I9" s="86"/>
      <c r="J9" s="86"/>
      <c r="K9" s="86"/>
      <c r="L9" s="86"/>
    </row>
    <row r="10" spans="2:12" s="24" customFormat="1" ht="29.45" customHeight="1" x14ac:dyDescent="0.25">
      <c r="B10" s="103" t="s">
        <v>2</v>
      </c>
      <c r="C10" s="103"/>
      <c r="D10" s="103"/>
      <c r="E10" s="103"/>
      <c r="F10" s="103"/>
      <c r="G10" s="86"/>
      <c r="H10" s="86"/>
      <c r="I10" s="86"/>
      <c r="J10" s="86"/>
      <c r="K10" s="86"/>
      <c r="L10" s="86"/>
    </row>
    <row r="11" spans="2:12" s="24" customFormat="1" ht="29.45" customHeight="1" x14ac:dyDescent="0.25">
      <c r="B11" s="103" t="s">
        <v>3</v>
      </c>
      <c r="C11" s="103"/>
      <c r="D11" s="103"/>
      <c r="E11" s="103"/>
      <c r="F11" s="103"/>
      <c r="G11" s="86"/>
      <c r="H11" s="86"/>
      <c r="I11" s="86"/>
      <c r="J11" s="86"/>
      <c r="K11" s="86"/>
      <c r="L11" s="86"/>
    </row>
    <row r="12" spans="2:12" s="24" customFormat="1" ht="29.45" customHeight="1" x14ac:dyDescent="0.25">
      <c r="B12" s="103" t="s">
        <v>4</v>
      </c>
      <c r="C12" s="103"/>
      <c r="D12" s="103"/>
      <c r="E12" s="103"/>
      <c r="F12" s="103"/>
      <c r="G12" s="86"/>
      <c r="H12" s="86"/>
      <c r="I12" s="86"/>
      <c r="J12" s="86"/>
      <c r="K12" s="86"/>
      <c r="L12" s="86"/>
    </row>
    <row r="13" spans="2:12" s="24" customFormat="1" ht="29.45" customHeight="1" x14ac:dyDescent="0.25">
      <c r="B13" s="103" t="s">
        <v>5</v>
      </c>
      <c r="C13" s="103"/>
      <c r="D13" s="103"/>
      <c r="E13" s="103"/>
      <c r="F13" s="103"/>
      <c r="G13" s="86"/>
      <c r="H13" s="86"/>
      <c r="I13" s="86"/>
      <c r="J13" s="86"/>
      <c r="K13" s="86"/>
      <c r="L13" s="86"/>
    </row>
    <row r="14" spans="2:12" s="24" customFormat="1" ht="29.45" customHeight="1" x14ac:dyDescent="0.25">
      <c r="B14" s="91" t="s">
        <v>6</v>
      </c>
      <c r="C14" s="92"/>
      <c r="D14" s="92"/>
      <c r="E14" s="92"/>
      <c r="F14" s="93"/>
      <c r="G14" s="34" t="s">
        <v>58</v>
      </c>
      <c r="H14" s="57"/>
      <c r="I14" s="34" t="s">
        <v>59</v>
      </c>
      <c r="J14" s="57"/>
      <c r="K14" s="34" t="s">
        <v>60</v>
      </c>
      <c r="L14" s="57"/>
    </row>
    <row r="15" spans="2:12" s="24" customFormat="1" ht="29.45" customHeight="1" x14ac:dyDescent="0.25">
      <c r="B15" s="94"/>
      <c r="C15" s="95"/>
      <c r="D15" s="95"/>
      <c r="E15" s="95"/>
      <c r="F15" s="96"/>
      <c r="G15" s="34" t="s">
        <v>94</v>
      </c>
      <c r="H15" s="57"/>
      <c r="I15" s="104"/>
      <c r="J15" s="105"/>
      <c r="K15" s="105"/>
      <c r="L15" s="106"/>
    </row>
    <row r="16" spans="2:12" s="24" customFormat="1" ht="29.45" customHeight="1" x14ac:dyDescent="0.25">
      <c r="B16" s="90" t="s">
        <v>57</v>
      </c>
      <c r="C16" s="90"/>
      <c r="D16" s="90"/>
      <c r="E16" s="90"/>
      <c r="F16" s="90"/>
      <c r="G16" s="87"/>
      <c r="H16" s="87"/>
      <c r="I16" s="87"/>
      <c r="J16" s="87"/>
      <c r="K16" s="87"/>
      <c r="L16" s="87"/>
    </row>
    <row r="17" spans="2:12" s="24" customFormat="1" ht="29.45" customHeight="1" x14ac:dyDescent="0.25">
      <c r="B17" s="90" t="s">
        <v>7</v>
      </c>
      <c r="C17" s="90"/>
      <c r="D17" s="90"/>
      <c r="E17" s="90"/>
      <c r="F17" s="90"/>
      <c r="G17" s="58" t="s">
        <v>56</v>
      </c>
      <c r="H17" s="13"/>
      <c r="I17" s="58" t="s">
        <v>9</v>
      </c>
      <c r="J17" s="13"/>
      <c r="K17" s="58" t="s">
        <v>10</v>
      </c>
      <c r="L17" s="14"/>
    </row>
    <row r="18" spans="2:12" s="24" customFormat="1" ht="29.45" customHeight="1" x14ac:dyDescent="0.25">
      <c r="B18" s="90" t="s">
        <v>8</v>
      </c>
      <c r="C18" s="90"/>
      <c r="D18" s="90"/>
      <c r="E18" s="90"/>
      <c r="F18" s="90"/>
      <c r="G18" s="88"/>
      <c r="H18" s="88"/>
      <c r="I18" s="88"/>
      <c r="J18" s="88"/>
      <c r="K18" s="88"/>
      <c r="L18" s="88"/>
    </row>
    <row r="19" spans="2:12" ht="29.25" customHeight="1" x14ac:dyDescent="0.2">
      <c r="B19" s="100" t="s">
        <v>80</v>
      </c>
      <c r="C19" s="101"/>
      <c r="D19" s="101"/>
      <c r="E19" s="101"/>
      <c r="F19" s="102"/>
      <c r="G19" s="112"/>
      <c r="H19" s="113"/>
      <c r="I19" s="113"/>
      <c r="J19" s="113"/>
      <c r="K19" s="113"/>
      <c r="L19" s="114"/>
    </row>
    <row r="22" spans="2:12" s="10" customFormat="1" ht="13.9" customHeight="1" x14ac:dyDescent="0.2">
      <c r="B22" s="89" t="s">
        <v>11</v>
      </c>
      <c r="C22" s="89"/>
      <c r="D22" s="89"/>
      <c r="E22" s="89"/>
      <c r="F22" s="89"/>
      <c r="G22" s="89"/>
      <c r="H22" s="89"/>
      <c r="I22" s="89"/>
      <c r="J22" s="89"/>
      <c r="K22" s="89"/>
      <c r="L22" s="89"/>
    </row>
    <row r="23" spans="2:12" ht="6.6" customHeight="1" x14ac:dyDescent="0.2">
      <c r="B23" s="2"/>
      <c r="C23" s="2"/>
      <c r="D23" s="2"/>
      <c r="E23" s="2"/>
      <c r="F23" s="2"/>
      <c r="G23" s="2"/>
      <c r="H23" s="2"/>
      <c r="I23" s="2"/>
      <c r="J23" s="2"/>
      <c r="K23" s="2"/>
      <c r="L23" s="2"/>
    </row>
    <row r="24" spans="2:12" s="10" customFormat="1" ht="13.9" customHeight="1" x14ac:dyDescent="0.25">
      <c r="B24" s="15"/>
      <c r="C24" s="31"/>
      <c r="D24" s="66" t="s">
        <v>12</v>
      </c>
      <c r="E24" s="66"/>
      <c r="F24" s="66"/>
      <c r="G24" s="66"/>
      <c r="H24" s="66"/>
      <c r="I24" s="66"/>
      <c r="J24" s="66"/>
      <c r="K24" s="66"/>
      <c r="L24" s="66"/>
    </row>
    <row r="25" spans="2:12" ht="13.9" customHeight="1" x14ac:dyDescent="0.2">
      <c r="B25" s="3"/>
      <c r="C25" s="3"/>
      <c r="D25" s="65"/>
      <c r="E25" s="65"/>
      <c r="F25" s="65"/>
      <c r="G25" s="65"/>
      <c r="H25" s="65"/>
      <c r="I25" s="65"/>
      <c r="J25" s="65"/>
      <c r="K25" s="65"/>
      <c r="L25" s="65"/>
    </row>
    <row r="26" spans="2:12" ht="13.9" customHeight="1" x14ac:dyDescent="0.2">
      <c r="B26" s="15"/>
      <c r="C26" s="31"/>
      <c r="D26" s="66" t="s">
        <v>13</v>
      </c>
      <c r="E26" s="66"/>
      <c r="F26" s="66"/>
      <c r="G26" s="66"/>
      <c r="H26" s="66"/>
      <c r="I26" s="66"/>
      <c r="J26" s="66"/>
      <c r="K26" s="66"/>
      <c r="L26" s="66"/>
    </row>
    <row r="27" spans="2:12" x14ac:dyDescent="0.2">
      <c r="B27" s="2"/>
      <c r="C27" s="2"/>
      <c r="D27" s="2"/>
      <c r="E27" s="2"/>
      <c r="F27" s="2"/>
      <c r="G27" s="2"/>
      <c r="H27" s="2"/>
      <c r="I27" s="2"/>
      <c r="J27" s="2"/>
      <c r="K27" s="2"/>
      <c r="L27" s="2"/>
    </row>
    <row r="28" spans="2:12" ht="27" customHeight="1" x14ac:dyDescent="0.2">
      <c r="B28" s="99" t="s">
        <v>81</v>
      </c>
      <c r="C28" s="99"/>
      <c r="D28" s="99"/>
      <c r="E28" s="99"/>
      <c r="F28" s="99"/>
      <c r="G28" s="99"/>
      <c r="H28" s="99"/>
      <c r="I28" s="99"/>
      <c r="J28" s="99"/>
      <c r="K28" s="99"/>
      <c r="L28" s="99"/>
    </row>
    <row r="29" spans="2:12" x14ac:dyDescent="0.2">
      <c r="B29" s="2"/>
      <c r="C29" s="2"/>
      <c r="D29" s="2"/>
      <c r="E29" s="2"/>
      <c r="F29" s="2"/>
      <c r="G29" s="2"/>
      <c r="H29" s="2"/>
      <c r="I29" s="2"/>
      <c r="J29" s="2"/>
      <c r="K29" s="2"/>
      <c r="L29" s="2"/>
    </row>
    <row r="30" spans="2:12" x14ac:dyDescent="0.2">
      <c r="B30" s="115"/>
      <c r="C30" s="115"/>
      <c r="D30" s="115"/>
      <c r="E30" s="115"/>
      <c r="F30" s="115"/>
      <c r="G30" s="35"/>
      <c r="H30" s="35"/>
      <c r="I30" s="35"/>
      <c r="J30" s="35"/>
      <c r="K30" s="35"/>
      <c r="L30" s="35"/>
    </row>
    <row r="31" spans="2:12" ht="14.45" customHeight="1" x14ac:dyDescent="0.2">
      <c r="B31" s="82" t="s">
        <v>15</v>
      </c>
      <c r="C31" s="82"/>
      <c r="D31" s="82"/>
      <c r="E31" s="82"/>
      <c r="F31" s="98" t="s">
        <v>18</v>
      </c>
      <c r="G31" s="98"/>
      <c r="H31" s="98"/>
      <c r="I31" s="98"/>
      <c r="J31" s="98"/>
      <c r="K31" s="97" t="s">
        <v>17</v>
      </c>
      <c r="L31" s="97"/>
    </row>
    <row r="32" spans="2:12" ht="6" customHeight="1" x14ac:dyDescent="0.2"/>
    <row r="35" ht="57.75" customHeight="1" x14ac:dyDescent="0.2"/>
    <row r="36" ht="4.5" hidden="1" customHeight="1" x14ac:dyDescent="0.2"/>
    <row r="44" ht="45" customHeight="1" x14ac:dyDescent="0.2"/>
    <row r="47" ht="105.75" customHeight="1" x14ac:dyDescent="0.2"/>
    <row r="49" ht="75" customHeight="1" x14ac:dyDescent="0.2"/>
    <row r="51" ht="48" customHeight="1" x14ac:dyDescent="0.2"/>
    <row r="52" ht="144" customHeight="1" x14ac:dyDescent="0.2"/>
    <row r="53" ht="42" customHeight="1" x14ac:dyDescent="0.2"/>
    <row r="55" ht="257.25" customHeight="1" x14ac:dyDescent="0.2"/>
    <row r="56" ht="58.5" customHeight="1" x14ac:dyDescent="0.2"/>
    <row r="58" ht="108" customHeight="1" x14ac:dyDescent="0.2"/>
    <row r="59" ht="35.25" customHeight="1" x14ac:dyDescent="0.2"/>
    <row r="60" ht="180.75" customHeight="1" x14ac:dyDescent="0.2"/>
    <row r="66" ht="48.75" customHeight="1" x14ac:dyDescent="0.2"/>
    <row r="70" ht="75.75" customHeight="1" x14ac:dyDescent="0.2"/>
    <row r="76" ht="36" customHeight="1" x14ac:dyDescent="0.2"/>
    <row r="77" ht="60.75" customHeight="1" x14ac:dyDescent="0.2"/>
    <row r="78" ht="49.5" customHeight="1" x14ac:dyDescent="0.2"/>
  </sheetData>
  <sheetProtection formatCells="0"/>
  <mergeCells count="33">
    <mergeCell ref="G8:L8"/>
    <mergeCell ref="G19:L19"/>
    <mergeCell ref="B30:F30"/>
    <mergeCell ref="G9:L9"/>
    <mergeCell ref="G10:L10"/>
    <mergeCell ref="G11:L11"/>
    <mergeCell ref="G12:L12"/>
    <mergeCell ref="B9:F9"/>
    <mergeCell ref="B10:F10"/>
    <mergeCell ref="B11:F11"/>
    <mergeCell ref="B13:F13"/>
    <mergeCell ref="B2:L2"/>
    <mergeCell ref="B5:L5"/>
    <mergeCell ref="B6:F6"/>
    <mergeCell ref="B7:F7"/>
    <mergeCell ref="G6:L6"/>
    <mergeCell ref="G7:L7"/>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 ref="B12:F12"/>
    <mergeCell ref="I15:L15"/>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78"/>
  <sheetViews>
    <sheetView zoomScale="80" zoomScaleNormal="80" zoomScalePageLayoutView="70" workbookViewId="0">
      <selection activeCell="G7" sqref="G7"/>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25" t="str">
        <f>"Checkliste "&amp;_RLV&amp;" Premiumstufe"</f>
        <v>Checkliste Ferkelaufzucht Premiumstufe</v>
      </c>
      <c r="C2" s="125"/>
      <c r="D2" s="125"/>
      <c r="E2" s="125"/>
      <c r="F2" s="125"/>
      <c r="G2" s="125"/>
      <c r="H2" s="125"/>
      <c r="I2" s="125"/>
    </row>
    <row r="3" spans="2:9" s="19" customFormat="1" ht="6" customHeight="1" x14ac:dyDescent="0.25">
      <c r="B3" s="71"/>
      <c r="C3" s="17"/>
      <c r="D3" s="17"/>
      <c r="E3" s="17"/>
      <c r="F3" s="18"/>
      <c r="G3" s="18"/>
      <c r="H3" s="18"/>
      <c r="I3" s="17"/>
    </row>
    <row r="4" spans="2:9" ht="27" customHeight="1" x14ac:dyDescent="0.25">
      <c r="B4" s="20" t="s">
        <v>19</v>
      </c>
      <c r="C4" s="119"/>
      <c r="D4" s="119"/>
      <c r="E4" s="119"/>
      <c r="F4" s="119"/>
      <c r="G4" s="119"/>
      <c r="H4" s="21"/>
      <c r="I4" s="51"/>
    </row>
    <row r="5" spans="2:9" ht="27" customHeight="1" x14ac:dyDescent="0.25">
      <c r="B5" s="118" t="s">
        <v>20</v>
      </c>
      <c r="C5" s="118"/>
      <c r="D5" s="118"/>
      <c r="E5" s="118"/>
      <c r="F5" s="118"/>
      <c r="G5" s="118"/>
      <c r="H5" s="118"/>
      <c r="I5" s="118"/>
    </row>
    <row r="6" spans="2:9" s="16" customFormat="1" ht="27" customHeight="1" x14ac:dyDescent="0.25">
      <c r="B6" s="5" t="s">
        <v>21</v>
      </c>
      <c r="C6" s="5" t="s">
        <v>62</v>
      </c>
      <c r="D6" s="123" t="s">
        <v>22</v>
      </c>
      <c r="E6" s="124"/>
      <c r="F6" s="4" t="s">
        <v>29</v>
      </c>
      <c r="G6" s="5" t="s">
        <v>24</v>
      </c>
      <c r="H6" s="5" t="s">
        <v>25</v>
      </c>
      <c r="I6" s="5" t="s">
        <v>82</v>
      </c>
    </row>
    <row r="7" spans="2:9" ht="56.1" customHeight="1" x14ac:dyDescent="0.25">
      <c r="B7" s="5">
        <v>1</v>
      </c>
      <c r="C7" s="1"/>
      <c r="D7" s="112"/>
      <c r="E7" s="114"/>
      <c r="F7" s="63"/>
      <c r="G7" s="69"/>
      <c r="H7" s="1"/>
      <c r="I7" s="1"/>
    </row>
    <row r="8" spans="2:9" ht="56.1" customHeight="1" x14ac:dyDescent="0.25">
      <c r="B8" s="5">
        <v>2</v>
      </c>
      <c r="C8" s="1"/>
      <c r="D8" s="112"/>
      <c r="E8" s="114"/>
      <c r="F8" s="64"/>
      <c r="G8" s="69"/>
      <c r="H8" s="1"/>
      <c r="I8" s="1"/>
    </row>
    <row r="9" spans="2:9" ht="56.1" customHeight="1" x14ac:dyDescent="0.25">
      <c r="B9" s="5">
        <v>3</v>
      </c>
      <c r="C9" s="1"/>
      <c r="D9" s="112"/>
      <c r="E9" s="114"/>
      <c r="F9" s="64"/>
      <c r="G9" s="69"/>
      <c r="H9" s="1"/>
      <c r="I9" s="1"/>
    </row>
    <row r="10" spans="2:9" ht="56.1" customHeight="1" x14ac:dyDescent="0.25">
      <c r="B10" s="5">
        <v>4</v>
      </c>
      <c r="C10" s="1"/>
      <c r="D10" s="112"/>
      <c r="E10" s="114"/>
      <c r="F10" s="64"/>
      <c r="G10" s="69"/>
      <c r="H10" s="1"/>
      <c r="I10" s="1"/>
    </row>
    <row r="11" spans="2:9" ht="56.1" customHeight="1" x14ac:dyDescent="0.25">
      <c r="B11" s="5">
        <v>5</v>
      </c>
      <c r="C11" s="1"/>
      <c r="D11" s="112"/>
      <c r="E11" s="114"/>
      <c r="F11" s="64"/>
      <c r="G11" s="69"/>
      <c r="H11" s="1"/>
      <c r="I11" s="1"/>
    </row>
    <row r="12" spans="2:9" ht="56.1" customHeight="1" x14ac:dyDescent="0.25">
      <c r="B12" s="5">
        <v>6</v>
      </c>
      <c r="C12" s="1"/>
      <c r="D12" s="112"/>
      <c r="E12" s="114"/>
      <c r="F12" s="64"/>
      <c r="G12" s="69"/>
      <c r="H12" s="1"/>
      <c r="I12" s="1"/>
    </row>
    <row r="13" spans="2:9" ht="56.1" customHeight="1" x14ac:dyDescent="0.25">
      <c r="B13" s="5">
        <v>7</v>
      </c>
      <c r="C13" s="1"/>
      <c r="D13" s="112"/>
      <c r="E13" s="114"/>
      <c r="F13" s="64"/>
      <c r="G13" s="69"/>
      <c r="H13" s="1"/>
      <c r="I13" s="1"/>
    </row>
    <row r="14" spans="2:9" ht="56.1" customHeight="1" x14ac:dyDescent="0.25">
      <c r="B14" s="5">
        <v>8</v>
      </c>
      <c r="C14" s="1"/>
      <c r="D14" s="112"/>
      <c r="E14" s="114"/>
      <c r="F14" s="64"/>
      <c r="G14" s="69"/>
      <c r="H14" s="1"/>
      <c r="I14" s="1"/>
    </row>
    <row r="15" spans="2:9" ht="56.1" customHeight="1" x14ac:dyDescent="0.25">
      <c r="B15" s="5">
        <v>9</v>
      </c>
      <c r="C15" s="1"/>
      <c r="D15" s="112"/>
      <c r="E15" s="114"/>
      <c r="F15" s="64"/>
      <c r="G15" s="69"/>
      <c r="H15" s="1"/>
      <c r="I15" s="1"/>
    </row>
    <row r="16" spans="2:9" ht="56.1" customHeight="1" x14ac:dyDescent="0.25">
      <c r="B16" s="5">
        <v>10</v>
      </c>
      <c r="C16" s="1"/>
      <c r="D16" s="112"/>
      <c r="E16" s="114"/>
      <c r="F16" s="64"/>
      <c r="G16" s="69"/>
      <c r="H16" s="1"/>
      <c r="I16" s="1"/>
    </row>
    <row r="17" spans="2:9" x14ac:dyDescent="0.25">
      <c r="B17" s="120" t="s">
        <v>83</v>
      </c>
      <c r="C17" s="120"/>
      <c r="D17" s="120"/>
      <c r="E17" s="120"/>
      <c r="F17" s="3"/>
      <c r="G17" s="20"/>
      <c r="H17" s="20"/>
      <c r="I17" s="20"/>
    </row>
    <row r="19" spans="2:9" ht="28.15" customHeight="1" x14ac:dyDescent="0.25">
      <c r="B19" s="121" t="s">
        <v>61</v>
      </c>
      <c r="C19" s="122"/>
      <c r="D19" s="122"/>
      <c r="E19" s="122"/>
      <c r="F19" s="122"/>
      <c r="G19" s="122"/>
      <c r="H19" s="122"/>
      <c r="I19" s="122"/>
    </row>
    <row r="22" spans="2:9" x14ac:dyDescent="0.25">
      <c r="B22" s="115"/>
      <c r="C22" s="115"/>
      <c r="D22" s="115"/>
      <c r="E22" s="22"/>
      <c r="F22" s="23"/>
      <c r="G22" s="22"/>
      <c r="H22" s="22"/>
      <c r="I22" s="22"/>
    </row>
    <row r="23" spans="2:9" x14ac:dyDescent="0.25">
      <c r="B23" s="116" t="s">
        <v>15</v>
      </c>
      <c r="C23" s="116"/>
      <c r="E23" s="117" t="s">
        <v>16</v>
      </c>
      <c r="F23" s="117"/>
      <c r="G23" s="117"/>
      <c r="H23" s="97" t="s">
        <v>17</v>
      </c>
      <c r="I23" s="97"/>
    </row>
    <row r="35" ht="57.75" customHeight="1" x14ac:dyDescent="0.25"/>
    <row r="36" ht="4.5" hidden="1" customHeight="1" x14ac:dyDescent="0.25"/>
    <row r="44" ht="45" customHeight="1" x14ac:dyDescent="0.25"/>
    <row r="47" ht="105.75" customHeight="1" x14ac:dyDescent="0.25"/>
    <row r="49" ht="75" customHeight="1" x14ac:dyDescent="0.25"/>
    <row r="51" ht="48" customHeight="1" x14ac:dyDescent="0.25"/>
    <row r="52" ht="144" customHeight="1" x14ac:dyDescent="0.25"/>
    <row r="53" ht="42" customHeight="1" x14ac:dyDescent="0.25"/>
    <row r="55" ht="257.25" customHeight="1" x14ac:dyDescent="0.25"/>
    <row r="56" ht="58.5" customHeight="1" x14ac:dyDescent="0.25"/>
    <row r="58" ht="108" customHeight="1" x14ac:dyDescent="0.25"/>
    <row r="59" ht="35.25" customHeight="1" x14ac:dyDescent="0.25"/>
    <row r="60" ht="180.75" customHeight="1" x14ac:dyDescent="0.25"/>
    <row r="66" ht="48.75" customHeight="1" x14ac:dyDescent="0.25"/>
    <row r="70" ht="75.75" customHeight="1" x14ac:dyDescent="0.25"/>
    <row r="76" ht="36" customHeight="1" x14ac:dyDescent="0.25"/>
    <row r="77" ht="60.75" customHeight="1" x14ac:dyDescent="0.25"/>
    <row r="78" ht="49.5" customHeight="1" x14ac:dyDescent="0.25"/>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5" priority="1" operator="containsText" text="sAbw">
      <formula>NOT(ISERROR(SEARCH("sAbw",F7)))</formula>
    </cfRule>
    <cfRule type="containsText" dxfId="334" priority="2" operator="containsText" text="lAbw">
      <formula>NOT(ISERROR(SEARCH("lAbw",F7)))</formula>
    </cfRule>
    <cfRule type="containsText" dxfId="33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84"/>
  <sheetViews>
    <sheetView zoomScale="80" zoomScaleNormal="80" zoomScaleSheetLayoutView="75" workbookViewId="0">
      <pane ySplit="7" topLeftCell="A8" activePane="bottomLeft" state="frozen"/>
      <selection activeCell="B3" sqref="B3"/>
      <selection pane="bottomLeft" activeCell="H82" sqref="H82"/>
    </sheetView>
  </sheetViews>
  <sheetFormatPr baseColWidth="10" defaultColWidth="8.85546875" defaultRowHeight="12.75" x14ac:dyDescent="0.2"/>
  <cols>
    <col min="1" max="1" width="1.140625" style="41" customWidth="1"/>
    <col min="2" max="2" width="8.7109375" style="154" customWidth="1"/>
    <col min="3" max="4" width="18.28515625" style="155" hidden="1" customWidth="1"/>
    <col min="5" max="5" width="12.7109375" style="156" customWidth="1"/>
    <col min="6" max="7" width="40.7109375" style="41" customWidth="1"/>
    <col min="8" max="10" width="9.7109375" style="41" customWidth="1"/>
    <col min="11" max="11" width="10.28515625" style="41" customWidth="1"/>
    <col min="12" max="12" width="10.7109375" style="41" customWidth="1"/>
    <col min="13" max="13" width="52.7109375" style="41" customWidth="1"/>
    <col min="14" max="14" width="1.140625" style="41" customWidth="1"/>
    <col min="15" max="16384" width="8.85546875" style="41"/>
  </cols>
  <sheetData>
    <row r="1" spans="2:13" s="149" customFormat="1" ht="6" customHeight="1" x14ac:dyDescent="0.25">
      <c r="B1" s="147"/>
      <c r="C1" s="148"/>
      <c r="D1" s="148"/>
      <c r="G1" s="148"/>
    </row>
    <row r="2" spans="2:13" s="150" customFormat="1" ht="18" customHeight="1" x14ac:dyDescent="0.25">
      <c r="B2" s="107" t="str">
        <f>"Checkliste "&amp;_RLV&amp;" Premiumstufe"</f>
        <v>Checkliste Ferkelaufzucht Premiumstufe</v>
      </c>
      <c r="C2" s="107"/>
      <c r="D2" s="107"/>
      <c r="E2" s="107"/>
      <c r="F2" s="107"/>
      <c r="G2" s="107"/>
      <c r="H2" s="107"/>
      <c r="I2" s="107"/>
      <c r="J2" s="107"/>
      <c r="K2" s="107"/>
      <c r="L2" s="107"/>
      <c r="M2" s="107"/>
    </row>
    <row r="3" spans="2:13" s="151" customFormat="1" ht="26.1" customHeight="1" x14ac:dyDescent="0.25">
      <c r="B3" s="132" t="s">
        <v>186</v>
      </c>
      <c r="C3" s="133"/>
      <c r="D3" s="133"/>
      <c r="E3" s="133"/>
      <c r="F3" s="133"/>
      <c r="G3" s="133"/>
      <c r="H3" s="133"/>
      <c r="I3" s="133"/>
      <c r="J3" s="133"/>
      <c r="K3" s="133"/>
      <c r="L3" s="133"/>
      <c r="M3" s="133"/>
    </row>
    <row r="4" spans="2:13" s="149" customFormat="1" ht="27" customHeight="1" x14ac:dyDescent="0.25">
      <c r="B4" s="66" t="s">
        <v>19</v>
      </c>
      <c r="C4" s="179"/>
      <c r="D4" s="179"/>
      <c r="E4" s="179"/>
      <c r="F4" s="179"/>
      <c r="G4" s="179"/>
      <c r="H4" s="179"/>
      <c r="I4" s="179"/>
      <c r="J4" s="179"/>
      <c r="K4" s="179"/>
      <c r="L4" s="10"/>
      <c r="M4" s="180"/>
    </row>
    <row r="5" spans="2:13" ht="27" customHeight="1" x14ac:dyDescent="0.2">
      <c r="B5" s="118" t="s">
        <v>30</v>
      </c>
      <c r="C5" s="118"/>
      <c r="D5" s="118"/>
      <c r="E5" s="118"/>
      <c r="F5" s="118"/>
      <c r="G5" s="118"/>
      <c r="H5" s="118"/>
      <c r="I5" s="118"/>
      <c r="J5" s="118"/>
      <c r="K5" s="118"/>
      <c r="L5" s="118"/>
      <c r="M5" s="118"/>
    </row>
    <row r="6" spans="2:13" s="152" customFormat="1" ht="26.45" customHeight="1" x14ac:dyDescent="0.25">
      <c r="B6" s="134" t="s">
        <v>31</v>
      </c>
      <c r="C6" s="136" t="s">
        <v>44</v>
      </c>
      <c r="D6" s="136" t="s">
        <v>45</v>
      </c>
      <c r="E6" s="138" t="s">
        <v>32</v>
      </c>
      <c r="F6" s="136" t="s">
        <v>33</v>
      </c>
      <c r="G6" s="140" t="s">
        <v>34</v>
      </c>
      <c r="H6" s="142" t="s">
        <v>23</v>
      </c>
      <c r="I6" s="143"/>
      <c r="J6" s="143"/>
      <c r="K6" s="143"/>
      <c r="L6" s="144"/>
      <c r="M6" s="136" t="s">
        <v>77</v>
      </c>
    </row>
    <row r="7" spans="2:13" x14ac:dyDescent="0.2">
      <c r="B7" s="135"/>
      <c r="C7" s="137"/>
      <c r="D7" s="137"/>
      <c r="E7" s="139"/>
      <c r="F7" s="137"/>
      <c r="G7" s="141"/>
      <c r="H7" s="81" t="s">
        <v>37</v>
      </c>
      <c r="I7" s="81" t="s">
        <v>26</v>
      </c>
      <c r="J7" s="81" t="s">
        <v>27</v>
      </c>
      <c r="K7" s="81" t="s">
        <v>28</v>
      </c>
      <c r="L7" s="81" t="s">
        <v>221</v>
      </c>
      <c r="M7" s="137"/>
    </row>
    <row r="8" spans="2:13" s="153" customFormat="1" x14ac:dyDescent="0.2">
      <c r="B8" s="129" t="s">
        <v>64</v>
      </c>
      <c r="C8" s="130"/>
      <c r="D8" s="130"/>
      <c r="E8" s="130"/>
      <c r="F8" s="130"/>
      <c r="G8" s="130"/>
      <c r="H8" s="130"/>
      <c r="I8" s="130"/>
      <c r="J8" s="130"/>
      <c r="K8" s="130"/>
      <c r="L8" s="130"/>
      <c r="M8" s="131"/>
    </row>
    <row r="9" spans="2:13" ht="25.5" hidden="1" x14ac:dyDescent="0.2">
      <c r="B9" s="39" t="s">
        <v>31</v>
      </c>
      <c r="C9" s="40" t="s">
        <v>44</v>
      </c>
      <c r="D9" s="40" t="s">
        <v>45</v>
      </c>
      <c r="E9" s="42" t="s">
        <v>32</v>
      </c>
      <c r="F9" s="43" t="s">
        <v>33</v>
      </c>
      <c r="G9" s="27" t="s">
        <v>34</v>
      </c>
      <c r="H9" s="28" t="s">
        <v>23</v>
      </c>
      <c r="I9" s="28" t="s">
        <v>39</v>
      </c>
      <c r="J9" s="28" t="s">
        <v>40</v>
      </c>
      <c r="K9" s="28" t="s">
        <v>41</v>
      </c>
      <c r="L9" s="28" t="s">
        <v>42</v>
      </c>
      <c r="M9" s="29" t="s">
        <v>35</v>
      </c>
    </row>
    <row r="10" spans="2:13" s="53" customFormat="1" ht="60.6" customHeight="1" x14ac:dyDescent="0.2">
      <c r="B10" s="163" t="str">
        <f>CONCATENATE("1.",Prüfkriterien_1[[#This Row],[Hilfsspalte_Num]])</f>
        <v>1.1</v>
      </c>
      <c r="C10" s="164">
        <f>ROW()-ROW(Prüfkriterien_1[[#Headers],[Hilfsspalte_Kom]])</f>
        <v>1</v>
      </c>
      <c r="D10" s="165">
        <f>(Prüfkriterien_1[Hilfsspalte_Num]+10)/10</f>
        <v>1.1000000000000001</v>
      </c>
      <c r="E10" s="36" t="s">
        <v>106</v>
      </c>
      <c r="F10" s="37" t="s">
        <v>95</v>
      </c>
      <c r="G10" s="38" t="s">
        <v>99</v>
      </c>
      <c r="H10" s="33" t="s">
        <v>63</v>
      </c>
      <c r="I10" s="33" t="s">
        <v>36</v>
      </c>
      <c r="J10" s="33" t="s">
        <v>36</v>
      </c>
      <c r="K10" s="33"/>
      <c r="L10" s="33" t="s">
        <v>36</v>
      </c>
      <c r="M10" s="43"/>
    </row>
    <row r="11" spans="2:13" s="53" customFormat="1" ht="75" customHeight="1" x14ac:dyDescent="0.2">
      <c r="B11" s="163" t="str">
        <f>CONCATENATE("1.",Prüfkriterien_1[[#This Row],[Hilfsspalte_Num]])</f>
        <v>1.2</v>
      </c>
      <c r="C11" s="164">
        <f>ROW()-ROW(Prüfkriterien_1[[#Headers],[Hilfsspalte_Kom]])</f>
        <v>2</v>
      </c>
      <c r="D11" s="165">
        <f>(Prüfkriterien_1[Hilfsspalte_Num]+10)/10</f>
        <v>1.2</v>
      </c>
      <c r="E11" s="36" t="s">
        <v>103</v>
      </c>
      <c r="F11" s="37" t="s">
        <v>100</v>
      </c>
      <c r="G11" s="38" t="s">
        <v>93</v>
      </c>
      <c r="H11" s="33"/>
      <c r="I11" s="33" t="s">
        <v>36</v>
      </c>
      <c r="J11" s="33" t="s">
        <v>36</v>
      </c>
      <c r="K11" s="33"/>
      <c r="L11" s="33" t="s">
        <v>36</v>
      </c>
      <c r="M11" s="43"/>
    </row>
    <row r="12" spans="2:13" s="53" customFormat="1" ht="55.15" customHeight="1" x14ac:dyDescent="0.2">
      <c r="B12" s="163" t="str">
        <f>CONCATENATE("1.",Prüfkriterien_1[[#This Row],[Hilfsspalte_Num]])</f>
        <v>1.3</v>
      </c>
      <c r="C12" s="164">
        <f>ROW()-ROW(Prüfkriterien_1[[#Headers],[Hilfsspalte_Kom]])</f>
        <v>3</v>
      </c>
      <c r="D12" s="165">
        <f>(Prüfkriterien_1[Hilfsspalte_Num]+10)/10</f>
        <v>1.3</v>
      </c>
      <c r="E12" s="36" t="s">
        <v>211</v>
      </c>
      <c r="F12" s="37" t="s">
        <v>96</v>
      </c>
      <c r="G12" s="38" t="s">
        <v>101</v>
      </c>
      <c r="H12" s="33"/>
      <c r="I12" s="33"/>
      <c r="J12" s="33"/>
      <c r="K12" s="33"/>
      <c r="L12" s="33"/>
      <c r="M12" s="43"/>
    </row>
    <row r="13" spans="2:13" s="53" customFormat="1" ht="64.900000000000006" customHeight="1" x14ac:dyDescent="0.2">
      <c r="B13" s="166" t="str">
        <f>CONCATENATE("1.",Prüfkriterien_1[[#This Row],[Hilfsspalte_Num]])</f>
        <v>1.4</v>
      </c>
      <c r="C13" s="167">
        <f>ROW()-ROW(Prüfkriterien_1[[#Headers],[Hilfsspalte_Kom]])</f>
        <v>4</v>
      </c>
      <c r="D13" s="168">
        <f>(Prüfkriterien_1[Hilfsspalte_Num]+10)/10</f>
        <v>1.4</v>
      </c>
      <c r="E13" s="36" t="s">
        <v>104</v>
      </c>
      <c r="F13" s="169" t="s">
        <v>97</v>
      </c>
      <c r="G13" s="38" t="s">
        <v>108</v>
      </c>
      <c r="H13" s="55"/>
      <c r="I13" s="56"/>
      <c r="J13" s="56"/>
      <c r="K13" s="56"/>
      <c r="L13" s="56"/>
      <c r="M13" s="54"/>
    </row>
    <row r="14" spans="2:13" s="53" customFormat="1" ht="55.15" customHeight="1" x14ac:dyDescent="0.2">
      <c r="B14" s="166" t="str">
        <f>CONCATENATE("1.",Prüfkriterien_1[[#This Row],[Hilfsspalte_Num]])</f>
        <v>1.5</v>
      </c>
      <c r="C14" s="167">
        <f>ROW()-ROW(Prüfkriterien_1[[#Headers],[Hilfsspalte_Kom]])</f>
        <v>5</v>
      </c>
      <c r="D14" s="168">
        <f>(Prüfkriterien_1[Hilfsspalte_Num]+10)/10</f>
        <v>1.5</v>
      </c>
      <c r="E14" s="36" t="s">
        <v>105</v>
      </c>
      <c r="F14" s="37" t="s">
        <v>98</v>
      </c>
      <c r="G14" s="38" t="s">
        <v>222</v>
      </c>
      <c r="H14" s="55"/>
      <c r="I14" s="56"/>
      <c r="J14" s="56"/>
      <c r="K14" s="56"/>
      <c r="L14" s="56"/>
      <c r="M14" s="75"/>
    </row>
    <row r="15" spans="2:13" s="53" customFormat="1" ht="100.15" customHeight="1" x14ac:dyDescent="0.2">
      <c r="B15" s="170" t="str">
        <f>CONCATENATE("1.",Prüfkriterien_1[[#This Row],[Hilfsspalte_Num]])</f>
        <v>1.6</v>
      </c>
      <c r="C15" s="30">
        <f>ROW()-ROW(Prüfkriterien_1[[#Headers],[Hilfsspalte_Kom]])</f>
        <v>6</v>
      </c>
      <c r="D15" s="157">
        <f>(Prüfkriterien_1[Hilfsspalte_Num]+10)/10</f>
        <v>1.6</v>
      </c>
      <c r="E15" s="36" t="s">
        <v>109</v>
      </c>
      <c r="F15" s="171" t="s">
        <v>110</v>
      </c>
      <c r="G15" s="172" t="s">
        <v>240</v>
      </c>
      <c r="H15" s="28"/>
      <c r="I15" s="33"/>
      <c r="J15" s="33"/>
      <c r="K15" s="33"/>
      <c r="L15" s="33"/>
      <c r="M15" s="43"/>
    </row>
    <row r="16" spans="2:13" s="53" customFormat="1" ht="100.15" customHeight="1" x14ac:dyDescent="0.2">
      <c r="B16" s="170" t="str">
        <f>CONCATENATE("1.",Prüfkriterien_1[[#This Row],[Hilfsspalte_Num]])</f>
        <v>1.7</v>
      </c>
      <c r="C16" s="30">
        <f>ROW()-ROW(Prüfkriterien_1[[#Headers],[Hilfsspalte_Kom]])</f>
        <v>7</v>
      </c>
      <c r="D16" s="157">
        <f>(Prüfkriterien_1[Hilfsspalte_Num]+10)/10</f>
        <v>1.7</v>
      </c>
      <c r="E16" s="36" t="s">
        <v>109</v>
      </c>
      <c r="F16" s="173" t="s">
        <v>229</v>
      </c>
      <c r="G16" s="174" t="s">
        <v>228</v>
      </c>
      <c r="H16" s="28"/>
      <c r="I16" s="33"/>
      <c r="J16" s="33"/>
      <c r="K16" s="33"/>
      <c r="L16" s="33"/>
      <c r="M16" s="75"/>
    </row>
    <row r="17" spans="2:13" s="53" customFormat="1" ht="120" customHeight="1" x14ac:dyDescent="0.2">
      <c r="B17" s="170" t="str">
        <f>CONCATENATE("1.",Prüfkriterien_1[[#This Row],[Hilfsspalte_Num]])</f>
        <v>1.8</v>
      </c>
      <c r="C17" s="30">
        <f>ROW()-ROW(Prüfkriterien_1[[#Headers],[Hilfsspalte_Kom]])</f>
        <v>8</v>
      </c>
      <c r="D17" s="157">
        <f>(Prüfkriterien_1[Hilfsspalte_Num]+10)/10</f>
        <v>1.8</v>
      </c>
      <c r="E17" s="36" t="s">
        <v>111</v>
      </c>
      <c r="F17" s="37" t="s">
        <v>112</v>
      </c>
      <c r="G17" s="38" t="s">
        <v>113</v>
      </c>
      <c r="H17" s="28"/>
      <c r="I17" s="33"/>
      <c r="J17" s="33"/>
      <c r="K17" s="33"/>
      <c r="L17" s="33"/>
      <c r="M17" s="43"/>
    </row>
    <row r="18" spans="2:13" s="53" customFormat="1" ht="60" customHeight="1" x14ac:dyDescent="0.2">
      <c r="B18" s="170" t="str">
        <f>CONCATENATE("1.",Prüfkriterien_1[[#This Row],[Hilfsspalte_Num]])</f>
        <v>1.9</v>
      </c>
      <c r="C18" s="30">
        <f>ROW()-ROW(Prüfkriterien_1[[#Headers],[Hilfsspalte_Kom]])</f>
        <v>9</v>
      </c>
      <c r="D18" s="157">
        <f>(Prüfkriterien_1[Hilfsspalte_Num]+10)/10</f>
        <v>1.9</v>
      </c>
      <c r="E18" s="36" t="s">
        <v>111</v>
      </c>
      <c r="F18" s="37" t="s">
        <v>201</v>
      </c>
      <c r="G18" s="38" t="s">
        <v>202</v>
      </c>
      <c r="H18" s="28"/>
      <c r="I18" s="33"/>
      <c r="J18" s="33"/>
      <c r="K18" s="33"/>
      <c r="L18" s="33"/>
      <c r="M18" s="43"/>
    </row>
    <row r="19" spans="2:13" s="53" customFormat="1" ht="60" customHeight="1" x14ac:dyDescent="0.2">
      <c r="B19" s="170" t="str">
        <f>CONCATENATE("1.",Prüfkriterien_1[[#This Row],[Hilfsspalte_Num]])</f>
        <v>1.10</v>
      </c>
      <c r="C19" s="30">
        <f>ROW()-ROW(Prüfkriterien_1[[#Headers],[Hilfsspalte_Kom]])</f>
        <v>10</v>
      </c>
      <c r="D19" s="157">
        <f>(Prüfkriterien_1[Hilfsspalte_Num]+10)/10</f>
        <v>2</v>
      </c>
      <c r="E19" s="36" t="s">
        <v>111</v>
      </c>
      <c r="F19" s="37" t="s">
        <v>201</v>
      </c>
      <c r="G19" s="38" t="s">
        <v>202</v>
      </c>
      <c r="H19" s="28"/>
      <c r="I19" s="33"/>
      <c r="J19" s="33"/>
      <c r="K19" s="33"/>
      <c r="L19" s="33"/>
      <c r="M19" s="43"/>
    </row>
    <row r="20" spans="2:13" s="53" customFormat="1" ht="55.15" customHeight="1" x14ac:dyDescent="0.2">
      <c r="B20" s="170" t="str">
        <f>CONCATENATE("1.",Prüfkriterien_1[[#This Row],[Hilfsspalte_Num]])</f>
        <v>1.11</v>
      </c>
      <c r="C20" s="30">
        <f>ROW()-ROW(Prüfkriterien_1[[#Headers],[Hilfsspalte_Kom]])</f>
        <v>11</v>
      </c>
      <c r="D20" s="157">
        <f>(Prüfkriterien_1[Hilfsspalte_Num]+10)/10</f>
        <v>2.1</v>
      </c>
      <c r="E20" s="36" t="s">
        <v>209</v>
      </c>
      <c r="F20" s="37" t="s">
        <v>115</v>
      </c>
      <c r="G20" s="38"/>
      <c r="H20" s="28"/>
      <c r="I20" s="33"/>
      <c r="J20" s="33"/>
      <c r="K20" s="33"/>
      <c r="L20" s="33"/>
      <c r="M20" s="43"/>
    </row>
    <row r="21" spans="2:13" s="53" customFormat="1" ht="100.15" customHeight="1" x14ac:dyDescent="0.2">
      <c r="B21" s="170" t="str">
        <f>CONCATENATE("1.",Prüfkriterien_1[[#This Row],[Hilfsspalte_Num]])</f>
        <v>1.12</v>
      </c>
      <c r="C21" s="30">
        <f>ROW()-ROW(Prüfkriterien_1[[#Headers],[Hilfsspalte_Kom]])</f>
        <v>12</v>
      </c>
      <c r="D21" s="157">
        <f>(Prüfkriterien_1[Hilfsspalte_Num]+10)/10</f>
        <v>2.2000000000000002</v>
      </c>
      <c r="E21" s="36" t="s">
        <v>209</v>
      </c>
      <c r="F21" s="37" t="s">
        <v>239</v>
      </c>
      <c r="G21" s="38" t="s">
        <v>242</v>
      </c>
      <c r="H21" s="28"/>
      <c r="I21" s="33"/>
      <c r="J21" s="33"/>
      <c r="K21" s="33"/>
      <c r="L21" s="33"/>
      <c r="M21" s="75"/>
    </row>
    <row r="22" spans="2:13" s="53" customFormat="1" ht="204" customHeight="1" x14ac:dyDescent="0.2">
      <c r="B22" s="170" t="str">
        <f>CONCATENATE("1.",Prüfkriterien_1[[#This Row],[Hilfsspalte_Num]])</f>
        <v>1.13</v>
      </c>
      <c r="C22" s="30">
        <f>ROW()-ROW(Prüfkriterien_1[[#Headers],[Hilfsspalte_Kom]])</f>
        <v>13</v>
      </c>
      <c r="D22" s="157">
        <f>(Prüfkriterien_1[Hilfsspalte_Num]+10)/10</f>
        <v>2.2999999999999998</v>
      </c>
      <c r="E22" s="36" t="s">
        <v>210</v>
      </c>
      <c r="F22" s="37" t="s">
        <v>236</v>
      </c>
      <c r="G22" s="38" t="s">
        <v>223</v>
      </c>
      <c r="H22" s="28"/>
      <c r="I22" s="33"/>
      <c r="J22" s="33"/>
      <c r="K22" s="33"/>
      <c r="L22" s="33"/>
      <c r="M22" s="75"/>
    </row>
    <row r="23" spans="2:13" s="53" customFormat="1" ht="67.900000000000006" customHeight="1" x14ac:dyDescent="0.2">
      <c r="B23" s="175" t="str">
        <f>CONCATENATE("1.",Prüfkriterien_1[[#This Row],[Hilfsspalte_Num]])</f>
        <v>1.14</v>
      </c>
      <c r="C23" s="176">
        <f>ROW()-ROW(Prüfkriterien_1[[#Headers],[Hilfsspalte_Kom]])</f>
        <v>14</v>
      </c>
      <c r="D23" s="177">
        <f>(Prüfkriterien_1[Hilfsspalte_Num]+10)/10</f>
        <v>2.4</v>
      </c>
      <c r="E23" s="178" t="s">
        <v>118</v>
      </c>
      <c r="F23" s="80" t="s">
        <v>116</v>
      </c>
      <c r="G23" s="159" t="s">
        <v>107</v>
      </c>
      <c r="H23" s="78"/>
      <c r="I23" s="76"/>
      <c r="J23" s="76"/>
      <c r="K23" s="76"/>
      <c r="L23" s="76"/>
      <c r="M23" s="77"/>
    </row>
    <row r="24" spans="2:13" s="53" customFormat="1" ht="184.15" customHeight="1" x14ac:dyDescent="0.2">
      <c r="B24" s="170" t="str">
        <f>CONCATENATE("1.",Prüfkriterien_1[[#This Row],[Hilfsspalte_Num]])</f>
        <v>1.15</v>
      </c>
      <c r="C24" s="30">
        <f>ROW()-ROW(Prüfkriterien_1[[#Headers],[Hilfsspalte_Kom]])</f>
        <v>15</v>
      </c>
      <c r="D24" s="157">
        <f>(Prüfkriterien_1[Hilfsspalte_Num]+10)/10</f>
        <v>2.5</v>
      </c>
      <c r="E24" s="36" t="s">
        <v>118</v>
      </c>
      <c r="F24" s="37" t="s">
        <v>117</v>
      </c>
      <c r="G24" s="38" t="s">
        <v>237</v>
      </c>
      <c r="H24" s="28"/>
      <c r="I24" s="33" t="s">
        <v>36</v>
      </c>
      <c r="J24" s="33" t="s">
        <v>36</v>
      </c>
      <c r="K24" s="33"/>
      <c r="L24" s="33"/>
      <c r="M24" s="75"/>
    </row>
    <row r="25" spans="2:13" s="53" customFormat="1" ht="64.150000000000006" customHeight="1" x14ac:dyDescent="0.2">
      <c r="B25" s="163" t="str">
        <f>CONCATENATE("1.",Prüfkriterien_1[[#This Row],[Hilfsspalte_Num]])</f>
        <v>1.16</v>
      </c>
      <c r="C25" s="164">
        <f>ROW()-ROW(Prüfkriterien_1[[#Headers],[Hilfsspalte_Kom]])</f>
        <v>16</v>
      </c>
      <c r="D25" s="165">
        <f>(Prüfkriterien_1[Hilfsspalte_Num]+10)/10</f>
        <v>2.6</v>
      </c>
      <c r="E25" s="36" t="s">
        <v>118</v>
      </c>
      <c r="F25" s="37" t="s">
        <v>119</v>
      </c>
      <c r="G25" s="38" t="s">
        <v>120</v>
      </c>
      <c r="H25" s="33"/>
      <c r="I25" s="33" t="s">
        <v>36</v>
      </c>
      <c r="J25" s="33" t="s">
        <v>36</v>
      </c>
      <c r="K25" s="33"/>
      <c r="L25" s="33"/>
      <c r="M25" s="43"/>
    </row>
    <row r="26" spans="2:13" x14ac:dyDescent="0.2">
      <c r="B26" s="162" t="s">
        <v>121</v>
      </c>
      <c r="C26" s="162"/>
      <c r="D26" s="162"/>
      <c r="E26" s="162"/>
      <c r="F26" s="162"/>
      <c r="G26" s="162"/>
      <c r="H26" s="162"/>
      <c r="I26" s="162"/>
      <c r="J26" s="162"/>
      <c r="K26" s="162"/>
      <c r="L26" s="162"/>
      <c r="M26" s="162"/>
    </row>
    <row r="27" spans="2:13" s="44" customFormat="1" hidden="1" x14ac:dyDescent="0.2">
      <c r="B27" s="39" t="s">
        <v>39</v>
      </c>
      <c r="C27" s="40" t="s">
        <v>40</v>
      </c>
      <c r="D27" s="40" t="s">
        <v>41</v>
      </c>
      <c r="E27" s="26" t="s">
        <v>42</v>
      </c>
      <c r="F27" s="27" t="s">
        <v>43</v>
      </c>
      <c r="G27" s="27" t="s">
        <v>46</v>
      </c>
      <c r="H27" s="28" t="s">
        <v>47</v>
      </c>
      <c r="I27" s="28" t="s">
        <v>48</v>
      </c>
      <c r="J27" s="28" t="s">
        <v>49</v>
      </c>
      <c r="K27" s="28" t="s">
        <v>50</v>
      </c>
      <c r="L27" s="28" t="s">
        <v>51</v>
      </c>
      <c r="M27" s="29" t="s">
        <v>52</v>
      </c>
    </row>
    <row r="28" spans="2:13" s="44" customFormat="1" ht="139.9" customHeight="1" x14ac:dyDescent="0.2">
      <c r="B28" s="25" t="str">
        <f>CONCATENATE("2.",Prüfkriterien_2[[#This Row],[Spalte2]])</f>
        <v>2.1</v>
      </c>
      <c r="C28" s="30">
        <f>ROW()-ROW(Prüfkriterien_2[[#Headers],[Spalte3]])</f>
        <v>1</v>
      </c>
      <c r="D28" s="157">
        <f>(Prüfkriterien_2[[#This Row],[Spalte2]]+20)/10</f>
        <v>2.1</v>
      </c>
      <c r="E28" s="158" t="s">
        <v>122</v>
      </c>
      <c r="F28" s="159" t="s">
        <v>123</v>
      </c>
      <c r="G28" s="159" t="s">
        <v>124</v>
      </c>
      <c r="H28" s="56"/>
      <c r="I28" s="56"/>
      <c r="J28" s="56"/>
      <c r="K28" s="56"/>
      <c r="L28" s="56"/>
      <c r="M28" s="43"/>
    </row>
    <row r="29" spans="2:13" s="44" customFormat="1" ht="60" customHeight="1" x14ac:dyDescent="0.2">
      <c r="B29" s="160" t="str">
        <f>CONCATENATE("2.",Prüfkriterien_2[[#This Row],[Spalte2]])</f>
        <v>2.2</v>
      </c>
      <c r="C29" s="30">
        <f>ROW()-ROW(Prüfkriterien_2[[#Headers],[Spalte3]])</f>
        <v>2</v>
      </c>
      <c r="D29" s="157">
        <f>(Prüfkriterien_2[[#This Row],[Spalte2]]+20)/10</f>
        <v>2.2000000000000002</v>
      </c>
      <c r="E29" s="161" t="s">
        <v>125</v>
      </c>
      <c r="F29" s="38" t="s">
        <v>127</v>
      </c>
      <c r="G29" s="38" t="s">
        <v>203</v>
      </c>
      <c r="H29" s="56"/>
      <c r="I29" s="56"/>
      <c r="J29" s="56"/>
      <c r="K29" s="56"/>
      <c r="L29" s="56"/>
      <c r="M29" s="70"/>
    </row>
    <row r="30" spans="2:13" s="44" customFormat="1" ht="105.6" customHeight="1" x14ac:dyDescent="0.2">
      <c r="B30" s="160" t="str">
        <f>CONCATENATE("2.",Prüfkriterien_2[[#This Row],[Spalte2]])</f>
        <v>2.3</v>
      </c>
      <c r="C30" s="30">
        <f>ROW()-ROW(Prüfkriterien_2[[#Headers],[Spalte3]])</f>
        <v>3</v>
      </c>
      <c r="D30" s="157">
        <f>(Prüfkriterien_2[[#This Row],[Spalte2]]+20)/10</f>
        <v>2.2999999999999998</v>
      </c>
      <c r="E30" s="161" t="s">
        <v>125</v>
      </c>
      <c r="F30" s="38" t="s">
        <v>128</v>
      </c>
      <c r="G30" s="38" t="s">
        <v>129</v>
      </c>
      <c r="H30" s="56"/>
      <c r="I30" s="56"/>
      <c r="J30" s="56"/>
      <c r="K30" s="56"/>
      <c r="L30" s="56"/>
      <c r="M30" s="70"/>
    </row>
    <row r="31" spans="2:13" s="44" customFormat="1" ht="124.9" customHeight="1" x14ac:dyDescent="0.2">
      <c r="B31" s="160" t="str">
        <f>CONCATENATE("2.",Prüfkriterien_2[[#This Row],[Spalte2]])</f>
        <v>2.4</v>
      </c>
      <c r="C31" s="30">
        <f>ROW()-ROW(Prüfkriterien_2[[#Headers],[Spalte3]])</f>
        <v>4</v>
      </c>
      <c r="D31" s="157">
        <f>(Prüfkriterien_2[[#This Row],[Spalte2]]+20)/10</f>
        <v>2.4</v>
      </c>
      <c r="E31" s="161" t="s">
        <v>126</v>
      </c>
      <c r="F31" s="38" t="s">
        <v>224</v>
      </c>
      <c r="G31" s="38" t="s">
        <v>130</v>
      </c>
      <c r="H31" s="56"/>
      <c r="I31" s="56"/>
      <c r="J31" s="56"/>
      <c r="K31" s="56"/>
      <c r="L31" s="56"/>
      <c r="M31" s="75"/>
    </row>
    <row r="32" spans="2:13" x14ac:dyDescent="0.2">
      <c r="B32" s="181" t="s">
        <v>131</v>
      </c>
      <c r="C32" s="182"/>
      <c r="D32" s="182"/>
      <c r="E32" s="182"/>
      <c r="F32" s="182"/>
      <c r="G32" s="182"/>
      <c r="H32" s="182"/>
      <c r="I32" s="182"/>
      <c r="J32" s="182"/>
      <c r="K32" s="182"/>
      <c r="L32" s="182"/>
      <c r="M32" s="183"/>
    </row>
    <row r="33" spans="2:13" s="44" customFormat="1" hidden="1" x14ac:dyDescent="0.2">
      <c r="B33" s="39" t="s">
        <v>39</v>
      </c>
      <c r="C33" s="40" t="s">
        <v>40</v>
      </c>
      <c r="D33" s="40" t="s">
        <v>41</v>
      </c>
      <c r="E33" s="26" t="s">
        <v>42</v>
      </c>
      <c r="F33" s="27" t="s">
        <v>43</v>
      </c>
      <c r="G33" s="27" t="s">
        <v>46</v>
      </c>
      <c r="H33" s="28" t="s">
        <v>47</v>
      </c>
      <c r="I33" s="28" t="s">
        <v>48</v>
      </c>
      <c r="J33" s="28" t="s">
        <v>49</v>
      </c>
      <c r="K33" s="28" t="s">
        <v>50</v>
      </c>
      <c r="L33" s="28" t="s">
        <v>51</v>
      </c>
      <c r="M33" s="29" t="s">
        <v>52</v>
      </c>
    </row>
    <row r="34" spans="2:13" s="44" customFormat="1" ht="95.45" customHeight="1" x14ac:dyDescent="0.2">
      <c r="B34" s="25" t="str">
        <f>CONCATENATE("3.",Prüfkriterien_3[[#This Row],[Spalte2]])</f>
        <v>3.1</v>
      </c>
      <c r="C34" s="30">
        <f>ROW()-ROW(Prüfkriterien_3[[#Headers],[Spalte3]])</f>
        <v>1</v>
      </c>
      <c r="D34" s="30">
        <f>(Prüfkriterien_3[[#This Row],[Spalte2]]+30)/10</f>
        <v>3.1</v>
      </c>
      <c r="E34" s="158" t="s">
        <v>132</v>
      </c>
      <c r="F34" s="159" t="s">
        <v>133</v>
      </c>
      <c r="G34" s="159" t="s">
        <v>134</v>
      </c>
      <c r="H34" s="56"/>
      <c r="I34" s="56" t="s">
        <v>36</v>
      </c>
      <c r="J34" s="56" t="s">
        <v>36</v>
      </c>
      <c r="K34" s="56"/>
      <c r="L34" s="56"/>
      <c r="M34" s="43"/>
    </row>
    <row r="35" spans="2:13" s="44" customFormat="1" ht="163.9" customHeight="1" x14ac:dyDescent="0.2">
      <c r="B35" s="160" t="str">
        <f>CONCATENATE("3.",Prüfkriterien_3[[#This Row],[Spalte2]])</f>
        <v>3.2</v>
      </c>
      <c r="C35" s="184">
        <f>ROW()-ROW(Prüfkriterien_3[[#Headers],[Spalte3]])</f>
        <v>2</v>
      </c>
      <c r="D35" s="184">
        <f>(Prüfkriterien_3[[#This Row],[Spalte2]]+30)/10</f>
        <v>3.2</v>
      </c>
      <c r="E35" s="161" t="s">
        <v>132</v>
      </c>
      <c r="F35" s="38" t="s">
        <v>135</v>
      </c>
      <c r="G35" s="38" t="s">
        <v>136</v>
      </c>
      <c r="H35" s="56"/>
      <c r="I35" s="56"/>
      <c r="J35" s="56"/>
      <c r="K35" s="56"/>
      <c r="L35" s="56"/>
      <c r="M35" s="70"/>
    </row>
    <row r="36" spans="2:13" s="44" customFormat="1" ht="79.900000000000006" customHeight="1" x14ac:dyDescent="0.2">
      <c r="B36" s="160" t="str">
        <f>CONCATENATE("3.",Prüfkriterien_3[[#This Row],[Spalte2]])</f>
        <v>3.3</v>
      </c>
      <c r="C36" s="184">
        <f>ROW()-ROW(Prüfkriterien_3[[#Headers],[Spalte3]])</f>
        <v>3</v>
      </c>
      <c r="D36" s="184">
        <f>(Prüfkriterien_3[[#This Row],[Spalte2]]+30)/10</f>
        <v>3.3</v>
      </c>
      <c r="E36" s="161" t="s">
        <v>132</v>
      </c>
      <c r="F36" s="38" t="s">
        <v>161</v>
      </c>
      <c r="G36" s="38" t="s">
        <v>234</v>
      </c>
      <c r="H36" s="56"/>
      <c r="I36" s="56" t="s">
        <v>36</v>
      </c>
      <c r="J36" s="56" t="s">
        <v>36</v>
      </c>
      <c r="K36" s="56"/>
      <c r="L36" s="56"/>
      <c r="M36" s="75"/>
    </row>
    <row r="37" spans="2:13" s="44" customFormat="1" ht="4.5" hidden="1" customHeight="1" x14ac:dyDescent="0.2">
      <c r="B37" s="47" t="str">
        <f>CONCATENATE("3.",Prüfkriterien_3[[#This Row],[Spalte2]])</f>
        <v>3.4</v>
      </c>
      <c r="C37" s="48">
        <f>ROW()-ROW(Prüfkriterien_3[[#Headers],[Spalte3]])</f>
        <v>4</v>
      </c>
      <c r="D37" s="48">
        <f>(Prüfkriterien_3[[#This Row],[Spalte2]]+30)/10</f>
        <v>3.4</v>
      </c>
      <c r="E37" s="49"/>
      <c r="F37" s="50"/>
      <c r="G37" s="50"/>
      <c r="H37" s="56"/>
      <c r="I37" s="56"/>
      <c r="J37" s="56"/>
      <c r="K37" s="56"/>
      <c r="L37" s="56"/>
      <c r="M37" s="70"/>
    </row>
    <row r="38" spans="2:13" x14ac:dyDescent="0.2">
      <c r="B38" s="181" t="s">
        <v>137</v>
      </c>
      <c r="C38" s="182"/>
      <c r="D38" s="182"/>
      <c r="E38" s="182"/>
      <c r="F38" s="182"/>
      <c r="G38" s="182"/>
      <c r="H38" s="182"/>
      <c r="I38" s="182"/>
      <c r="J38" s="182"/>
      <c r="K38" s="182"/>
      <c r="L38" s="182"/>
      <c r="M38" s="183"/>
    </row>
    <row r="39" spans="2:13" hidden="1" x14ac:dyDescent="0.2">
      <c r="B39" s="39" t="s">
        <v>39</v>
      </c>
      <c r="C39" s="40" t="s">
        <v>40</v>
      </c>
      <c r="D39" s="40" t="s">
        <v>41</v>
      </c>
      <c r="E39" s="26" t="s">
        <v>42</v>
      </c>
      <c r="F39" s="27" t="s">
        <v>43</v>
      </c>
      <c r="G39" s="27" t="s">
        <v>46</v>
      </c>
      <c r="H39" s="28" t="s">
        <v>47</v>
      </c>
      <c r="I39" s="28" t="s">
        <v>48</v>
      </c>
      <c r="J39" s="28" t="s">
        <v>49</v>
      </c>
      <c r="K39" s="28" t="s">
        <v>50</v>
      </c>
      <c r="L39" s="28" t="s">
        <v>51</v>
      </c>
      <c r="M39" s="29" t="s">
        <v>52</v>
      </c>
    </row>
    <row r="40" spans="2:13" ht="84.6" customHeight="1" x14ac:dyDescent="0.2">
      <c r="B40" s="185" t="str">
        <f>CONCATENATE("4.",Prüfkriterien_4[[#This Row],[Spalte2]])</f>
        <v>4.1</v>
      </c>
      <c r="C40" s="186">
        <f>ROW()-ROW(Prüfkriterien_4[[#Headers],[Spalte3]])</f>
        <v>1</v>
      </c>
      <c r="D40" s="186">
        <f>(Prüfkriterien_4[Spalte2]+40)/10</f>
        <v>4.0999999999999996</v>
      </c>
      <c r="E40" s="187" t="s">
        <v>207</v>
      </c>
      <c r="F40" s="38" t="s">
        <v>204</v>
      </c>
      <c r="G40" s="38" t="s">
        <v>205</v>
      </c>
      <c r="H40" s="73"/>
      <c r="I40" s="73"/>
      <c r="J40" s="73"/>
      <c r="K40" s="73"/>
      <c r="L40" s="73"/>
      <c r="M40" s="74"/>
    </row>
    <row r="41" spans="2:13" ht="75" customHeight="1" x14ac:dyDescent="0.2">
      <c r="B41" s="185" t="str">
        <f>CONCATENATE("4.",Prüfkriterien_4[[#This Row],[Spalte2]])</f>
        <v>4.2</v>
      </c>
      <c r="C41" s="186">
        <f>ROW()-ROW(Prüfkriterien_4[[#Headers],[Spalte3]])</f>
        <v>2</v>
      </c>
      <c r="D41" s="186">
        <f>(Prüfkriterien_4[Spalte2]+40)/10</f>
        <v>4.2</v>
      </c>
      <c r="E41" s="187" t="s">
        <v>208</v>
      </c>
      <c r="F41" s="38" t="s">
        <v>206</v>
      </c>
      <c r="G41" s="38" t="s">
        <v>231</v>
      </c>
      <c r="H41" s="73"/>
      <c r="I41" s="73"/>
      <c r="J41" s="73"/>
      <c r="K41" s="73"/>
      <c r="L41" s="73"/>
      <c r="M41" s="75"/>
    </row>
    <row r="42" spans="2:13" ht="55.15" customHeight="1" x14ac:dyDescent="0.2">
      <c r="B42" s="25" t="str">
        <f>CONCATENATE("4.",Prüfkriterien_4[[#This Row],[Spalte2]])</f>
        <v>4.3</v>
      </c>
      <c r="C42" s="30">
        <f>ROW()-ROW(Prüfkriterien_4[[#Headers],[Spalte3]])</f>
        <v>3</v>
      </c>
      <c r="D42" s="30">
        <f>(Prüfkriterien_4[Spalte2]+40)/10</f>
        <v>4.3</v>
      </c>
      <c r="E42" s="161" t="s">
        <v>140</v>
      </c>
      <c r="F42" s="38" t="s">
        <v>162</v>
      </c>
      <c r="G42" s="38" t="s">
        <v>230</v>
      </c>
      <c r="H42" s="56"/>
      <c r="I42" s="56" t="s">
        <v>36</v>
      </c>
      <c r="J42" s="56" t="s">
        <v>36</v>
      </c>
      <c r="K42" s="56"/>
      <c r="L42" s="56"/>
      <c r="M42" s="75"/>
    </row>
    <row r="43" spans="2:13" ht="93" customHeight="1" x14ac:dyDescent="0.2">
      <c r="B43" s="188" t="str">
        <f>CONCATENATE("4.",Prüfkriterien_4[[#This Row],[Spalte2]])</f>
        <v>4.4</v>
      </c>
      <c r="C43" s="176">
        <f>ROW()-ROW(Prüfkriterien_4[[#Headers],[Spalte3]])</f>
        <v>4</v>
      </c>
      <c r="D43" s="176">
        <f>(Prüfkriterien_4[Spalte2]+40)/10</f>
        <v>4.4000000000000004</v>
      </c>
      <c r="E43" s="158" t="s">
        <v>141</v>
      </c>
      <c r="F43" s="159" t="s">
        <v>187</v>
      </c>
      <c r="G43" s="189" t="s">
        <v>241</v>
      </c>
      <c r="H43" s="76"/>
      <c r="I43" s="76" t="s">
        <v>36</v>
      </c>
      <c r="J43" s="76" t="s">
        <v>36</v>
      </c>
      <c r="K43" s="76"/>
      <c r="L43" s="76"/>
      <c r="M43" s="77"/>
    </row>
    <row r="44" spans="2:13" ht="124.15" customHeight="1" x14ac:dyDescent="0.2">
      <c r="B44" s="25" t="str">
        <f>CONCATENATE("4.",Prüfkriterien_4[[#This Row],[Spalte2]])</f>
        <v>4.5</v>
      </c>
      <c r="C44" s="30">
        <f>ROW()-ROW(Prüfkriterien_4[[#Headers],[Spalte3]])</f>
        <v>5</v>
      </c>
      <c r="D44" s="30">
        <f>(Prüfkriterien_4[Spalte2]+40)/10</f>
        <v>4.5</v>
      </c>
      <c r="E44" s="158" t="s">
        <v>141</v>
      </c>
      <c r="F44" s="159" t="s">
        <v>163</v>
      </c>
      <c r="G44" s="159" t="s">
        <v>142</v>
      </c>
      <c r="H44" s="33"/>
      <c r="I44" s="33"/>
      <c r="J44" s="33"/>
      <c r="K44" s="33"/>
      <c r="L44" s="33"/>
      <c r="M44" s="43"/>
    </row>
    <row r="45" spans="2:13" ht="55.15" customHeight="1" x14ac:dyDescent="0.2">
      <c r="B45" s="25" t="str">
        <f>CONCATENATE("4.",Prüfkriterien_4[[#This Row],[Spalte2]])</f>
        <v>4.6</v>
      </c>
      <c r="C45" s="30">
        <f>ROW()-ROW(Prüfkriterien_4[[#Headers],[Spalte3]])</f>
        <v>6</v>
      </c>
      <c r="D45" s="30">
        <f>(Prüfkriterien_4[Spalte2]+40)/10</f>
        <v>4.5999999999999996</v>
      </c>
      <c r="E45" s="190" t="s">
        <v>141</v>
      </c>
      <c r="F45" s="191" t="s">
        <v>164</v>
      </c>
      <c r="G45" s="191" t="s">
        <v>212</v>
      </c>
      <c r="H45" s="33"/>
      <c r="I45" s="33"/>
      <c r="J45" s="33"/>
      <c r="K45" s="33"/>
      <c r="L45" s="33"/>
      <c r="M45" s="43"/>
    </row>
    <row r="46" spans="2:13" ht="55.15" customHeight="1" x14ac:dyDescent="0.2">
      <c r="B46" s="25" t="str">
        <f>CONCATENATE("4.",Prüfkriterien_4[[#This Row],[Spalte2]])</f>
        <v>4.7</v>
      </c>
      <c r="C46" s="30">
        <f>ROW()-ROW(Prüfkriterien_4[[#Headers],[Spalte3]])</f>
        <v>7</v>
      </c>
      <c r="D46" s="30">
        <f>(Prüfkriterien_4[Spalte2]+40)/10</f>
        <v>4.7</v>
      </c>
      <c r="E46" s="161" t="s">
        <v>141</v>
      </c>
      <c r="F46" s="38" t="s">
        <v>165</v>
      </c>
      <c r="G46" s="38" t="s">
        <v>143</v>
      </c>
      <c r="H46" s="33"/>
      <c r="I46" s="33"/>
      <c r="J46" s="33"/>
      <c r="K46" s="33"/>
      <c r="L46" s="33"/>
      <c r="M46" s="43"/>
    </row>
    <row r="47" spans="2:13" ht="55.15" customHeight="1" x14ac:dyDescent="0.2">
      <c r="B47" s="25" t="str">
        <f>CONCATENATE("4.",Prüfkriterien_4[[#This Row],[Spalte2]])</f>
        <v>4.8</v>
      </c>
      <c r="C47" s="30">
        <f>ROW()-ROW(Prüfkriterien_4[[#Headers],[Spalte3]])</f>
        <v>8</v>
      </c>
      <c r="D47" s="30">
        <f>(Prüfkriterien_4[Spalte2]+40)/10</f>
        <v>4.8</v>
      </c>
      <c r="E47" s="192" t="s">
        <v>141</v>
      </c>
      <c r="F47" s="38" t="s">
        <v>213</v>
      </c>
      <c r="G47" s="38" t="s">
        <v>63</v>
      </c>
      <c r="H47" s="33"/>
      <c r="I47" s="33"/>
      <c r="J47" s="33"/>
      <c r="K47" s="33"/>
      <c r="L47" s="33"/>
      <c r="M47" s="43"/>
    </row>
    <row r="48" spans="2:13" ht="60" customHeight="1" x14ac:dyDescent="0.2">
      <c r="B48" s="25" t="str">
        <f>CONCATENATE("4.",Prüfkriterien_4[[#This Row],[Spalte2]])</f>
        <v>4.9</v>
      </c>
      <c r="C48" s="30">
        <f>ROW()-ROW(Prüfkriterien_4[[#Headers],[Spalte3]])</f>
        <v>9</v>
      </c>
      <c r="D48" s="30">
        <f>(Prüfkriterien_4[Spalte2]+40)/10</f>
        <v>4.9000000000000004</v>
      </c>
      <c r="E48" s="190" t="s">
        <v>141</v>
      </c>
      <c r="F48" s="38" t="s">
        <v>214</v>
      </c>
      <c r="G48" s="38"/>
      <c r="H48" s="33"/>
      <c r="I48" s="33"/>
      <c r="J48" s="33"/>
      <c r="K48" s="33"/>
      <c r="L48" s="33"/>
      <c r="M48" s="43"/>
    </row>
    <row r="49" spans="2:13" ht="55.15" customHeight="1" x14ac:dyDescent="0.2">
      <c r="B49" s="25" t="str">
        <f>CONCATENATE("4.",Prüfkriterien_4[[#This Row],[Spalte2]])</f>
        <v>4.10</v>
      </c>
      <c r="C49" s="30">
        <f>ROW()-ROW(Prüfkriterien_4[[#Headers],[Spalte3]])</f>
        <v>10</v>
      </c>
      <c r="D49" s="30">
        <f>(Prüfkriterien_4[Spalte2]+40)/10</f>
        <v>5</v>
      </c>
      <c r="E49" s="161" t="s">
        <v>141</v>
      </c>
      <c r="F49" s="38" t="s">
        <v>215</v>
      </c>
      <c r="G49" s="38"/>
      <c r="H49" s="33"/>
      <c r="I49" s="33"/>
      <c r="J49" s="33"/>
      <c r="K49" s="33"/>
      <c r="L49" s="33"/>
      <c r="M49" s="43"/>
    </row>
    <row r="50" spans="2:13" ht="60" customHeight="1" x14ac:dyDescent="0.2">
      <c r="B50" s="25" t="str">
        <f>CONCATENATE("4.",Prüfkriterien_4[[#This Row],[Spalte2]])</f>
        <v>4.11</v>
      </c>
      <c r="C50" s="30">
        <f>ROW()-ROW(Prüfkriterien_4[[#Headers],[Spalte3]])</f>
        <v>11</v>
      </c>
      <c r="D50" s="30">
        <f>(Prüfkriterien_4[Spalte2]+40)/10</f>
        <v>5.0999999999999996</v>
      </c>
      <c r="E50" s="161" t="s">
        <v>144</v>
      </c>
      <c r="F50" s="38" t="s">
        <v>166</v>
      </c>
      <c r="G50" s="38"/>
      <c r="H50" s="33"/>
      <c r="I50" s="33"/>
      <c r="J50" s="33"/>
      <c r="K50" s="33"/>
      <c r="L50" s="33"/>
      <c r="M50" s="43"/>
    </row>
    <row r="51" spans="2:13" ht="124.15" customHeight="1" x14ac:dyDescent="0.2">
      <c r="B51" s="25" t="str">
        <f>CONCATENATE("4.",Prüfkriterien_4[[#This Row],[Spalte2]])</f>
        <v>4.12</v>
      </c>
      <c r="C51" s="30">
        <f>ROW()-ROW(Prüfkriterien_4[[#Headers],[Spalte3]])</f>
        <v>12</v>
      </c>
      <c r="D51" s="30">
        <f>(Prüfkriterien_4[Spalte2]+40)/10</f>
        <v>5.2</v>
      </c>
      <c r="E51" s="161" t="s">
        <v>145</v>
      </c>
      <c r="F51" s="38" t="s">
        <v>225</v>
      </c>
      <c r="G51" s="38"/>
      <c r="H51" s="33"/>
      <c r="I51" s="33"/>
      <c r="J51" s="33"/>
      <c r="K51" s="33"/>
      <c r="L51" s="33"/>
      <c r="M51" s="75"/>
    </row>
    <row r="52" spans="2:13" ht="125.45" customHeight="1" x14ac:dyDescent="0.2">
      <c r="B52" s="25" t="str">
        <f>CONCATENATE("4.",Prüfkriterien_4[[#This Row],[Spalte2]])</f>
        <v>4.13</v>
      </c>
      <c r="C52" s="30">
        <f>ROW()-ROW(Prüfkriterien_4[[#Headers],[Spalte3]])</f>
        <v>13</v>
      </c>
      <c r="D52" s="30">
        <f>(Prüfkriterien_4[Spalte2]+40)/10</f>
        <v>5.3</v>
      </c>
      <c r="E52" s="161" t="s">
        <v>145</v>
      </c>
      <c r="F52" s="38" t="s">
        <v>167</v>
      </c>
      <c r="G52" s="38" t="s">
        <v>216</v>
      </c>
      <c r="H52" s="33"/>
      <c r="I52" s="33"/>
      <c r="J52" s="33"/>
      <c r="K52" s="33"/>
      <c r="L52" s="33"/>
      <c r="M52" s="43"/>
    </row>
    <row r="53" spans="2:13" ht="55.15" customHeight="1" x14ac:dyDescent="0.2">
      <c r="B53" s="25" t="str">
        <f>CONCATENATE("4.",Prüfkriterien_4[[#This Row],[Spalte2]])</f>
        <v>4.14</v>
      </c>
      <c r="C53" s="30">
        <f>ROW()-ROW(Prüfkriterien_4[[#Headers],[Spalte3]])</f>
        <v>14</v>
      </c>
      <c r="D53" s="30">
        <f>(Prüfkriterien_4[Spalte2]+40)/10</f>
        <v>5.4</v>
      </c>
      <c r="E53" s="161" t="s">
        <v>145</v>
      </c>
      <c r="F53" s="38" t="s">
        <v>168</v>
      </c>
      <c r="G53" s="38"/>
      <c r="H53" s="33"/>
      <c r="I53" s="33"/>
      <c r="J53" s="33"/>
      <c r="K53" s="33"/>
      <c r="L53" s="33"/>
      <c r="M53" s="43"/>
    </row>
    <row r="54" spans="2:13" ht="85.15" customHeight="1" x14ac:dyDescent="0.2">
      <c r="B54" s="25" t="str">
        <f>CONCATENATE("4.",Prüfkriterien_4[[#This Row],[Spalte2]])</f>
        <v>4.15</v>
      </c>
      <c r="C54" s="30">
        <f>ROW()-ROW(Prüfkriterien_4[[#Headers],[Spalte3]])</f>
        <v>15</v>
      </c>
      <c r="D54" s="30">
        <f>(Prüfkriterien_4[Spalte2]+40)/10</f>
        <v>5.5</v>
      </c>
      <c r="E54" s="161" t="s">
        <v>145</v>
      </c>
      <c r="F54" s="38" t="s">
        <v>188</v>
      </c>
      <c r="G54" s="38" t="s">
        <v>146</v>
      </c>
      <c r="H54" s="33"/>
      <c r="I54" s="33"/>
      <c r="J54" s="33"/>
      <c r="K54" s="33"/>
      <c r="L54" s="33"/>
      <c r="M54" s="43"/>
    </row>
    <row r="55" spans="2:13" ht="60" customHeight="1" x14ac:dyDescent="0.2">
      <c r="B55" s="25" t="str">
        <f>CONCATENATE("4.",Prüfkriterien_4[[#This Row],[Spalte2]])</f>
        <v>4.16</v>
      </c>
      <c r="C55" s="30">
        <f>ROW()-ROW(Prüfkriterien_4[[#Headers],[Spalte3]])</f>
        <v>16</v>
      </c>
      <c r="D55" s="30">
        <f>(Prüfkriterien_4[Spalte2]+40)/10</f>
        <v>5.6</v>
      </c>
      <c r="E55" s="161" t="s">
        <v>145</v>
      </c>
      <c r="F55" s="38" t="s">
        <v>169</v>
      </c>
      <c r="G55" s="38"/>
      <c r="H55" s="33"/>
      <c r="I55" s="33"/>
      <c r="J55" s="33"/>
      <c r="K55" s="33"/>
      <c r="L55" s="33"/>
      <c r="M55" s="43"/>
    </row>
    <row r="56" spans="2:13" ht="60" customHeight="1" x14ac:dyDescent="0.2">
      <c r="B56" s="25" t="str">
        <f>CONCATENATE("4.",Prüfkriterien_4[[#This Row],[Spalte2]])</f>
        <v>4.17</v>
      </c>
      <c r="C56" s="30">
        <f>ROW()-ROW(Prüfkriterien_4[[#Headers],[Spalte3]])</f>
        <v>17</v>
      </c>
      <c r="D56" s="30">
        <f>(Prüfkriterien_4[Spalte2]+40)/10</f>
        <v>5.7</v>
      </c>
      <c r="E56" s="158" t="s">
        <v>145</v>
      </c>
      <c r="F56" s="159" t="s">
        <v>189</v>
      </c>
      <c r="G56" s="159" t="s">
        <v>147</v>
      </c>
      <c r="H56" s="33"/>
      <c r="I56" s="33"/>
      <c r="J56" s="33"/>
      <c r="K56" s="33"/>
      <c r="L56" s="33"/>
      <c r="M56" s="43"/>
    </row>
    <row r="57" spans="2:13" ht="157.15" customHeight="1" x14ac:dyDescent="0.2">
      <c r="B57" s="25" t="str">
        <f>CONCATENATE("4.",Prüfkriterien_4[[#This Row],[Spalte2]])</f>
        <v>4.18</v>
      </c>
      <c r="C57" s="30">
        <f>ROW()-ROW(Prüfkriterien_4[[#Headers],[Spalte3]])</f>
        <v>18</v>
      </c>
      <c r="D57" s="30">
        <f>(Prüfkriterien_4[Spalte2]+40)/10</f>
        <v>5.8</v>
      </c>
      <c r="E57" s="192" t="s">
        <v>145</v>
      </c>
      <c r="F57" s="193" t="s">
        <v>170</v>
      </c>
      <c r="G57" s="193" t="s">
        <v>217</v>
      </c>
      <c r="H57" s="33"/>
      <c r="I57" s="33"/>
      <c r="J57" s="33"/>
      <c r="K57" s="33"/>
      <c r="L57" s="33"/>
      <c r="M57" s="43"/>
    </row>
    <row r="58" spans="2:13" ht="60" customHeight="1" x14ac:dyDescent="0.2">
      <c r="B58" s="25" t="str">
        <f>CONCATENATE("4.",Prüfkriterien_4[[#This Row],[Spalte2]])</f>
        <v>4.19</v>
      </c>
      <c r="C58" s="30">
        <f>ROW()-ROW(Prüfkriterien_4[[#Headers],[Spalte3]])</f>
        <v>19</v>
      </c>
      <c r="D58" s="30">
        <f>(Prüfkriterien_4[Spalte2]+40)/10</f>
        <v>5.9</v>
      </c>
      <c r="E58" s="190" t="s">
        <v>145</v>
      </c>
      <c r="F58" s="191" t="s">
        <v>218</v>
      </c>
      <c r="G58" s="191"/>
      <c r="H58" s="33"/>
      <c r="I58" s="33"/>
      <c r="J58" s="33"/>
      <c r="K58" s="33"/>
      <c r="L58" s="33"/>
      <c r="M58" s="43"/>
    </row>
    <row r="59" spans="2:13" ht="128.44999999999999" customHeight="1" x14ac:dyDescent="0.2">
      <c r="B59" s="25" t="str">
        <f>CONCATENATE("4.",Prüfkriterien_4[[#This Row],[Spalte2]])</f>
        <v>4.20</v>
      </c>
      <c r="C59" s="30">
        <f>ROW()-ROW(Prüfkriterien_4[[#Headers],[Spalte3]])</f>
        <v>20</v>
      </c>
      <c r="D59" s="30">
        <f>(Prüfkriterien_4[Spalte2]+40)/10</f>
        <v>6</v>
      </c>
      <c r="E59" s="161" t="s">
        <v>145</v>
      </c>
      <c r="F59" s="38" t="s">
        <v>171</v>
      </c>
      <c r="G59" s="38" t="s">
        <v>148</v>
      </c>
      <c r="H59" s="33"/>
      <c r="I59" s="33"/>
      <c r="J59" s="33"/>
      <c r="K59" s="33"/>
      <c r="L59" s="33"/>
      <c r="M59" s="43"/>
    </row>
    <row r="60" spans="2:13" ht="268.89999999999998" customHeight="1" x14ac:dyDescent="0.2">
      <c r="B60" s="25" t="str">
        <f>CONCATENATE("4.",Prüfkriterien_4[[#This Row],[Spalte2]])</f>
        <v>4.21</v>
      </c>
      <c r="C60" s="30">
        <f>ROW()-ROW(Prüfkriterien_4[[#Headers],[Spalte3]])</f>
        <v>21</v>
      </c>
      <c r="D60" s="30">
        <f>(Prüfkriterien_4[Spalte2]+40)/10</f>
        <v>6.1</v>
      </c>
      <c r="E60" s="161" t="s">
        <v>145</v>
      </c>
      <c r="F60" s="38" t="s">
        <v>172</v>
      </c>
      <c r="G60" s="38" t="s">
        <v>233</v>
      </c>
      <c r="H60" s="33"/>
      <c r="I60" s="33"/>
      <c r="J60" s="33"/>
      <c r="K60" s="33"/>
      <c r="L60" s="33"/>
      <c r="M60" s="75"/>
    </row>
    <row r="61" spans="2:13" ht="70.150000000000006" customHeight="1" x14ac:dyDescent="0.2">
      <c r="B61" s="25" t="str">
        <f>CONCATENATE("4.",Prüfkriterien_4[[#This Row],[Spalte2]])</f>
        <v>4.22</v>
      </c>
      <c r="C61" s="30">
        <f>ROW()-ROW(Prüfkriterien_4[[#Headers],[Spalte3]])</f>
        <v>22</v>
      </c>
      <c r="D61" s="30">
        <f>(Prüfkriterien_4[Spalte2]+40)/10</f>
        <v>6.2</v>
      </c>
      <c r="E61" s="161" t="s">
        <v>149</v>
      </c>
      <c r="F61" s="38" t="s">
        <v>173</v>
      </c>
      <c r="G61" s="38" t="s">
        <v>150</v>
      </c>
      <c r="H61" s="33"/>
      <c r="I61" s="33"/>
      <c r="J61" s="33"/>
      <c r="K61" s="33"/>
      <c r="L61" s="33"/>
      <c r="M61" s="43"/>
    </row>
    <row r="62" spans="2:13" ht="60" customHeight="1" x14ac:dyDescent="0.2">
      <c r="B62" s="25" t="str">
        <f>CONCATENATE("4.",Prüfkriterien_4[[#This Row],[Spalte2]])</f>
        <v>4.23</v>
      </c>
      <c r="C62" s="30">
        <f>ROW()-ROW(Prüfkriterien_4[[#Headers],[Spalte3]])</f>
        <v>23</v>
      </c>
      <c r="D62" s="30">
        <f>(Prüfkriterien_4[Spalte2]+40)/10</f>
        <v>6.3</v>
      </c>
      <c r="E62" s="158" t="s">
        <v>149</v>
      </c>
      <c r="F62" s="38" t="s">
        <v>174</v>
      </c>
      <c r="G62" s="38" t="s">
        <v>151</v>
      </c>
      <c r="H62" s="33"/>
      <c r="I62" s="33"/>
      <c r="J62" s="33"/>
      <c r="K62" s="33"/>
      <c r="L62" s="33"/>
      <c r="M62" s="43"/>
    </row>
    <row r="63" spans="2:13" ht="120" customHeight="1" x14ac:dyDescent="0.2">
      <c r="B63" s="25" t="str">
        <f>CONCATENATE("4.",Prüfkriterien_4[[#This Row],[Spalte2]])</f>
        <v>4.24</v>
      </c>
      <c r="C63" s="30">
        <f>ROW()-ROW(Prüfkriterien_4[[#Headers],[Spalte3]])</f>
        <v>24</v>
      </c>
      <c r="D63" s="30">
        <f>(Prüfkriterien_4[Spalte2]+40)/10</f>
        <v>6.4</v>
      </c>
      <c r="E63" s="190" t="s">
        <v>114</v>
      </c>
      <c r="F63" s="191" t="s">
        <v>192</v>
      </c>
      <c r="G63" s="191" t="s">
        <v>226</v>
      </c>
      <c r="H63" s="33"/>
      <c r="I63" s="33"/>
      <c r="J63" s="33"/>
      <c r="K63" s="33"/>
      <c r="L63" s="33"/>
      <c r="M63" s="75"/>
    </row>
    <row r="64" spans="2:13" ht="55.15" customHeight="1" x14ac:dyDescent="0.2">
      <c r="B64" s="188" t="str">
        <f>CONCATENATE("4.",Prüfkriterien_4[[#This Row],[Spalte2]])</f>
        <v>4.25</v>
      </c>
      <c r="C64" s="176">
        <f>ROW()-ROW(Prüfkriterien_4[[#Headers],[Spalte3]])</f>
        <v>25</v>
      </c>
      <c r="D64" s="176">
        <f>(Prüfkriterien_4[Spalte2]+40)/10</f>
        <v>6.5</v>
      </c>
      <c r="E64" s="158" t="s">
        <v>114</v>
      </c>
      <c r="F64" s="159" t="s">
        <v>219</v>
      </c>
      <c r="G64" s="159" t="s">
        <v>175</v>
      </c>
      <c r="H64" s="76"/>
      <c r="I64" s="76"/>
      <c r="J64" s="76"/>
      <c r="K64" s="76"/>
      <c r="L64" s="76"/>
      <c r="M64" s="77"/>
    </row>
    <row r="65" spans="2:13" ht="199.9" customHeight="1" x14ac:dyDescent="0.2">
      <c r="B65" s="25" t="str">
        <f>CONCATENATE("4.",Prüfkriterien_4[[#This Row],[Spalte2]])</f>
        <v>4.26</v>
      </c>
      <c r="C65" s="30">
        <f>ROW()-ROW(Prüfkriterien_4[[#Headers],[Spalte3]])</f>
        <v>26</v>
      </c>
      <c r="D65" s="30">
        <f>(Prüfkriterien_4[Spalte2]+40)/10</f>
        <v>6.6</v>
      </c>
      <c r="E65" s="161" t="s">
        <v>152</v>
      </c>
      <c r="F65" s="38" t="s">
        <v>194</v>
      </c>
      <c r="G65" s="38" t="s">
        <v>190</v>
      </c>
      <c r="H65" s="33"/>
      <c r="I65" s="33"/>
      <c r="J65" s="33"/>
      <c r="K65" s="33"/>
      <c r="L65" s="33"/>
      <c r="M65" s="43"/>
    </row>
    <row r="66" spans="2:13" ht="60" customHeight="1" x14ac:dyDescent="0.2">
      <c r="B66" s="25" t="str">
        <f>CONCATENATE("4.",Prüfkriterien_4[[#This Row],[Spalte2]])</f>
        <v>4.27</v>
      </c>
      <c r="C66" s="30">
        <f>ROW()-ROW(Prüfkriterien_4[[#Headers],[Spalte3]])</f>
        <v>27</v>
      </c>
      <c r="D66" s="30">
        <f>(Prüfkriterien_4[Spalte2]+40)/10</f>
        <v>6.7</v>
      </c>
      <c r="E66" s="158" t="s">
        <v>152</v>
      </c>
      <c r="F66" s="159" t="s">
        <v>193</v>
      </c>
      <c r="G66" s="159"/>
      <c r="H66" s="33"/>
      <c r="I66" s="33"/>
      <c r="J66" s="33"/>
      <c r="K66" s="33"/>
      <c r="L66" s="33"/>
      <c r="M66" s="43"/>
    </row>
    <row r="67" spans="2:13" ht="109.9" customHeight="1" x14ac:dyDescent="0.2">
      <c r="B67" s="160" t="str">
        <f>CONCATENATE("4.",Prüfkriterien_4[[#This Row],[Spalte2]])</f>
        <v>4.28</v>
      </c>
      <c r="C67" s="184">
        <f>ROW()-ROW(Prüfkriterien_4[[#Headers],[Spalte3]])</f>
        <v>28</v>
      </c>
      <c r="D67" s="184">
        <f>(Prüfkriterien_4[Spalte2]+40)/10</f>
        <v>6.8</v>
      </c>
      <c r="E67" s="192" t="s">
        <v>152</v>
      </c>
      <c r="F67" s="193" t="s">
        <v>195</v>
      </c>
      <c r="G67" s="193" t="s">
        <v>191</v>
      </c>
      <c r="H67" s="56"/>
      <c r="I67" s="56"/>
      <c r="J67" s="56"/>
      <c r="K67" s="56"/>
      <c r="L67" s="56"/>
      <c r="M67" s="43"/>
    </row>
    <row r="68" spans="2:13" ht="224.45" customHeight="1" x14ac:dyDescent="0.2">
      <c r="B68" s="160" t="str">
        <f>CONCATENATE("4.",Prüfkriterien_4[[#This Row],[Spalte2]])</f>
        <v>4.29</v>
      </c>
      <c r="C68" s="184">
        <f>ROW()-ROW(Prüfkriterien_4[[#Headers],[Spalte3]])</f>
        <v>29</v>
      </c>
      <c r="D68" s="184">
        <f>(Prüfkriterien_4[Spalte2]+40)/10</f>
        <v>6.9</v>
      </c>
      <c r="E68" s="190" t="s">
        <v>153</v>
      </c>
      <c r="F68" s="191" t="s">
        <v>177</v>
      </c>
      <c r="G68" s="191" t="s">
        <v>176</v>
      </c>
      <c r="H68" s="56"/>
      <c r="I68" s="56"/>
      <c r="J68" s="56"/>
      <c r="K68" s="56"/>
      <c r="L68" s="56"/>
      <c r="M68" s="70"/>
    </row>
    <row r="69" spans="2:13" ht="154.9" customHeight="1" x14ac:dyDescent="0.2">
      <c r="B69" s="188" t="str">
        <f>CONCATENATE("4.",Prüfkriterien_4[[#This Row],[Spalte2]])</f>
        <v>4.30</v>
      </c>
      <c r="C69" s="176">
        <f>ROW()-ROW(Prüfkriterien_4[[#Headers],[Spalte3]])</f>
        <v>30</v>
      </c>
      <c r="D69" s="176">
        <f>(Prüfkriterien_4[Spalte2]+40)/10</f>
        <v>7</v>
      </c>
      <c r="E69" s="158" t="s">
        <v>153</v>
      </c>
      <c r="F69" s="159" t="s">
        <v>178</v>
      </c>
      <c r="G69" s="159" t="s">
        <v>179</v>
      </c>
      <c r="H69" s="76"/>
      <c r="I69" s="76"/>
      <c r="J69" s="76"/>
      <c r="K69" s="76"/>
      <c r="L69" s="76"/>
      <c r="M69" s="77"/>
    </row>
    <row r="70" spans="2:13" ht="97.9" customHeight="1" x14ac:dyDescent="0.2">
      <c r="B70" s="160" t="str">
        <f>CONCATENATE("4.",Prüfkriterien_4[[#This Row],[Spalte2]])</f>
        <v>4.31</v>
      </c>
      <c r="C70" s="184">
        <f>ROW()-ROW(Prüfkriterien_4[[#Headers],[Spalte3]])</f>
        <v>31</v>
      </c>
      <c r="D70" s="184">
        <f>(Prüfkriterien_4[Spalte2]+40)/10</f>
        <v>7.1</v>
      </c>
      <c r="E70" s="161" t="s">
        <v>153</v>
      </c>
      <c r="F70" s="38" t="s">
        <v>180</v>
      </c>
      <c r="G70" s="38" t="s">
        <v>181</v>
      </c>
      <c r="H70" s="56"/>
      <c r="I70" s="56"/>
      <c r="J70" s="56"/>
      <c r="K70" s="56"/>
      <c r="L70" s="56"/>
      <c r="M70" s="70"/>
    </row>
    <row r="71" spans="2:13" ht="67.900000000000006" customHeight="1" x14ac:dyDescent="0.2">
      <c r="B71" s="194" t="str">
        <f>CONCATENATE("4.",Prüfkriterien_4[[#This Row],[Spalte2]])</f>
        <v>4.32</v>
      </c>
      <c r="C71" s="195">
        <f>ROW()-ROW(Prüfkriterien_4[[#Headers],[Spalte3]])</f>
        <v>32</v>
      </c>
      <c r="D71" s="195">
        <f>(Prüfkriterien_4[Spalte2]+40)/10</f>
        <v>7.2</v>
      </c>
      <c r="E71" s="158" t="s">
        <v>153</v>
      </c>
      <c r="F71" s="159" t="s">
        <v>182</v>
      </c>
      <c r="G71" s="159" t="s">
        <v>235</v>
      </c>
      <c r="H71" s="79"/>
      <c r="I71" s="79"/>
      <c r="J71" s="79"/>
      <c r="K71" s="79"/>
      <c r="L71" s="79"/>
      <c r="M71" s="77"/>
    </row>
    <row r="72" spans="2:13" x14ac:dyDescent="0.2">
      <c r="B72" s="181" t="s">
        <v>154</v>
      </c>
      <c r="C72" s="182"/>
      <c r="D72" s="182"/>
      <c r="E72" s="182"/>
      <c r="F72" s="182"/>
      <c r="G72" s="182"/>
      <c r="H72" s="182"/>
      <c r="I72" s="182"/>
      <c r="J72" s="182"/>
      <c r="K72" s="182"/>
      <c r="L72" s="182"/>
      <c r="M72" s="183"/>
    </row>
    <row r="73" spans="2:13" hidden="1" x14ac:dyDescent="0.2">
      <c r="B73" s="39" t="s">
        <v>39</v>
      </c>
      <c r="C73" s="40" t="s">
        <v>40</v>
      </c>
      <c r="D73" s="40" t="s">
        <v>41</v>
      </c>
      <c r="E73" s="26" t="s">
        <v>42</v>
      </c>
      <c r="F73" s="27" t="s">
        <v>43</v>
      </c>
      <c r="G73" s="27" t="s">
        <v>46</v>
      </c>
      <c r="H73" s="28" t="s">
        <v>47</v>
      </c>
      <c r="I73" s="28" t="s">
        <v>48</v>
      </c>
      <c r="J73" s="28" t="s">
        <v>49</v>
      </c>
      <c r="K73" s="28" t="s">
        <v>50</v>
      </c>
      <c r="L73" s="28" t="s">
        <v>51</v>
      </c>
      <c r="M73" s="29" t="s">
        <v>52</v>
      </c>
    </row>
    <row r="74" spans="2:13" ht="99.6" customHeight="1" x14ac:dyDescent="0.2">
      <c r="B74" s="25" t="str">
        <f>CONCATENATE("5.",Prüfkriterien_5[[#This Row],[Spalte2]])</f>
        <v>5.1</v>
      </c>
      <c r="C74" s="30">
        <f>ROW()-ROW(Prüfkriterien_5[[#Headers],[Spalte3]])</f>
        <v>1</v>
      </c>
      <c r="D74" s="30">
        <f>(Prüfkriterien_5[Spalte2]+50)/10</f>
        <v>5.0999999999999996</v>
      </c>
      <c r="E74" s="158" t="s">
        <v>138</v>
      </c>
      <c r="F74" s="159" t="s">
        <v>183</v>
      </c>
      <c r="G74" s="159" t="s">
        <v>220</v>
      </c>
      <c r="H74" s="56"/>
      <c r="I74" s="56"/>
      <c r="J74" s="56"/>
      <c r="K74" s="56"/>
      <c r="L74" s="56"/>
      <c r="M74" s="43"/>
    </row>
    <row r="75" spans="2:13" ht="85.15" customHeight="1" x14ac:dyDescent="0.2">
      <c r="B75" s="160" t="str">
        <f>CONCATENATE("5.",Prüfkriterien_5[[#This Row],[Spalte2]])</f>
        <v>5.2</v>
      </c>
      <c r="C75" s="184">
        <f>ROW()-ROW(Prüfkriterien_5[[#Headers],[Spalte3]])</f>
        <v>2</v>
      </c>
      <c r="D75" s="184">
        <f>(Prüfkriterien_5[Spalte2]+50)/10</f>
        <v>5.2</v>
      </c>
      <c r="E75" s="192" t="s">
        <v>139</v>
      </c>
      <c r="F75" s="193" t="s">
        <v>227</v>
      </c>
      <c r="G75" s="193" t="s">
        <v>238</v>
      </c>
      <c r="H75" s="56"/>
      <c r="I75" s="56"/>
      <c r="J75" s="56"/>
      <c r="K75" s="56"/>
      <c r="L75" s="56"/>
      <c r="M75" s="75"/>
    </row>
    <row r="76" spans="2:13" ht="70.150000000000006" customHeight="1" x14ac:dyDescent="0.2">
      <c r="B76" s="25" t="str">
        <f>CONCATENATE("5.",Prüfkriterien_5[[#This Row],[Spalte2]])</f>
        <v>5.3</v>
      </c>
      <c r="C76" s="30">
        <f>ROW()-ROW(Prüfkriterien_5[[#Headers],[Spalte3]])</f>
        <v>3</v>
      </c>
      <c r="D76" s="30">
        <f>(Prüfkriterien_5[Spalte2]+50)/10</f>
        <v>5.3</v>
      </c>
      <c r="E76" s="190" t="s">
        <v>139</v>
      </c>
      <c r="F76" s="191" t="s">
        <v>196</v>
      </c>
      <c r="G76" s="191" t="s">
        <v>184</v>
      </c>
      <c r="H76" s="56"/>
      <c r="I76" s="56"/>
      <c r="J76" s="56"/>
      <c r="K76" s="56"/>
      <c r="L76" s="56"/>
      <c r="M76" s="43"/>
    </row>
    <row r="77" spans="2:13" hidden="1" x14ac:dyDescent="0.2">
      <c r="B77" s="39" t="str">
        <f>CONCATENATE("5.",Prüfkriterien_5[[#This Row],[Spalte2]])</f>
        <v>5.4</v>
      </c>
      <c r="C77" s="40">
        <f>ROW()-ROW(Prüfkriterien_5[[#Headers],[Spalte3]])</f>
        <v>4</v>
      </c>
      <c r="D77" s="40">
        <f>(Prüfkriterien_5[Spalte2]+50)/10</f>
        <v>5.4</v>
      </c>
      <c r="E77" s="26"/>
      <c r="F77" s="27"/>
      <c r="G77" s="27"/>
      <c r="H77" s="56"/>
      <c r="I77" s="56"/>
      <c r="J77" s="56"/>
      <c r="K77" s="56"/>
      <c r="L77" s="56"/>
      <c r="M77" s="43"/>
    </row>
    <row r="78" spans="2:13" hidden="1" x14ac:dyDescent="0.2">
      <c r="B78" s="47" t="str">
        <f>CONCATENATE("5.",Prüfkriterien_5[[#This Row],[Spalte2]])</f>
        <v>5.5</v>
      </c>
      <c r="C78" s="48">
        <f>ROW()-ROW(Prüfkriterien_5[[#Headers],[Spalte3]])</f>
        <v>5</v>
      </c>
      <c r="D78" s="48">
        <f>(Prüfkriterien_5[Spalte2]+50)/10</f>
        <v>5.5</v>
      </c>
      <c r="E78" s="49"/>
      <c r="F78" s="50"/>
      <c r="G78" s="50"/>
      <c r="H78" s="56"/>
      <c r="I78" s="56"/>
      <c r="J78" s="56"/>
      <c r="K78" s="56"/>
      <c r="L78" s="56"/>
      <c r="M78" s="70"/>
    </row>
    <row r="79" spans="2:13" x14ac:dyDescent="0.2">
      <c r="B79" s="181" t="s">
        <v>160</v>
      </c>
      <c r="C79" s="182"/>
      <c r="D79" s="182"/>
      <c r="E79" s="182"/>
      <c r="F79" s="182"/>
      <c r="G79" s="182"/>
      <c r="H79" s="182"/>
      <c r="I79" s="182"/>
      <c r="J79" s="182"/>
      <c r="K79" s="182"/>
      <c r="L79" s="182"/>
      <c r="M79" s="183"/>
    </row>
    <row r="80" spans="2:13" hidden="1" x14ac:dyDescent="0.2">
      <c r="B80" s="39" t="s">
        <v>39</v>
      </c>
      <c r="C80" s="40" t="s">
        <v>40</v>
      </c>
      <c r="D80" s="40" t="s">
        <v>41</v>
      </c>
      <c r="E80" s="26" t="s">
        <v>42</v>
      </c>
      <c r="F80" s="27" t="s">
        <v>43</v>
      </c>
      <c r="G80" s="27" t="s">
        <v>46</v>
      </c>
      <c r="H80" s="28" t="s">
        <v>47</v>
      </c>
      <c r="I80" s="28" t="s">
        <v>48</v>
      </c>
      <c r="J80" s="28" t="s">
        <v>49</v>
      </c>
      <c r="K80" s="28" t="s">
        <v>50</v>
      </c>
      <c r="L80" s="28" t="s">
        <v>51</v>
      </c>
      <c r="M80" s="29" t="s">
        <v>52</v>
      </c>
    </row>
    <row r="81" spans="2:13" ht="55.15" customHeight="1" x14ac:dyDescent="0.2">
      <c r="B81" s="25" t="str">
        <f>CONCATENATE("6.",Prüfkriterien_6[[#This Row],[Spalte2]])</f>
        <v>6.1</v>
      </c>
      <c r="C81" s="30">
        <f>ROW()-ROW(Prüfkriterien_6[[#Headers],[Spalte3]])</f>
        <v>1</v>
      </c>
      <c r="D81" s="30">
        <f>(Prüfkriterien_6[Spalte2]+60)/10</f>
        <v>6.1</v>
      </c>
      <c r="E81" s="161" t="s">
        <v>155</v>
      </c>
      <c r="F81" s="38" t="s">
        <v>185</v>
      </c>
      <c r="G81" s="38" t="s">
        <v>156</v>
      </c>
      <c r="H81" s="56"/>
      <c r="I81" s="56"/>
      <c r="J81" s="56"/>
      <c r="K81" s="56"/>
      <c r="L81" s="56"/>
      <c r="M81" s="43"/>
    </row>
    <row r="82" spans="2:13" ht="55.15" customHeight="1" x14ac:dyDescent="0.2">
      <c r="B82" s="160" t="str">
        <f>CONCATENATE("6.",Prüfkriterien_6[[#This Row],[Spalte2]])</f>
        <v>6.2</v>
      </c>
      <c r="C82" s="184">
        <f>ROW()-ROW(Prüfkriterien_6[[#Headers],[Spalte3]])</f>
        <v>2</v>
      </c>
      <c r="D82" s="184">
        <f>(Prüfkriterien_6[Spalte2]+60)/10</f>
        <v>6.2</v>
      </c>
      <c r="E82" s="161" t="s">
        <v>157</v>
      </c>
      <c r="F82" s="196" t="s">
        <v>197</v>
      </c>
      <c r="G82" s="38" t="s">
        <v>198</v>
      </c>
      <c r="H82" s="56"/>
      <c r="I82" s="56"/>
      <c r="J82" s="56"/>
      <c r="K82" s="56"/>
      <c r="L82" s="56"/>
      <c r="M82" s="70"/>
    </row>
    <row r="83" spans="2:13" ht="64.900000000000006" customHeight="1" x14ac:dyDescent="0.2">
      <c r="B83" s="25" t="str">
        <f>CONCATENATE("6.",Prüfkriterien_6[[#This Row],[Spalte2]])</f>
        <v>6.3</v>
      </c>
      <c r="C83" s="30">
        <f>ROW()-ROW(Prüfkriterien_6[[#Headers],[Spalte3]])</f>
        <v>3</v>
      </c>
      <c r="D83" s="30">
        <f>(Prüfkriterien_6[Spalte2]+60)/10</f>
        <v>6.3</v>
      </c>
      <c r="E83" s="161" t="s">
        <v>157</v>
      </c>
      <c r="F83" s="196" t="s">
        <v>232</v>
      </c>
      <c r="G83" s="38" t="s">
        <v>199</v>
      </c>
      <c r="H83" s="33"/>
      <c r="I83" s="33"/>
      <c r="J83" s="33"/>
      <c r="K83" s="33"/>
      <c r="L83" s="33"/>
      <c r="M83" s="75"/>
    </row>
    <row r="84" spans="2:13" ht="60" customHeight="1" x14ac:dyDescent="0.2">
      <c r="B84" s="25" t="str">
        <f>CONCATENATE("6.",Prüfkriterien_6[[#This Row],[Spalte2]])</f>
        <v>6.4</v>
      </c>
      <c r="C84" s="30">
        <f>ROW()-ROW(Prüfkriterien_6[[#Headers],[Spalte3]])</f>
        <v>4</v>
      </c>
      <c r="D84" s="30">
        <f>(Prüfkriterien_6[Spalte2]+60)/10</f>
        <v>6.4</v>
      </c>
      <c r="E84" s="161" t="s">
        <v>158</v>
      </c>
      <c r="F84" s="38" t="s">
        <v>200</v>
      </c>
      <c r="G84" s="38" t="s">
        <v>159</v>
      </c>
      <c r="H84" s="56"/>
      <c r="I84" s="56"/>
      <c r="J84" s="56"/>
      <c r="K84" s="56"/>
      <c r="L84" s="56"/>
      <c r="M84" s="43"/>
    </row>
    <row r="85" spans="2:13" hidden="1" x14ac:dyDescent="0.2">
      <c r="B85" s="39" t="str">
        <f>CONCATENATE("6.",Prüfkriterien_6[[#This Row],[Spalte2]])</f>
        <v>6.5</v>
      </c>
      <c r="C85" s="40">
        <f>ROW()-ROW(Prüfkriterien_6[[#Headers],[Spalte3]])</f>
        <v>5</v>
      </c>
      <c r="D85" s="40">
        <f>(Prüfkriterien_6[Spalte2]+60)/10</f>
        <v>6.5</v>
      </c>
      <c r="E85" s="26"/>
      <c r="F85" s="27"/>
      <c r="G85" s="27"/>
      <c r="H85" s="56"/>
      <c r="I85" s="56"/>
      <c r="J85" s="56"/>
      <c r="K85" s="56"/>
      <c r="L85" s="56"/>
      <c r="M85" s="43"/>
    </row>
    <row r="86" spans="2:13" hidden="1" x14ac:dyDescent="0.2">
      <c r="B86" s="47" t="str">
        <f>CONCATENATE("6.",Prüfkriterien_6[[#This Row],[Spalte2]])</f>
        <v>6.6</v>
      </c>
      <c r="C86" s="48">
        <f>ROW()-ROW(Prüfkriterien_6[[#Headers],[Spalte3]])</f>
        <v>6</v>
      </c>
      <c r="D86" s="48">
        <f>(Prüfkriterien_6[Spalte2]+60)/10</f>
        <v>6.6</v>
      </c>
      <c r="E86" s="49"/>
      <c r="F86" s="50"/>
      <c r="G86" s="50"/>
      <c r="H86" s="56"/>
      <c r="I86" s="56"/>
      <c r="J86" s="56"/>
      <c r="K86" s="56"/>
      <c r="L86" s="56"/>
      <c r="M86" s="70"/>
    </row>
    <row r="87" spans="2:13" hidden="1" x14ac:dyDescent="0.2">
      <c r="B87" s="126" t="s">
        <v>65</v>
      </c>
      <c r="C87" s="127"/>
      <c r="D87" s="127"/>
      <c r="E87" s="127"/>
      <c r="F87" s="127"/>
      <c r="G87" s="127"/>
      <c r="H87" s="127"/>
      <c r="I87" s="127"/>
      <c r="J87" s="127"/>
      <c r="K87" s="127"/>
      <c r="L87" s="127"/>
      <c r="M87" s="128"/>
    </row>
    <row r="88" spans="2:13" hidden="1" x14ac:dyDescent="0.2">
      <c r="B88" s="39" t="s">
        <v>39</v>
      </c>
      <c r="C88" s="40" t="s">
        <v>40</v>
      </c>
      <c r="D88" s="40" t="s">
        <v>41</v>
      </c>
      <c r="E88" s="26" t="s">
        <v>42</v>
      </c>
      <c r="F88" s="27" t="s">
        <v>43</v>
      </c>
      <c r="G88" s="27" t="s">
        <v>46</v>
      </c>
      <c r="H88" s="28" t="s">
        <v>47</v>
      </c>
      <c r="I88" s="28" t="s">
        <v>48</v>
      </c>
      <c r="J88" s="28" t="s">
        <v>49</v>
      </c>
      <c r="K88" s="28" t="s">
        <v>50</v>
      </c>
      <c r="L88" s="28" t="s">
        <v>51</v>
      </c>
      <c r="M88" s="29" t="s">
        <v>52</v>
      </c>
    </row>
    <row r="89" spans="2:13" hidden="1" x14ac:dyDescent="0.2">
      <c r="B89" s="39" t="str">
        <f>CONCATENATE("7.",Prüfkriterien_7[[#This Row],[Spalte2]])</f>
        <v>7.1</v>
      </c>
      <c r="C89" s="40">
        <f>ROW()-ROW(Prüfkriterien_7[[#Headers],[Spalte3]])</f>
        <v>1</v>
      </c>
      <c r="D89" s="40">
        <f>(Prüfkriterien_7[Spalte2]+70)/10</f>
        <v>7.1</v>
      </c>
      <c r="E89" s="26"/>
      <c r="F89" s="27"/>
      <c r="G89" s="27"/>
      <c r="H89" s="56"/>
      <c r="I89" s="56"/>
      <c r="J89" s="56"/>
      <c r="K89" s="56"/>
      <c r="L89" s="56"/>
      <c r="M89" s="43"/>
    </row>
    <row r="90" spans="2:13" hidden="1" x14ac:dyDescent="0.2">
      <c r="B90" s="47" t="str">
        <f>CONCATENATE("7.",Prüfkriterien_7[[#This Row],[Spalte2]])</f>
        <v>7.2</v>
      </c>
      <c r="C90" s="48">
        <f>ROW()-ROW(Prüfkriterien_7[[#Headers],[Spalte3]])</f>
        <v>2</v>
      </c>
      <c r="D90" s="48">
        <f>(Prüfkriterien_7[Spalte2]+70)/10</f>
        <v>7.2</v>
      </c>
      <c r="E90" s="49"/>
      <c r="F90" s="50"/>
      <c r="G90" s="50"/>
      <c r="H90" s="56"/>
      <c r="I90" s="56"/>
      <c r="J90" s="56"/>
      <c r="K90" s="56"/>
      <c r="L90" s="56"/>
      <c r="M90" s="70"/>
    </row>
    <row r="91" spans="2:13" hidden="1" x14ac:dyDescent="0.2">
      <c r="B91" s="39" t="str">
        <f>CONCATENATE("7.",Prüfkriterien_7[[#This Row],[Spalte2]])</f>
        <v>7.3</v>
      </c>
      <c r="C91" s="40">
        <f>ROW()-ROW(Prüfkriterien_7[[#Headers],[Spalte3]])</f>
        <v>3</v>
      </c>
      <c r="D91" s="40">
        <f>(Prüfkriterien_7[Spalte2]+70)/10</f>
        <v>7.3</v>
      </c>
      <c r="E91" s="26"/>
      <c r="F91" s="27"/>
      <c r="G91" s="27"/>
      <c r="H91" s="56"/>
      <c r="I91" s="56"/>
      <c r="J91" s="56"/>
      <c r="K91" s="56"/>
      <c r="L91" s="56"/>
      <c r="M91" s="43"/>
    </row>
    <row r="92" spans="2:13" hidden="1" x14ac:dyDescent="0.2">
      <c r="B92" s="39" t="str">
        <f>CONCATENATE("7.",Prüfkriterien_7[[#This Row],[Spalte2]])</f>
        <v>7.4</v>
      </c>
      <c r="C92" s="40">
        <f>ROW()-ROW(Prüfkriterien_7[[#Headers],[Spalte3]])</f>
        <v>4</v>
      </c>
      <c r="D92" s="40">
        <f>(Prüfkriterien_7[Spalte2]+70)/10</f>
        <v>7.4</v>
      </c>
      <c r="E92" s="26"/>
      <c r="F92" s="27"/>
      <c r="G92" s="27"/>
      <c r="H92" s="56"/>
      <c r="I92" s="56"/>
      <c r="J92" s="56"/>
      <c r="K92" s="56"/>
      <c r="L92" s="56"/>
      <c r="M92" s="43"/>
    </row>
    <row r="93" spans="2:13" hidden="1" x14ac:dyDescent="0.2">
      <c r="B93" s="47" t="str">
        <f>CONCATENATE("7.",Prüfkriterien_7[[#This Row],[Spalte2]])</f>
        <v>7.5</v>
      </c>
      <c r="C93" s="48">
        <f>ROW()-ROW(Prüfkriterien_7[[#Headers],[Spalte3]])</f>
        <v>5</v>
      </c>
      <c r="D93" s="48">
        <f>(Prüfkriterien_7[Spalte2]+70)/10</f>
        <v>7.5</v>
      </c>
      <c r="E93" s="49"/>
      <c r="F93" s="50"/>
      <c r="G93" s="50"/>
      <c r="H93" s="56"/>
      <c r="I93" s="56"/>
      <c r="J93" s="56"/>
      <c r="K93" s="56"/>
      <c r="L93" s="56"/>
      <c r="M93" s="70"/>
    </row>
    <row r="94" spans="2:13" hidden="1" x14ac:dyDescent="0.2">
      <c r="B94" s="126" t="s">
        <v>66</v>
      </c>
      <c r="C94" s="127"/>
      <c r="D94" s="127"/>
      <c r="E94" s="127"/>
      <c r="F94" s="127"/>
      <c r="G94" s="127"/>
      <c r="H94" s="127"/>
      <c r="I94" s="127"/>
      <c r="J94" s="127"/>
      <c r="K94" s="127"/>
      <c r="L94" s="127"/>
      <c r="M94" s="128"/>
    </row>
    <row r="95" spans="2:13" hidden="1" x14ac:dyDescent="0.2">
      <c r="B95" s="39" t="s">
        <v>39</v>
      </c>
      <c r="C95" s="40" t="s">
        <v>40</v>
      </c>
      <c r="D95" s="40" t="s">
        <v>41</v>
      </c>
      <c r="E95" s="26" t="s">
        <v>42</v>
      </c>
      <c r="F95" s="27" t="s">
        <v>43</v>
      </c>
      <c r="G95" s="27" t="s">
        <v>46</v>
      </c>
      <c r="H95" s="28" t="s">
        <v>47</v>
      </c>
      <c r="I95" s="28" t="s">
        <v>48</v>
      </c>
      <c r="J95" s="28" t="s">
        <v>49</v>
      </c>
      <c r="K95" s="28" t="s">
        <v>50</v>
      </c>
      <c r="L95" s="28" t="s">
        <v>51</v>
      </c>
      <c r="M95" s="29" t="s">
        <v>52</v>
      </c>
    </row>
    <row r="96" spans="2:13" hidden="1" x14ac:dyDescent="0.2">
      <c r="B96" s="39" t="str">
        <f>CONCATENATE("8.",Prüfkriterien_8[[#This Row],[Spalte2]])</f>
        <v>8.1</v>
      </c>
      <c r="C96" s="40">
        <f>ROW()-ROW(Prüfkriterien_8[[#Headers],[Spalte3]])</f>
        <v>1</v>
      </c>
      <c r="D96" s="40">
        <f>(Prüfkriterien_8[Spalte2]+80)/10</f>
        <v>8.1</v>
      </c>
      <c r="E96" s="26"/>
      <c r="F96" s="27"/>
      <c r="G96" s="27"/>
      <c r="H96" s="56"/>
      <c r="I96" s="56"/>
      <c r="J96" s="56"/>
      <c r="K96" s="56"/>
      <c r="L96" s="56"/>
      <c r="M96" s="43"/>
    </row>
    <row r="97" spans="2:13" hidden="1" x14ac:dyDescent="0.2">
      <c r="B97" s="47" t="str">
        <f>CONCATENATE("8.",Prüfkriterien_8[[#This Row],[Spalte2]])</f>
        <v>8.2</v>
      </c>
      <c r="C97" s="48">
        <f>ROW()-ROW(Prüfkriterien_8[[#Headers],[Spalte3]])</f>
        <v>2</v>
      </c>
      <c r="D97" s="48">
        <f>(Prüfkriterien_8[Spalte2]+80)/10</f>
        <v>8.1999999999999993</v>
      </c>
      <c r="E97" s="49"/>
      <c r="F97" s="50"/>
      <c r="G97" s="50"/>
      <c r="H97" s="56"/>
      <c r="I97" s="56"/>
      <c r="J97" s="56"/>
      <c r="K97" s="56"/>
      <c r="L97" s="56"/>
      <c r="M97" s="70"/>
    </row>
    <row r="98" spans="2:13" hidden="1" x14ac:dyDescent="0.2">
      <c r="B98" s="39" t="str">
        <f>CONCATENATE("8.",Prüfkriterien_8[[#This Row],[Spalte2]])</f>
        <v>8.3</v>
      </c>
      <c r="C98" s="40">
        <f>ROW()-ROW(Prüfkriterien_8[[#Headers],[Spalte3]])</f>
        <v>3</v>
      </c>
      <c r="D98" s="40">
        <f>(Prüfkriterien_8[Spalte2]+80)/10</f>
        <v>8.3000000000000007</v>
      </c>
      <c r="E98" s="26"/>
      <c r="F98" s="27"/>
      <c r="G98" s="27"/>
      <c r="H98" s="56"/>
      <c r="I98" s="56"/>
      <c r="J98" s="56"/>
      <c r="K98" s="56"/>
      <c r="L98" s="56"/>
      <c r="M98" s="43"/>
    </row>
    <row r="99" spans="2:13" hidden="1" x14ac:dyDescent="0.2">
      <c r="B99" s="39" t="str">
        <f>CONCATENATE("8.",Prüfkriterien_8[[#This Row],[Spalte2]])</f>
        <v>8.4</v>
      </c>
      <c r="C99" s="40">
        <f>ROW()-ROW(Prüfkriterien_8[[#Headers],[Spalte3]])</f>
        <v>4</v>
      </c>
      <c r="D99" s="40">
        <f>(Prüfkriterien_8[Spalte2]+80)/10</f>
        <v>8.4</v>
      </c>
      <c r="E99" s="26"/>
      <c r="F99" s="27"/>
      <c r="G99" s="27"/>
      <c r="H99" s="56"/>
      <c r="I99" s="56"/>
      <c r="J99" s="56"/>
      <c r="K99" s="56"/>
      <c r="L99" s="56"/>
      <c r="M99" s="43"/>
    </row>
    <row r="100" spans="2:13" hidden="1" x14ac:dyDescent="0.2">
      <c r="B100" s="47" t="str">
        <f>CONCATENATE("8.",Prüfkriterien_8[[#This Row],[Spalte2]])</f>
        <v>8.5</v>
      </c>
      <c r="C100" s="48">
        <f>ROW()-ROW(Prüfkriterien_8[[#Headers],[Spalte3]])</f>
        <v>5</v>
      </c>
      <c r="D100" s="48">
        <f>(Prüfkriterien_8[Spalte2]+80)/10</f>
        <v>8.5</v>
      </c>
      <c r="E100" s="49"/>
      <c r="F100" s="50"/>
      <c r="G100" s="50"/>
      <c r="H100" s="56"/>
      <c r="I100" s="56"/>
      <c r="J100" s="56"/>
      <c r="K100" s="56"/>
      <c r="L100" s="56"/>
      <c r="M100" s="70"/>
    </row>
    <row r="101" spans="2:13" hidden="1" x14ac:dyDescent="0.2">
      <c r="B101" s="126" t="s">
        <v>67</v>
      </c>
      <c r="C101" s="127"/>
      <c r="D101" s="127"/>
      <c r="E101" s="127"/>
      <c r="F101" s="127"/>
      <c r="G101" s="127"/>
      <c r="H101" s="127"/>
      <c r="I101" s="127"/>
      <c r="J101" s="127"/>
      <c r="K101" s="127"/>
      <c r="L101" s="127"/>
      <c r="M101" s="128"/>
    </row>
    <row r="102" spans="2:13" hidden="1" x14ac:dyDescent="0.2">
      <c r="B102" s="39" t="s">
        <v>39</v>
      </c>
      <c r="C102" s="40" t="s">
        <v>40</v>
      </c>
      <c r="D102" s="40" t="s">
        <v>41</v>
      </c>
      <c r="E102" s="26" t="s">
        <v>42</v>
      </c>
      <c r="F102" s="27" t="s">
        <v>43</v>
      </c>
      <c r="G102" s="27" t="s">
        <v>46</v>
      </c>
      <c r="H102" s="28" t="s">
        <v>47</v>
      </c>
      <c r="I102" s="28" t="s">
        <v>48</v>
      </c>
      <c r="J102" s="28" t="s">
        <v>49</v>
      </c>
      <c r="K102" s="28" t="s">
        <v>50</v>
      </c>
      <c r="L102" s="28" t="s">
        <v>51</v>
      </c>
      <c r="M102" s="29" t="s">
        <v>52</v>
      </c>
    </row>
    <row r="103" spans="2:13" hidden="1" x14ac:dyDescent="0.2">
      <c r="B103" s="39" t="str">
        <f>CONCATENATE("9.",Prüfkriterien_9[[#This Row],[Spalte2]])</f>
        <v>9.1</v>
      </c>
      <c r="C103" s="40">
        <f>ROW()-ROW(Prüfkriterien_9[[#Headers],[Spalte3]])</f>
        <v>1</v>
      </c>
      <c r="D103" s="40">
        <f>(Prüfkriterien_9[Spalte2]+90)/10</f>
        <v>9.1</v>
      </c>
      <c r="E103" s="26"/>
      <c r="F103" s="27"/>
      <c r="G103" s="27"/>
      <c r="H103" s="56"/>
      <c r="I103" s="56"/>
      <c r="J103" s="56"/>
      <c r="K103" s="56"/>
      <c r="L103" s="56"/>
      <c r="M103" s="43"/>
    </row>
    <row r="104" spans="2:13" hidden="1" x14ac:dyDescent="0.2">
      <c r="B104" s="47" t="str">
        <f>CONCATENATE("9.",Prüfkriterien_9[[#This Row],[Spalte2]])</f>
        <v>9.2</v>
      </c>
      <c r="C104" s="48">
        <f>ROW()-ROW(Prüfkriterien_9[[#Headers],[Spalte3]])</f>
        <v>2</v>
      </c>
      <c r="D104" s="48">
        <f>(Prüfkriterien_9[Spalte2]+90)/10</f>
        <v>9.1999999999999993</v>
      </c>
      <c r="E104" s="49"/>
      <c r="F104" s="50"/>
      <c r="G104" s="50"/>
      <c r="H104" s="56"/>
      <c r="I104" s="56"/>
      <c r="J104" s="56"/>
      <c r="K104" s="56"/>
      <c r="L104" s="56"/>
      <c r="M104" s="70"/>
    </row>
    <row r="105" spans="2:13" hidden="1" x14ac:dyDescent="0.2">
      <c r="B105" s="39" t="str">
        <f>CONCATENATE("9.",Prüfkriterien_9[[#This Row],[Spalte2]])</f>
        <v>9.3</v>
      </c>
      <c r="C105" s="40">
        <f>ROW()-ROW(Prüfkriterien_9[[#Headers],[Spalte3]])</f>
        <v>3</v>
      </c>
      <c r="D105" s="40">
        <f>(Prüfkriterien_9[Spalte2]+90)/10</f>
        <v>9.3000000000000007</v>
      </c>
      <c r="E105" s="26"/>
      <c r="F105" s="27"/>
      <c r="G105" s="27"/>
      <c r="H105" s="56"/>
      <c r="I105" s="56"/>
      <c r="J105" s="56"/>
      <c r="K105" s="56"/>
      <c r="L105" s="56"/>
      <c r="M105" s="43"/>
    </row>
    <row r="106" spans="2:13" hidden="1" x14ac:dyDescent="0.2">
      <c r="B106" s="39" t="str">
        <f>CONCATENATE("9.",Prüfkriterien_9[[#This Row],[Spalte2]])</f>
        <v>9.4</v>
      </c>
      <c r="C106" s="40">
        <f>ROW()-ROW(Prüfkriterien_9[[#Headers],[Spalte3]])</f>
        <v>4</v>
      </c>
      <c r="D106" s="40">
        <f>(Prüfkriterien_9[Spalte2]+90)/10</f>
        <v>9.4</v>
      </c>
      <c r="E106" s="26"/>
      <c r="F106" s="27"/>
      <c r="G106" s="27"/>
      <c r="H106" s="56"/>
      <c r="I106" s="56"/>
      <c r="J106" s="56"/>
      <c r="K106" s="56"/>
      <c r="L106" s="56"/>
      <c r="M106" s="43"/>
    </row>
    <row r="107" spans="2:13" hidden="1" x14ac:dyDescent="0.2">
      <c r="B107" s="47" t="str">
        <f>CONCATENATE("9.",Prüfkriterien_9[[#This Row],[Spalte2]])</f>
        <v>9.5</v>
      </c>
      <c r="C107" s="48">
        <f>ROW()-ROW(Prüfkriterien_9[[#Headers],[Spalte3]])</f>
        <v>5</v>
      </c>
      <c r="D107" s="48">
        <f>(Prüfkriterien_9[Spalte2]+90)/10</f>
        <v>9.5</v>
      </c>
      <c r="E107" s="49"/>
      <c r="F107" s="50"/>
      <c r="G107" s="50"/>
      <c r="H107" s="56"/>
      <c r="I107" s="56"/>
      <c r="J107" s="56"/>
      <c r="K107" s="56"/>
      <c r="L107" s="56"/>
      <c r="M107" s="70"/>
    </row>
    <row r="108" spans="2:13" hidden="1" x14ac:dyDescent="0.2">
      <c r="B108" s="126" t="s">
        <v>68</v>
      </c>
      <c r="C108" s="127"/>
      <c r="D108" s="127"/>
      <c r="E108" s="127"/>
      <c r="F108" s="127"/>
      <c r="G108" s="127"/>
      <c r="H108" s="127"/>
      <c r="I108" s="127"/>
      <c r="J108" s="127"/>
      <c r="K108" s="127"/>
      <c r="L108" s="127"/>
      <c r="M108" s="128"/>
    </row>
    <row r="109" spans="2:13" hidden="1" x14ac:dyDescent="0.2">
      <c r="B109" s="39" t="s">
        <v>39</v>
      </c>
      <c r="C109" s="40" t="s">
        <v>40</v>
      </c>
      <c r="D109" s="40" t="s">
        <v>41</v>
      </c>
      <c r="E109" s="26" t="s">
        <v>42</v>
      </c>
      <c r="F109" s="27" t="s">
        <v>43</v>
      </c>
      <c r="G109" s="27" t="s">
        <v>46</v>
      </c>
      <c r="H109" s="28" t="s">
        <v>47</v>
      </c>
      <c r="I109" s="28" t="s">
        <v>48</v>
      </c>
      <c r="J109" s="28" t="s">
        <v>49</v>
      </c>
      <c r="K109" s="28" t="s">
        <v>50</v>
      </c>
      <c r="L109" s="28" t="s">
        <v>51</v>
      </c>
      <c r="M109" s="29" t="s">
        <v>52</v>
      </c>
    </row>
    <row r="110" spans="2:13" hidden="1" x14ac:dyDescent="0.2">
      <c r="B110" s="39" t="str">
        <f>CONCATENATE("10.",Prüfkriterien_10[[#This Row],[Spalte2]])</f>
        <v>10.1</v>
      </c>
      <c r="C110" s="40">
        <f>ROW()-ROW(Prüfkriterien_10[[#Headers],[Spalte3]])</f>
        <v>1</v>
      </c>
      <c r="D110" s="40">
        <f>(Prüfkriterien_10[Spalte2]+100)/10</f>
        <v>10.1</v>
      </c>
      <c r="E110" s="26"/>
      <c r="F110" s="27"/>
      <c r="G110" s="27"/>
      <c r="H110" s="56"/>
      <c r="I110" s="56"/>
      <c r="J110" s="56"/>
      <c r="K110" s="56"/>
      <c r="L110" s="56"/>
      <c r="M110" s="43"/>
    </row>
    <row r="111" spans="2:13" hidden="1" x14ac:dyDescent="0.2">
      <c r="B111" s="47" t="str">
        <f>CONCATENATE("10.",Prüfkriterien_10[[#This Row],[Spalte2]])</f>
        <v>10.2</v>
      </c>
      <c r="C111" s="48">
        <f>ROW()-ROW(Prüfkriterien_10[[#Headers],[Spalte3]])</f>
        <v>2</v>
      </c>
      <c r="D111" s="48">
        <f>(Prüfkriterien_10[Spalte2]+100)/10</f>
        <v>10.199999999999999</v>
      </c>
      <c r="E111" s="49"/>
      <c r="F111" s="50"/>
      <c r="G111" s="50"/>
      <c r="H111" s="56"/>
      <c r="I111" s="56"/>
      <c r="J111" s="56"/>
      <c r="K111" s="56"/>
      <c r="L111" s="56"/>
      <c r="M111" s="70"/>
    </row>
    <row r="112" spans="2:13" hidden="1" x14ac:dyDescent="0.2">
      <c r="B112" s="39" t="str">
        <f>CONCATENATE("10.",Prüfkriterien_10[[#This Row],[Spalte2]])</f>
        <v>10.3</v>
      </c>
      <c r="C112" s="40">
        <f>ROW()-ROW(Prüfkriterien_10[[#Headers],[Spalte3]])</f>
        <v>3</v>
      </c>
      <c r="D112" s="40">
        <f>(Prüfkriterien_10[Spalte2]+100)/10</f>
        <v>10.3</v>
      </c>
      <c r="E112" s="26"/>
      <c r="F112" s="27"/>
      <c r="G112" s="27"/>
      <c r="H112" s="56"/>
      <c r="I112" s="56"/>
      <c r="J112" s="56"/>
      <c r="K112" s="56"/>
      <c r="L112" s="56"/>
      <c r="M112" s="43"/>
    </row>
    <row r="113" spans="2:13" hidden="1" x14ac:dyDescent="0.2">
      <c r="B113" s="39" t="str">
        <f>CONCATENATE("10.",Prüfkriterien_10[[#This Row],[Spalte2]])</f>
        <v>10.4</v>
      </c>
      <c r="C113" s="40">
        <f>ROW()-ROW(Prüfkriterien_10[[#Headers],[Spalte3]])</f>
        <v>4</v>
      </c>
      <c r="D113" s="40">
        <f>(Prüfkriterien_10[Spalte2]+100)/10</f>
        <v>10.4</v>
      </c>
      <c r="E113" s="26"/>
      <c r="F113" s="27"/>
      <c r="G113" s="27"/>
      <c r="H113" s="56"/>
      <c r="I113" s="56"/>
      <c r="J113" s="56"/>
      <c r="K113" s="56"/>
      <c r="L113" s="56"/>
      <c r="M113" s="43"/>
    </row>
    <row r="114" spans="2:13" hidden="1" x14ac:dyDescent="0.2">
      <c r="B114" s="47" t="str">
        <f>CONCATENATE("10.",Prüfkriterien_10[[#This Row],[Spalte2]])</f>
        <v>10.5</v>
      </c>
      <c r="C114" s="48">
        <f>ROW()-ROW(Prüfkriterien_10[[#Headers],[Spalte3]])</f>
        <v>5</v>
      </c>
      <c r="D114" s="48">
        <f>(Prüfkriterien_10[Spalte2]+100)/10</f>
        <v>10.5</v>
      </c>
      <c r="E114" s="49"/>
      <c r="F114" s="50"/>
      <c r="G114" s="50"/>
      <c r="H114" s="56"/>
      <c r="I114" s="56"/>
      <c r="J114" s="56"/>
      <c r="K114" s="56"/>
      <c r="L114" s="56"/>
      <c r="M114" s="70"/>
    </row>
    <row r="115" spans="2:13" hidden="1" x14ac:dyDescent="0.2">
      <c r="B115" s="126" t="s">
        <v>69</v>
      </c>
      <c r="C115" s="127"/>
      <c r="D115" s="127"/>
      <c r="E115" s="127"/>
      <c r="F115" s="127"/>
      <c r="G115" s="127"/>
      <c r="H115" s="127"/>
      <c r="I115" s="127"/>
      <c r="J115" s="127"/>
      <c r="K115" s="127"/>
      <c r="L115" s="127"/>
      <c r="M115" s="128"/>
    </row>
    <row r="116" spans="2:13" hidden="1" x14ac:dyDescent="0.2">
      <c r="B116" s="39" t="s">
        <v>39</v>
      </c>
      <c r="C116" s="40" t="s">
        <v>40</v>
      </c>
      <c r="D116" s="40" t="s">
        <v>41</v>
      </c>
      <c r="E116" s="26" t="s">
        <v>42</v>
      </c>
      <c r="F116" s="27" t="s">
        <v>43</v>
      </c>
      <c r="G116" s="27" t="s">
        <v>46</v>
      </c>
      <c r="H116" s="28" t="s">
        <v>47</v>
      </c>
      <c r="I116" s="28" t="s">
        <v>48</v>
      </c>
      <c r="J116" s="28" t="s">
        <v>49</v>
      </c>
      <c r="K116" s="28" t="s">
        <v>50</v>
      </c>
      <c r="L116" s="28" t="s">
        <v>51</v>
      </c>
      <c r="M116" s="29" t="s">
        <v>52</v>
      </c>
    </row>
    <row r="117" spans="2:13" hidden="1" x14ac:dyDescent="0.2">
      <c r="B117" s="39" t="str">
        <f>CONCATENATE("11.",Prüfkriterien_11[[#This Row],[Spalte2]])</f>
        <v>11.1</v>
      </c>
      <c r="C117" s="40">
        <f>ROW()-ROW(Prüfkriterien_11[[#Headers],[Spalte3]])</f>
        <v>1</v>
      </c>
      <c r="D117" s="40">
        <f>(Prüfkriterien_11[Spalte2]+110)/10</f>
        <v>11.1</v>
      </c>
      <c r="E117" s="26"/>
      <c r="F117" s="27"/>
      <c r="G117" s="27"/>
      <c r="H117" s="56"/>
      <c r="I117" s="56"/>
      <c r="J117" s="56"/>
      <c r="K117" s="56"/>
      <c r="L117" s="56"/>
      <c r="M117" s="43"/>
    </row>
    <row r="118" spans="2:13" hidden="1" x14ac:dyDescent="0.2">
      <c r="B118" s="47" t="str">
        <f>CONCATENATE("11.",Prüfkriterien_11[[#This Row],[Spalte2]])</f>
        <v>11.2</v>
      </c>
      <c r="C118" s="48">
        <f>ROW()-ROW(Prüfkriterien_11[[#Headers],[Spalte3]])</f>
        <v>2</v>
      </c>
      <c r="D118" s="48">
        <f>(Prüfkriterien_11[Spalte2]+110)/10</f>
        <v>11.2</v>
      </c>
      <c r="E118" s="49"/>
      <c r="F118" s="50"/>
      <c r="G118" s="50"/>
      <c r="H118" s="56"/>
      <c r="I118" s="56"/>
      <c r="J118" s="56"/>
      <c r="K118" s="56"/>
      <c r="L118" s="56"/>
      <c r="M118" s="70"/>
    </row>
    <row r="119" spans="2:13" hidden="1" x14ac:dyDescent="0.2">
      <c r="B119" s="39" t="str">
        <f>CONCATENATE("11.",Prüfkriterien_11[[#This Row],[Spalte2]])</f>
        <v>11.3</v>
      </c>
      <c r="C119" s="40">
        <f>ROW()-ROW(Prüfkriterien_11[[#Headers],[Spalte3]])</f>
        <v>3</v>
      </c>
      <c r="D119" s="40">
        <f>(Prüfkriterien_11[Spalte2]+110)/10</f>
        <v>11.3</v>
      </c>
      <c r="E119" s="26"/>
      <c r="F119" s="27"/>
      <c r="G119" s="27"/>
      <c r="H119" s="56"/>
      <c r="I119" s="56"/>
      <c r="J119" s="56"/>
      <c r="K119" s="56"/>
      <c r="L119" s="56"/>
      <c r="M119" s="43"/>
    </row>
    <row r="120" spans="2:13" hidden="1" x14ac:dyDescent="0.2">
      <c r="B120" s="39" t="str">
        <f>CONCATENATE("11.",Prüfkriterien_11[[#This Row],[Spalte2]])</f>
        <v>11.4</v>
      </c>
      <c r="C120" s="40">
        <f>ROW()-ROW(Prüfkriterien_11[[#Headers],[Spalte3]])</f>
        <v>4</v>
      </c>
      <c r="D120" s="40">
        <f>(Prüfkriterien_11[Spalte2]+110)/10</f>
        <v>11.4</v>
      </c>
      <c r="E120" s="26"/>
      <c r="F120" s="27"/>
      <c r="G120" s="27"/>
      <c r="H120" s="56"/>
      <c r="I120" s="56"/>
      <c r="J120" s="56"/>
      <c r="K120" s="56"/>
      <c r="L120" s="56"/>
      <c r="M120" s="43"/>
    </row>
    <row r="121" spans="2:13" hidden="1" x14ac:dyDescent="0.2">
      <c r="B121" s="47" t="str">
        <f>CONCATENATE("11.",Prüfkriterien_11[[#This Row],[Spalte2]])</f>
        <v>11.5</v>
      </c>
      <c r="C121" s="48">
        <f>ROW()-ROW(Prüfkriterien_11[[#Headers],[Spalte3]])</f>
        <v>5</v>
      </c>
      <c r="D121" s="48">
        <f>(Prüfkriterien_11[Spalte2]+110)/10</f>
        <v>11.5</v>
      </c>
      <c r="E121" s="49"/>
      <c r="F121" s="50"/>
      <c r="G121" s="50"/>
      <c r="H121" s="56"/>
      <c r="I121" s="56"/>
      <c r="J121" s="56"/>
      <c r="K121" s="56"/>
      <c r="L121" s="56"/>
      <c r="M121" s="70"/>
    </row>
    <row r="122" spans="2:13" hidden="1" x14ac:dyDescent="0.2">
      <c r="B122" s="126" t="s">
        <v>84</v>
      </c>
      <c r="C122" s="127"/>
      <c r="D122" s="127"/>
      <c r="E122" s="127"/>
      <c r="F122" s="127"/>
      <c r="G122" s="127"/>
      <c r="H122" s="127"/>
      <c r="I122" s="127"/>
      <c r="J122" s="127"/>
      <c r="K122" s="127"/>
      <c r="L122" s="127"/>
      <c r="M122" s="128"/>
    </row>
    <row r="123" spans="2:13" hidden="1" x14ac:dyDescent="0.2">
      <c r="B123" s="39" t="s">
        <v>39</v>
      </c>
      <c r="C123" s="40" t="s">
        <v>40</v>
      </c>
      <c r="D123" s="40" t="s">
        <v>41</v>
      </c>
      <c r="E123" s="26" t="s">
        <v>42</v>
      </c>
      <c r="F123" s="27" t="s">
        <v>43</v>
      </c>
      <c r="G123" s="27" t="s">
        <v>46</v>
      </c>
      <c r="H123" s="28" t="s">
        <v>47</v>
      </c>
      <c r="I123" s="28" t="s">
        <v>48</v>
      </c>
      <c r="J123" s="28" t="s">
        <v>49</v>
      </c>
      <c r="K123" s="28" t="s">
        <v>50</v>
      </c>
      <c r="L123" s="28" t="s">
        <v>51</v>
      </c>
      <c r="M123" s="29" t="s">
        <v>52</v>
      </c>
    </row>
    <row r="124" spans="2:13" hidden="1" x14ac:dyDescent="0.2">
      <c r="B124" s="39" t="str">
        <f>CONCATENATE("12.",Prüfkriterien_1114[[#This Row],[Spalte2]])</f>
        <v>12.1</v>
      </c>
      <c r="C124" s="40">
        <f>ROW()-ROW(Prüfkriterien_1114[[#Headers],[Spalte3]])</f>
        <v>1</v>
      </c>
      <c r="D124" s="40">
        <f>(Prüfkriterien_1114[Spalte2]+120)/10</f>
        <v>12.1</v>
      </c>
      <c r="E124" s="26"/>
      <c r="F124" s="27"/>
      <c r="G124" s="27"/>
      <c r="H124" s="56"/>
      <c r="I124" s="56"/>
      <c r="J124" s="56"/>
      <c r="K124" s="56"/>
      <c r="L124" s="56"/>
      <c r="M124" s="43"/>
    </row>
    <row r="125" spans="2:13" hidden="1" x14ac:dyDescent="0.2">
      <c r="B125" s="47" t="str">
        <f>CONCATENATE("12.",Prüfkriterien_1114[[#This Row],[Spalte2]])</f>
        <v>12.2</v>
      </c>
      <c r="C125" s="48">
        <f>ROW()-ROW(Prüfkriterien_1114[[#Headers],[Spalte3]])</f>
        <v>2</v>
      </c>
      <c r="D125" s="48">
        <f>(Prüfkriterien_1114[Spalte2]+120)/10</f>
        <v>12.2</v>
      </c>
      <c r="E125" s="49"/>
      <c r="F125" s="50"/>
      <c r="G125" s="50"/>
      <c r="H125" s="56"/>
      <c r="I125" s="56"/>
      <c r="J125" s="56"/>
      <c r="K125" s="56"/>
      <c r="L125" s="56"/>
      <c r="M125" s="70"/>
    </row>
    <row r="126" spans="2:13" hidden="1" x14ac:dyDescent="0.2">
      <c r="B126" s="39" t="str">
        <f>CONCATENATE("12.",Prüfkriterien_1114[[#This Row],[Spalte2]])</f>
        <v>12.3</v>
      </c>
      <c r="C126" s="40">
        <f>ROW()-ROW(Prüfkriterien_1114[[#Headers],[Spalte3]])</f>
        <v>3</v>
      </c>
      <c r="D126" s="40">
        <f>(Prüfkriterien_1114[Spalte2]+120)/10</f>
        <v>12.3</v>
      </c>
      <c r="E126" s="26"/>
      <c r="F126" s="27"/>
      <c r="G126" s="27"/>
      <c r="H126" s="56"/>
      <c r="I126" s="56"/>
      <c r="J126" s="56"/>
      <c r="K126" s="56"/>
      <c r="L126" s="56"/>
      <c r="M126" s="43"/>
    </row>
    <row r="127" spans="2:13" hidden="1" x14ac:dyDescent="0.2">
      <c r="B127" s="39" t="str">
        <f>CONCATENATE("12.",Prüfkriterien_1114[[#This Row],[Spalte2]])</f>
        <v>12.4</v>
      </c>
      <c r="C127" s="40">
        <f>ROW()-ROW(Prüfkriterien_1114[[#Headers],[Spalte3]])</f>
        <v>4</v>
      </c>
      <c r="D127" s="40">
        <f>(Prüfkriterien_1114[Spalte2]+120)/10</f>
        <v>12.4</v>
      </c>
      <c r="E127" s="26"/>
      <c r="F127" s="27"/>
      <c r="G127" s="27"/>
      <c r="H127" s="56"/>
      <c r="I127" s="56"/>
      <c r="J127" s="56"/>
      <c r="K127" s="56"/>
      <c r="L127" s="56"/>
      <c r="M127" s="43"/>
    </row>
    <row r="128" spans="2:13" hidden="1" x14ac:dyDescent="0.2">
      <c r="B128" s="47" t="str">
        <f>CONCATENATE("12.",Prüfkriterien_1114[[#This Row],[Spalte2]])</f>
        <v>12.5</v>
      </c>
      <c r="C128" s="48">
        <f>ROW()-ROW(Prüfkriterien_1114[[#Headers],[Spalte3]])</f>
        <v>5</v>
      </c>
      <c r="D128" s="48">
        <f>(Prüfkriterien_1114[Spalte2]+120)/10</f>
        <v>12.5</v>
      </c>
      <c r="E128" s="49"/>
      <c r="F128" s="50"/>
      <c r="G128" s="50"/>
      <c r="H128" s="56"/>
      <c r="I128" s="56"/>
      <c r="J128" s="56"/>
      <c r="K128" s="56"/>
      <c r="L128" s="56"/>
      <c r="M128" s="70"/>
    </row>
    <row r="129" spans="2:13" hidden="1" x14ac:dyDescent="0.2">
      <c r="B129" s="126" t="s">
        <v>85</v>
      </c>
      <c r="C129" s="127"/>
      <c r="D129" s="127"/>
      <c r="E129" s="127"/>
      <c r="F129" s="127"/>
      <c r="G129" s="127"/>
      <c r="H129" s="127"/>
      <c r="I129" s="127"/>
      <c r="J129" s="127"/>
      <c r="K129" s="127"/>
      <c r="L129" s="127"/>
      <c r="M129" s="128"/>
    </row>
    <row r="130" spans="2:13" hidden="1" x14ac:dyDescent="0.2">
      <c r="B130" s="39" t="s">
        <v>39</v>
      </c>
      <c r="C130" s="40" t="s">
        <v>40</v>
      </c>
      <c r="D130" s="40" t="s">
        <v>41</v>
      </c>
      <c r="E130" s="26" t="s">
        <v>42</v>
      </c>
      <c r="F130" s="27" t="s">
        <v>43</v>
      </c>
      <c r="G130" s="27" t="s">
        <v>46</v>
      </c>
      <c r="H130" s="28" t="s">
        <v>47</v>
      </c>
      <c r="I130" s="28" t="s">
        <v>48</v>
      </c>
      <c r="J130" s="28" t="s">
        <v>49</v>
      </c>
      <c r="K130" s="28" t="s">
        <v>50</v>
      </c>
      <c r="L130" s="28" t="s">
        <v>51</v>
      </c>
      <c r="M130" s="29" t="s">
        <v>52</v>
      </c>
    </row>
    <row r="131" spans="2:13" hidden="1" x14ac:dyDescent="0.2">
      <c r="B131" s="39" t="str">
        <f>CONCATENATE("13.",Prüfkriterien_1115[[#This Row],[Spalte2]])</f>
        <v>13.1</v>
      </c>
      <c r="C131" s="40">
        <f>ROW()-ROW(Prüfkriterien_1115[[#Headers],[Spalte3]])</f>
        <v>1</v>
      </c>
      <c r="D131" s="40">
        <f>(Prüfkriterien_1115[Spalte2]+130)/10</f>
        <v>13.1</v>
      </c>
      <c r="E131" s="26"/>
      <c r="F131" s="27"/>
      <c r="G131" s="27"/>
      <c r="H131" s="56"/>
      <c r="I131" s="56"/>
      <c r="J131" s="56"/>
      <c r="K131" s="56"/>
      <c r="L131" s="56"/>
      <c r="M131" s="43"/>
    </row>
    <row r="132" spans="2:13" hidden="1" x14ac:dyDescent="0.2">
      <c r="B132" s="47" t="str">
        <f>CONCATENATE("13.",Prüfkriterien_1115[[#This Row],[Spalte2]])</f>
        <v>13.2</v>
      </c>
      <c r="C132" s="48">
        <f>ROW()-ROW(Prüfkriterien_1115[[#Headers],[Spalte3]])</f>
        <v>2</v>
      </c>
      <c r="D132" s="48">
        <f>(Prüfkriterien_1115[Spalte2]+130)/10</f>
        <v>13.2</v>
      </c>
      <c r="E132" s="49"/>
      <c r="F132" s="50"/>
      <c r="G132" s="50"/>
      <c r="H132" s="56"/>
      <c r="I132" s="56"/>
      <c r="J132" s="56"/>
      <c r="K132" s="56"/>
      <c r="L132" s="56"/>
      <c r="M132" s="70"/>
    </row>
    <row r="133" spans="2:13" hidden="1" x14ac:dyDescent="0.2">
      <c r="B133" s="39" t="str">
        <f>CONCATENATE("13.",Prüfkriterien_1115[[#This Row],[Spalte2]])</f>
        <v>13.3</v>
      </c>
      <c r="C133" s="40">
        <f>ROW()-ROW(Prüfkriterien_1115[[#Headers],[Spalte3]])</f>
        <v>3</v>
      </c>
      <c r="D133" s="40">
        <f>(Prüfkriterien_1115[Spalte2]+130)/10</f>
        <v>13.3</v>
      </c>
      <c r="E133" s="26"/>
      <c r="F133" s="27"/>
      <c r="G133" s="27"/>
      <c r="H133" s="56"/>
      <c r="I133" s="56"/>
      <c r="J133" s="56"/>
      <c r="K133" s="56"/>
      <c r="L133" s="56"/>
      <c r="M133" s="43"/>
    </row>
    <row r="134" spans="2:13" hidden="1" x14ac:dyDescent="0.2">
      <c r="B134" s="39" t="str">
        <f>CONCATENATE("13.",Prüfkriterien_1115[[#This Row],[Spalte2]])</f>
        <v>13.4</v>
      </c>
      <c r="C134" s="40">
        <f>ROW()-ROW(Prüfkriterien_1115[[#Headers],[Spalte3]])</f>
        <v>4</v>
      </c>
      <c r="D134" s="40">
        <f>(Prüfkriterien_1115[Spalte2]+130)/10</f>
        <v>13.4</v>
      </c>
      <c r="E134" s="26"/>
      <c r="F134" s="27"/>
      <c r="G134" s="27"/>
      <c r="H134" s="56"/>
      <c r="I134" s="56"/>
      <c r="J134" s="56"/>
      <c r="K134" s="56"/>
      <c r="L134" s="56"/>
      <c r="M134" s="43"/>
    </row>
    <row r="135" spans="2:13" hidden="1" x14ac:dyDescent="0.2">
      <c r="B135" s="47" t="str">
        <f>CONCATENATE("13.",Prüfkriterien_1115[[#This Row],[Spalte2]])</f>
        <v>13.5</v>
      </c>
      <c r="C135" s="48">
        <f>ROW()-ROW(Prüfkriterien_1115[[#Headers],[Spalte3]])</f>
        <v>5</v>
      </c>
      <c r="D135" s="48">
        <f>(Prüfkriterien_1115[Spalte2]+130)/10</f>
        <v>13.5</v>
      </c>
      <c r="E135" s="49"/>
      <c r="F135" s="50"/>
      <c r="G135" s="50"/>
      <c r="H135" s="56"/>
      <c r="I135" s="56"/>
      <c r="J135" s="56"/>
      <c r="K135" s="56"/>
      <c r="L135" s="56"/>
      <c r="M135" s="70"/>
    </row>
    <row r="136" spans="2:13" hidden="1" x14ac:dyDescent="0.2">
      <c r="B136" s="126" t="s">
        <v>86</v>
      </c>
      <c r="C136" s="127"/>
      <c r="D136" s="127"/>
      <c r="E136" s="127"/>
      <c r="F136" s="127"/>
      <c r="G136" s="127"/>
      <c r="H136" s="127"/>
      <c r="I136" s="127"/>
      <c r="J136" s="127"/>
      <c r="K136" s="127"/>
      <c r="L136" s="127"/>
      <c r="M136" s="128"/>
    </row>
    <row r="137" spans="2:13" hidden="1" x14ac:dyDescent="0.2">
      <c r="B137" s="39" t="s">
        <v>39</v>
      </c>
      <c r="C137" s="40" t="s">
        <v>40</v>
      </c>
      <c r="D137" s="40" t="s">
        <v>41</v>
      </c>
      <c r="E137" s="26" t="s">
        <v>42</v>
      </c>
      <c r="F137" s="27" t="s">
        <v>43</v>
      </c>
      <c r="G137" s="27" t="s">
        <v>46</v>
      </c>
      <c r="H137" s="28" t="s">
        <v>47</v>
      </c>
      <c r="I137" s="28" t="s">
        <v>48</v>
      </c>
      <c r="J137" s="28" t="s">
        <v>49</v>
      </c>
      <c r="K137" s="28" t="s">
        <v>50</v>
      </c>
      <c r="L137" s="28" t="s">
        <v>51</v>
      </c>
      <c r="M137" s="29" t="s">
        <v>52</v>
      </c>
    </row>
    <row r="138" spans="2:13" hidden="1" x14ac:dyDescent="0.2">
      <c r="B138" s="39" t="str">
        <f>CONCATENATE("14.",Prüfkriterien_1116[[#This Row],[Spalte2]])</f>
        <v>14.1</v>
      </c>
      <c r="C138" s="40">
        <f>ROW()-ROW(Prüfkriterien_1116[[#Headers],[Spalte3]])</f>
        <v>1</v>
      </c>
      <c r="D138" s="40">
        <f>(Prüfkriterien_1116[Spalte2]+140)/10</f>
        <v>14.1</v>
      </c>
      <c r="E138" s="26"/>
      <c r="F138" s="27"/>
      <c r="G138" s="27"/>
      <c r="H138" s="56"/>
      <c r="I138" s="56"/>
      <c r="J138" s="56"/>
      <c r="K138" s="56"/>
      <c r="L138" s="56"/>
      <c r="M138" s="43"/>
    </row>
    <row r="139" spans="2:13" hidden="1" x14ac:dyDescent="0.2">
      <c r="B139" s="47" t="str">
        <f>CONCATENATE("14.",Prüfkriterien_1116[[#This Row],[Spalte2]])</f>
        <v>14.2</v>
      </c>
      <c r="C139" s="48">
        <f>ROW()-ROW(Prüfkriterien_1116[[#Headers],[Spalte3]])</f>
        <v>2</v>
      </c>
      <c r="D139" s="48">
        <f>(Prüfkriterien_1116[Spalte2]+140)/10</f>
        <v>14.2</v>
      </c>
      <c r="E139" s="49"/>
      <c r="F139" s="50"/>
      <c r="G139" s="50"/>
      <c r="H139" s="56"/>
      <c r="I139" s="56"/>
      <c r="J139" s="56"/>
      <c r="K139" s="56"/>
      <c r="L139" s="56"/>
      <c r="M139" s="70"/>
    </row>
    <row r="140" spans="2:13" hidden="1" x14ac:dyDescent="0.2">
      <c r="B140" s="39" t="str">
        <f>CONCATENATE("14.",Prüfkriterien_1116[[#This Row],[Spalte2]])</f>
        <v>14.3</v>
      </c>
      <c r="C140" s="40">
        <f>ROW()-ROW(Prüfkriterien_1116[[#Headers],[Spalte3]])</f>
        <v>3</v>
      </c>
      <c r="D140" s="40">
        <f>(Prüfkriterien_1116[Spalte2]+140)/10</f>
        <v>14.3</v>
      </c>
      <c r="E140" s="26"/>
      <c r="F140" s="27"/>
      <c r="G140" s="27"/>
      <c r="H140" s="56"/>
      <c r="I140" s="56"/>
      <c r="J140" s="56"/>
      <c r="K140" s="56"/>
      <c r="L140" s="56"/>
      <c r="M140" s="43"/>
    </row>
    <row r="141" spans="2:13" hidden="1" x14ac:dyDescent="0.2">
      <c r="B141" s="39" t="str">
        <f>CONCATENATE("14.",Prüfkriterien_1116[[#This Row],[Spalte2]])</f>
        <v>14.4</v>
      </c>
      <c r="C141" s="40">
        <f>ROW()-ROW(Prüfkriterien_1116[[#Headers],[Spalte3]])</f>
        <v>4</v>
      </c>
      <c r="D141" s="40">
        <f>(Prüfkriterien_1116[Spalte2]+140)/10</f>
        <v>14.4</v>
      </c>
      <c r="E141" s="26"/>
      <c r="F141" s="27"/>
      <c r="G141" s="27"/>
      <c r="H141" s="56"/>
      <c r="I141" s="56"/>
      <c r="J141" s="56"/>
      <c r="K141" s="56"/>
      <c r="L141" s="56"/>
      <c r="M141" s="43"/>
    </row>
    <row r="142" spans="2:13" hidden="1" x14ac:dyDescent="0.2">
      <c r="B142" s="47" t="str">
        <f>CONCATENATE("14.",Prüfkriterien_1116[[#This Row],[Spalte2]])</f>
        <v>14.5</v>
      </c>
      <c r="C142" s="48">
        <f>ROW()-ROW(Prüfkriterien_1116[[#Headers],[Spalte3]])</f>
        <v>5</v>
      </c>
      <c r="D142" s="48">
        <f>(Prüfkriterien_1116[Spalte2]+140)/10</f>
        <v>14.5</v>
      </c>
      <c r="E142" s="49"/>
      <c r="F142" s="50"/>
      <c r="G142" s="50"/>
      <c r="H142" s="56"/>
      <c r="I142" s="56"/>
      <c r="J142" s="56"/>
      <c r="K142" s="56"/>
      <c r="L142" s="56"/>
      <c r="M142" s="70"/>
    </row>
    <row r="143" spans="2:13" hidden="1" x14ac:dyDescent="0.2">
      <c r="B143" s="126" t="s">
        <v>87</v>
      </c>
      <c r="C143" s="127"/>
      <c r="D143" s="127"/>
      <c r="E143" s="127"/>
      <c r="F143" s="127"/>
      <c r="G143" s="127"/>
      <c r="H143" s="127"/>
      <c r="I143" s="127"/>
      <c r="J143" s="127"/>
      <c r="K143" s="127"/>
      <c r="L143" s="127"/>
      <c r="M143" s="128"/>
    </row>
    <row r="144" spans="2:13" hidden="1" x14ac:dyDescent="0.2">
      <c r="B144" s="39" t="s">
        <v>39</v>
      </c>
      <c r="C144" s="40" t="s">
        <v>40</v>
      </c>
      <c r="D144" s="40" t="s">
        <v>41</v>
      </c>
      <c r="E144" s="26" t="s">
        <v>42</v>
      </c>
      <c r="F144" s="27" t="s">
        <v>43</v>
      </c>
      <c r="G144" s="27" t="s">
        <v>46</v>
      </c>
      <c r="H144" s="28" t="s">
        <v>47</v>
      </c>
      <c r="I144" s="28" t="s">
        <v>48</v>
      </c>
      <c r="J144" s="28" t="s">
        <v>49</v>
      </c>
      <c r="K144" s="28" t="s">
        <v>50</v>
      </c>
      <c r="L144" s="28" t="s">
        <v>51</v>
      </c>
      <c r="M144" s="29" t="s">
        <v>52</v>
      </c>
    </row>
    <row r="145" spans="2:13" hidden="1" x14ac:dyDescent="0.2">
      <c r="B145" s="39" t="str">
        <f>CONCATENATE("15.",Prüfkriterien_1117[[#This Row],[Spalte2]])</f>
        <v>15.1</v>
      </c>
      <c r="C145" s="40">
        <f>ROW()-ROW(Prüfkriterien_1117[[#Headers],[Spalte3]])</f>
        <v>1</v>
      </c>
      <c r="D145" s="40">
        <f>(Prüfkriterien_1117[Spalte2]+150)/10</f>
        <v>15.1</v>
      </c>
      <c r="E145" s="26"/>
      <c r="F145" s="27"/>
      <c r="G145" s="27"/>
      <c r="H145" s="56"/>
      <c r="I145" s="56"/>
      <c r="J145" s="56"/>
      <c r="K145" s="56"/>
      <c r="L145" s="56"/>
      <c r="M145" s="43"/>
    </row>
    <row r="146" spans="2:13" hidden="1" x14ac:dyDescent="0.2">
      <c r="B146" s="47" t="str">
        <f>CONCATENATE("15.",Prüfkriterien_1117[[#This Row],[Spalte2]])</f>
        <v>15.2</v>
      </c>
      <c r="C146" s="48">
        <f>ROW()-ROW(Prüfkriterien_1117[[#Headers],[Spalte3]])</f>
        <v>2</v>
      </c>
      <c r="D146" s="48">
        <f>(Prüfkriterien_1117[Spalte2]+150)/10</f>
        <v>15.2</v>
      </c>
      <c r="E146" s="49"/>
      <c r="F146" s="50"/>
      <c r="G146" s="50"/>
      <c r="H146" s="56"/>
      <c r="I146" s="56"/>
      <c r="J146" s="56"/>
      <c r="K146" s="56"/>
      <c r="L146" s="56"/>
      <c r="M146" s="70"/>
    </row>
    <row r="147" spans="2:13" hidden="1" x14ac:dyDescent="0.2">
      <c r="B147" s="39" t="str">
        <f>CONCATENATE("15.",Prüfkriterien_1117[[#This Row],[Spalte2]])</f>
        <v>15.3</v>
      </c>
      <c r="C147" s="40">
        <f>ROW()-ROW(Prüfkriterien_1117[[#Headers],[Spalte3]])</f>
        <v>3</v>
      </c>
      <c r="D147" s="40">
        <f>(Prüfkriterien_1117[Spalte2]+150)/10</f>
        <v>15.3</v>
      </c>
      <c r="E147" s="26"/>
      <c r="F147" s="27"/>
      <c r="G147" s="27"/>
      <c r="H147" s="56"/>
      <c r="I147" s="56"/>
      <c r="J147" s="56"/>
      <c r="K147" s="56"/>
      <c r="L147" s="56"/>
      <c r="M147" s="43"/>
    </row>
    <row r="148" spans="2:13" hidden="1" x14ac:dyDescent="0.2">
      <c r="B148" s="39" t="str">
        <f>CONCATENATE("15.",Prüfkriterien_1117[[#This Row],[Spalte2]])</f>
        <v>15.4</v>
      </c>
      <c r="C148" s="40">
        <f>ROW()-ROW(Prüfkriterien_1117[[#Headers],[Spalte3]])</f>
        <v>4</v>
      </c>
      <c r="D148" s="40">
        <f>(Prüfkriterien_1117[Spalte2]+150)/10</f>
        <v>15.4</v>
      </c>
      <c r="E148" s="26"/>
      <c r="F148" s="27"/>
      <c r="G148" s="27"/>
      <c r="H148" s="56"/>
      <c r="I148" s="56"/>
      <c r="J148" s="56"/>
      <c r="K148" s="56"/>
      <c r="L148" s="56"/>
      <c r="M148" s="43"/>
    </row>
    <row r="149" spans="2:13" hidden="1" x14ac:dyDescent="0.2">
      <c r="B149" s="47" t="str">
        <f>CONCATENATE("15.",Prüfkriterien_1117[[#This Row],[Spalte2]])</f>
        <v>15.5</v>
      </c>
      <c r="C149" s="48">
        <f>ROW()-ROW(Prüfkriterien_1117[[#Headers],[Spalte3]])</f>
        <v>5</v>
      </c>
      <c r="D149" s="48">
        <f>(Prüfkriterien_1117[Spalte2]+150)/10</f>
        <v>15.5</v>
      </c>
      <c r="E149" s="49"/>
      <c r="F149" s="50"/>
      <c r="G149" s="50"/>
      <c r="H149" s="56"/>
      <c r="I149" s="56"/>
      <c r="J149" s="56"/>
      <c r="K149" s="56"/>
      <c r="L149" s="56"/>
      <c r="M149" s="70"/>
    </row>
    <row r="150" spans="2:13" hidden="1" x14ac:dyDescent="0.2">
      <c r="B150" s="126" t="s">
        <v>88</v>
      </c>
      <c r="C150" s="127"/>
      <c r="D150" s="127"/>
      <c r="E150" s="127"/>
      <c r="F150" s="127"/>
      <c r="G150" s="127"/>
      <c r="H150" s="127"/>
      <c r="I150" s="127"/>
      <c r="J150" s="127"/>
      <c r="K150" s="127"/>
      <c r="L150" s="127"/>
      <c r="M150" s="128"/>
    </row>
    <row r="151" spans="2:13" hidden="1" x14ac:dyDescent="0.2">
      <c r="B151" s="39" t="s">
        <v>39</v>
      </c>
      <c r="C151" s="40" t="s">
        <v>40</v>
      </c>
      <c r="D151" s="40" t="s">
        <v>41</v>
      </c>
      <c r="E151" s="26" t="s">
        <v>42</v>
      </c>
      <c r="F151" s="27" t="s">
        <v>43</v>
      </c>
      <c r="G151" s="27" t="s">
        <v>46</v>
      </c>
      <c r="H151" s="28" t="s">
        <v>47</v>
      </c>
      <c r="I151" s="28" t="s">
        <v>48</v>
      </c>
      <c r="J151" s="28" t="s">
        <v>49</v>
      </c>
      <c r="K151" s="28" t="s">
        <v>50</v>
      </c>
      <c r="L151" s="28" t="s">
        <v>51</v>
      </c>
      <c r="M151" s="29" t="s">
        <v>52</v>
      </c>
    </row>
    <row r="152" spans="2:13" hidden="1" x14ac:dyDescent="0.2">
      <c r="B152" s="39" t="str">
        <f>CONCATENATE("16.",Prüfkriterien_1118[[#This Row],[Spalte2]])</f>
        <v>16.1</v>
      </c>
      <c r="C152" s="40">
        <f>ROW()-ROW(Prüfkriterien_1118[[#Headers],[Spalte3]])</f>
        <v>1</v>
      </c>
      <c r="D152" s="40">
        <f>(Prüfkriterien_1118[Spalte2]+160)/10</f>
        <v>16.100000000000001</v>
      </c>
      <c r="E152" s="26"/>
      <c r="F152" s="27"/>
      <c r="G152" s="27"/>
      <c r="H152" s="56"/>
      <c r="I152" s="56"/>
      <c r="J152" s="56"/>
      <c r="K152" s="56"/>
      <c r="L152" s="56"/>
      <c r="M152" s="43"/>
    </row>
    <row r="153" spans="2:13" hidden="1" x14ac:dyDescent="0.2">
      <c r="B153" s="47" t="str">
        <f>CONCATENATE("16.",Prüfkriterien_1118[[#This Row],[Spalte2]])</f>
        <v>16.2</v>
      </c>
      <c r="C153" s="48">
        <f>ROW()-ROW(Prüfkriterien_1118[[#Headers],[Spalte3]])</f>
        <v>2</v>
      </c>
      <c r="D153" s="48">
        <f>(Prüfkriterien_1118[Spalte2]+160)/10</f>
        <v>16.2</v>
      </c>
      <c r="E153" s="49"/>
      <c r="F153" s="50"/>
      <c r="G153" s="50"/>
      <c r="H153" s="56"/>
      <c r="I153" s="56"/>
      <c r="J153" s="56"/>
      <c r="K153" s="56"/>
      <c r="L153" s="56"/>
      <c r="M153" s="70"/>
    </row>
    <row r="154" spans="2:13" hidden="1" x14ac:dyDescent="0.2">
      <c r="B154" s="39" t="str">
        <f>CONCATENATE("16.",Prüfkriterien_1118[[#This Row],[Spalte2]])</f>
        <v>16.3</v>
      </c>
      <c r="C154" s="40">
        <f>ROW()-ROW(Prüfkriterien_1118[[#Headers],[Spalte3]])</f>
        <v>3</v>
      </c>
      <c r="D154" s="40">
        <f>(Prüfkriterien_1118[Spalte2]+160)/10</f>
        <v>16.3</v>
      </c>
      <c r="E154" s="26"/>
      <c r="F154" s="27"/>
      <c r="G154" s="27"/>
      <c r="H154" s="56"/>
      <c r="I154" s="56"/>
      <c r="J154" s="56"/>
      <c r="K154" s="56"/>
      <c r="L154" s="56"/>
      <c r="M154" s="43"/>
    </row>
    <row r="155" spans="2:13" hidden="1" x14ac:dyDescent="0.2">
      <c r="B155" s="39" t="str">
        <f>CONCATENATE("16.",Prüfkriterien_1118[[#This Row],[Spalte2]])</f>
        <v>16.4</v>
      </c>
      <c r="C155" s="40">
        <f>ROW()-ROW(Prüfkriterien_1118[[#Headers],[Spalte3]])</f>
        <v>4</v>
      </c>
      <c r="D155" s="40">
        <f>(Prüfkriterien_1118[Spalte2]+160)/10</f>
        <v>16.399999999999999</v>
      </c>
      <c r="E155" s="26"/>
      <c r="F155" s="27"/>
      <c r="G155" s="27"/>
      <c r="H155" s="56"/>
      <c r="I155" s="56"/>
      <c r="J155" s="56"/>
      <c r="K155" s="56"/>
      <c r="L155" s="56"/>
      <c r="M155" s="43"/>
    </row>
    <row r="156" spans="2:13" hidden="1" x14ac:dyDescent="0.2">
      <c r="B156" s="47" t="str">
        <f>CONCATENATE("16.",Prüfkriterien_1118[[#This Row],[Spalte2]])</f>
        <v>16.5</v>
      </c>
      <c r="C156" s="48">
        <f>ROW()-ROW(Prüfkriterien_1118[[#Headers],[Spalte3]])</f>
        <v>5</v>
      </c>
      <c r="D156" s="48">
        <f>(Prüfkriterien_1118[Spalte2]+160)/10</f>
        <v>16.5</v>
      </c>
      <c r="E156" s="49"/>
      <c r="F156" s="50"/>
      <c r="G156" s="50"/>
      <c r="H156" s="56"/>
      <c r="I156" s="56"/>
      <c r="J156" s="56"/>
      <c r="K156" s="56"/>
      <c r="L156" s="56"/>
      <c r="M156" s="70"/>
    </row>
    <row r="157" spans="2:13" hidden="1" x14ac:dyDescent="0.2">
      <c r="B157" s="126" t="s">
        <v>89</v>
      </c>
      <c r="C157" s="127"/>
      <c r="D157" s="127"/>
      <c r="E157" s="127"/>
      <c r="F157" s="127"/>
      <c r="G157" s="127"/>
      <c r="H157" s="127"/>
      <c r="I157" s="127"/>
      <c r="J157" s="127"/>
      <c r="K157" s="127"/>
      <c r="L157" s="127"/>
      <c r="M157" s="128"/>
    </row>
    <row r="158" spans="2:13" hidden="1" x14ac:dyDescent="0.2">
      <c r="B158" s="39" t="s">
        <v>39</v>
      </c>
      <c r="C158" s="40" t="s">
        <v>40</v>
      </c>
      <c r="D158" s="40" t="s">
        <v>41</v>
      </c>
      <c r="E158" s="26" t="s">
        <v>42</v>
      </c>
      <c r="F158" s="27" t="s">
        <v>43</v>
      </c>
      <c r="G158" s="27" t="s">
        <v>46</v>
      </c>
      <c r="H158" s="28" t="s">
        <v>47</v>
      </c>
      <c r="I158" s="28" t="s">
        <v>48</v>
      </c>
      <c r="J158" s="28" t="s">
        <v>49</v>
      </c>
      <c r="K158" s="28" t="s">
        <v>50</v>
      </c>
      <c r="L158" s="28" t="s">
        <v>51</v>
      </c>
      <c r="M158" s="29" t="s">
        <v>52</v>
      </c>
    </row>
    <row r="159" spans="2:13" hidden="1" x14ac:dyDescent="0.2">
      <c r="B159" s="39" t="str">
        <f>CONCATENATE("17.",Prüfkriterien_1119[[#This Row],[Spalte2]])</f>
        <v>17.1</v>
      </c>
      <c r="C159" s="40">
        <f>ROW()-ROW(Prüfkriterien_1119[[#Headers],[Spalte3]])</f>
        <v>1</v>
      </c>
      <c r="D159" s="40">
        <f>(Prüfkriterien_1119[Spalte2]+170)/10</f>
        <v>17.100000000000001</v>
      </c>
      <c r="E159" s="26"/>
      <c r="F159" s="27"/>
      <c r="G159" s="27"/>
      <c r="H159" s="56"/>
      <c r="I159" s="56"/>
      <c r="J159" s="56"/>
      <c r="K159" s="56"/>
      <c r="L159" s="56"/>
      <c r="M159" s="43"/>
    </row>
    <row r="160" spans="2:13" hidden="1" x14ac:dyDescent="0.2">
      <c r="B160" s="47" t="str">
        <f>CONCATENATE("17.",Prüfkriterien_1119[[#This Row],[Spalte2]])</f>
        <v>17.2</v>
      </c>
      <c r="C160" s="48">
        <f>ROW()-ROW(Prüfkriterien_1119[[#Headers],[Spalte3]])</f>
        <v>2</v>
      </c>
      <c r="D160" s="48">
        <f>(Prüfkriterien_1119[Spalte2]+170)/10</f>
        <v>17.2</v>
      </c>
      <c r="E160" s="49"/>
      <c r="F160" s="50"/>
      <c r="G160" s="50"/>
      <c r="H160" s="56"/>
      <c r="I160" s="56"/>
      <c r="J160" s="56"/>
      <c r="K160" s="56"/>
      <c r="L160" s="56"/>
      <c r="M160" s="70"/>
    </row>
    <row r="161" spans="2:13" hidden="1" x14ac:dyDescent="0.2">
      <c r="B161" s="39" t="str">
        <f>CONCATENATE("17.",Prüfkriterien_1119[[#This Row],[Spalte2]])</f>
        <v>17.3</v>
      </c>
      <c r="C161" s="40">
        <f>ROW()-ROW(Prüfkriterien_1119[[#Headers],[Spalte3]])</f>
        <v>3</v>
      </c>
      <c r="D161" s="40">
        <f>(Prüfkriterien_1119[Spalte2]+170)/10</f>
        <v>17.3</v>
      </c>
      <c r="E161" s="26"/>
      <c r="F161" s="27"/>
      <c r="G161" s="27"/>
      <c r="H161" s="56"/>
      <c r="I161" s="56"/>
      <c r="J161" s="56"/>
      <c r="K161" s="56"/>
      <c r="L161" s="56"/>
      <c r="M161" s="43"/>
    </row>
    <row r="162" spans="2:13" hidden="1" x14ac:dyDescent="0.2">
      <c r="B162" s="39" t="str">
        <f>CONCATENATE("17.",Prüfkriterien_1119[[#This Row],[Spalte2]])</f>
        <v>17.4</v>
      </c>
      <c r="C162" s="40">
        <f>ROW()-ROW(Prüfkriterien_1119[[#Headers],[Spalte3]])</f>
        <v>4</v>
      </c>
      <c r="D162" s="40">
        <f>(Prüfkriterien_1119[Spalte2]+170)/10</f>
        <v>17.399999999999999</v>
      </c>
      <c r="E162" s="26"/>
      <c r="F162" s="27"/>
      <c r="G162" s="27"/>
      <c r="H162" s="56"/>
      <c r="I162" s="56"/>
      <c r="J162" s="56"/>
      <c r="K162" s="56"/>
      <c r="L162" s="56"/>
      <c r="M162" s="43"/>
    </row>
    <row r="163" spans="2:13" hidden="1" x14ac:dyDescent="0.2">
      <c r="B163" s="47" t="str">
        <f>CONCATENATE("17.",Prüfkriterien_1119[[#This Row],[Spalte2]])</f>
        <v>17.5</v>
      </c>
      <c r="C163" s="48">
        <f>ROW()-ROW(Prüfkriterien_1119[[#Headers],[Spalte3]])</f>
        <v>5</v>
      </c>
      <c r="D163" s="48">
        <f>(Prüfkriterien_1119[Spalte2]+170)/10</f>
        <v>17.5</v>
      </c>
      <c r="E163" s="49"/>
      <c r="F163" s="50"/>
      <c r="G163" s="50"/>
      <c r="H163" s="56"/>
      <c r="I163" s="56"/>
      <c r="J163" s="56"/>
      <c r="K163" s="56"/>
      <c r="L163" s="56"/>
      <c r="M163" s="70"/>
    </row>
    <row r="164" spans="2:13" hidden="1" x14ac:dyDescent="0.2">
      <c r="B164" s="126" t="s">
        <v>90</v>
      </c>
      <c r="C164" s="127"/>
      <c r="D164" s="127"/>
      <c r="E164" s="127"/>
      <c r="F164" s="127"/>
      <c r="G164" s="127"/>
      <c r="H164" s="127"/>
      <c r="I164" s="127"/>
      <c r="J164" s="127"/>
      <c r="K164" s="127"/>
      <c r="L164" s="127"/>
      <c r="M164" s="128"/>
    </row>
    <row r="165" spans="2:13" hidden="1" x14ac:dyDescent="0.2">
      <c r="B165" s="39" t="s">
        <v>39</v>
      </c>
      <c r="C165" s="40" t="s">
        <v>40</v>
      </c>
      <c r="D165" s="40" t="s">
        <v>41</v>
      </c>
      <c r="E165" s="26" t="s">
        <v>42</v>
      </c>
      <c r="F165" s="27" t="s">
        <v>43</v>
      </c>
      <c r="G165" s="27" t="s">
        <v>46</v>
      </c>
      <c r="H165" s="28" t="s">
        <v>47</v>
      </c>
      <c r="I165" s="28" t="s">
        <v>48</v>
      </c>
      <c r="J165" s="28" t="s">
        <v>49</v>
      </c>
      <c r="K165" s="28" t="s">
        <v>50</v>
      </c>
      <c r="L165" s="28" t="s">
        <v>51</v>
      </c>
      <c r="M165" s="29" t="s">
        <v>52</v>
      </c>
    </row>
    <row r="166" spans="2:13" hidden="1" x14ac:dyDescent="0.2">
      <c r="B166" s="39" t="str">
        <f>CONCATENATE("18.",Prüfkriterien_1120[[#This Row],[Spalte2]])</f>
        <v>18.1</v>
      </c>
      <c r="C166" s="40">
        <f>ROW()-ROW(Prüfkriterien_1120[[#Headers],[Spalte3]])</f>
        <v>1</v>
      </c>
      <c r="D166" s="40">
        <f>(Prüfkriterien_1120[Spalte2]+180)/10</f>
        <v>18.100000000000001</v>
      </c>
      <c r="E166" s="26"/>
      <c r="F166" s="27"/>
      <c r="G166" s="27"/>
      <c r="H166" s="56"/>
      <c r="I166" s="56"/>
      <c r="J166" s="56"/>
      <c r="K166" s="56"/>
      <c r="L166" s="56"/>
      <c r="M166" s="43"/>
    </row>
    <row r="167" spans="2:13" hidden="1" x14ac:dyDescent="0.2">
      <c r="B167" s="47" t="str">
        <f>CONCATENATE("18.",Prüfkriterien_1120[[#This Row],[Spalte2]])</f>
        <v>18.2</v>
      </c>
      <c r="C167" s="48">
        <f>ROW()-ROW(Prüfkriterien_1120[[#Headers],[Spalte3]])</f>
        <v>2</v>
      </c>
      <c r="D167" s="48">
        <f>(Prüfkriterien_1120[Spalte2]+180)/10</f>
        <v>18.2</v>
      </c>
      <c r="E167" s="49"/>
      <c r="F167" s="50"/>
      <c r="G167" s="50"/>
      <c r="H167" s="56"/>
      <c r="I167" s="56"/>
      <c r="J167" s="56"/>
      <c r="K167" s="56"/>
      <c r="L167" s="56"/>
      <c r="M167" s="70"/>
    </row>
    <row r="168" spans="2:13" hidden="1" x14ac:dyDescent="0.2">
      <c r="B168" s="39" t="str">
        <f>CONCATENATE("18.",Prüfkriterien_1120[[#This Row],[Spalte2]])</f>
        <v>18.3</v>
      </c>
      <c r="C168" s="40">
        <f>ROW()-ROW(Prüfkriterien_1120[[#Headers],[Spalte3]])</f>
        <v>3</v>
      </c>
      <c r="D168" s="40">
        <f>(Prüfkriterien_1120[Spalte2]+180)/10</f>
        <v>18.3</v>
      </c>
      <c r="E168" s="26"/>
      <c r="F168" s="27"/>
      <c r="G168" s="27"/>
      <c r="H168" s="56"/>
      <c r="I168" s="56"/>
      <c r="J168" s="56"/>
      <c r="K168" s="56"/>
      <c r="L168" s="56"/>
      <c r="M168" s="43"/>
    </row>
    <row r="169" spans="2:13" hidden="1" x14ac:dyDescent="0.2">
      <c r="B169" s="39" t="str">
        <f>CONCATENATE("18.",Prüfkriterien_1120[[#This Row],[Spalte2]])</f>
        <v>18.4</v>
      </c>
      <c r="C169" s="40">
        <f>ROW()-ROW(Prüfkriterien_1120[[#Headers],[Spalte3]])</f>
        <v>4</v>
      </c>
      <c r="D169" s="40">
        <f>(Prüfkriterien_1120[Spalte2]+180)/10</f>
        <v>18.399999999999999</v>
      </c>
      <c r="E169" s="26"/>
      <c r="F169" s="27"/>
      <c r="G169" s="27"/>
      <c r="H169" s="56"/>
      <c r="I169" s="56"/>
      <c r="J169" s="56"/>
      <c r="K169" s="56"/>
      <c r="L169" s="56"/>
      <c r="M169" s="43"/>
    </row>
    <row r="170" spans="2:13" hidden="1" x14ac:dyDescent="0.2">
      <c r="B170" s="47" t="str">
        <f>CONCATENATE("18.",Prüfkriterien_1120[[#This Row],[Spalte2]])</f>
        <v>18.5</v>
      </c>
      <c r="C170" s="48">
        <f>ROW()-ROW(Prüfkriterien_1120[[#Headers],[Spalte3]])</f>
        <v>5</v>
      </c>
      <c r="D170" s="48">
        <f>(Prüfkriterien_1120[Spalte2]+180)/10</f>
        <v>18.5</v>
      </c>
      <c r="E170" s="49"/>
      <c r="F170" s="50"/>
      <c r="G170" s="50"/>
      <c r="H170" s="56"/>
      <c r="I170" s="56"/>
      <c r="J170" s="56"/>
      <c r="K170" s="56"/>
      <c r="L170" s="56"/>
      <c r="M170" s="70"/>
    </row>
    <row r="171" spans="2:13" hidden="1" x14ac:dyDescent="0.2">
      <c r="B171" s="126" t="s">
        <v>91</v>
      </c>
      <c r="C171" s="127"/>
      <c r="D171" s="127"/>
      <c r="E171" s="127"/>
      <c r="F171" s="127"/>
      <c r="G171" s="127"/>
      <c r="H171" s="127"/>
      <c r="I171" s="127"/>
      <c r="J171" s="127"/>
      <c r="K171" s="127"/>
      <c r="L171" s="127"/>
      <c r="M171" s="128"/>
    </row>
    <row r="172" spans="2:13" hidden="1" x14ac:dyDescent="0.2">
      <c r="B172" s="39" t="s">
        <v>39</v>
      </c>
      <c r="C172" s="40" t="s">
        <v>40</v>
      </c>
      <c r="D172" s="40" t="s">
        <v>41</v>
      </c>
      <c r="E172" s="26" t="s">
        <v>42</v>
      </c>
      <c r="F172" s="27" t="s">
        <v>43</v>
      </c>
      <c r="G172" s="27" t="s">
        <v>46</v>
      </c>
      <c r="H172" s="28" t="s">
        <v>47</v>
      </c>
      <c r="I172" s="28" t="s">
        <v>48</v>
      </c>
      <c r="J172" s="28" t="s">
        <v>49</v>
      </c>
      <c r="K172" s="28" t="s">
        <v>50</v>
      </c>
      <c r="L172" s="28" t="s">
        <v>51</v>
      </c>
      <c r="M172" s="29" t="s">
        <v>52</v>
      </c>
    </row>
    <row r="173" spans="2:13" hidden="1" x14ac:dyDescent="0.2">
      <c r="B173" s="39" t="str">
        <f>CONCATENATE("19.",Prüfkriterien_1121[[#This Row],[Spalte2]])</f>
        <v>19.1</v>
      </c>
      <c r="C173" s="40">
        <f>ROW()-ROW(Prüfkriterien_1121[[#Headers],[Spalte3]])</f>
        <v>1</v>
      </c>
      <c r="D173" s="40">
        <f>(Prüfkriterien_1121[Spalte2]+190)/10</f>
        <v>19.100000000000001</v>
      </c>
      <c r="E173" s="26"/>
      <c r="F173" s="27"/>
      <c r="G173" s="27"/>
      <c r="H173" s="56"/>
      <c r="I173" s="56"/>
      <c r="J173" s="56"/>
      <c r="K173" s="56"/>
      <c r="L173" s="56"/>
      <c r="M173" s="43"/>
    </row>
    <row r="174" spans="2:13" hidden="1" x14ac:dyDescent="0.2">
      <c r="B174" s="47" t="str">
        <f>CONCATENATE("19.",Prüfkriterien_1121[[#This Row],[Spalte2]])</f>
        <v>19.2</v>
      </c>
      <c r="C174" s="48">
        <f>ROW()-ROW(Prüfkriterien_1121[[#Headers],[Spalte3]])</f>
        <v>2</v>
      </c>
      <c r="D174" s="48">
        <f>(Prüfkriterien_1121[Spalte2]+190)/10</f>
        <v>19.2</v>
      </c>
      <c r="E174" s="49"/>
      <c r="F174" s="50"/>
      <c r="G174" s="50"/>
      <c r="H174" s="56"/>
      <c r="I174" s="56"/>
      <c r="J174" s="56"/>
      <c r="K174" s="56"/>
      <c r="L174" s="56"/>
      <c r="M174" s="70"/>
    </row>
    <row r="175" spans="2:13" hidden="1" x14ac:dyDescent="0.2">
      <c r="B175" s="39" t="str">
        <f>CONCATENATE("19.",Prüfkriterien_1121[[#This Row],[Spalte2]])</f>
        <v>19.3</v>
      </c>
      <c r="C175" s="40">
        <f>ROW()-ROW(Prüfkriterien_1121[[#Headers],[Spalte3]])</f>
        <v>3</v>
      </c>
      <c r="D175" s="40">
        <f>(Prüfkriterien_1121[Spalte2]+190)/10</f>
        <v>19.3</v>
      </c>
      <c r="E175" s="26"/>
      <c r="F175" s="27"/>
      <c r="G175" s="27"/>
      <c r="H175" s="56"/>
      <c r="I175" s="56"/>
      <c r="J175" s="56"/>
      <c r="K175" s="56"/>
      <c r="L175" s="56"/>
      <c r="M175" s="43"/>
    </row>
    <row r="176" spans="2:13" hidden="1" x14ac:dyDescent="0.2">
      <c r="B176" s="39" t="str">
        <f>CONCATENATE("19.",Prüfkriterien_1121[[#This Row],[Spalte2]])</f>
        <v>19.4</v>
      </c>
      <c r="C176" s="40">
        <f>ROW()-ROW(Prüfkriterien_1121[[#Headers],[Spalte3]])</f>
        <v>4</v>
      </c>
      <c r="D176" s="40">
        <f>(Prüfkriterien_1121[Spalte2]+190)/10</f>
        <v>19.399999999999999</v>
      </c>
      <c r="E176" s="26"/>
      <c r="F176" s="27"/>
      <c r="G176" s="27"/>
      <c r="H176" s="56"/>
      <c r="I176" s="56"/>
      <c r="J176" s="56"/>
      <c r="K176" s="56"/>
      <c r="L176" s="56"/>
      <c r="M176" s="43"/>
    </row>
    <row r="177" spans="2:13" hidden="1" x14ac:dyDescent="0.2">
      <c r="B177" s="47" t="str">
        <f>CONCATENATE("19.",Prüfkriterien_1121[[#This Row],[Spalte2]])</f>
        <v>19.5</v>
      </c>
      <c r="C177" s="48">
        <f>ROW()-ROW(Prüfkriterien_1121[[#Headers],[Spalte3]])</f>
        <v>5</v>
      </c>
      <c r="D177" s="48">
        <f>(Prüfkriterien_1121[Spalte2]+190)/10</f>
        <v>19.5</v>
      </c>
      <c r="E177" s="49"/>
      <c r="F177" s="50"/>
      <c r="G177" s="50"/>
      <c r="H177" s="56"/>
      <c r="I177" s="56"/>
      <c r="J177" s="56"/>
      <c r="K177" s="56"/>
      <c r="L177" s="56"/>
      <c r="M177" s="70"/>
    </row>
    <row r="178" spans="2:13" hidden="1" x14ac:dyDescent="0.2">
      <c r="B178" s="126" t="s">
        <v>92</v>
      </c>
      <c r="C178" s="127"/>
      <c r="D178" s="127"/>
      <c r="E178" s="127"/>
      <c r="F178" s="127"/>
      <c r="G178" s="127"/>
      <c r="H178" s="127"/>
      <c r="I178" s="127"/>
      <c r="J178" s="127"/>
      <c r="K178" s="127"/>
      <c r="L178" s="127"/>
      <c r="M178" s="128"/>
    </row>
    <row r="179" spans="2:13" hidden="1" x14ac:dyDescent="0.2">
      <c r="B179" s="39" t="s">
        <v>39</v>
      </c>
      <c r="C179" s="40" t="s">
        <v>40</v>
      </c>
      <c r="D179" s="40" t="s">
        <v>41</v>
      </c>
      <c r="E179" s="26" t="s">
        <v>42</v>
      </c>
      <c r="F179" s="27" t="s">
        <v>43</v>
      </c>
      <c r="G179" s="27" t="s">
        <v>46</v>
      </c>
      <c r="H179" s="28" t="s">
        <v>47</v>
      </c>
      <c r="I179" s="28" t="s">
        <v>48</v>
      </c>
      <c r="J179" s="28" t="s">
        <v>49</v>
      </c>
      <c r="K179" s="28" t="s">
        <v>50</v>
      </c>
      <c r="L179" s="28" t="s">
        <v>51</v>
      </c>
      <c r="M179" s="29" t="s">
        <v>52</v>
      </c>
    </row>
    <row r="180" spans="2:13" hidden="1" x14ac:dyDescent="0.2">
      <c r="B180" s="39" t="str">
        <f>CONCATENATE("20.",Prüfkriterien_1122[[#This Row],[Spalte2]])</f>
        <v>20.1</v>
      </c>
      <c r="C180" s="40">
        <f>ROW()-ROW(Prüfkriterien_1122[[#Headers],[Spalte3]])</f>
        <v>1</v>
      </c>
      <c r="D180" s="40">
        <f>(Prüfkriterien_1122[Spalte2]+200)/10</f>
        <v>20.100000000000001</v>
      </c>
      <c r="E180" s="26"/>
      <c r="F180" s="27"/>
      <c r="G180" s="27"/>
      <c r="H180" s="56"/>
      <c r="I180" s="56"/>
      <c r="J180" s="56"/>
      <c r="K180" s="56"/>
      <c r="L180" s="56"/>
      <c r="M180" s="43"/>
    </row>
    <row r="181" spans="2:13" hidden="1" x14ac:dyDescent="0.2">
      <c r="B181" s="47" t="str">
        <f>CONCATENATE("20.",Prüfkriterien_1122[[#This Row],[Spalte2]])</f>
        <v>20.2</v>
      </c>
      <c r="C181" s="48">
        <f>ROW()-ROW(Prüfkriterien_1122[[#Headers],[Spalte3]])</f>
        <v>2</v>
      </c>
      <c r="D181" s="48">
        <f>(Prüfkriterien_1122[Spalte2]+200)/10</f>
        <v>20.2</v>
      </c>
      <c r="E181" s="49"/>
      <c r="F181" s="50"/>
      <c r="G181" s="50"/>
      <c r="H181" s="56"/>
      <c r="I181" s="56"/>
      <c r="J181" s="56"/>
      <c r="K181" s="56"/>
      <c r="L181" s="56"/>
      <c r="M181" s="70"/>
    </row>
    <row r="182" spans="2:13" hidden="1" x14ac:dyDescent="0.2">
      <c r="B182" s="39" t="str">
        <f>CONCATENATE("20.",Prüfkriterien_1122[[#This Row],[Spalte2]])</f>
        <v>20.3</v>
      </c>
      <c r="C182" s="40">
        <f>ROW()-ROW(Prüfkriterien_1122[[#Headers],[Spalte3]])</f>
        <v>3</v>
      </c>
      <c r="D182" s="40">
        <f>(Prüfkriterien_1122[Spalte2]+200)/10</f>
        <v>20.3</v>
      </c>
      <c r="E182" s="26"/>
      <c r="F182" s="27"/>
      <c r="G182" s="27"/>
      <c r="H182" s="56"/>
      <c r="I182" s="56"/>
      <c r="J182" s="56"/>
      <c r="K182" s="56"/>
      <c r="L182" s="56"/>
      <c r="M182" s="43"/>
    </row>
    <row r="183" spans="2:13" hidden="1" x14ac:dyDescent="0.2">
      <c r="B183" s="39" t="str">
        <f>CONCATENATE("20.",Prüfkriterien_1122[[#This Row],[Spalte2]])</f>
        <v>20.4</v>
      </c>
      <c r="C183" s="40">
        <f>ROW()-ROW(Prüfkriterien_1122[[#Headers],[Spalte3]])</f>
        <v>4</v>
      </c>
      <c r="D183" s="40">
        <f>(Prüfkriterien_1122[Spalte2]+200)/10</f>
        <v>20.399999999999999</v>
      </c>
      <c r="E183" s="26"/>
      <c r="F183" s="27"/>
      <c r="G183" s="27"/>
      <c r="H183" s="56"/>
      <c r="I183" s="56"/>
      <c r="J183" s="56"/>
      <c r="K183" s="56"/>
      <c r="L183" s="56"/>
      <c r="M183" s="43"/>
    </row>
    <row r="184" spans="2:13" hidden="1" x14ac:dyDescent="0.2">
      <c r="B184" s="47" t="str">
        <f>CONCATENATE("20.",Prüfkriterien_1122[[#This Row],[Spalte2]])</f>
        <v>20.5</v>
      </c>
      <c r="C184" s="48">
        <f>ROW()-ROW(Prüfkriterien_1122[[#Headers],[Spalte3]])</f>
        <v>5</v>
      </c>
      <c r="D184" s="48">
        <f>(Prüfkriterien_1122[Spalte2]+200)/10</f>
        <v>20.5</v>
      </c>
      <c r="E184" s="49"/>
      <c r="F184" s="50"/>
      <c r="G184" s="50"/>
      <c r="H184" s="56"/>
      <c r="I184" s="56"/>
      <c r="J184" s="56"/>
      <c r="K184" s="56"/>
      <c r="L184" s="56"/>
      <c r="M184" s="70"/>
    </row>
  </sheetData>
  <sheetProtection algorithmName="SHA-512" hashValue="FuQon9ilHD6ci9mCCbbSLq97m36/YQFiF1yYQmx4AKrA0Ao5hRmfjrYv5O98OM8swb6syWh4czy6eXdU0IWKww==" saltValue="HF1r6lnq+cydODwZFpX3Aw==" spinCount="100000" sheet="1" formatCells="0" formatRows="0" selectLockedCells="1"/>
  <mergeCells count="32">
    <mergeCell ref="B72:M72"/>
    <mergeCell ref="C4:K4"/>
    <mergeCell ref="B6:B7"/>
    <mergeCell ref="C6:C7"/>
    <mergeCell ref="E6:E7"/>
    <mergeCell ref="F6:F7"/>
    <mergeCell ref="G6:G7"/>
    <mergeCell ref="H6:L6"/>
    <mergeCell ref="M6:M7"/>
    <mergeCell ref="D6:D7"/>
    <mergeCell ref="B38:M38"/>
    <mergeCell ref="B2:M2"/>
    <mergeCell ref="B5:M5"/>
    <mergeCell ref="B8:M8"/>
    <mergeCell ref="B26:M26"/>
    <mergeCell ref="B32:M32"/>
    <mergeCell ref="B3:M3"/>
    <mergeCell ref="B115:M115"/>
    <mergeCell ref="B79:M79"/>
    <mergeCell ref="B87:M87"/>
    <mergeCell ref="B94:M94"/>
    <mergeCell ref="B101:M101"/>
    <mergeCell ref="B108:M108"/>
    <mergeCell ref="B157:M157"/>
    <mergeCell ref="B164:M164"/>
    <mergeCell ref="B171:M171"/>
    <mergeCell ref="B178:M178"/>
    <mergeCell ref="B122:M122"/>
    <mergeCell ref="B129:M129"/>
    <mergeCell ref="B136:M136"/>
    <mergeCell ref="B143:M143"/>
    <mergeCell ref="B150:M15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41" operator="containsText" id="{5E95DCB8-8D9B-43CB-9F0E-367D7B8C392E}">
            <xm:f>NOT(ISERROR(SEARCH("grau",H27)))</xm:f>
            <xm:f>"grau"</xm:f>
            <x14:dxf>
              <font>
                <color rgb="FF808080"/>
              </font>
              <fill>
                <patternFill>
                  <bgColor rgb="FF808080"/>
                </patternFill>
              </fill>
            </x14:dxf>
          </x14:cfRule>
          <xm:sqref>H73:L73 H33:L33 H27:L27 H39:L41</xm:sqref>
        </x14:conditionalFormatting>
        <x14:conditionalFormatting xmlns:xm="http://schemas.microsoft.com/office/excel/2006/main">
          <x14:cfRule type="containsText" priority="38" operator="containsText" id="{856D55F9-5406-42BE-8943-059812964641}">
            <xm:f>NOT(ISERROR(SEARCH("grau",H10)))</xm:f>
            <xm:f>"grau"</xm:f>
            <x14:dxf>
              <font>
                <strike val="0"/>
                <color rgb="FF808080"/>
              </font>
              <fill>
                <patternFill>
                  <bgColor rgb="FF808080"/>
                </patternFill>
              </fill>
            </x14:dxf>
          </x14:cfRule>
          <xm:sqref>H10:L25 H34:L37 H40:L71 H28:L31</xm:sqref>
        </x14:conditionalFormatting>
        <x14:conditionalFormatting xmlns:xm="http://schemas.microsoft.com/office/excel/2006/main">
          <x14:cfRule type="containsText" priority="36" operator="containsText" id="{3EA6EFDB-E455-4F38-A982-1E38324F0343}">
            <xm:f>NOT(ISERROR(SEARCH("grau",H80)))</xm:f>
            <xm:f>"grau"</xm:f>
            <x14:dxf>
              <font>
                <color rgb="FF808080"/>
              </font>
              <fill>
                <patternFill>
                  <bgColor rgb="FF808080"/>
                </patternFill>
              </fill>
            </x14:dxf>
          </x14:cfRule>
          <xm:sqref>H80:L80</xm:sqref>
        </x14:conditionalFormatting>
        <x14:conditionalFormatting xmlns:xm="http://schemas.microsoft.com/office/excel/2006/main">
          <x14:cfRule type="containsText" priority="35" operator="containsText" id="{5BEAB68E-34A9-4110-B056-50320AFBCCB0}">
            <xm:f>NOT(ISERROR(SEARCH("grau",H88)))</xm:f>
            <xm:f>"grau"</xm:f>
            <x14:dxf>
              <font>
                <color rgb="FF808080"/>
              </font>
              <fill>
                <patternFill>
                  <bgColor rgb="FF808080"/>
                </patternFill>
              </fill>
            </x14:dxf>
          </x14:cfRule>
          <xm:sqref>H88:L88</xm:sqref>
        </x14:conditionalFormatting>
        <x14:conditionalFormatting xmlns:xm="http://schemas.microsoft.com/office/excel/2006/main">
          <x14:cfRule type="containsText" priority="34" operator="containsText" id="{CF7EDDB7-2157-4E54-80CC-AC6AB6FBA5CD}">
            <xm:f>NOT(ISERROR(SEARCH("grau",H95)))</xm:f>
            <xm:f>"grau"</xm:f>
            <x14:dxf>
              <font>
                <color rgb="FF808080"/>
              </font>
              <fill>
                <patternFill>
                  <bgColor rgb="FF808080"/>
                </patternFill>
              </fill>
            </x14:dxf>
          </x14:cfRule>
          <xm:sqref>H95:L95</xm:sqref>
        </x14:conditionalFormatting>
        <x14:conditionalFormatting xmlns:xm="http://schemas.microsoft.com/office/excel/2006/main">
          <x14:cfRule type="containsText" priority="33" operator="containsText" id="{A15A7D79-1345-4D48-A805-61E375A492E8}">
            <xm:f>NOT(ISERROR(SEARCH("grau",H102)))</xm:f>
            <xm:f>"grau"</xm:f>
            <x14:dxf>
              <font>
                <color rgb="FF808080"/>
              </font>
              <fill>
                <patternFill>
                  <bgColor rgb="FF808080"/>
                </patternFill>
              </fill>
            </x14:dxf>
          </x14:cfRule>
          <xm:sqref>H102:L102</xm:sqref>
        </x14:conditionalFormatting>
        <x14:conditionalFormatting xmlns:xm="http://schemas.microsoft.com/office/excel/2006/main">
          <x14:cfRule type="containsText" priority="32" operator="containsText" id="{24D64CB9-06C8-4AB6-96E9-068B2C93B725}">
            <xm:f>NOT(ISERROR(SEARCH("grau",H109)))</xm:f>
            <xm:f>"grau"</xm:f>
            <x14:dxf>
              <font>
                <color rgb="FF808080"/>
              </font>
              <fill>
                <patternFill>
                  <bgColor rgb="FF808080"/>
                </patternFill>
              </fill>
            </x14:dxf>
          </x14:cfRule>
          <xm:sqref>H109:L109</xm:sqref>
        </x14:conditionalFormatting>
        <x14:conditionalFormatting xmlns:xm="http://schemas.microsoft.com/office/excel/2006/main">
          <x14:cfRule type="containsText" priority="31" operator="containsText" id="{04852FE4-12C5-447A-9DDA-1F52D59ECA2D}">
            <xm:f>NOT(ISERROR(SEARCH("grau",H116)))</xm:f>
            <xm:f>"grau"</xm:f>
            <x14:dxf>
              <font>
                <color rgb="FF808080"/>
              </font>
              <fill>
                <patternFill>
                  <bgColor rgb="FF808080"/>
                </patternFill>
              </fill>
            </x14:dxf>
          </x14:cfRule>
          <xm:sqref>H116:L116</xm:sqref>
        </x14:conditionalFormatting>
        <x14:conditionalFormatting xmlns:xm="http://schemas.microsoft.com/office/excel/2006/main">
          <x14:cfRule type="containsText" priority="27" operator="containsText" id="{3C7F9D6F-7348-475E-B111-5290B22399CB}">
            <xm:f>NOT(ISERROR(SEARCH("grau",H74)))</xm:f>
            <xm:f>"grau"</xm:f>
            <x14:dxf>
              <font>
                <strike val="0"/>
                <color rgb="FF808080"/>
              </font>
              <fill>
                <patternFill>
                  <bgColor rgb="FF808080"/>
                </patternFill>
              </fill>
            </x14:dxf>
          </x14:cfRule>
          <xm:sqref>H74:L78</xm:sqref>
        </x14:conditionalFormatting>
        <x14:conditionalFormatting xmlns:xm="http://schemas.microsoft.com/office/excel/2006/main">
          <x14:cfRule type="containsText" priority="26" operator="containsText" id="{68654830-C345-4A9E-B254-612F8050723F}">
            <xm:f>NOT(ISERROR(SEARCH("grau",H81)))</xm:f>
            <xm:f>"grau"</xm:f>
            <x14:dxf>
              <font>
                <strike val="0"/>
                <color rgb="FF808080"/>
              </font>
              <fill>
                <patternFill>
                  <bgColor rgb="FF808080"/>
                </patternFill>
              </fill>
            </x14:dxf>
          </x14:cfRule>
          <xm:sqref>H81:L86</xm:sqref>
        </x14:conditionalFormatting>
        <x14:conditionalFormatting xmlns:xm="http://schemas.microsoft.com/office/excel/2006/main">
          <x14:cfRule type="containsText" priority="25" operator="containsText" id="{86FD2B43-43C2-48F5-8A70-07B6CB777C51}">
            <xm:f>NOT(ISERROR(SEARCH("grau",H89)))</xm:f>
            <xm:f>"grau"</xm:f>
            <x14:dxf>
              <font>
                <strike val="0"/>
                <color rgb="FF808080"/>
              </font>
              <fill>
                <patternFill>
                  <bgColor rgb="FF808080"/>
                </patternFill>
              </fill>
            </x14:dxf>
          </x14:cfRule>
          <xm:sqref>H89:L93</xm:sqref>
        </x14:conditionalFormatting>
        <x14:conditionalFormatting xmlns:xm="http://schemas.microsoft.com/office/excel/2006/main">
          <x14:cfRule type="containsText" priority="24" operator="containsText" id="{5BC4E333-64F7-4B72-83BE-1046AF02BDCC}">
            <xm:f>NOT(ISERROR(SEARCH("grau",H96)))</xm:f>
            <xm:f>"grau"</xm:f>
            <x14:dxf>
              <font>
                <strike val="0"/>
                <color rgb="FF808080"/>
              </font>
              <fill>
                <patternFill>
                  <bgColor rgb="FF808080"/>
                </patternFill>
              </fill>
            </x14:dxf>
          </x14:cfRule>
          <xm:sqref>H96:L100</xm:sqref>
        </x14:conditionalFormatting>
        <x14:conditionalFormatting xmlns:xm="http://schemas.microsoft.com/office/excel/2006/main">
          <x14:cfRule type="containsText" priority="23" operator="containsText" id="{95C285D0-7ED5-42CE-B09E-275402939F55}">
            <xm:f>NOT(ISERROR(SEARCH("grau",H103)))</xm:f>
            <xm:f>"grau"</xm:f>
            <x14:dxf>
              <font>
                <strike val="0"/>
                <color rgb="FF808080"/>
              </font>
              <fill>
                <patternFill>
                  <bgColor rgb="FF808080"/>
                </patternFill>
              </fill>
            </x14:dxf>
          </x14:cfRule>
          <xm:sqref>H103:L107</xm:sqref>
        </x14:conditionalFormatting>
        <x14:conditionalFormatting xmlns:xm="http://schemas.microsoft.com/office/excel/2006/main">
          <x14:cfRule type="containsText" priority="22" operator="containsText" id="{1DCA7D83-58EB-4560-A7E1-5D14B8198110}">
            <xm:f>NOT(ISERROR(SEARCH("grau",H110)))</xm:f>
            <xm:f>"grau"</xm:f>
            <x14:dxf>
              <font>
                <strike val="0"/>
                <color rgb="FF808080"/>
              </font>
              <fill>
                <patternFill>
                  <bgColor rgb="FF808080"/>
                </patternFill>
              </fill>
            </x14:dxf>
          </x14:cfRule>
          <xm:sqref>H110:L114</xm:sqref>
        </x14:conditionalFormatting>
        <x14:conditionalFormatting xmlns:xm="http://schemas.microsoft.com/office/excel/2006/main">
          <x14:cfRule type="containsText" priority="21" operator="containsText" id="{A563CE49-0DFC-42E6-94DB-06696CC89F49}">
            <xm:f>NOT(ISERROR(SEARCH("grau",H117)))</xm:f>
            <xm:f>"grau"</xm:f>
            <x14:dxf>
              <font>
                <strike val="0"/>
                <color rgb="FF808080"/>
              </font>
              <fill>
                <patternFill>
                  <bgColor rgb="FF808080"/>
                </patternFill>
              </fill>
            </x14:dxf>
          </x14:cfRule>
          <xm:sqref>H117:L121</xm:sqref>
        </x14:conditionalFormatting>
        <x14:conditionalFormatting xmlns:xm="http://schemas.microsoft.com/office/excel/2006/main">
          <x14:cfRule type="containsText" priority="18" operator="containsText" id="{65067A0B-5A61-4E4B-9D42-11BB99BF41EC}">
            <xm:f>NOT(ISERROR(SEARCH("grau",H123)))</xm:f>
            <xm:f>"grau"</xm:f>
            <x14:dxf>
              <font>
                <color rgb="FF808080"/>
              </font>
              <fill>
                <patternFill>
                  <bgColor rgb="FF808080"/>
                </patternFill>
              </fill>
            </x14:dxf>
          </x14:cfRule>
          <xm:sqref>H123:L123</xm:sqref>
        </x14:conditionalFormatting>
        <x14:conditionalFormatting xmlns:xm="http://schemas.microsoft.com/office/excel/2006/main">
          <x14:cfRule type="containsText" priority="17" operator="containsText" id="{1CECCE4C-C45F-41E6-A625-9BB72793F478}">
            <xm:f>NOT(ISERROR(SEARCH("grau",H124)))</xm:f>
            <xm:f>"grau"</xm:f>
            <x14:dxf>
              <font>
                <strike val="0"/>
                <color rgb="FF808080"/>
              </font>
              <fill>
                <patternFill>
                  <bgColor rgb="FF808080"/>
                </patternFill>
              </fill>
            </x14:dxf>
          </x14:cfRule>
          <xm:sqref>H124:L128</xm:sqref>
        </x14:conditionalFormatting>
        <x14:conditionalFormatting xmlns:xm="http://schemas.microsoft.com/office/excel/2006/main">
          <x14:cfRule type="containsText" priority="16" operator="containsText" id="{02270D33-C4AC-4A31-AB27-BB3107BCA00B}">
            <xm:f>NOT(ISERROR(SEARCH("grau",H130)))</xm:f>
            <xm:f>"grau"</xm:f>
            <x14:dxf>
              <font>
                <color rgb="FF808080"/>
              </font>
              <fill>
                <patternFill>
                  <bgColor rgb="FF808080"/>
                </patternFill>
              </fill>
            </x14:dxf>
          </x14:cfRule>
          <xm:sqref>H130:L130</xm:sqref>
        </x14:conditionalFormatting>
        <x14:conditionalFormatting xmlns:xm="http://schemas.microsoft.com/office/excel/2006/main">
          <x14:cfRule type="containsText" priority="15" operator="containsText" id="{4295F26E-3E36-472D-AE71-6206A0679865}">
            <xm:f>NOT(ISERROR(SEARCH("grau",H131)))</xm:f>
            <xm:f>"grau"</xm:f>
            <x14:dxf>
              <font>
                <strike val="0"/>
                <color rgb="FF808080"/>
              </font>
              <fill>
                <patternFill>
                  <bgColor rgb="FF808080"/>
                </patternFill>
              </fill>
            </x14:dxf>
          </x14:cfRule>
          <xm:sqref>H131:L135</xm:sqref>
        </x14:conditionalFormatting>
        <x14:conditionalFormatting xmlns:xm="http://schemas.microsoft.com/office/excel/2006/main">
          <x14:cfRule type="containsText" priority="14" operator="containsText" id="{9BEEF450-D191-42FF-941E-35F00AFDA0DF}">
            <xm:f>NOT(ISERROR(SEARCH("grau",H137)))</xm:f>
            <xm:f>"grau"</xm:f>
            <x14:dxf>
              <font>
                <color rgb="FF808080"/>
              </font>
              <fill>
                <patternFill>
                  <bgColor rgb="FF808080"/>
                </patternFill>
              </fill>
            </x14:dxf>
          </x14:cfRule>
          <xm:sqref>H137:L137</xm:sqref>
        </x14:conditionalFormatting>
        <x14:conditionalFormatting xmlns:xm="http://schemas.microsoft.com/office/excel/2006/main">
          <x14:cfRule type="containsText" priority="13" operator="containsText" id="{DE2F9B22-A57E-487B-B157-4C4BBC38A2C1}">
            <xm:f>NOT(ISERROR(SEARCH("grau",H138)))</xm:f>
            <xm:f>"grau"</xm:f>
            <x14:dxf>
              <font>
                <strike val="0"/>
                <color rgb="FF808080"/>
              </font>
              <fill>
                <patternFill>
                  <bgColor rgb="FF808080"/>
                </patternFill>
              </fill>
            </x14:dxf>
          </x14:cfRule>
          <xm:sqref>H138:L142</xm:sqref>
        </x14:conditionalFormatting>
        <x14:conditionalFormatting xmlns:xm="http://schemas.microsoft.com/office/excel/2006/main">
          <x14:cfRule type="containsText" priority="12" operator="containsText" id="{288C4941-4BDE-41BB-96E5-EEFE4385A3A9}">
            <xm:f>NOT(ISERROR(SEARCH("grau",H144)))</xm:f>
            <xm:f>"grau"</xm:f>
            <x14:dxf>
              <font>
                <color rgb="FF808080"/>
              </font>
              <fill>
                <patternFill>
                  <bgColor rgb="FF808080"/>
                </patternFill>
              </fill>
            </x14:dxf>
          </x14:cfRule>
          <xm:sqref>H144:L144</xm:sqref>
        </x14:conditionalFormatting>
        <x14:conditionalFormatting xmlns:xm="http://schemas.microsoft.com/office/excel/2006/main">
          <x14:cfRule type="containsText" priority="11" operator="containsText" id="{DF8CF27D-9527-4A3D-A846-A04149E71256}">
            <xm:f>NOT(ISERROR(SEARCH("grau",H145)))</xm:f>
            <xm:f>"grau"</xm:f>
            <x14:dxf>
              <font>
                <strike val="0"/>
                <color rgb="FF808080"/>
              </font>
              <fill>
                <patternFill>
                  <bgColor rgb="FF808080"/>
                </patternFill>
              </fill>
            </x14:dxf>
          </x14:cfRule>
          <xm:sqref>H145:L149</xm:sqref>
        </x14:conditionalFormatting>
        <x14:conditionalFormatting xmlns:xm="http://schemas.microsoft.com/office/excel/2006/main">
          <x14:cfRule type="containsText" priority="10" operator="containsText" id="{FB334C23-F5AF-40A3-9F2B-927FC047297B}">
            <xm:f>NOT(ISERROR(SEARCH("grau",H151)))</xm:f>
            <xm:f>"grau"</xm:f>
            <x14:dxf>
              <font>
                <color rgb="FF808080"/>
              </font>
              <fill>
                <patternFill>
                  <bgColor rgb="FF808080"/>
                </patternFill>
              </fill>
            </x14:dxf>
          </x14:cfRule>
          <xm:sqref>H151:L151</xm:sqref>
        </x14:conditionalFormatting>
        <x14:conditionalFormatting xmlns:xm="http://schemas.microsoft.com/office/excel/2006/main">
          <x14:cfRule type="containsText" priority="9" operator="containsText" id="{B5A30344-B4B8-42CD-830B-1FC4143D80FB}">
            <xm:f>NOT(ISERROR(SEARCH("grau",H152)))</xm:f>
            <xm:f>"grau"</xm:f>
            <x14:dxf>
              <font>
                <strike val="0"/>
                <color rgb="FF808080"/>
              </font>
              <fill>
                <patternFill>
                  <bgColor rgb="FF808080"/>
                </patternFill>
              </fill>
            </x14:dxf>
          </x14:cfRule>
          <xm:sqref>H152:L156</xm:sqref>
        </x14:conditionalFormatting>
        <x14:conditionalFormatting xmlns:xm="http://schemas.microsoft.com/office/excel/2006/main">
          <x14:cfRule type="containsText" priority="8" operator="containsText" id="{8E0223C3-80BA-4C42-830A-0157E6DDEBA8}">
            <xm:f>NOT(ISERROR(SEARCH("grau",H158)))</xm:f>
            <xm:f>"grau"</xm:f>
            <x14:dxf>
              <font>
                <color rgb="FF808080"/>
              </font>
              <fill>
                <patternFill>
                  <bgColor rgb="FF808080"/>
                </patternFill>
              </fill>
            </x14:dxf>
          </x14:cfRule>
          <xm:sqref>H158:L158</xm:sqref>
        </x14:conditionalFormatting>
        <x14:conditionalFormatting xmlns:xm="http://schemas.microsoft.com/office/excel/2006/main">
          <x14:cfRule type="containsText" priority="7" operator="containsText" id="{78C38492-556B-49AA-9490-D83FB69A7E14}">
            <xm:f>NOT(ISERROR(SEARCH("grau",H159)))</xm:f>
            <xm:f>"grau"</xm:f>
            <x14:dxf>
              <font>
                <strike val="0"/>
                <color rgb="FF808080"/>
              </font>
              <fill>
                <patternFill>
                  <bgColor rgb="FF808080"/>
                </patternFill>
              </fill>
            </x14:dxf>
          </x14:cfRule>
          <xm:sqref>H159:L163</xm:sqref>
        </x14:conditionalFormatting>
        <x14:conditionalFormatting xmlns:xm="http://schemas.microsoft.com/office/excel/2006/main">
          <x14:cfRule type="containsText" priority="6" operator="containsText" id="{405EB9AD-F91B-479F-82C5-5390E2E1825F}">
            <xm:f>NOT(ISERROR(SEARCH("grau",H165)))</xm:f>
            <xm:f>"grau"</xm:f>
            <x14:dxf>
              <font>
                <color rgb="FF808080"/>
              </font>
              <fill>
                <patternFill>
                  <bgColor rgb="FF808080"/>
                </patternFill>
              </fill>
            </x14:dxf>
          </x14:cfRule>
          <xm:sqref>H165:L165</xm:sqref>
        </x14:conditionalFormatting>
        <x14:conditionalFormatting xmlns:xm="http://schemas.microsoft.com/office/excel/2006/main">
          <x14:cfRule type="containsText" priority="5" operator="containsText" id="{24A9AE4A-F330-405A-A8FD-14FB1492AC25}">
            <xm:f>NOT(ISERROR(SEARCH("grau",H166)))</xm:f>
            <xm:f>"grau"</xm:f>
            <x14:dxf>
              <font>
                <strike val="0"/>
                <color rgb="FF808080"/>
              </font>
              <fill>
                <patternFill>
                  <bgColor rgb="FF808080"/>
                </patternFill>
              </fill>
            </x14:dxf>
          </x14:cfRule>
          <xm:sqref>H166:L170</xm:sqref>
        </x14:conditionalFormatting>
        <x14:conditionalFormatting xmlns:xm="http://schemas.microsoft.com/office/excel/2006/main">
          <x14:cfRule type="containsText" priority="4" operator="containsText" id="{81F19A2C-7D93-41F5-80FC-A24F41C9D143}">
            <xm:f>NOT(ISERROR(SEARCH("grau",H172)))</xm:f>
            <xm:f>"grau"</xm:f>
            <x14:dxf>
              <font>
                <color rgb="FF808080"/>
              </font>
              <fill>
                <patternFill>
                  <bgColor rgb="FF808080"/>
                </patternFill>
              </fill>
            </x14:dxf>
          </x14:cfRule>
          <xm:sqref>H172:L172</xm:sqref>
        </x14:conditionalFormatting>
        <x14:conditionalFormatting xmlns:xm="http://schemas.microsoft.com/office/excel/2006/main">
          <x14:cfRule type="containsText" priority="3" operator="containsText" id="{57A2F711-9D77-41B5-9E35-3074ED829147}">
            <xm:f>NOT(ISERROR(SEARCH("grau",H173)))</xm:f>
            <xm:f>"grau"</xm:f>
            <x14:dxf>
              <font>
                <strike val="0"/>
                <color rgb="FF808080"/>
              </font>
              <fill>
                <patternFill>
                  <bgColor rgb="FF808080"/>
                </patternFill>
              </fill>
            </x14:dxf>
          </x14:cfRule>
          <xm:sqref>H173:L177</xm:sqref>
        </x14:conditionalFormatting>
        <x14:conditionalFormatting xmlns:xm="http://schemas.microsoft.com/office/excel/2006/main">
          <x14:cfRule type="containsText" priority="2" operator="containsText" id="{CD0ADB6F-FF3E-47EA-A262-5DC5076ED515}">
            <xm:f>NOT(ISERROR(SEARCH("grau",H179)))</xm:f>
            <xm:f>"grau"</xm:f>
            <x14:dxf>
              <font>
                <color rgb="FF808080"/>
              </font>
              <fill>
                <patternFill>
                  <bgColor rgb="FF808080"/>
                </patternFill>
              </fill>
            </x14:dxf>
          </x14:cfRule>
          <xm:sqref>H179:L179</xm:sqref>
        </x14:conditionalFormatting>
        <x14:conditionalFormatting xmlns:xm="http://schemas.microsoft.com/office/excel/2006/main">
          <x14:cfRule type="containsText" priority="1" operator="containsText" id="{F1BBABB6-62E1-4E53-A384-AD6B43001E1A}">
            <xm:f>NOT(ISERROR(SEARCH("grau",H180)))</xm:f>
            <xm:f>"grau"</xm:f>
            <x14:dxf>
              <font>
                <strike val="0"/>
                <color rgb="FF808080"/>
              </font>
              <fill>
                <patternFill>
                  <bgColor rgb="FF808080"/>
                </patternFill>
              </fill>
            </x14:dxf>
          </x14:cfRule>
          <xm:sqref>H180:L184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H109:L114 H73:L78 H80:L86 H88:L93 H95:L100 H102:L107 H116:L121 H123:L128 H130:L135 H137:L142 H144:L149 H151:L156 H158:L163 H165:L170 H172:L177 H179:L184 H9:L25 H33:L37 H39:L71 H27:L31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45" t="s">
        <v>71</v>
      </c>
      <c r="C2" s="145"/>
    </row>
    <row r="3" spans="2:5" ht="7.9" customHeight="1" x14ac:dyDescent="0.25">
      <c r="B3" s="8"/>
      <c r="C3" s="8"/>
    </row>
    <row r="4" spans="2:5" ht="55.9" customHeight="1" x14ac:dyDescent="0.25">
      <c r="B4" s="146" t="s">
        <v>38</v>
      </c>
      <c r="C4" s="146"/>
    </row>
    <row r="5" spans="2:5" ht="7.9" customHeight="1" x14ac:dyDescent="0.2">
      <c r="B5" s="9"/>
      <c r="C5" s="9"/>
    </row>
    <row r="6" spans="2:5" s="10" customFormat="1" ht="25.9" customHeight="1" x14ac:dyDescent="0.25">
      <c r="B6" s="60" t="s">
        <v>53</v>
      </c>
      <c r="C6" s="45" t="s">
        <v>74</v>
      </c>
    </row>
    <row r="7" spans="2:5" s="10" customFormat="1" ht="25.9" customHeight="1" x14ac:dyDescent="0.25">
      <c r="B7" s="60" t="s">
        <v>72</v>
      </c>
      <c r="C7" s="45" t="s">
        <v>75</v>
      </c>
    </row>
    <row r="8" spans="2:5" s="10" customFormat="1" ht="25.9" customHeight="1" x14ac:dyDescent="0.25">
      <c r="B8" s="59" t="s">
        <v>70</v>
      </c>
      <c r="C8" s="46" t="s">
        <v>102</v>
      </c>
    </row>
    <row r="9" spans="2:5" s="10" customFormat="1" ht="25.9" customHeight="1" x14ac:dyDescent="0.25">
      <c r="B9" s="52" t="s">
        <v>54</v>
      </c>
      <c r="C9" s="12" t="s">
        <v>14</v>
      </c>
    </row>
    <row r="10" spans="2:5" s="10" customFormat="1" ht="25.9" customHeight="1" x14ac:dyDescent="0.25">
      <c r="B10" s="11"/>
      <c r="C10" s="68"/>
      <c r="E10" s="61" t="s">
        <v>73</v>
      </c>
    </row>
    <row r="11" spans="2:5" s="10" customFormat="1" ht="25.9" customHeight="1" x14ac:dyDescent="0.25">
      <c r="B11" s="11"/>
      <c r="C11" s="67" t="s">
        <v>36</v>
      </c>
    </row>
    <row r="12" spans="2:5" s="10" customFormat="1" ht="25.9" customHeight="1" x14ac:dyDescent="0.25">
      <c r="B12" s="52" t="s">
        <v>55</v>
      </c>
      <c r="C12" s="62" t="s">
        <v>26</v>
      </c>
    </row>
    <row r="13" spans="2:5" s="10" customFormat="1" ht="25.9" customHeight="1" x14ac:dyDescent="0.25">
      <c r="B13" s="11"/>
      <c r="C13" s="62" t="s">
        <v>27</v>
      </c>
    </row>
    <row r="14" spans="2:5" s="10" customFormat="1" ht="25.9" customHeight="1" x14ac:dyDescent="0.25">
      <c r="B14" s="11"/>
      <c r="C14" s="62"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2023-11-15T11:26:36Z</dcterms:modified>
</cp:coreProperties>
</file>