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5" windowWidth="14805" windowHeight="8010"/>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Checkliste!$1:$7</definedName>
    <definedName name="Print_Area" localSheetId="0">'Angaben zum Audit'!$A$1:$M$32</definedName>
    <definedName name="Print_Area" localSheetId="2">Checkliste!$A$1:$N$122</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C15" i="7" l="1"/>
  <c r="D15" i="7" s="1"/>
  <c r="B15" i="7" l="1"/>
  <c r="C48" i="7"/>
  <c r="B48" i="7" s="1"/>
  <c r="D48" i="7"/>
  <c r="C49" i="7"/>
  <c r="B49" i="7" s="1"/>
  <c r="D49" i="7" l="1"/>
  <c r="C40" i="7"/>
  <c r="B40" i="7" s="1"/>
  <c r="C41" i="7"/>
  <c r="B41" i="7" s="1"/>
  <c r="D40" i="7" l="1"/>
  <c r="D41" i="7"/>
  <c r="C19" i="7" l="1"/>
  <c r="B19" i="7" s="1"/>
  <c r="D19" i="7" l="1"/>
  <c r="C83" i="7" l="1"/>
  <c r="D83" i="7" s="1"/>
  <c r="B83" i="7" l="1"/>
  <c r="C53" i="7" l="1"/>
  <c r="B53" i="7" s="1"/>
  <c r="D53" i="7" l="1"/>
  <c r="C69" i="7"/>
  <c r="B69" i="7" s="1"/>
  <c r="C43" i="7"/>
  <c r="B43" i="7" s="1"/>
  <c r="C44" i="7"/>
  <c r="D44" i="7" s="1"/>
  <c r="C45" i="7"/>
  <c r="B45" i="7" s="1"/>
  <c r="C46" i="7"/>
  <c r="B46" i="7" s="1"/>
  <c r="C47" i="7"/>
  <c r="B47" i="7" s="1"/>
  <c r="C50" i="7"/>
  <c r="D50" i="7" s="1"/>
  <c r="C51" i="7"/>
  <c r="B51" i="7" s="1"/>
  <c r="C52" i="7"/>
  <c r="D52" i="7" s="1"/>
  <c r="C54" i="7"/>
  <c r="B54" i="7" s="1"/>
  <c r="C55" i="7"/>
  <c r="D55" i="7" s="1"/>
  <c r="C56" i="7"/>
  <c r="D56" i="7" s="1"/>
  <c r="C57" i="7"/>
  <c r="B57" i="7" s="1"/>
  <c r="D45" i="7"/>
  <c r="C58" i="7"/>
  <c r="B58" i="7" s="1"/>
  <c r="C59" i="7"/>
  <c r="D59" i="7" s="1"/>
  <c r="C60" i="7"/>
  <c r="B60" i="7" s="1"/>
  <c r="C61" i="7"/>
  <c r="D61" i="7" s="1"/>
  <c r="C62" i="7"/>
  <c r="D62" i="7" s="1"/>
  <c r="C63" i="7"/>
  <c r="D63" i="7" s="1"/>
  <c r="C64" i="7"/>
  <c r="B64" i="7" s="1"/>
  <c r="C65" i="7"/>
  <c r="B65" i="7" s="1"/>
  <c r="C66" i="7"/>
  <c r="D66" i="7" s="1"/>
  <c r="C22" i="7"/>
  <c r="D22" i="7" s="1"/>
  <c r="D47" i="7" l="1"/>
  <c r="B61" i="7"/>
  <c r="B56" i="7"/>
  <c r="B52" i="7"/>
  <c r="B50" i="7"/>
  <c r="B63" i="7"/>
  <c r="D69" i="7"/>
  <c r="B62" i="7"/>
  <c r="D60" i="7"/>
  <c r="D51" i="7"/>
  <c r="D65" i="7"/>
  <c r="D57" i="7"/>
  <c r="D46" i="7"/>
  <c r="B55" i="7"/>
  <c r="B44" i="7"/>
  <c r="D54" i="7"/>
  <c r="D43" i="7"/>
  <c r="D58" i="7"/>
  <c r="B59" i="7"/>
  <c r="D64" i="7"/>
  <c r="B66" i="7"/>
  <c r="B22" i="7"/>
  <c r="C16" i="7" l="1"/>
  <c r="B16" i="7" s="1"/>
  <c r="C17" i="7"/>
  <c r="B17" i="7" s="1"/>
  <c r="C18" i="7"/>
  <c r="D18" i="7" s="1"/>
  <c r="C20" i="7"/>
  <c r="B20" i="7" s="1"/>
  <c r="C21" i="7"/>
  <c r="B21" i="7" s="1"/>
  <c r="C23" i="7"/>
  <c r="B23" i="7" s="1"/>
  <c r="C24" i="7"/>
  <c r="B24" i="7" s="1"/>
  <c r="D17" i="7" l="1"/>
  <c r="D16" i="7"/>
  <c r="D21" i="7"/>
  <c r="B18" i="7"/>
  <c r="D20" i="7"/>
  <c r="D23" i="7"/>
  <c r="D24" i="7"/>
  <c r="C184" i="7"/>
  <c r="B184" i="7" s="1"/>
  <c r="C183" i="7"/>
  <c r="B183" i="7" s="1"/>
  <c r="C182" i="7"/>
  <c r="D182" i="7" s="1"/>
  <c r="C181" i="7"/>
  <c r="B181" i="7" s="1"/>
  <c r="C180" i="7"/>
  <c r="D180" i="7" s="1"/>
  <c r="C177" i="7"/>
  <c r="B177" i="7" s="1"/>
  <c r="C176" i="7"/>
  <c r="B176" i="7" s="1"/>
  <c r="C175" i="7"/>
  <c r="D175" i="7" s="1"/>
  <c r="C174" i="7"/>
  <c r="D174" i="7" s="1"/>
  <c r="C173" i="7"/>
  <c r="D173" i="7" s="1"/>
  <c r="C170" i="7"/>
  <c r="B170" i="7" s="1"/>
  <c r="C169" i="7"/>
  <c r="B169" i="7" s="1"/>
  <c r="C168" i="7"/>
  <c r="D168" i="7" s="1"/>
  <c r="C167" i="7"/>
  <c r="D167" i="7" s="1"/>
  <c r="C166" i="7"/>
  <c r="D166" i="7" s="1"/>
  <c r="C163" i="7"/>
  <c r="D163" i="7" s="1"/>
  <c r="C162" i="7"/>
  <c r="D162" i="7" s="1"/>
  <c r="C161" i="7"/>
  <c r="D161" i="7" s="1"/>
  <c r="C160" i="7"/>
  <c r="B160" i="7" s="1"/>
  <c r="C159" i="7"/>
  <c r="B159" i="7" s="1"/>
  <c r="C156" i="7"/>
  <c r="D156" i="7" s="1"/>
  <c r="C155" i="7"/>
  <c r="D155" i="7" s="1"/>
  <c r="C154" i="7"/>
  <c r="D154" i="7" s="1"/>
  <c r="C153" i="7"/>
  <c r="D153" i="7" s="1"/>
  <c r="C152" i="7"/>
  <c r="D152" i="7" s="1"/>
  <c r="C149" i="7"/>
  <c r="D149" i="7" s="1"/>
  <c r="C148" i="7"/>
  <c r="D148" i="7" s="1"/>
  <c r="C147" i="7"/>
  <c r="D147" i="7" s="1"/>
  <c r="C146" i="7"/>
  <c r="B146" i="7" s="1"/>
  <c r="C145" i="7"/>
  <c r="B145" i="7" s="1"/>
  <c r="C142" i="7"/>
  <c r="B142" i="7" s="1"/>
  <c r="C141" i="7"/>
  <c r="B141" i="7" s="1"/>
  <c r="C140" i="7"/>
  <c r="D140" i="7" s="1"/>
  <c r="C139" i="7"/>
  <c r="D139" i="7" s="1"/>
  <c r="C138" i="7"/>
  <c r="D138" i="7" s="1"/>
  <c r="C135" i="7"/>
  <c r="D135" i="7" s="1"/>
  <c r="C134" i="7"/>
  <c r="D134" i="7" s="1"/>
  <c r="C133" i="7"/>
  <c r="B133" i="7" s="1"/>
  <c r="C132" i="7"/>
  <c r="B132" i="7" s="1"/>
  <c r="C131" i="7"/>
  <c r="B131" i="7" s="1"/>
  <c r="C128" i="7"/>
  <c r="D128" i="7" s="1"/>
  <c r="C127" i="7"/>
  <c r="D127" i="7" s="1"/>
  <c r="C126" i="7"/>
  <c r="B126" i="7" s="1"/>
  <c r="C125" i="7"/>
  <c r="B125" i="7" s="1"/>
  <c r="C124" i="7"/>
  <c r="B124" i="7" s="1"/>
  <c r="B155" i="7" l="1"/>
  <c r="B156" i="7"/>
  <c r="B168" i="7"/>
  <c r="B154" i="7"/>
  <c r="B161" i="7"/>
  <c r="B147" i="7"/>
  <c r="B167" i="7"/>
  <c r="B149" i="7"/>
  <c r="B148" i="7"/>
  <c r="B140" i="7"/>
  <c r="B153" i="7"/>
  <c r="B175" i="7"/>
  <c r="B174" i="7"/>
  <c r="B138" i="7"/>
  <c r="B182" i="7"/>
  <c r="D160" i="7"/>
  <c r="B180" i="7"/>
  <c r="B139" i="7"/>
  <c r="B152" i="7"/>
  <c r="D146" i="7"/>
  <c r="B162" i="7"/>
  <c r="D184" i="7"/>
  <c r="D183" i="7"/>
  <c r="D181" i="7"/>
  <c r="D177" i="7"/>
  <c r="D176" i="7"/>
  <c r="B173" i="7"/>
  <c r="B166" i="7"/>
  <c r="D169" i="7"/>
  <c r="D170" i="7"/>
  <c r="B163" i="7"/>
  <c r="D159" i="7"/>
  <c r="D145" i="7"/>
  <c r="D142" i="7"/>
  <c r="D141" i="7"/>
  <c r="B135" i="7"/>
  <c r="D133" i="7"/>
  <c r="D132" i="7"/>
  <c r="D131" i="7"/>
  <c r="B134" i="7"/>
  <c r="D125" i="7"/>
  <c r="D126" i="7"/>
  <c r="D124" i="7"/>
  <c r="B128" i="7"/>
  <c r="B127" i="7"/>
  <c r="C11" i="7"/>
  <c r="B11" i="7" s="1"/>
  <c r="D11" i="7" l="1"/>
  <c r="B2" i="2"/>
  <c r="B2" i="7"/>
  <c r="B2" i="1"/>
  <c r="C13" i="7" l="1"/>
  <c r="D13" i="7" s="1"/>
  <c r="C14" i="7"/>
  <c r="D14" i="7" s="1"/>
  <c r="C121" i="7"/>
  <c r="B121" i="7" s="1"/>
  <c r="C120" i="7"/>
  <c r="B120" i="7" s="1"/>
  <c r="C119" i="7"/>
  <c r="D119" i="7" s="1"/>
  <c r="C118" i="7"/>
  <c r="D118" i="7" s="1"/>
  <c r="C117" i="7"/>
  <c r="B117" i="7" s="1"/>
  <c r="C114" i="7"/>
  <c r="D114" i="7" s="1"/>
  <c r="C113" i="7"/>
  <c r="B113" i="7" s="1"/>
  <c r="C112" i="7"/>
  <c r="D112" i="7" s="1"/>
  <c r="C111" i="7"/>
  <c r="D111" i="7" s="1"/>
  <c r="C110" i="7"/>
  <c r="D110" i="7" s="1"/>
  <c r="C107" i="7"/>
  <c r="D107" i="7" s="1"/>
  <c r="C106" i="7"/>
  <c r="B106" i="7" s="1"/>
  <c r="C105" i="7"/>
  <c r="D105" i="7" s="1"/>
  <c r="C104" i="7"/>
  <c r="D104" i="7" s="1"/>
  <c r="C103" i="7"/>
  <c r="B103" i="7" s="1"/>
  <c r="C100" i="7"/>
  <c r="D100" i="7" s="1"/>
  <c r="C99" i="7"/>
  <c r="B99" i="7" s="1"/>
  <c r="C98" i="7"/>
  <c r="D98" i="7" s="1"/>
  <c r="C97" i="7"/>
  <c r="D97" i="7" s="1"/>
  <c r="C96" i="7"/>
  <c r="B96" i="7" s="1"/>
  <c r="C93" i="7"/>
  <c r="B93" i="7" s="1"/>
  <c r="C92" i="7"/>
  <c r="B92" i="7" s="1"/>
  <c r="C91" i="7"/>
  <c r="D91" i="7" s="1"/>
  <c r="C90" i="7"/>
  <c r="D90" i="7" s="1"/>
  <c r="C89" i="7"/>
  <c r="B89" i="7" s="1"/>
  <c r="C86" i="7"/>
  <c r="D86" i="7" s="1"/>
  <c r="C85" i="7"/>
  <c r="B85" i="7" s="1"/>
  <c r="C84" i="7"/>
  <c r="D84" i="7" s="1"/>
  <c r="C82" i="7"/>
  <c r="D82" i="7" s="1"/>
  <c r="C81" i="7"/>
  <c r="B81" i="7" s="1"/>
  <c r="B84" i="7" l="1"/>
  <c r="B100" i="7"/>
  <c r="B104" i="7"/>
  <c r="B112" i="7"/>
  <c r="B13" i="7"/>
  <c r="B82" i="7"/>
  <c r="B91" i="7"/>
  <c r="B107" i="7"/>
  <c r="B111" i="7"/>
  <c r="B119" i="7"/>
  <c r="B86" i="7"/>
  <c r="B90" i="7"/>
  <c r="B98" i="7"/>
  <c r="B114" i="7"/>
  <c r="B110" i="7"/>
  <c r="B118" i="7"/>
  <c r="B97" i="7"/>
  <c r="B105" i="7"/>
  <c r="B14" i="7"/>
  <c r="D81" i="7"/>
  <c r="D85" i="7"/>
  <c r="D121" i="7"/>
  <c r="D117" i="7"/>
  <c r="D120" i="7"/>
  <c r="D113" i="7"/>
  <c r="D103" i="7"/>
  <c r="D106" i="7"/>
  <c r="D96" i="7"/>
  <c r="D99" i="7"/>
  <c r="D93" i="7"/>
  <c r="D89" i="7"/>
  <c r="D92" i="7"/>
  <c r="C77" i="7" l="1"/>
  <c r="B77" i="7" s="1"/>
  <c r="C76" i="7"/>
  <c r="B76" i="7" s="1"/>
  <c r="D77" i="7" l="1"/>
  <c r="D76" i="7"/>
  <c r="C78" i="7"/>
  <c r="D78" i="7" s="1"/>
  <c r="C75" i="7"/>
  <c r="D75" i="7" s="1"/>
  <c r="C71" i="7"/>
  <c r="D71" i="7" s="1"/>
  <c r="C70" i="7"/>
  <c r="D70" i="7" s="1"/>
  <c r="C67" i="7"/>
  <c r="D67" i="7" s="1"/>
  <c r="C68" i="7"/>
  <c r="D68" i="7" s="1"/>
  <c r="C37" i="7"/>
  <c r="B37" i="7" s="1"/>
  <c r="C36" i="7"/>
  <c r="D36" i="7" s="1"/>
  <c r="C35" i="7"/>
  <c r="D35" i="7" s="1"/>
  <c r="C30" i="7"/>
  <c r="D30" i="7" s="1"/>
  <c r="C31" i="7"/>
  <c r="B31" i="7" s="1"/>
  <c r="C29" i="7"/>
  <c r="B29" i="7" s="1"/>
  <c r="B78" i="7" l="1"/>
  <c r="B75" i="7"/>
  <c r="B71" i="7"/>
  <c r="B70" i="7"/>
  <c r="B67" i="7"/>
  <c r="B68" i="7"/>
  <c r="D37" i="7"/>
  <c r="B36" i="7"/>
  <c r="B35" i="7"/>
  <c r="B30" i="7"/>
  <c r="D31" i="7"/>
  <c r="D29" i="7"/>
  <c r="C34" i="7" l="1"/>
  <c r="C28" i="7"/>
  <c r="C42" i="7"/>
  <c r="C74" i="7"/>
  <c r="C25" i="7"/>
  <c r="C10" i="7"/>
  <c r="C12" i="7"/>
  <c r="D34" i="7" l="1"/>
  <c r="B34" i="7"/>
  <c r="D42" i="7"/>
  <c r="B42" i="7"/>
  <c r="D10" i="7"/>
  <c r="B10" i="7"/>
  <c r="D74" i="7"/>
  <c r="B74" i="7"/>
  <c r="D28" i="7"/>
  <c r="B28" i="7"/>
  <c r="D25" i="7"/>
  <c r="B25" i="7"/>
  <c r="D12" i="7"/>
  <c r="B12" i="7"/>
</calcChain>
</file>

<file path=xl/sharedStrings.xml><?xml version="1.0" encoding="utf-8"?>
<sst xmlns="http://schemas.openxmlformats.org/spreadsheetml/2006/main" count="530" uniqueCount="243">
  <si>
    <t>Angaben zum Audit</t>
  </si>
  <si>
    <t>Zertifizierungsstelle</t>
  </si>
  <si>
    <t>Name Auditor</t>
  </si>
  <si>
    <t>Name Auskunftsperson</t>
  </si>
  <si>
    <t>Markenlizenznehmer</t>
  </si>
  <si>
    <t>Auftraggeber des Audits</t>
  </si>
  <si>
    <t>Auditart</t>
  </si>
  <si>
    <t>Auditzeit</t>
  </si>
  <si>
    <t>Anzahl festgestellter Abweichungen</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</si>
  <si>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</si>
  <si>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</si>
  <si>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</si>
  <si>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</si>
  <si>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</si>
  <si>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</si>
  <si>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</si>
  <si>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</si>
  <si>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</si>
  <si>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</si>
  <si>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</si>
  <si>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</si>
  <si>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</si>
  <si>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</si>
  <si>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</si>
  <si>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</si>
  <si>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</si>
  <si>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</si>
  <si>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</si>
  <si>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</si>
  <si>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</si>
  <si>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</si>
  <si>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</si>
  <si>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</si>
  <si>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</si>
  <si>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</si>
  <si>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</si>
  <si>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</si>
  <si>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</si>
  <si>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</si>
  <si>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</si>
  <si>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</si>
  <si>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</si>
  <si>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</si>
  <si>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</si>
  <si>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</si>
  <si>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</si>
  <si>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</si>
  <si>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</si>
  <si>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</si>
  <si>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</si>
  <si>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</si>
  <si>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</si>
  <si>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</si>
  <si>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</si>
  <si>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</si>
  <si>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</si>
  <si>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</si>
  <si>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</si>
  <si>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</si>
  <si>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</si>
  <si>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</si>
  <si>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</si>
  <si>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</si>
  <si>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</si>
  <si>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</si>
  <si>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7.</t>
  </si>
  <si>
    <t>8.</t>
  </si>
  <si>
    <t>9.</t>
  </si>
  <si>
    <t>10.</t>
  </si>
  <si>
    <t>11.</t>
  </si>
  <si>
    <t>Titel der Checkliste:</t>
  </si>
  <si>
    <t>Einstellungen</t>
  </si>
  <si>
    <t>Betriebsname:</t>
  </si>
  <si>
    <t>&lt;- Hier nichts eintragen</t>
  </si>
  <si>
    <t>dd.mm.yyyy</t>
  </si>
  <si>
    <t>zzzzzz</t>
  </si>
  <si>
    <t>Aktuelle Anzahl Tiere</t>
  </si>
  <si>
    <t>Beschreibung / Nachweise / Belege</t>
  </si>
  <si>
    <t>Betrieb / auditierter Standort</t>
  </si>
  <si>
    <t>Betriebsregistriernummer</t>
  </si>
  <si>
    <t>Bemerkung</t>
  </si>
  <si>
    <t xml:space="preserve">Hiermit bestätige ich die Angaben zum Betrieb und zu Durchführung des Audits. Eine Kopie des Auditberichtes (mindestens dieses Deckblattes) und des Maßnahmenplans habe ich erhalten. </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</si>
  <si>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</si>
  <si>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</si>
  <si>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</si>
  <si>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</si>
  <si>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</si>
  <si>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</si>
  <si>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</si>
  <si>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</si>
  <si>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</si>
  <si>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</si>
  <si>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</si>
  <si>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r>
      <t xml:space="preserve">Nachweis wird im  </t>
    </r>
    <r>
      <rPr>
        <b/>
        <sz val="10"/>
        <color theme="1"/>
        <rFont val="Arial"/>
        <family val="2"/>
      </rPr>
      <t>→ Betriebsbeschreibungbogen</t>
    </r>
    <r>
      <rPr>
        <sz val="10"/>
        <color theme="1"/>
        <rFont val="Arial"/>
        <family val="2"/>
      </rPr>
      <t xml:space="preserve"> bestätigt.
Dieser enthält u.a. die Datenschutzerklärung und eine Einwilligung zur Dateneinsicht durch den DTSchB.</t>
    </r>
  </si>
  <si>
    <t>Dokumentenaudit:</t>
  </si>
  <si>
    <t>Der Systemteilnehmer erkennt die Nutzungsbedingungen und Vorgaben der Zertifizierungsstelle an.</t>
  </si>
  <si>
    <t xml:space="preserve">Der Betriebsbeschreibungsbogen ist vollständig und aktuell. </t>
  </si>
  <si>
    <t>Alle festgelegten Korrekturmaßnahmen wurden fristgerecht und wirksam umgesetzt.</t>
  </si>
  <si>
    <t xml:space="preserve">Die an eine ANG bzw. BiB geknüpften Auflagen werden eingehalten. </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</si>
  <si>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</si>
  <si>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Der Systemteilnehmer erkennt die Nutzungsbedingungen und Vorgaben des Labelgebers an.</t>
  </si>
  <si>
    <t>Abgleich des Betriebsbeschreibungsbogens, ggf. Korrektur bei betrieblichen Veränderungen.</t>
  </si>
  <si>
    <t>Ferkelaufzucht</t>
  </si>
  <si>
    <t>RL Zert 2024
3.2</t>
  </si>
  <si>
    <t>RL Zert 2024
6.4.2</t>
  </si>
  <si>
    <t>RL Zert 2024
6</t>
  </si>
  <si>
    <t>RL Zert 2024
3.3</t>
  </si>
  <si>
    <t>Alle Schweine müssen auf allen Stufen in den Lieferpapieren und Rechnungen immer eindeutig mit Bezug auf das Tierschutzlabel „Für Mehr Tierschutz“ gekennzeichnet werden.</t>
  </si>
  <si>
    <t xml:space="preserve">Prüfung des vorangegangenen Auditberichts und der darin festgehaltenen Korrekturmaßnahmen zur Abstellung der Abweichungen. </t>
  </si>
  <si>
    <t>2.3</t>
  </si>
  <si>
    <t>Die Anforderungen bezüglich der Meldepflicht werden erfüllt.</t>
  </si>
  <si>
    <t>2.5</t>
  </si>
  <si>
    <t xml:space="preserve">Die Eigenkontrolle wurde alle 12 Monate durchgeführt und dokumentiert. </t>
  </si>
  <si>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t>
  </si>
  <si>
    <t>4.7</t>
  </si>
  <si>
    <t>Ein gültiger Bestandsbetreuungsvertrag mit einem Tierarzt liegt vor.</t>
  </si>
  <si>
    <t>Alle notwendigen Aufzeichnungen und Dokumente für eine Berechnung des Warenflusses (Tierzu- und -abgänge) liegen zur Einsicht bereit vor.</t>
  </si>
  <si>
    <t>Die Konformität von zugekauften Aufzuchtferkeln ist nachgewiesen.</t>
  </si>
  <si>
    <t>3.2</t>
  </si>
  <si>
    <t>Aus den Dokumenten ist die Plausibilität der Tierbewegungen ableitbar.</t>
  </si>
  <si>
    <r>
      <t xml:space="preserve">Plausibilität der Tierbewegungen ist nicht ableitbar =  </t>
    </r>
    <r>
      <rPr>
        <b/>
        <sz val="10"/>
        <color theme="1"/>
        <rFont val="Arial"/>
        <family val="2"/>
      </rPr>
      <t>K.O.</t>
    </r>
  </si>
  <si>
    <t>2. Anforderungen an den Betrieb zur Teilnahme am Tierschutzlabel-System</t>
  </si>
  <si>
    <t>2</t>
  </si>
  <si>
    <t>Die gesetzlichen Vorgaben werden augenscheinlich eingehalten.</t>
  </si>
  <si>
    <t>Vorgaben des Tierschutzgesetzes, der TierSchNutzV mit den entsprechenden Ausführungshinweisen, des Arzneimittelgesetzes, der Verordnung EG 1099/2009 des Rates über den Schutz von Tieren zum Zeitpunkt der Tötung in Verbindung mit der deutschen TierSchlV und der TiersSchutzTrV in der jeweils gültigen Fassung.</t>
  </si>
  <si>
    <t>2.6</t>
  </si>
  <si>
    <t>2.7</t>
  </si>
  <si>
    <t xml:space="preserve">Der Betriebsleiter bzw. die für die Tierhaltung hauptverantwortliche Person hat die nötige Sachkunde. </t>
  </si>
  <si>
    <t xml:space="preserve">Der Betriebsleiter bzw. die für die Tierhaltung hauptverantwortliche Person stellt sicher, dass alle Personen, die zur Betreuung und Kontrolle der Tiere beschäftigt sind, entsprechend ihrer Aufgaben fachgerecht geschult und unterwiesen wurden. </t>
  </si>
  <si>
    <t>Es ist dafür Sorge zu tragen, dass Unterweisungen sprachlich und inhaltlich verstanden worden sind. Unterweisungen sind zu dokumentieren (Datum, Name der unterweisenden und unterwiesenen Person/en, Thema).</t>
  </si>
  <si>
    <t xml:space="preserve">Überprüfung der Fortbildungsbestätigung. Nachweis enthält: Titel der Veranstaltung, Nennung der Tier- und Nutzungsart, Name und fachlicher Hintergrund des Referenten, Name des Teilnehmers, Ort, Datum und Dauer der Veranstaltung. E-Learning Module werden anerkannt, wenn sie mind. 2 h dauern. </t>
  </si>
  <si>
    <t>3. Allgemeine Anforderungen an den tierhaltenden Betrieb</t>
  </si>
  <si>
    <t>3.1</t>
  </si>
  <si>
    <t>Es findet keine Parallelhaltung statt bzw. es liegt eine Ausnahmegenehmigung (ANG) für "ausnahmsweise gestattete Parallelhaltung" vor.</t>
  </si>
  <si>
    <r>
      <t xml:space="preserve">Kombinationen verschiedener Produktionsstandards einer Nutzungsart innerhalb eines teilnehmenden Betriebes ohne Vorliegen einer ANG durch den DTSchB = </t>
    </r>
    <r>
      <rPr>
        <b/>
        <sz val="10"/>
        <color theme="1"/>
        <rFont val="Arial"/>
        <family val="2"/>
      </rPr>
      <t>K.O.</t>
    </r>
  </si>
  <si>
    <t>Bei Parallelhaltung: Die Bedingungen für eine ANG werden eingehalten.</t>
  </si>
  <si>
    <t>Zugang zu allen Betriebseinheiten (sofern nicht in der ANG abweichend angegeben); unterschiedliche Ohrmarken für TSL- und Nicht-TSL-Tiere; getrennte Bestandsregister für alle Betriebseinheiten (während jedes Audits werden die Bestandsregister aller Betriebseinheiten durch den Auditor auf Plausibilität geprüft), explizite Kennzeichnung auf ausgehenden Lieferscheinen als TSL- bzw. Nicht-TSL-Tiere.</t>
  </si>
  <si>
    <t>4. Anforderungen an die Tierhaltung</t>
  </si>
  <si>
    <t>5.1</t>
  </si>
  <si>
    <t>5.2</t>
  </si>
  <si>
    <t>4.2</t>
  </si>
  <si>
    <t>4.3</t>
  </si>
  <si>
    <t>Im Einzelfall ist bei einem akuten oder drohenden Schwanz- oder Ohrenbeißgeschehen der Einsatz von zugelassenen Blutprodukten für einen begrenzten Zeitraum nach schriftlicher Vereinbarung mit einem Berater des DTSchB zulässig. Diese Vereinbarung ist bei Audits vorzuhalten.</t>
  </si>
  <si>
    <t>Dem Tier muss es möglich sein eine physiologische Körperhaltung einzunehmen.</t>
  </si>
  <si>
    <t>4.4</t>
  </si>
  <si>
    <t>4.5.3</t>
  </si>
  <si>
    <t>Die Schweine müssen gleichzeitig im Liegebereich liegen können. Die Menge an Stroh muss ausreichend sein, um einen direkten Kontakt zwischen dem Tier und dem Boden zu verhindern.</t>
  </si>
  <si>
    <t xml:space="preserve">&lt; 20 kg  0,35 m² je Tier
20 - 30 kg  0,5 m² je Tier 
30 - 35 kg 0,6 m² je Tier </t>
  </si>
  <si>
    <t>Sollte es aus Tierschutzgründen erforderlich sein, im Sinne einer Notfalltherapie eine Behandlung einzuleiten, bevor das Ergebnis des Resistenztests vorliegt, so muss dennoch im Nachgang ein Resistenztest durchgeführt werden. Die Notwendigkeit einer solchen Notfallbehandlung ist explizit und nachvollziehbar zu dokumentieren.</t>
  </si>
  <si>
    <t>4.6</t>
  </si>
  <si>
    <t xml:space="preserve">Sensorische Schätzung. Falls die sensorische Bewertung des Stallklimas während des Audits auffällig ist, muss eine technische Messung erfolgen. </t>
  </si>
  <si>
    <t>z. B. Überprüfung durch Stallklimaexperten</t>
  </si>
  <si>
    <t>4.8</t>
  </si>
  <si>
    <t>4.9</t>
  </si>
  <si>
    <t>5. Tierbezogene Kriterien (TBK)</t>
  </si>
  <si>
    <t>6.1</t>
  </si>
  <si>
    <t>Dokumentation liegt vor.</t>
  </si>
  <si>
    <t>6.2</t>
  </si>
  <si>
    <t>6.3</t>
  </si>
  <si>
    <t>Dokumentation zur Einstreu des Transportfahrzeuges liegt vor.</t>
  </si>
  <si>
    <t>6. Anforderungen an den Transport</t>
  </si>
  <si>
    <t>Bei Parallelhaltung: Aufzuchtferkel, welche nicht nach den Anforderungen der FAZ Premiumstufe gehalten werden, werden nicht mit dem TSL Premiumstufe vermarktet.</t>
  </si>
  <si>
    <t>Es werden keine Ferkel mit kupierten Schwänzen aufgestallt oder gehalten.</t>
  </si>
  <si>
    <t>Auf den Einsatz von Fischmehl, Blutprodukten und tierischen Geweben in der Fütterung wird verzichtet.</t>
  </si>
  <si>
    <t>Das Tier-Fressplatz-Verhältnis entspricht den Anforderungen.</t>
  </si>
  <si>
    <t>Jeder Fressplatz ist frei zugänglich und breit genug.</t>
  </si>
  <si>
    <t>Die Buchten sind so ausgestaltet, dass sie den Schweinen eine Trennung von Liege- und Kotbereich ermöglichen.</t>
  </si>
  <si>
    <t xml:space="preserve">Es sind ausreichend Krankenbuchten vorhanden. </t>
  </si>
  <si>
    <t>Krankenbuchten sind als solche gekennzeichnet.</t>
  </si>
  <si>
    <t>Die Tränken und das Futter in den Krankenbuchten sind jederzeit für alle Tiere erreichbar.</t>
  </si>
  <si>
    <t>Am staatlichen Antibiotikamonitoring wird teilgenommen und Einsicht in die Aufzeichnungen wird gewährt.</t>
  </si>
  <si>
    <t>Antibiotika, die bei &gt; 30 % der Tiere angewendet werden sollen, werden nur nach Resistenztest angewendet.</t>
  </si>
  <si>
    <t>Auf den Einsatz sogenannter Reserveantibiotika wird verzichtet.</t>
  </si>
  <si>
    <t>Schadgaskonzentrationen liegen in Bereichen, die die Gesundheit der Tiere nicht beeinträchtigen.</t>
  </si>
  <si>
    <t>Falls eine technische Messung durchgeführt wird: Bei Ammoniak-Werten &gt; 10 ppm werden mit dem DTSchB Maßnahmen besprochen.</t>
  </si>
  <si>
    <t xml:space="preserve">z. B. durch Abdeckung, Liegekiste, Wärmequelle </t>
  </si>
  <si>
    <t xml:space="preserve">z. B. Langstroh, Heu, Silage oder vergleichbare Materialien. 
Holz und Seile zählen hier nicht als geeignetes organisches Material. 
Falls im Liegebereich flächendeckend Langstroh eingestreut wird, ist die Bereitstellung von weiterem organischem langfaserigen Beschäftigungsmaterial nicht verpflichtend.
Das organische Material kann in einer Raufe oder anderen Behältnissen angeboten werden. Das Beschäftigungsmaterial muss in einem Verhältnis von max. 12 Tieren pro Beschäftigungsplatz an den Raufen oder anderen Behältnissen angeboten werden. </t>
  </si>
  <si>
    <t>Langfaseriges organisches Material wird zur freien Verfügung angeboten.</t>
  </si>
  <si>
    <t>Es wird ausreichend weiteres geeignetes organisches Material zur Beschäftigung angeboten.</t>
  </si>
  <si>
    <t>z. B. aufgehängte Hanfseile, aufgehängte Weichholzbalken, Hebelbalken aus Weichholz. 
Verhältnis von max. 12 Tieren pro Beschäftigungsmaterial oder -platz. 
Falls im Liegebereich flächendeckend Langstroh eingestreut wird, ist die Bereitstellung von weiterem organischem langfaserigen Beschäftigungsmaterial nicht verpflichtend.</t>
  </si>
  <si>
    <t>Es sind immer mind. 3 verschiedene organische kau- und abschluckbare Materialien auf dem Betrieb vorrätig, die nicht dem üblicherweise zur Verfügung stehenden langfaserigen Beschäftigungsmaterial entsprechen.</t>
  </si>
  <si>
    <t>z. B. Wühlerde, Strohpellets, Miscanthus, Heu, Äste, Maispflanzen, Maiskörner, Luzernepellets</t>
  </si>
  <si>
    <t xml:space="preserve">Im Notfall wird weiteres kau- und abschluckbares organisches Material angeboten. </t>
  </si>
  <si>
    <t>Bei Tierverlusten von &gt; 3 % pro Durchgang oder bei kontinuierlicher Belegung halbjährlich wird der bestandsbetreuende Tierarzt eingeschaltet, werden die Verluste dem DTSchB gemeldet und Gegenmaßnahmen ergriffen.</t>
  </si>
  <si>
    <t>z. B. zusätzliches organisches Beschäftigungsmaterial, Separierung, Überprüfung der Funktionsfähigkeit von Einrichtungsgegenständen</t>
  </si>
  <si>
    <t>Beim Abladen werden keine schmerzinduzierenden Treibhilfen verwendet.</t>
  </si>
  <si>
    <r>
      <rPr>
        <sz val="8"/>
        <rFont val="Arial"/>
        <family val="2"/>
      </rPr>
      <t>Gültig ab: 01.01.2024</t>
    </r>
    <r>
      <rPr>
        <sz val="8"/>
        <color theme="1"/>
        <rFont val="Arial"/>
        <family val="2"/>
      </rPr>
      <t xml:space="preserve">
*Übergangsfrist für Bestandsbetriebe (Zertifizierung vor </t>
    </r>
    <r>
      <rPr>
        <sz val="8"/>
        <rFont val="Arial"/>
        <family val="2"/>
      </rPr>
      <t>01.01.;  s. Richtlinie Ferkelaufzucht Premiumstufe, Kap. 1.2</t>
    </r>
    <r>
      <rPr>
        <sz val="8"/>
        <color theme="1"/>
        <rFont val="Arial"/>
        <family val="2"/>
      </rPr>
      <t>): Erfassung von Abweichungen ab 01.01., Berücksichtigung in Risikoeinstufung ab 01.07.</t>
    </r>
  </si>
  <si>
    <t>Die Vorgabe zur GVO-freien Fütterung wird eingehalten.</t>
  </si>
  <si>
    <t>Krankenbuchten sind in mind. 2/3 der geforderten Fläche (Liegebereich) eingestreut.</t>
  </si>
  <si>
    <t xml:space="preserve">Die Mindestplatzanforderungen für Krankenbuchten werden erfüllt. </t>
  </si>
  <si>
    <t>&lt; 20 kg 0,35 m² je Tier                                                                    
20 - 30 kg 0,5 m² je Tier                                                                        
30 - 35 kg 0,6 m² je Tier                                                         
Davon mind. planbefestigt und eingestreut:
&lt; 20 kg 0,25 m² je Tier                                                                    
20 - 30 kg 0,3 m² je Tier                                                                        
30 - 35 kg 0,35 m² je Tier  
Die Flächen unter Einrichtungen, wie z. B. Fütterungs- und Beschäftigungsautomat und Tränke, können bei der vorgegebenen Buchtenfläche angerechnet werden. Das Mindestplatzangebot gilt ebenfalls bei Haltung im Stall mit Auslauf oder Offenfrontsystemen.</t>
  </si>
  <si>
    <t>&lt; 20 kg 0,15 m² je Tier
20 - 35 kg 0,2 m² je Tier
Die Bemessung des Liegebereiches erfolgt grundsätzlich exklusive evtl. Einrichtungen, d. h. den Tieren müssen die vorgegebenen Flächenmaße als Liegefläche uneingeschränkt zur Verfügung stehen.</t>
  </si>
  <si>
    <t>Der Liegebereich ist planbefestigt, flächendeckend mit geeignetem Material eingestreut und trocken.</t>
  </si>
  <si>
    <t>Im Falle eines Auslaufs sind mind. 70 % des geforderten Gesamtplatzangebots im Stall vorhanden.</t>
  </si>
  <si>
    <t>Die Mindestplatzanforderungen werden eingehalten.</t>
  </si>
  <si>
    <t>Die Mindestplatzanforderungen für den Liegebereich werden eingehalten.</t>
  </si>
  <si>
    <t xml:space="preserve">Es werden umgehend Sofortmaßnahmen ergriffen und es wird dokumentiert, falls ein Schwanzbeißgeschehen auftritt bzw. wenn erste Anzeichen festgestellt werden. </t>
  </si>
  <si>
    <t>Der Transport ist so geplant, dass die Transportstrecke nicht mehr als 200 km beträgt.</t>
  </si>
  <si>
    <t>Berechnung der geplanten Transportstrecke</t>
  </si>
  <si>
    <t>Berechnung der geplanten Transportdauer
Der Transport beginnt mit dem Beladen des ersten Tieres auf dem Herkunftsbetrieb und endet mit der Ankunft am Aufzuchtbetrieb.</t>
  </si>
  <si>
    <t>Bei Außentemperaturen &lt; 10°C wird das Fahrzeug mit wärmedämmendem Material eingestreut.</t>
  </si>
  <si>
    <t xml:space="preserve">Für Abweichungen, die in der TSL-Eigenkontrolle festgestellt wurden, sind Korrekturmaßnahmen und Fristen dokumentiert. </t>
  </si>
  <si>
    <t>Prüfung der letzten TSL-Eigenkontrolle</t>
  </si>
  <si>
    <t>Überprüfung der Sachkunde gemäß RL Ferkelaufzucht Premiumstufe, Kap. 2.6.</t>
  </si>
  <si>
    <t>Die Tiere weisen keine erkennbaren Zeichen auf, die auf eine Störung des Allgemeinbefindens des Gesamtbestandes hinweisen.</t>
  </si>
  <si>
    <t>z. B. Verletzungen, Lahmheiten, Immobilität, Apathie, Anzeichen von Schmerzen, Abmagerung, Symptome von Infektionserkrankungen, Abweichungen vom Normalverhalten.</t>
  </si>
  <si>
    <t>Bei Störungen des Allgemeinbefindens der Tiere werden wirksame Gegenmaßnahmen ergriffen und protokolliert.</t>
  </si>
  <si>
    <t>4,1</t>
  </si>
  <si>
    <t>4.1</t>
  </si>
  <si>
    <t>4.5.1</t>
  </si>
  <si>
    <t>4.5.2</t>
  </si>
  <si>
    <t>2.4</t>
  </si>
  <si>
    <t>Tier-Fressplatz-Verhältnis rationiert: 1:1; ad lib. (trocken): 3:1; ad lib. (Brei):6:1.</t>
  </si>
  <si>
    <t>Jede Bucht verfügt über mind. 2 funktionsfähige Tränken.</t>
  </si>
  <si>
    <t>Mind. eine Tränke ist gänzlich getrennt vom Futtertrog/Futterautomaten in einem Abstand von mind. 0,5 m platziert.</t>
  </si>
  <si>
    <t>Mind. die Hälfte der geforderten Tränken ist offen.</t>
  </si>
  <si>
    <t>Räumlich getrennt von den Aufzuchtbuchten; entsprechend den Anforderungen an Aufzuchtbuchten sofern nicht weiter geregelt; für mind. 4 % des Bestandes. 
Als Krankenbucht für Tiere mit nicht-infektiösen Erkrankungen bzw. Verletzungen ist auch eine Abtrennung eines Teilbereichs der Aufzuchtbucht zulässig.</t>
  </si>
  <si>
    <t>Sollte ein Betrieb aufgrund seiner zu niedrigen Bestandstierzahl nicht am staatlichen Antibiotikamonitoring teilnehmen können, muss er stattdessen Einsicht in seine Daten der QS-Antibiotika-Datenbank gewähren. Sollte der Betrieb an keinem offiziellen Antibiotikamonitoring teilnehmen, ist er verpflichtet, in die Behandlungsdokumentation des Tierarztes (Anwendungs- und Abgabebelege) Einblick zu gewähren.</t>
  </si>
  <si>
    <t>Antibiotika werden nur nach tierärztlicher Indikation und nicht zur Prophylaxe eingesetzt.</t>
  </si>
  <si>
    <t xml:space="preserve">Im Liegebereich ist ein Mikroklima gegeben. </t>
  </si>
  <si>
    <t>Abprüfen anhand des Bestandsregisters;
Bei Grenzwertüberschreitung: Nachweis über erfolgte Beratung und über Benachrichtigung des DTSchB sowie Dokumentation der Gegenmaßnahmen müssen vorliegen.</t>
  </si>
  <si>
    <t>n. a.</t>
  </si>
  <si>
    <r>
      <t xml:space="preserve">Keine ANG/BiB vorhanden = </t>
    </r>
    <r>
      <rPr>
        <b/>
        <sz val="10"/>
        <color theme="1"/>
        <rFont val="Arial"/>
        <family val="2"/>
      </rPr>
      <t>n. a.</t>
    </r>
  </si>
  <si>
    <t>2x pro Tag Kontrolle des Gesundheitszustandes durch den Tierbetreuer (geschult nach Kap. 2.6). Werden Tiere beobachtet, die Krankheitssysmptome zeigen (z. B. zittern, in der Bewegung eingeschränkt sind oder nicht selbstständig ausreichend Wasser u./o. Futter aufnehmen können), verletzt sind (z. B. blutende Wunden, Lahmheiten) oder Anzeichen für eine inadäquate Umgebungstemperatur zeigen (in Haufenlage liegen, zittern, hecheln), sind Gegenmaßnahmen einzuleiten und dies ist mit Angabe des Zustands und der eingeleiteten Gegenmaßnahmen zu protokollieren.</t>
  </si>
  <si>
    <t>Der Betriebsleiter bzw. die für die Tierhaltung hauptverantwortliche Person nimmt alle 2 Kalenderjahre an einer Fortbildung mit den Themenbereichen Tierverhalten, Tierschutz u./o. Tierhaltung von Aufzuchtferkeln oder Mastschweinen  teil.</t>
  </si>
  <si>
    <t xml:space="preserve">Schweine, die durch eine Verletzung oder Erkrankung sichtbar in ihrem Allgemeinbefinden gestört sind, oder Einzeltiere, die nicht in der Lage sind, selbstständig ausreichend Wasser u./o. Futter aufzunehmen, werden abgesondert, entsprechend versorgt u./o. behandelt oder tierschutzgerecht getötet. </t>
  </si>
  <si>
    <t>Leichtes Gefälle u./o. max. 3 % Perforation erlaubt; Langstroh, Häckselstroh, Hobelspäne oder vergleichbare organische Materialien erlaubt.
Flächendeckend  bedeutet, dass auch bei inhomogener Verteilung der Einstreu die Gesamtmenge für eine Bedeckung des Liegebereichs ausreicht.</t>
  </si>
  <si>
    <t>Bei kurzen Schwänzen u./o. bei schweren Schwanzverletzungen bei &gt; 5 % aller Aufzuchtferkel des Betriebs wird umgehend eine Beratung durch den DTSchB in Anspruch genommen.</t>
  </si>
  <si>
    <t>Meldung von Zertifikatsentzügen / melde- u./o. anzeigepflichtigen Tierkrankheiten und damit zusammenhängende behördliche Anordnungen / Veränderungen am oder auf dem Betrieb / Sabotage / Einbrüchen / Brandvorfällen an den DTSchB</t>
  </si>
  <si>
    <t>Die Anforderungen bezüglich der Meldepflicht werden erfüllt.*</t>
  </si>
  <si>
    <r>
      <t>Einstallen oder Halten von Ferkeln mit kupierten Schwänzen =</t>
    </r>
    <r>
      <rPr>
        <b/>
        <sz val="10"/>
        <rFont val="Arial"/>
        <family val="2"/>
      </rPr>
      <t xml:space="preserve"> K.O.</t>
    </r>
  </si>
  <si>
    <t>Protokolle des Tierhalters mit den aufgeführten Gegenmaßnahmen, die durchgeführt wurden, prüfen sowie die Dokumentation über die Entwicklung der Situation.</t>
  </si>
  <si>
    <t>Der Transport ist so geplant, dass die Transportdauer 4 h nicht überschreitet.</t>
  </si>
  <si>
    <t>Reserveantibiotika für die Humanmedizin: Cephalosporine der 3. und 4. Generation und Fluorchinolone und Polypeptid-Antibiotika, s. RL FAZ Premiumstufe Anhang 7.1
Sie dürfen ausnahmsweise nur im Falle eines Therapienotstandes und nach Vorliegen eines Resistenztests eingesetzt werden, wenn dessen Ergebnis nach ein Wirkstoff aus der Gruppe der Reserveantibiotika der einzige eindeutig sensible Wirkstoff ist.
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t>
  </si>
  <si>
    <r>
      <t xml:space="preserve">Vermarktung von Tieren aus einer Tierhaltung, deren Anforderungen nicht den TSL-Anforderungen FAZ Premium entsprechen = </t>
    </r>
    <r>
      <rPr>
        <b/>
        <sz val="10"/>
        <color theme="1"/>
        <rFont val="Arial"/>
        <family val="2"/>
      </rPr>
      <t xml:space="preserve">K.O. </t>
    </r>
  </si>
  <si>
    <t>Notfall bedeutet, wenn Schwanz-, Ohren- oder Flankenbbeißen auftreten oder schon erste Anzeichen davon beobachtet werden.</t>
  </si>
  <si>
    <t>Die Begehungsprotokolle werden tagesaktuell geführt und liegen auf dem Betrieb zur Einsicht bereit.</t>
  </si>
  <si>
    <r>
      <t xml:space="preserve">Durch die Kopie des aktuellen Konformitätszertifikats des Lieferanten der betreffenden Tiere und durch Kennzeichnung der Tiere auf warenbegleitenden Dokumenten nachzuweisen.
Eine Wareneingangsprüfung zur Prüfung der Anforderungen ist bei Annahme der Aufzuchtferkel kontinuierlich vom Ferkelaufzüchter durchzuführen und zu dokumentieren.
Konformität von zugekauften Aufzuchtferkeln ist nicht nachgewiesen = </t>
    </r>
    <r>
      <rPr>
        <b/>
        <sz val="10"/>
        <color theme="1"/>
        <rFont val="Arial"/>
        <family val="2"/>
      </rPr>
      <t>K.O.</t>
    </r>
  </si>
  <si>
    <t xml:space="preserve">Bei Grenzwertüberschreitung: Ein Nachweis über die erfolgte Beratung und die ergriffenen Gegenmaßnahmen ist vorzuhalten. </t>
  </si>
  <si>
    <t>Aktuelle Besuchsprotokolle des Tierarztes liegen vor.</t>
  </si>
  <si>
    <t>Meldung von Zertifikatsentzügen / melde- u./o. anzeigepflichtigen Tierkrankheiten und damit zusammenhängende behördliche Anordnungen / Veränderungen am oder auf dem Betrieb / Sabotage / Einbrüchen an den DTSchB</t>
  </si>
  <si>
    <r>
      <t xml:space="preserve">Überprüfung der Futtermittellieferscheine und ggfls. Deklarationen der Inhaltstoffe der Futtermischungen oder Überprüfung von VLOG-Zertifikaten oder Bio-Zertifikaten.
Einsatz von GVO-haltigem Futtermittel = </t>
    </r>
    <r>
      <rPr>
        <b/>
        <sz val="10"/>
        <color rgb="FF000000"/>
        <rFont val="Arial"/>
        <family val="2"/>
      </rPr>
      <t>K.O.</t>
    </r>
  </si>
  <si>
    <r>
      <t xml:space="preserve">Der Bestand muss mindestens 4x pro Jahr durch den betreuenden Tierarzt untersucht und der Tierhalter muss in Fragen der Hygiene, Impfprophylaxe und Gesunderhaltung beraten werden. Ein Besuchsprotokoll ist anzufertigen (z. B. </t>
    </r>
    <r>
      <rPr>
        <b/>
        <sz val="10"/>
        <color theme="1"/>
        <rFont val="Arial"/>
        <family val="2"/>
      </rPr>
      <t>→ MU 8.1</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</si>
</sst>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b/>
      <sz val="10"/>
      <name val="Arial"/>
      <family val="2"/>
    </font>
    <font>
      <sz val="8"/>
      <name val="Arial"/>
      <family val="2"/>
    </font>
    <font>
      <sz val="10"/>
      <color theme="1"/>
      <name val="Arial"/>
      <family val="2"/>
    </font>
    <font>
      <sz val="10"/>
      <color rgb="FFFF0000"/>
      <name val="Arial"/>
      <family val="2"/>
    </font>
    <font>
      <sz val="10"/>
      <color rgb="FF000000"/>
      <name val="Arial"/>
      <family val="2"/>
    </font>
    <font>
      <b/>
      <sz val="10"/>
      <color rgb="FF00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7" fillId="4" borderId="12" applyNumberFormat="0" applyAlignment="0" applyProtection="0"/>
  </cellStyleXfs>
  <cellXfs count="197">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22" fillId="0" borderId="0" xfId="0" applyFont="1" applyAlignment="1" applyProtection="1">
      <alignment horizontal="right" vertical="center" wrapText="1"/>
    </xf>
    <xf numFmtId="0" fontId="22" fillId="0" borderId="0" xfId="0" applyFont="1" applyAlignment="1" applyProtection="1">
      <alignment wrapText="1"/>
    </xf>
    <xf numFmtId="0" fontId="23" fillId="0" borderId="0" xfId="0" applyFont="1" applyBorder="1" applyAlignment="1" applyProtection="1">
      <alignment horizontal="center" vertical="center" wrapText="1"/>
      <protection locked="0"/>
    </xf>
    <xf numFmtId="0" fontId="23" fillId="0" borderId="0"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2"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protection locked="0"/>
    </xf>
    <xf numFmtId="0" fontId="16" fillId="0" borderId="2" xfId="0" applyFont="1" applyBorder="1" applyAlignment="1" applyProtection="1">
      <alignment horizontal="center" vertical="center" wrapText="1"/>
      <protection locked="0"/>
    </xf>
    <xf numFmtId="0" fontId="8" fillId="0" borderId="2" xfId="0" applyFont="1" applyBorder="1" applyAlignment="1" applyProtection="1">
      <alignment horizontal="left" vertical="center" wrapText="1"/>
    </xf>
    <xf numFmtId="0" fontId="8" fillId="0" borderId="4" xfId="0" applyFont="1" applyBorder="1" applyAlignment="1" applyProtection="1">
      <alignment horizontal="center" vertical="center"/>
    </xf>
    <xf numFmtId="0" fontId="6" fillId="0" borderId="3" xfId="0" applyFont="1" applyBorder="1" applyAlignment="1" applyProtection="1">
      <alignment horizontal="left"/>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1" xfId="0" applyFont="1" applyBorder="1" applyAlignment="1" applyProtection="1">
      <alignment horizontal="left" vertical="center" wrapText="1"/>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0" xfId="0" applyNumberFormat="1" applyFont="1" applyBorder="1" applyAlignment="1" applyProtection="1">
      <alignment horizontal="center" vertical="center"/>
    </xf>
    <xf numFmtId="49" fontId="8" fillId="0" borderId="2" xfId="0" applyNumberFormat="1" applyFont="1" applyBorder="1" applyAlignment="1" applyProtection="1">
      <alignment vertical="center" wrapText="1"/>
    </xf>
    <xf numFmtId="0" fontId="8" fillId="0" borderId="2" xfId="0" applyFont="1" applyBorder="1" applyAlignment="1" applyProtection="1">
      <alignment vertical="center" wrapText="1"/>
    </xf>
    <xf numFmtId="1" fontId="15"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xf>
    <xf numFmtId="0" fontId="9" fillId="2" borderId="11" xfId="0" applyFont="1" applyFill="1" applyBorder="1" applyAlignment="1" applyProtection="1">
      <alignment horizontal="left" vertical="center"/>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20" fillId="0" borderId="0" xfId="0" applyFont="1" applyBorder="1" applyAlignment="1" applyProtection="1">
      <alignment horizontal="left" vertical="center" wrapText="1"/>
    </xf>
    <xf numFmtId="0" fontId="8" fillId="0" borderId="0" xfId="0" applyNumberFormat="1" applyFont="1" applyBorder="1" applyAlignment="1" applyProtection="1">
      <alignment horizontal="left" vertical="center"/>
    </xf>
    <xf numFmtId="0" fontId="8" fillId="5" borderId="0" xfId="0" applyFont="1" applyFill="1" applyBorder="1" applyAlignment="1" applyProtection="1">
      <alignment horizontal="left" vertical="center" wrapText="1"/>
    </xf>
    <xf numFmtId="0" fontId="20" fillId="5" borderId="0" xfId="0" applyFont="1" applyFill="1" applyBorder="1" applyAlignment="1" applyProtection="1">
      <alignment vertical="center" wrapText="1"/>
    </xf>
    <xf numFmtId="0" fontId="8" fillId="6" borderId="0" xfId="0" applyFont="1" applyFill="1" applyBorder="1" applyAlignment="1" applyProtection="1">
      <alignment horizontal="left" vertical="center" wrapText="1"/>
    </xf>
    <xf numFmtId="0" fontId="20" fillId="6" borderId="0" xfId="0" applyFont="1" applyFill="1" applyBorder="1" applyAlignment="1" applyProtection="1">
      <alignment vertical="center" wrapText="1"/>
    </xf>
    <xf numFmtId="0" fontId="8" fillId="0" borderId="2" xfId="0" applyNumberFormat="1" applyFont="1" applyBorder="1" applyAlignment="1" applyProtection="1">
      <alignment horizontal="left" vertical="center"/>
    </xf>
    <xf numFmtId="165" fontId="8" fillId="0" borderId="2" xfId="0" applyNumberFormat="1" applyFont="1" applyBorder="1" applyAlignment="1" applyProtection="1">
      <alignment horizontal="center" vertical="center"/>
    </xf>
    <xf numFmtId="0" fontId="8" fillId="0" borderId="2" xfId="0" applyNumberFormat="1" applyFont="1" applyBorder="1" applyAlignment="1" applyProtection="1">
      <alignment horizontal="center" vertical="center"/>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165" fontId="15" fillId="0" borderId="0" xfId="0" applyNumberFormat="1" applyFont="1" applyBorder="1" applyAlignment="1" applyProtection="1">
      <alignment horizontal="center" vertical="center"/>
    </xf>
    <xf numFmtId="1" fontId="23"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center" vertical="center"/>
    </xf>
    <xf numFmtId="49" fontId="23" fillId="0" borderId="0" xfId="0" applyNumberFormat="1" applyFont="1" applyBorder="1" applyAlignment="1" applyProtection="1">
      <alignment vertical="center" wrapText="1"/>
    </xf>
    <xf numFmtId="1" fontId="8" fillId="0" borderId="2" xfId="0" applyNumberFormat="1" applyFont="1" applyBorder="1" applyAlignment="1" applyProtection="1">
      <alignment horizontal="left" vertical="center"/>
    </xf>
    <xf numFmtId="0" fontId="25" fillId="0" borderId="17" xfId="0" applyFont="1" applyBorder="1" applyAlignment="1" applyProtection="1">
      <alignment vertical="center" wrapText="1"/>
    </xf>
    <xf numFmtId="49" fontId="8" fillId="0" borderId="3" xfId="0" applyNumberFormat="1" applyFont="1" applyBorder="1" applyAlignment="1" applyProtection="1">
      <alignment vertical="center" wrapText="1"/>
    </xf>
    <xf numFmtId="0" fontId="8" fillId="0" borderId="3" xfId="0" applyFont="1" applyBorder="1" applyAlignment="1" applyProtection="1">
      <alignment vertical="center" wrapText="1"/>
    </xf>
    <xf numFmtId="49" fontId="8" fillId="0" borderId="6" xfId="0" applyNumberFormat="1" applyFont="1" applyBorder="1" applyAlignment="1" applyProtection="1">
      <alignment vertical="center" wrapText="1"/>
    </xf>
    <xf numFmtId="0" fontId="8" fillId="0" borderId="6" xfId="0" applyFont="1" applyBorder="1" applyAlignment="1" applyProtection="1">
      <alignment vertical="center" wrapText="1"/>
    </xf>
    <xf numFmtId="1" fontId="15" fillId="0" borderId="2" xfId="0" applyNumberFormat="1" applyFont="1" applyBorder="1" applyAlignment="1" applyProtection="1">
      <alignment horizontal="left" vertical="center"/>
    </xf>
    <xf numFmtId="165" fontId="15" fillId="0" borderId="2" xfId="0" applyNumberFormat="1" applyFont="1" applyBorder="1" applyAlignment="1" applyProtection="1">
      <alignment horizontal="center" vertical="center"/>
    </xf>
    <xf numFmtId="0" fontId="8" fillId="0" borderId="0" xfId="0" applyFont="1" applyAlignment="1" applyProtection="1">
      <alignment vertical="center" wrapText="1"/>
    </xf>
  </cellXfs>
  <cellStyles count="2">
    <cellStyle name="Eingabe" xfId="1" builtinId="20"/>
    <cellStyle name="Standard" xfId="0" builtinId="0"/>
  </cellStyles>
  <dxfs count="354">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3"/>
      <tableStyleElement type="headerRow" dxfId="352"/>
      <tableStyleElement type="totalRow" dxfId="351"/>
      <tableStyleElement type="firstColumn" dxfId="350"/>
      <tableStyleElement type="lastColumn" dxfId="349"/>
      <tableStyleElement type="firstRowStripe" dxfId="348"/>
      <tableStyleElement type="secondRowStripe" dxfId="347"/>
      <tableStyleElement type="firstColumnStripe" dxfId="346"/>
      <tableStyleElement type="secondColumnStripe" dxfId="345"/>
    </tableStyle>
    <tableStyle name="TSL_1" pivot="0" count="9">
      <tableStyleElement type="wholeTable" dxfId="344"/>
      <tableStyleElement type="headerRow" dxfId="343"/>
      <tableStyleElement type="totalRow" dxfId="342"/>
      <tableStyleElement type="firstColumn" dxfId="341"/>
      <tableStyleElement type="lastColumn" dxfId="340"/>
      <tableStyleElement type="firstRowStripe" dxfId="339"/>
      <tableStyleElement type="secondRowStripe" dxfId="338"/>
      <tableStyleElement type="firstColumnStripe" dxfId="337"/>
      <tableStyleElement type="secondColumnStripe" dxfId="336"/>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5" totalsRowShown="0" headerRowDxfId="273" dataDxfId="272" tableBorderDxfId="299">
  <autoFilter ref="B9:M25"/>
  <tableColumns count="12">
    <tableColumn id="1" name="Lfd. Nr" dataDxfId="17">
      <calculatedColumnFormula>CONCATENATE("1.",Prüfkriterien_1[[#This Row],[Hilfsspalte_Num]])</calculatedColumnFormula>
    </tableColumn>
    <tableColumn id="2" name="Hilfsspalte_Num" dataDxfId="16">
      <calculatedColumnFormula>ROW()-ROW(Prüfkriterien_1[[#Headers],[Hilfsspalte_Kom]])</calculatedColumnFormula>
    </tableColumn>
    <tableColumn id="12" name="Hilfsspalte_Kom" dataDxfId="15">
      <calculatedColumnFormula>(Prüfkriterien_1[Hilfsspalte_Num]+10)/10</calculatedColumnFormula>
    </tableColumn>
    <tableColumn id="3" name="Kapitel_x000a_Richtlinie" dataDxfId="14"/>
    <tableColumn id="4" name="Kriterium" dataDxfId="13"/>
    <tableColumn id="5" name="Erläuterung / _x000a_Durchführungshinweis" dataDxfId="12"/>
    <tableColumn id="6" name="Bewertung" dataDxfId="279"/>
    <tableColumn id="7" name="Spalte1" dataDxfId="278"/>
    <tableColumn id="8" name="Spalte2" dataDxfId="277"/>
    <tableColumn id="9" name="Spalte3" dataDxfId="276"/>
    <tableColumn id="10" name="Spalte4" dataDxfId="275"/>
    <tableColumn id="11" name="Beschreibung" dataDxfId="274"/>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09:M114" totalsRowShown="0" headerRowDxfId="159" dataDxfId="158" tableBorderDxfId="290">
  <autoFilter ref="B109:M114"/>
  <tableColumns count="12">
    <tableColumn id="1" name="Spalte1" dataDxfId="171">
      <calculatedColumnFormula>CONCATENATE("10.",Prüfkriterien_10[[#This Row],[Spalte2]])</calculatedColumnFormula>
    </tableColumn>
    <tableColumn id="2" name="Spalte2" dataDxfId="170">
      <calculatedColumnFormula>ROW()-ROW(Prüfkriterien_10[[#Headers],[Spalte3]])</calculatedColumnFormula>
    </tableColumn>
    <tableColumn id="3" name="Spalte3" dataDxfId="169">
      <calculatedColumnFormula>(Prüfkriterien_10[Spalte2]+100)/10</calculatedColumnFormula>
    </tableColumn>
    <tableColumn id="4" name="Spalte4" dataDxfId="168"/>
    <tableColumn id="5" name="Spalte5" dataDxfId="167"/>
    <tableColumn id="6" name="Spalte6" dataDxfId="166"/>
    <tableColumn id="7" name="Spalte7" dataDxfId="165"/>
    <tableColumn id="8" name="Spalte8" dataDxfId="164"/>
    <tableColumn id="9" name="Spalte9" dataDxfId="163"/>
    <tableColumn id="10" name="Spalte10" dataDxfId="162"/>
    <tableColumn id="11" name="Spalte11" dataDxfId="161"/>
    <tableColumn id="12" name="Spalte12" dataDxfId="160"/>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16:M121" totalsRowShown="0" headerRowDxfId="145" dataDxfId="144" tableBorderDxfId="289">
  <autoFilter ref="B116:M121"/>
  <tableColumns count="12">
    <tableColumn id="1" name="Spalte1" dataDxfId="157">
      <calculatedColumnFormula>CONCATENATE("11.",Prüfkriterien_11[[#This Row],[Spalte2]])</calculatedColumnFormula>
    </tableColumn>
    <tableColumn id="2" name="Spalte2" dataDxfId="156">
      <calculatedColumnFormula>ROW()-ROW(Prüfkriterien_11[[#Headers],[Spalte3]])</calculatedColumnFormula>
    </tableColumn>
    <tableColumn id="3" name="Spalte3" dataDxfId="155">
      <calculatedColumnFormula>(Prüfkriterien_11[Spalte2]+110)/10</calculatedColumnFormula>
    </tableColumn>
    <tableColumn id="4" name="Spalte4" dataDxfId="154"/>
    <tableColumn id="5" name="Spalte5" dataDxfId="153"/>
    <tableColumn id="6" name="Spalte6" dataDxfId="152"/>
    <tableColumn id="7" name="Spalte7" dataDxfId="151"/>
    <tableColumn id="8" name="Spalte8" dataDxfId="150"/>
    <tableColumn id="9" name="Spalte9" dataDxfId="149"/>
    <tableColumn id="10" name="Spalte10" dataDxfId="148"/>
    <tableColumn id="11" name="Spalte11" dataDxfId="147"/>
    <tableColumn id="12" name="Spalte12" dataDxfId="146"/>
  </tableColumns>
  <tableStyleInfo name="TSL_1" showFirstColumn="0" showLastColumn="0" showRowStripes="1" showColumnStripes="0"/>
</table>
</file>

<file path=xl/tables/table12.xml><?xml version="1.0" encoding="utf-8"?>
<table xmlns="http://schemas.openxmlformats.org/spreadsheetml/2006/main" id="13" name="Prüfkriterien_1114" displayName="Prüfkriterien_1114" ref="B123:M128" totalsRowShown="0" headerRowDxfId="131" dataDxfId="130" tableBorderDxfId="288">
  <autoFilter ref="B123:M128"/>
  <tableColumns count="12">
    <tableColumn id="1" name="Spalte1" dataDxfId="143">
      <calculatedColumnFormula>CONCATENATE("12.",Prüfkriterien_1114[[#This Row],[Spalte2]])</calculatedColumnFormula>
    </tableColumn>
    <tableColumn id="2" name="Spalte2" dataDxfId="142">
      <calculatedColumnFormula>ROW()-ROW(Prüfkriterien_1114[[#Headers],[Spalte3]])</calculatedColumnFormula>
    </tableColumn>
    <tableColumn id="3" name="Spalte3" dataDxfId="141">
      <calculatedColumnFormula>(Prüfkriterien_1114[Spalte2]+120)/10</calculatedColumnFormula>
    </tableColumn>
    <tableColumn id="4" name="Spalte4" dataDxfId="140"/>
    <tableColumn id="5" name="Spalte5" dataDxfId="139"/>
    <tableColumn id="6" name="Spalte6" dataDxfId="138"/>
    <tableColumn id="7" name="Spalte7" dataDxfId="137"/>
    <tableColumn id="8" name="Spalte8" dataDxfId="136"/>
    <tableColumn id="9" name="Spalte9" dataDxfId="135"/>
    <tableColumn id="10" name="Spalte10" dataDxfId="134"/>
    <tableColumn id="11" name="Spalte11" dataDxfId="133"/>
    <tableColumn id="12" name="Spalte12" dataDxfId="132"/>
  </tableColumns>
  <tableStyleInfo name="TSL_1" showFirstColumn="0" showLastColumn="0" showRowStripes="1" showColumnStripes="0"/>
</table>
</file>

<file path=xl/tables/table13.xml><?xml version="1.0" encoding="utf-8"?>
<table xmlns="http://schemas.openxmlformats.org/spreadsheetml/2006/main" id="14" name="Prüfkriterien_1115" displayName="Prüfkriterien_1115" ref="B130:M135" totalsRowShown="0" headerRowDxfId="117" dataDxfId="116" tableBorderDxfId="287">
  <autoFilter ref="B130:M135"/>
  <tableColumns count="12">
    <tableColumn id="1" name="Spalte1" dataDxfId="129">
      <calculatedColumnFormula>CONCATENATE("13.",Prüfkriterien_1115[[#This Row],[Spalte2]])</calculatedColumnFormula>
    </tableColumn>
    <tableColumn id="2" name="Spalte2" dataDxfId="128">
      <calculatedColumnFormula>ROW()-ROW(Prüfkriterien_1115[[#Headers],[Spalte3]])</calculatedColumnFormula>
    </tableColumn>
    <tableColumn id="3" name="Spalte3" dataDxfId="127">
      <calculatedColumnFormula>(Prüfkriterien_1115[Spalte2]+130)/10</calculatedColumnFormula>
    </tableColumn>
    <tableColumn id="4" name="Spalte4" dataDxfId="126"/>
    <tableColumn id="5" name="Spalte5" dataDxfId="125"/>
    <tableColumn id="6" name="Spalte6" dataDxfId="124"/>
    <tableColumn id="7" name="Spalte7" dataDxfId="123"/>
    <tableColumn id="8" name="Spalte8" dataDxfId="122"/>
    <tableColumn id="9" name="Spalte9" dataDxfId="121"/>
    <tableColumn id="10" name="Spalte10" dataDxfId="120"/>
    <tableColumn id="11" name="Spalte11" dataDxfId="119"/>
    <tableColumn id="12" name="Spalte12" dataDxfId="118"/>
  </tableColumns>
  <tableStyleInfo name="TSL_1" showFirstColumn="0" showLastColumn="0" showRowStripes="1" showColumnStripes="0"/>
</table>
</file>

<file path=xl/tables/table14.xml><?xml version="1.0" encoding="utf-8"?>
<table xmlns="http://schemas.openxmlformats.org/spreadsheetml/2006/main" id="15" name="Prüfkriterien_1116" displayName="Prüfkriterien_1116" ref="B137:M142" totalsRowShown="0" headerRowDxfId="103" dataDxfId="102" tableBorderDxfId="286">
  <autoFilter ref="B137:M142"/>
  <tableColumns count="12">
    <tableColumn id="1" name="Spalte1" dataDxfId="115">
      <calculatedColumnFormula>CONCATENATE("14.",Prüfkriterien_1116[[#This Row],[Spalte2]])</calculatedColumnFormula>
    </tableColumn>
    <tableColumn id="2" name="Spalte2" dataDxfId="114">
      <calculatedColumnFormula>ROW()-ROW(Prüfkriterien_1116[[#Headers],[Spalte3]])</calculatedColumnFormula>
    </tableColumn>
    <tableColumn id="3" name="Spalte3" dataDxfId="113">
      <calculatedColumnFormula>(Prüfkriterien_1116[Spalte2]+140)/10</calculatedColumnFormula>
    </tableColumn>
    <tableColumn id="4" name="Spalte4" dataDxfId="112"/>
    <tableColumn id="5" name="Spalte5" dataDxfId="111"/>
    <tableColumn id="6" name="Spalte6" dataDxfId="110"/>
    <tableColumn id="7" name="Spalte7" dataDxfId="109"/>
    <tableColumn id="8" name="Spalte8" dataDxfId="108"/>
    <tableColumn id="9" name="Spalte9" dataDxfId="107"/>
    <tableColumn id="10" name="Spalte10" dataDxfId="106"/>
    <tableColumn id="11" name="Spalte11" dataDxfId="105"/>
    <tableColumn id="12" name="Spalte12" dataDxfId="104"/>
  </tableColumns>
  <tableStyleInfo name="TSL_1" showFirstColumn="0" showLastColumn="0" showRowStripes="1" showColumnStripes="0"/>
</table>
</file>

<file path=xl/tables/table15.xml><?xml version="1.0" encoding="utf-8"?>
<table xmlns="http://schemas.openxmlformats.org/spreadsheetml/2006/main" id="16" name="Prüfkriterien_1117" displayName="Prüfkriterien_1117" ref="B144:M149" totalsRowShown="0" headerRowDxfId="89" dataDxfId="88" tableBorderDxfId="285">
  <autoFilter ref="B144:M149"/>
  <tableColumns count="12">
    <tableColumn id="1" name="Spalte1" dataDxfId="101">
      <calculatedColumnFormula>CONCATENATE("15.",Prüfkriterien_1117[[#This Row],[Spalte2]])</calculatedColumnFormula>
    </tableColumn>
    <tableColumn id="2" name="Spalte2" dataDxfId="100">
      <calculatedColumnFormula>ROW()-ROW(Prüfkriterien_1117[[#Headers],[Spalte3]])</calculatedColumnFormula>
    </tableColumn>
    <tableColumn id="3" name="Spalte3" dataDxfId="99">
      <calculatedColumnFormula>(Prüfkriterien_1117[Spalte2]+150)/10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16.xml><?xml version="1.0" encoding="utf-8"?>
<table xmlns="http://schemas.openxmlformats.org/spreadsheetml/2006/main" id="17" name="Prüfkriterien_1118" displayName="Prüfkriterien_1118" ref="B151:M156" totalsRowShown="0" headerRowDxfId="75" dataDxfId="74" tableBorderDxfId="284">
  <autoFilter ref="B151:M156"/>
  <tableColumns count="12">
    <tableColumn id="1" name="Spalte1" dataDxfId="87">
      <calculatedColumnFormula>CONCATENATE("16.",Prüfkriterien_1118[[#This Row],[Spalte2]])</calculatedColumnFormula>
    </tableColumn>
    <tableColumn id="2" name="Spalte2" dataDxfId="86">
      <calculatedColumnFormula>ROW()-ROW(Prüfkriterien_1118[[#Headers],[Spalte3]])</calculatedColumnFormula>
    </tableColumn>
    <tableColumn id="3" name="Spalte3" dataDxfId="85">
      <calculatedColumnFormula>(Prüfkriterien_1118[Spalte2]+160)/10</calculatedColumnFormula>
    </tableColumn>
    <tableColumn id="4" name="Spalte4" dataDxfId="84"/>
    <tableColumn id="5" name="Spalte5" dataDxfId="83"/>
    <tableColumn id="6" name="Spalte6" dataDxfId="82"/>
    <tableColumn id="7" name="Spalte7" dataDxfId="81"/>
    <tableColumn id="8" name="Spalte8" dataDxfId="80"/>
    <tableColumn id="9" name="Spalte9" dataDxfId="79"/>
    <tableColumn id="10" name="Spalte10" dataDxfId="78"/>
    <tableColumn id="11" name="Spalte11" dataDxfId="77"/>
    <tableColumn id="12" name="Spalte12" dataDxfId="76"/>
  </tableColumns>
  <tableStyleInfo name="TSL_1" showFirstColumn="0" showLastColumn="0" showRowStripes="1" showColumnStripes="0"/>
</table>
</file>

<file path=xl/tables/table17.xml><?xml version="1.0" encoding="utf-8"?>
<table xmlns="http://schemas.openxmlformats.org/spreadsheetml/2006/main" id="18" name="Prüfkriterien_1119" displayName="Prüfkriterien_1119" ref="B158:M163" totalsRowShown="0" headerRowDxfId="61" dataDxfId="60" tableBorderDxfId="283">
  <autoFilter ref="B158:M163"/>
  <tableColumns count="12">
    <tableColumn id="1" name="Spalte1" dataDxfId="73">
      <calculatedColumnFormula>CONCATENATE("17.",Prüfkriterien_1119[[#This Row],[Spalte2]])</calculatedColumnFormula>
    </tableColumn>
    <tableColumn id="2" name="Spalte2" dataDxfId="72">
      <calculatedColumnFormula>ROW()-ROW(Prüfkriterien_1119[[#Headers],[Spalte3]])</calculatedColumnFormula>
    </tableColumn>
    <tableColumn id="3" name="Spalte3" dataDxfId="71">
      <calculatedColumnFormula>(Prüfkriterien_1119[Spalte2]+170)/10</calculatedColumnFormula>
    </tableColumn>
    <tableColumn id="4" name="Spalte4" dataDxfId="70"/>
    <tableColumn id="5" name="Spalte5" dataDxfId="69"/>
    <tableColumn id="6" name="Spalte6" dataDxfId="68"/>
    <tableColumn id="7" name="Spalte7" dataDxfId="67"/>
    <tableColumn id="8" name="Spalte8" dataDxfId="66"/>
    <tableColumn id="9" name="Spalte9" dataDxfId="65"/>
    <tableColumn id="10" name="Spalte10" dataDxfId="64"/>
    <tableColumn id="11" name="Spalte11" dataDxfId="63"/>
    <tableColumn id="12" name="Spalte12" dataDxfId="62"/>
  </tableColumns>
  <tableStyleInfo name="TSL_1" showFirstColumn="0" showLastColumn="0" showRowStripes="1" showColumnStripes="0"/>
</table>
</file>

<file path=xl/tables/table18.xml><?xml version="1.0" encoding="utf-8"?>
<table xmlns="http://schemas.openxmlformats.org/spreadsheetml/2006/main" id="19" name="Prüfkriterien_1120" displayName="Prüfkriterien_1120" ref="B165:M170" totalsRowShown="0" headerRowDxfId="47" dataDxfId="46" tableBorderDxfId="282">
  <autoFilter ref="B165:M170"/>
  <tableColumns count="12">
    <tableColumn id="1" name="Spalte1" dataDxfId="59">
      <calculatedColumnFormula>CONCATENATE("18.",Prüfkriterien_1120[[#This Row],[Spalte2]])</calculatedColumnFormula>
    </tableColumn>
    <tableColumn id="2" name="Spalte2" dataDxfId="58">
      <calculatedColumnFormula>ROW()-ROW(Prüfkriterien_1120[[#Headers],[Spalte3]])</calculatedColumnFormula>
    </tableColumn>
    <tableColumn id="3" name="Spalte3" dataDxfId="57">
      <calculatedColumnFormula>(Prüfkriterien_1120[Spalte2]+180)/10</calculatedColumnFormula>
    </tableColumn>
    <tableColumn id="4" name="Spalte4" dataDxfId="56"/>
    <tableColumn id="5" name="Spalte5" dataDxfId="55"/>
    <tableColumn id="6" name="Spalte6" dataDxfId="54"/>
    <tableColumn id="7" name="Spalte7" dataDxfId="53"/>
    <tableColumn id="8" name="Spalte8" dataDxfId="52"/>
    <tableColumn id="9" name="Spalte9" dataDxfId="51"/>
    <tableColumn id="10" name="Spalte10" dataDxfId="50"/>
    <tableColumn id="11" name="Spalte11" dataDxfId="49"/>
    <tableColumn id="12" name="Spalte12" dataDxfId="48"/>
  </tableColumns>
  <tableStyleInfo name="TSL_1" showFirstColumn="0" showLastColumn="0" showRowStripes="1" showColumnStripes="0"/>
</table>
</file>

<file path=xl/tables/table19.xml><?xml version="1.0" encoding="utf-8"?>
<table xmlns="http://schemas.openxmlformats.org/spreadsheetml/2006/main" id="20" name="Prüfkriterien_1121" displayName="Prüfkriterien_1121" ref="B172:M177" totalsRowShown="0" headerRowDxfId="33" dataDxfId="32" tableBorderDxfId="281">
  <autoFilter ref="B172:M177"/>
  <tableColumns count="12">
    <tableColumn id="1" name="Spalte1" dataDxfId="45">
      <calculatedColumnFormula>CONCATENATE("19.",Prüfkriterien_1121[[#This Row],[Spalte2]])</calculatedColumnFormula>
    </tableColumn>
    <tableColumn id="2" name="Spalte2" dataDxfId="44">
      <calculatedColumnFormula>ROW()-ROW(Prüfkriterien_1121[[#Headers],[Spalte3]])</calculatedColumnFormula>
    </tableColumn>
    <tableColumn id="3" name="Spalte3" dataDxfId="43">
      <calculatedColumnFormula>(Prüfkriterien_1121[Spalte2]+190)/10</calculatedColumnFormula>
    </tableColumn>
    <tableColumn id="4" name="Spalte4" dataDxfId="42"/>
    <tableColumn id="5" name="Spalte5" dataDxfId="41"/>
    <tableColumn id="6" name="Spalte6" dataDxfId="40"/>
    <tableColumn id="7" name="Spalte7" dataDxfId="39"/>
    <tableColumn id="8" name="Spalte8" dataDxfId="38"/>
    <tableColumn id="9" name="Spalte9" dataDxfId="37"/>
    <tableColumn id="10" name="Spalte10" dataDxfId="36"/>
    <tableColumn id="11" name="Spalte11" dataDxfId="35"/>
    <tableColumn id="12" name="Spalte12" dataDxfId="34"/>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7:M31" totalsRowShown="0" headerRowDxfId="265" dataDxfId="264" tableBorderDxfId="298">
  <autoFilter ref="B27:M31"/>
  <tableColumns count="12">
    <tableColumn id="1" name="Spalte1" dataDxfId="11">
      <calculatedColumnFormula>CONCATENATE("2.",Prüfkriterien_2[[#This Row],[Spalte2]])</calculatedColumnFormula>
    </tableColumn>
    <tableColumn id="2" name="Spalte2" dataDxfId="10">
      <calculatedColumnFormula>ROW()-ROW(Prüfkriterien_2[[#Headers],[Spalte3]])</calculatedColumnFormula>
    </tableColumn>
    <tableColumn id="3" name="Spalte3" dataDxfId="9">
      <calculatedColumnFormula>(Prüfkriterien_2[[#This Row],[Spalte2]]+20)/10</calculatedColumnFormula>
    </tableColumn>
    <tableColumn id="4" name="Spalte4" dataDxfId="8"/>
    <tableColumn id="5" name="Spalte5" dataDxfId="7"/>
    <tableColumn id="6" name="Spalte6" dataDxfId="6"/>
    <tableColumn id="7" name="Spalte7" dataDxfId="271"/>
    <tableColumn id="8" name="Spalte8" dataDxfId="270"/>
    <tableColumn id="9" name="Spalte9" dataDxfId="269"/>
    <tableColumn id="10" name="Spalte10" dataDxfId="268"/>
    <tableColumn id="11" name="Spalte11" dataDxfId="267"/>
    <tableColumn id="12" name="Spalte12" dataDxfId="266"/>
  </tableColumns>
  <tableStyleInfo name="TSL_1" showFirstColumn="0" showLastColumn="0" showRowStripes="1" showColumnStripes="0"/>
</table>
</file>

<file path=xl/tables/table20.xml><?xml version="1.0" encoding="utf-8"?>
<table xmlns="http://schemas.openxmlformats.org/spreadsheetml/2006/main" id="21" name="Prüfkriterien_1122" displayName="Prüfkriterien_1122" ref="B179:M184" totalsRowShown="0" headerRowDxfId="19" dataDxfId="18" tableBorderDxfId="280">
  <autoFilter ref="B179:M184"/>
  <tableColumns count="12">
    <tableColumn id="1" name="Spalte1" dataDxfId="31">
      <calculatedColumnFormula>CONCATENATE("20.",Prüfkriterien_1122[[#This Row],[Spalte2]])</calculatedColumnFormula>
    </tableColumn>
    <tableColumn id="2" name="Spalte2" dataDxfId="30">
      <calculatedColumnFormula>ROW()-ROW(Prüfkriterien_1122[[#Headers],[Spalte3]])</calculatedColumnFormula>
    </tableColumn>
    <tableColumn id="3" name="Spalte3" dataDxfId="29">
      <calculatedColumnFormula>(Prüfkriterien_1122[Spalte2]+200)/10</calculatedColumnFormula>
    </tableColumn>
    <tableColumn id="4" name="Spalte4" dataDxfId="28"/>
    <tableColumn id="5" name="Spalte5" dataDxfId="27"/>
    <tableColumn id="6" name="Spalte6" dataDxfId="26"/>
    <tableColumn id="7" name="Spalte7" dataDxfId="25"/>
    <tableColumn id="8" name="Spalte8" dataDxfId="24"/>
    <tableColumn id="9" name="Spalte9" dataDxfId="23"/>
    <tableColumn id="10" name="Spalte10" dataDxfId="22"/>
    <tableColumn id="11" name="Spalte11" dataDxfId="21"/>
    <tableColumn id="12" name="Spalte12" dataDxfId="2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3:M37" totalsRowShown="0" headerRowDxfId="251" dataDxfId="250" tableBorderDxfId="297">
  <autoFilter ref="B33:M37"/>
  <tableColumns count="12">
    <tableColumn id="1" name="Spalte1" dataDxfId="263">
      <calculatedColumnFormula>CONCATENATE("3.",Prüfkriterien_3[[#This Row],[Spalte2]])</calculatedColumnFormula>
    </tableColumn>
    <tableColumn id="2" name="Spalte2" dataDxfId="262">
      <calculatedColumnFormula>ROW()-ROW(Prüfkriterien_3[[#Headers],[Spalte3]])</calculatedColumnFormula>
    </tableColumn>
    <tableColumn id="3" name="Spalte3" dataDxfId="261">
      <calculatedColumnFormula>(Prüfkriterien_3[[#This Row],[Spalte2]]+30)/10</calculatedColumnFormula>
    </tableColumn>
    <tableColumn id="4" name="Spalte4" dataDxfId="260"/>
    <tableColumn id="5" name="Spalte5" dataDxfId="259"/>
    <tableColumn id="6" name="Spalte6" dataDxfId="258"/>
    <tableColumn id="7" name="Spalte7" dataDxfId="257"/>
    <tableColumn id="8" name="Spalte8" dataDxfId="256"/>
    <tableColumn id="9" name="Spalte9" dataDxfId="255"/>
    <tableColumn id="10" name="Spalte10" dataDxfId="254"/>
    <tableColumn id="11" name="Spalte11" dataDxfId="253"/>
    <tableColumn id="12" name="Spalte12" dataDxfId="252"/>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39:M71" totalsRowShown="0" headerRowDxfId="243" dataDxfId="242" tableBorderDxfId="296">
  <autoFilter ref="B39:M71"/>
  <tableColumns count="12">
    <tableColumn id="1" name="Spalte1" dataDxfId="5">
      <calculatedColumnFormula>CONCATENATE("4.",Prüfkriterien_4[[#This Row],[Spalte2]])</calculatedColumnFormula>
    </tableColumn>
    <tableColumn id="2" name="Spalte2" dataDxfId="4">
      <calculatedColumnFormula>ROW()-ROW(Prüfkriterien_4[[#Headers],[Spalte3]])</calculatedColumnFormula>
    </tableColumn>
    <tableColumn id="3" name="Spalte3" dataDxfId="3">
      <calculatedColumnFormula>(Prüfkriterien_4[Spalte2]+40)/10</calculatedColumnFormula>
    </tableColumn>
    <tableColumn id="4" name="Spalte4" dataDxfId="2"/>
    <tableColumn id="5" name="Spalte5" dataDxfId="1"/>
    <tableColumn id="6" name="Spalte6" dataDxfId="0"/>
    <tableColumn id="7" name="Spalte7" dataDxfId="249"/>
    <tableColumn id="8" name="Spalte8" dataDxfId="248"/>
    <tableColumn id="9" name="Spalte9" dataDxfId="247"/>
    <tableColumn id="10" name="Spalte10" dataDxfId="246"/>
    <tableColumn id="11" name="Spalte11" dataDxfId="245"/>
    <tableColumn id="12" name="Spalte12" dataDxfId="244"/>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73:M78" totalsRowShown="0" headerRowDxfId="229" dataDxfId="228" tableBorderDxfId="295">
  <autoFilter ref="B73:M78"/>
  <tableColumns count="12">
    <tableColumn id="1" name="Spalte1" dataDxfId="241">
      <calculatedColumnFormula>CONCATENATE("5.",Prüfkriterien_5[[#This Row],[Spalte2]])</calculatedColumnFormula>
    </tableColumn>
    <tableColumn id="2" name="Spalte2" dataDxfId="240">
      <calculatedColumnFormula>ROW()-ROW(Prüfkriterien_5[[#Headers],[Spalte3]])</calculatedColumnFormula>
    </tableColumn>
    <tableColumn id="3" name="Spalte3" dataDxfId="239">
      <calculatedColumnFormula>(Prüfkriterien_5[Spalte2]+50)/10</calculatedColumnFormula>
    </tableColumn>
    <tableColumn id="4" name="Spalte4" dataDxfId="238"/>
    <tableColumn id="5" name="Spalte5" dataDxfId="237"/>
    <tableColumn id="6" name="Spalte6" dataDxfId="236"/>
    <tableColumn id="7" name="Spalte7" dataDxfId="235"/>
    <tableColumn id="8" name="Spalte8" dataDxfId="234"/>
    <tableColumn id="9" name="Spalte9" dataDxfId="233"/>
    <tableColumn id="10" name="Spalte10" dataDxfId="232"/>
    <tableColumn id="11" name="Spalte11" dataDxfId="231"/>
    <tableColumn id="12" name="Spalte12" dataDxfId="230"/>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80:M86" totalsRowShown="0" headerRowDxfId="215" dataDxfId="214" tableBorderDxfId="294">
  <autoFilter ref="B80:M86"/>
  <tableColumns count="12">
    <tableColumn id="1" name="Spalte1" dataDxfId="227">
      <calculatedColumnFormula>CONCATENATE("6.",Prüfkriterien_6[[#This Row],[Spalte2]])</calculatedColumnFormula>
    </tableColumn>
    <tableColumn id="2" name="Spalte2" dataDxfId="226">
      <calculatedColumnFormula>ROW()-ROW(Prüfkriterien_6[[#Headers],[Spalte3]])</calculatedColumnFormula>
    </tableColumn>
    <tableColumn id="3" name="Spalte3" dataDxfId="225">
      <calculatedColumnFormula>(Prüfkriterien_6[Spalte2]+60)/10</calculatedColumnFormula>
    </tableColumn>
    <tableColumn id="4" name="Spalte4" dataDxfId="224"/>
    <tableColumn id="5" name="Spalte5" dataDxfId="223"/>
    <tableColumn id="6" name="Spalte6" dataDxfId="222"/>
    <tableColumn id="7" name="Spalte7" dataDxfId="221"/>
    <tableColumn id="8" name="Spalte8" dataDxfId="220"/>
    <tableColumn id="9" name="Spalte9" dataDxfId="219"/>
    <tableColumn id="10" name="Spalte10" dataDxfId="218"/>
    <tableColumn id="11" name="Spalte11" dataDxfId="217"/>
    <tableColumn id="12" name="Spalte12" dataDxfId="216"/>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88:M93" totalsRowShown="0" headerRowDxfId="201" dataDxfId="200" tableBorderDxfId="293">
  <autoFilter ref="B88:M93"/>
  <tableColumns count="12">
    <tableColumn id="1" name="Spalte1" dataDxfId="213">
      <calculatedColumnFormula>CONCATENATE("7.",Prüfkriterien_7[[#This Row],[Spalte2]])</calculatedColumnFormula>
    </tableColumn>
    <tableColumn id="2" name="Spalte2" dataDxfId="212">
      <calculatedColumnFormula>ROW()-ROW(Prüfkriterien_7[[#Headers],[Spalte3]])</calculatedColumnFormula>
    </tableColumn>
    <tableColumn id="3" name="Spalte3" dataDxfId="211">
      <calculatedColumnFormula>(Prüfkriterien_7[Spalte2]+70)/10</calculatedColumnFormula>
    </tableColumn>
    <tableColumn id="4" name="Spalte4" dataDxfId="210"/>
    <tableColumn id="5" name="Spalte5" dataDxfId="209"/>
    <tableColumn id="6" name="Spalte6" dataDxfId="208"/>
    <tableColumn id="7" name="Spalte7" dataDxfId="207"/>
    <tableColumn id="8" name="Spalte8" dataDxfId="206"/>
    <tableColumn id="9" name="Spalte9" dataDxfId="205"/>
    <tableColumn id="10" name="Spalte10" dataDxfId="204"/>
    <tableColumn id="11" name="Spalte11" dataDxfId="203"/>
    <tableColumn id="12" name="Spalte12" dataDxfId="202"/>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95:M100" totalsRowShown="0" headerRowDxfId="187" dataDxfId="186" tableBorderDxfId="292">
  <autoFilter ref="B95:M100"/>
  <tableColumns count="12">
    <tableColumn id="1" name="Spalte1" dataDxfId="199">
      <calculatedColumnFormula>CONCATENATE("8.",Prüfkriterien_8[[#This Row],[Spalte2]])</calculatedColumnFormula>
    </tableColumn>
    <tableColumn id="2" name="Spalte2" dataDxfId="198">
      <calculatedColumnFormula>ROW()-ROW(Prüfkriterien_8[[#Headers],[Spalte3]])</calculatedColumnFormula>
    </tableColumn>
    <tableColumn id="3" name="Spalte3" dataDxfId="197">
      <calculatedColumnFormula>(Prüfkriterien_8[Spalte2]+80)/10</calculatedColumnFormula>
    </tableColumn>
    <tableColumn id="4" name="Spalte4" dataDxfId="196"/>
    <tableColumn id="5" name="Spalte5" dataDxfId="195"/>
    <tableColumn id="6" name="Spalte6" dataDxfId="194"/>
    <tableColumn id="7" name="Spalte7" dataDxfId="193"/>
    <tableColumn id="8" name="Spalte8" dataDxfId="192"/>
    <tableColumn id="9" name="Spalte9" dataDxfId="191"/>
    <tableColumn id="10" name="Spalte10" dataDxfId="190"/>
    <tableColumn id="11" name="Spalte11" dataDxfId="189"/>
    <tableColumn id="12" name="Spalte12" dataDxfId="188"/>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02:M107" totalsRowShown="0" headerRowDxfId="173" dataDxfId="172" tableBorderDxfId="291">
  <autoFilter ref="B102:M107"/>
  <tableColumns count="12">
    <tableColumn id="1" name="Spalte1" dataDxfId="185">
      <calculatedColumnFormula>CONCATENATE("9.",Prüfkriterien_9[[#This Row],[Spalte2]])</calculatedColumnFormula>
    </tableColumn>
    <tableColumn id="2" name="Spalte2" dataDxfId="184">
      <calculatedColumnFormula>ROW()-ROW(Prüfkriterien_9[[#Headers],[Spalte3]])</calculatedColumnFormula>
    </tableColumn>
    <tableColumn id="3" name="Spalte3" dataDxfId="183">
      <calculatedColumnFormula>(Prüfkriterien_9[Spalte2]+90)/10</calculatedColumnFormula>
    </tableColumn>
    <tableColumn id="4" name="Spalte4" dataDxfId="182"/>
    <tableColumn id="5" name="Spalte5" dataDxfId="181"/>
    <tableColumn id="6" name="Spalte6" dataDxfId="180"/>
    <tableColumn id="7" name="Spalte7" dataDxfId="179"/>
    <tableColumn id="8" name="Spalte8" dataDxfId="178"/>
    <tableColumn id="9" name="Spalte9" dataDxfId="177"/>
    <tableColumn id="10" name="Spalte10" dataDxfId="176"/>
    <tableColumn id="11" name="Spalte11" dataDxfId="175"/>
    <tableColumn id="12" name="Spalte12" dataDxfId="174"/>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78"/>
  <sheetViews>
    <sheetView tabSelected="1" zoomScale="80" zoomScaleNormal="80" zoomScalePageLayoutView="70" workbookViewId="0">
      <selection activeCell="B17" sqref="B17:F17"/>
    </sheetView>
  </sheetViews>
  <sheetFormatPr baseColWidth="10" defaultColWidth="8.85546875" defaultRowHeight="14.25" x14ac:dyDescent="0.2"/>
  <cols>
    <col min="1" max="1" width="1.140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140625" style="6" customWidth="1"/>
    <col min="14" max="16384" width="8.85546875" style="6"/>
  </cols>
  <sheetData>
    <row r="1" spans="2:12" ht="6" customHeight="1" x14ac:dyDescent="0.2"/>
    <row r="2" spans="2:12" s="10" customFormat="1" ht="18" customHeight="1" x14ac:dyDescent="0.25">
      <c r="B2" s="107" t="str">
        <f>"Checkliste "&amp;_RLV&amp;" Premiumstufe"</f>
        <v>Checkliste Ferkelaufzucht Premiumstufe</v>
      </c>
      <c r="C2" s="107"/>
      <c r="D2" s="107"/>
      <c r="E2" s="107"/>
      <c r="F2" s="107"/>
      <c r="G2" s="107"/>
      <c r="H2" s="107"/>
      <c r="I2" s="107"/>
      <c r="J2" s="107"/>
      <c r="K2" s="107"/>
      <c r="L2" s="107"/>
    </row>
    <row r="3" spans="2:12" ht="6" customHeight="1" x14ac:dyDescent="0.2">
      <c r="B3" s="72"/>
    </row>
    <row r="4" spans="2:12" ht="27" customHeight="1" x14ac:dyDescent="0.2"/>
    <row r="5" spans="2:12" s="24" customFormat="1" ht="27" customHeight="1" x14ac:dyDescent="0.25">
      <c r="B5" s="108" t="s">
        <v>0</v>
      </c>
      <c r="C5" s="108"/>
      <c r="D5" s="108"/>
      <c r="E5" s="108"/>
      <c r="F5" s="108"/>
      <c r="G5" s="108"/>
      <c r="H5" s="108"/>
      <c r="I5" s="108"/>
      <c r="J5" s="108"/>
      <c r="K5" s="108"/>
      <c r="L5" s="108"/>
    </row>
    <row r="6" spans="2:12" s="24" customFormat="1" ht="29.45" customHeight="1" x14ac:dyDescent="0.25">
      <c r="B6" s="103" t="s">
        <v>78</v>
      </c>
      <c r="C6" s="103"/>
      <c r="D6" s="103"/>
      <c r="E6" s="103"/>
      <c r="F6" s="103"/>
      <c r="G6" s="86"/>
      <c r="H6" s="86"/>
      <c r="I6" s="86"/>
      <c r="J6" s="86"/>
      <c r="K6" s="86"/>
      <c r="L6" s="86"/>
    </row>
    <row r="7" spans="2:12" s="24" customFormat="1" ht="29.45" customHeight="1" x14ac:dyDescent="0.25">
      <c r="B7" s="103" t="s">
        <v>79</v>
      </c>
      <c r="C7" s="103"/>
      <c r="D7" s="103"/>
      <c r="E7" s="103"/>
      <c r="F7" s="103"/>
      <c r="G7" s="86"/>
      <c r="H7" s="86"/>
      <c r="I7" s="86"/>
      <c r="J7" s="86"/>
      <c r="K7" s="86"/>
      <c r="L7" s="86"/>
    </row>
    <row r="8" spans="2:12" s="24" customFormat="1" ht="29.45" customHeight="1" x14ac:dyDescent="0.25">
      <c r="B8" s="83" t="s">
        <v>76</v>
      </c>
      <c r="C8" s="84"/>
      <c r="D8" s="84"/>
      <c r="E8" s="84"/>
      <c r="F8" s="85"/>
      <c r="G8" s="109"/>
      <c r="H8" s="110"/>
      <c r="I8" s="110"/>
      <c r="J8" s="110"/>
      <c r="K8" s="110"/>
      <c r="L8" s="111"/>
    </row>
    <row r="9" spans="2:12" s="24" customFormat="1" ht="29.45" customHeight="1" x14ac:dyDescent="0.25">
      <c r="B9" s="103" t="s">
        <v>1</v>
      </c>
      <c r="C9" s="103"/>
      <c r="D9" s="103"/>
      <c r="E9" s="103"/>
      <c r="F9" s="103"/>
      <c r="G9" s="86"/>
      <c r="H9" s="86"/>
      <c r="I9" s="86"/>
      <c r="J9" s="86"/>
      <c r="K9" s="86"/>
      <c r="L9" s="86"/>
    </row>
    <row r="10" spans="2:12" s="24" customFormat="1" ht="29.45" customHeight="1" x14ac:dyDescent="0.25">
      <c r="B10" s="103" t="s">
        <v>2</v>
      </c>
      <c r="C10" s="103"/>
      <c r="D10" s="103"/>
      <c r="E10" s="103"/>
      <c r="F10" s="103"/>
      <c r="G10" s="86"/>
      <c r="H10" s="86"/>
      <c r="I10" s="86"/>
      <c r="J10" s="86"/>
      <c r="K10" s="86"/>
      <c r="L10" s="86"/>
    </row>
    <row r="11" spans="2:12" s="24" customFormat="1" ht="29.45" customHeight="1" x14ac:dyDescent="0.25">
      <c r="B11" s="103" t="s">
        <v>3</v>
      </c>
      <c r="C11" s="103"/>
      <c r="D11" s="103"/>
      <c r="E11" s="103"/>
      <c r="F11" s="103"/>
      <c r="G11" s="86"/>
      <c r="H11" s="86"/>
      <c r="I11" s="86"/>
      <c r="J11" s="86"/>
      <c r="K11" s="86"/>
      <c r="L11" s="86"/>
    </row>
    <row r="12" spans="2:12" s="24" customFormat="1" ht="29.45" customHeight="1" x14ac:dyDescent="0.25">
      <c r="B12" s="103" t="s">
        <v>4</v>
      </c>
      <c r="C12" s="103"/>
      <c r="D12" s="103"/>
      <c r="E12" s="103"/>
      <c r="F12" s="103"/>
      <c r="G12" s="86"/>
      <c r="H12" s="86"/>
      <c r="I12" s="86"/>
      <c r="J12" s="86"/>
      <c r="K12" s="86"/>
      <c r="L12" s="86"/>
    </row>
    <row r="13" spans="2:12" s="24" customFormat="1" ht="29.45" customHeight="1" x14ac:dyDescent="0.25">
      <c r="B13" s="103" t="s">
        <v>5</v>
      </c>
      <c r="C13" s="103"/>
      <c r="D13" s="103"/>
      <c r="E13" s="103"/>
      <c r="F13" s="103"/>
      <c r="G13" s="86"/>
      <c r="H13" s="86"/>
      <c r="I13" s="86"/>
      <c r="J13" s="86"/>
      <c r="K13" s="86"/>
      <c r="L13" s="86"/>
    </row>
    <row r="14" spans="2:12" s="24" customFormat="1" ht="29.45" customHeight="1" x14ac:dyDescent="0.25">
      <c r="B14" s="91" t="s">
        <v>6</v>
      </c>
      <c r="C14" s="92"/>
      <c r="D14" s="92"/>
      <c r="E14" s="92"/>
      <c r="F14" s="93"/>
      <c r="G14" s="34" t="s">
        <v>58</v>
      </c>
      <c r="H14" s="57"/>
      <c r="I14" s="34" t="s">
        <v>59</v>
      </c>
      <c r="J14" s="57"/>
      <c r="K14" s="34" t="s">
        <v>60</v>
      </c>
      <c r="L14" s="57"/>
    </row>
    <row r="15" spans="2:12" s="24" customFormat="1" ht="29.45" customHeight="1" x14ac:dyDescent="0.25">
      <c r="B15" s="94"/>
      <c r="C15" s="95"/>
      <c r="D15" s="95"/>
      <c r="E15" s="95"/>
      <c r="F15" s="96"/>
      <c r="G15" s="34" t="s">
        <v>94</v>
      </c>
      <c r="H15" s="57"/>
      <c r="I15" s="104"/>
      <c r="J15" s="105"/>
      <c r="K15" s="105"/>
      <c r="L15" s="106"/>
    </row>
    <row r="16" spans="2:12" s="24" customFormat="1" ht="29.45" customHeight="1" x14ac:dyDescent="0.25">
      <c r="B16" s="90" t="s">
        <v>57</v>
      </c>
      <c r="C16" s="90"/>
      <c r="D16" s="90"/>
      <c r="E16" s="90"/>
      <c r="F16" s="90"/>
      <c r="G16" s="87"/>
      <c r="H16" s="87"/>
      <c r="I16" s="87"/>
      <c r="J16" s="87"/>
      <c r="K16" s="87"/>
      <c r="L16" s="87"/>
    </row>
    <row r="17" spans="2:12" s="24" customFormat="1" ht="29.45" customHeight="1" x14ac:dyDescent="0.25">
      <c r="B17" s="90" t="s">
        <v>7</v>
      </c>
      <c r="C17" s="90"/>
      <c r="D17" s="90"/>
      <c r="E17" s="90"/>
      <c r="F17" s="90"/>
      <c r="G17" s="58" t="s">
        <v>56</v>
      </c>
      <c r="H17" s="13"/>
      <c r="I17" s="58" t="s">
        <v>9</v>
      </c>
      <c r="J17" s="13"/>
      <c r="K17" s="58" t="s">
        <v>10</v>
      </c>
      <c r="L17" s="14"/>
    </row>
    <row r="18" spans="2:12" s="24" customFormat="1" ht="29.45" customHeight="1" x14ac:dyDescent="0.25">
      <c r="B18" s="90" t="s">
        <v>8</v>
      </c>
      <c r="C18" s="90"/>
      <c r="D18" s="90"/>
      <c r="E18" s="90"/>
      <c r="F18" s="90"/>
      <c r="G18" s="88"/>
      <c r="H18" s="88"/>
      <c r="I18" s="88"/>
      <c r="J18" s="88"/>
      <c r="K18" s="88"/>
      <c r="L18" s="88"/>
    </row>
    <row r="19" spans="2:12" ht="29.25" customHeight="1" x14ac:dyDescent="0.2">
      <c r="B19" s="100" t="s">
        <v>80</v>
      </c>
      <c r="C19" s="101"/>
      <c r="D19" s="101"/>
      <c r="E19" s="101"/>
      <c r="F19" s="102"/>
      <c r="G19" s="112"/>
      <c r="H19" s="113"/>
      <c r="I19" s="113"/>
      <c r="J19" s="113"/>
      <c r="K19" s="113"/>
      <c r="L19" s="114"/>
    </row>
    <row r="22" spans="2:12" s="10" customFormat="1" ht="13.9" customHeight="1" x14ac:dyDescent="0.2">
      <c r="B22" s="89" t="s">
        <v>11</v>
      </c>
      <c r="C22" s="89"/>
      <c r="D22" s="89"/>
      <c r="E22" s="89"/>
      <c r="F22" s="89"/>
      <c r="G22" s="89"/>
      <c r="H22" s="89"/>
      <c r="I22" s="89"/>
      <c r="J22" s="89"/>
      <c r="K22" s="89"/>
      <c r="L22" s="89"/>
    </row>
    <row r="23" spans="2:12" ht="6.6" customHeight="1" x14ac:dyDescent="0.2">
      <c r="B23" s="2"/>
      <c r="C23" s="2"/>
      <c r="D23" s="2"/>
      <c r="E23" s="2"/>
      <c r="F23" s="2"/>
      <c r="G23" s="2"/>
      <c r="H23" s="2"/>
      <c r="I23" s="2"/>
      <c r="J23" s="2"/>
      <c r="K23" s="2"/>
      <c r="L23" s="2"/>
    </row>
    <row r="24" spans="2:12" s="10" customFormat="1" ht="13.9" customHeight="1" x14ac:dyDescent="0.25">
      <c r="B24" s="15"/>
      <c r="C24" s="31"/>
      <c r="D24" s="66" t="s">
        <v>12</v>
      </c>
      <c r="E24" s="66"/>
      <c r="F24" s="66"/>
      <c r="G24" s="66"/>
      <c r="H24" s="66"/>
      <c r="I24" s="66"/>
      <c r="J24" s="66"/>
      <c r="K24" s="66"/>
      <c r="L24" s="66"/>
    </row>
    <row r="25" spans="2:12" ht="13.9" customHeight="1" x14ac:dyDescent="0.2">
      <c r="B25" s="3"/>
      <c r="C25" s="3"/>
      <c r="D25" s="65"/>
      <c r="E25" s="65"/>
      <c r="F25" s="65"/>
      <c r="G25" s="65"/>
      <c r="H25" s="65"/>
      <c r="I25" s="65"/>
      <c r="J25" s="65"/>
      <c r="K25" s="65"/>
      <c r="L25" s="65"/>
    </row>
    <row r="26" spans="2:12" ht="13.9" customHeight="1" x14ac:dyDescent="0.2">
      <c r="B26" s="15"/>
      <c r="C26" s="31"/>
      <c r="D26" s="66" t="s">
        <v>13</v>
      </c>
      <c r="E26" s="66"/>
      <c r="F26" s="66"/>
      <c r="G26" s="66"/>
      <c r="H26" s="66"/>
      <c r="I26" s="66"/>
      <c r="J26" s="66"/>
      <c r="K26" s="66"/>
      <c r="L26" s="66"/>
    </row>
    <row r="27" spans="2:12" x14ac:dyDescent="0.2">
      <c r="B27" s="2"/>
      <c r="C27" s="2"/>
      <c r="D27" s="2"/>
      <c r="E27" s="2"/>
      <c r="F27" s="2"/>
      <c r="G27" s="2"/>
      <c r="H27" s="2"/>
      <c r="I27" s="2"/>
      <c r="J27" s="2"/>
      <c r="K27" s="2"/>
      <c r="L27" s="2"/>
    </row>
    <row r="28" spans="2:12" ht="27" customHeight="1" x14ac:dyDescent="0.2">
      <c r="B28" s="99" t="s">
        <v>81</v>
      </c>
      <c r="C28" s="99"/>
      <c r="D28" s="99"/>
      <c r="E28" s="99"/>
      <c r="F28" s="99"/>
      <c r="G28" s="99"/>
      <c r="H28" s="99"/>
      <c r="I28" s="99"/>
      <c r="J28" s="99"/>
      <c r="K28" s="99"/>
      <c r="L28" s="99"/>
    </row>
    <row r="29" spans="2:12" x14ac:dyDescent="0.2">
      <c r="B29" s="2"/>
      <c r="C29" s="2"/>
      <c r="D29" s="2"/>
      <c r="E29" s="2"/>
      <c r="F29" s="2"/>
      <c r="G29" s="2"/>
      <c r="H29" s="2"/>
      <c r="I29" s="2"/>
      <c r="J29" s="2"/>
      <c r="K29" s="2"/>
      <c r="L29" s="2"/>
    </row>
    <row r="30" spans="2:12" x14ac:dyDescent="0.2">
      <c r="B30" s="115"/>
      <c r="C30" s="115"/>
      <c r="D30" s="115"/>
      <c r="E30" s="115"/>
      <c r="F30" s="115"/>
      <c r="G30" s="35"/>
      <c r="H30" s="35"/>
      <c r="I30" s="35"/>
      <c r="J30" s="35"/>
      <c r="K30" s="35"/>
      <c r="L30" s="35"/>
    </row>
    <row r="31" spans="2:12" ht="14.45" customHeight="1" x14ac:dyDescent="0.2">
      <c r="B31" s="82" t="s">
        <v>15</v>
      </c>
      <c r="C31" s="82"/>
      <c r="D31" s="82"/>
      <c r="E31" s="82"/>
      <c r="F31" s="98" t="s">
        <v>18</v>
      </c>
      <c r="G31" s="98"/>
      <c r="H31" s="98"/>
      <c r="I31" s="98"/>
      <c r="J31" s="98"/>
      <c r="K31" s="97" t="s">
        <v>17</v>
      </c>
      <c r="L31" s="97"/>
    </row>
    <row r="32" spans="2:12" ht="6" customHeight="1" x14ac:dyDescent="0.2"/>
    <row r="35" ht="57.75" customHeight="1" x14ac:dyDescent="0.2"/>
    <row r="36" ht="4.5" hidden="1" customHeight="1" x14ac:dyDescent="0.2"/>
    <row r="44" ht="45" customHeight="1" x14ac:dyDescent="0.2"/>
    <row r="47" ht="105.75" customHeight="1" x14ac:dyDescent="0.2"/>
    <row r="49" ht="75" customHeight="1" x14ac:dyDescent="0.2"/>
    <row r="51" ht="48" customHeight="1" x14ac:dyDescent="0.2"/>
    <row r="52" ht="144" customHeight="1" x14ac:dyDescent="0.2"/>
    <row r="53" ht="42" customHeight="1" x14ac:dyDescent="0.2"/>
    <row r="55" ht="257.25" customHeight="1" x14ac:dyDescent="0.2"/>
    <row r="56" ht="58.5" customHeight="1" x14ac:dyDescent="0.2"/>
    <row r="58" ht="108" customHeight="1" x14ac:dyDescent="0.2"/>
    <row r="59" ht="35.25" customHeight="1" x14ac:dyDescent="0.2"/>
    <row r="60" ht="180.75" customHeight="1" x14ac:dyDescent="0.2"/>
    <row r="66" ht="48.75" customHeight="1" x14ac:dyDescent="0.2"/>
    <row r="70" ht="75.75" customHeight="1" x14ac:dyDescent="0.2"/>
    <row r="76" ht="36" customHeight="1" x14ac:dyDescent="0.2"/>
    <row r="77" ht="60.75" customHeight="1" x14ac:dyDescent="0.2"/>
    <row r="78" ht="49.5" customHeight="1" x14ac:dyDescent="0.2"/>
  </sheetData>
  <sheetProtection formatCells="0"/>
  <mergeCells count="33">
    <mergeCell ref="G8:L8"/>
    <mergeCell ref="G19:L19"/>
    <mergeCell ref="B30:F30"/>
    <mergeCell ref="G9:L9"/>
    <mergeCell ref="G10:L10"/>
    <mergeCell ref="G11:L11"/>
    <mergeCell ref="G12:L12"/>
    <mergeCell ref="B9:F9"/>
    <mergeCell ref="B10:F10"/>
    <mergeCell ref="B11:F11"/>
    <mergeCell ref="B13:F13"/>
    <mergeCell ref="B2:L2"/>
    <mergeCell ref="B5:L5"/>
    <mergeCell ref="B6:F6"/>
    <mergeCell ref="B7:F7"/>
    <mergeCell ref="G6:L6"/>
    <mergeCell ref="G7:L7"/>
    <mergeCell ref="B31:E31"/>
    <mergeCell ref="B8:F8"/>
    <mergeCell ref="G13:L13"/>
    <mergeCell ref="G16:L16"/>
    <mergeCell ref="G18:L18"/>
    <mergeCell ref="B22:L22"/>
    <mergeCell ref="B16:F16"/>
    <mergeCell ref="B17:F17"/>
    <mergeCell ref="B18:F18"/>
    <mergeCell ref="B14:F15"/>
    <mergeCell ref="K31:L31"/>
    <mergeCell ref="F31:J31"/>
    <mergeCell ref="B28:L28"/>
    <mergeCell ref="B19:F19"/>
    <mergeCell ref="B12:F12"/>
    <mergeCell ref="I15:L15"/>
  </mergeCells>
  <dataValidations count="3">
    <dataValidation type="list" allowBlank="1" showInputMessage="1" showErrorMessage="1" sqref="C24">
      <formula1>_chbx</formula1>
    </dataValidation>
    <dataValidation type="list" allowBlank="1" showInputMessage="1" showErrorMessage="1" sqref="G16:L16">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H14:H15 L14 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78"/>
  <sheetViews>
    <sheetView zoomScale="80" zoomScaleNormal="80" zoomScalePageLayoutView="70" workbookViewId="0">
      <selection activeCell="G7" sqref="G7"/>
    </sheetView>
  </sheetViews>
  <sheetFormatPr baseColWidth="10" defaultColWidth="8.85546875" defaultRowHeight="14.25" x14ac:dyDescent="0.25"/>
  <cols>
    <col min="1" max="1" width="1.140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140625" style="10" customWidth="1"/>
    <col min="11" max="16384" width="8.85546875" style="10"/>
  </cols>
  <sheetData>
    <row r="1" spans="2:9" ht="6" customHeight="1" x14ac:dyDescent="0.25"/>
    <row r="2" spans="2:9" s="32" customFormat="1" ht="18" customHeight="1" x14ac:dyDescent="0.25">
      <c r="B2" s="125" t="str">
        <f>"Checkliste "&amp;_RLV&amp;" Premiumstufe"</f>
        <v>Checkliste Ferkelaufzucht Premiumstufe</v>
      </c>
      <c r="C2" s="125"/>
      <c r="D2" s="125"/>
      <c r="E2" s="125"/>
      <c r="F2" s="125"/>
      <c r="G2" s="125"/>
      <c r="H2" s="125"/>
      <c r="I2" s="125"/>
    </row>
    <row r="3" spans="2:9" s="19" customFormat="1" ht="6" customHeight="1" x14ac:dyDescent="0.25">
      <c r="B3" s="71"/>
      <c r="C3" s="17"/>
      <c r="D3" s="17"/>
      <c r="E3" s="17"/>
      <c r="F3" s="18"/>
      <c r="G3" s="18"/>
      <c r="H3" s="18"/>
      <c r="I3" s="17"/>
    </row>
    <row r="4" spans="2:9" ht="27" customHeight="1" x14ac:dyDescent="0.25">
      <c r="B4" s="20" t="s">
        <v>19</v>
      </c>
      <c r="C4" s="119"/>
      <c r="D4" s="119"/>
      <c r="E4" s="119"/>
      <c r="F4" s="119"/>
      <c r="G4" s="119"/>
      <c r="H4" s="21"/>
      <c r="I4" s="51"/>
    </row>
    <row r="5" spans="2:9" ht="27" customHeight="1" x14ac:dyDescent="0.25">
      <c r="B5" s="118" t="s">
        <v>20</v>
      </c>
      <c r="C5" s="118"/>
      <c r="D5" s="118"/>
      <c r="E5" s="118"/>
      <c r="F5" s="118"/>
      <c r="G5" s="118"/>
      <c r="H5" s="118"/>
      <c r="I5" s="118"/>
    </row>
    <row r="6" spans="2:9" s="16" customFormat="1" ht="27" customHeight="1" x14ac:dyDescent="0.25">
      <c r="B6" s="5" t="s">
        <v>21</v>
      </c>
      <c r="C6" s="5" t="s">
        <v>62</v>
      </c>
      <c r="D6" s="123" t="s">
        <v>22</v>
      </c>
      <c r="E6" s="124"/>
      <c r="F6" s="4" t="s">
        <v>29</v>
      </c>
      <c r="G6" s="5" t="s">
        <v>24</v>
      </c>
      <c r="H6" s="5" t="s">
        <v>25</v>
      </c>
      <c r="I6" s="5" t="s">
        <v>82</v>
      </c>
    </row>
    <row r="7" spans="2:9" ht="56.1" customHeight="1" x14ac:dyDescent="0.25">
      <c r="B7" s="5">
        <v>1</v>
      </c>
      <c r="C7" s="1"/>
      <c r="D7" s="112"/>
      <c r="E7" s="114"/>
      <c r="F7" s="63"/>
      <c r="G7" s="69"/>
      <c r="H7" s="1"/>
      <c r="I7" s="1"/>
    </row>
    <row r="8" spans="2:9" ht="56.1" customHeight="1" x14ac:dyDescent="0.25">
      <c r="B8" s="5">
        <v>2</v>
      </c>
      <c r="C8" s="1"/>
      <c r="D8" s="112"/>
      <c r="E8" s="114"/>
      <c r="F8" s="64"/>
      <c r="G8" s="69"/>
      <c r="H8" s="1"/>
      <c r="I8" s="1"/>
    </row>
    <row r="9" spans="2:9" ht="56.1" customHeight="1" x14ac:dyDescent="0.25">
      <c r="B9" s="5">
        <v>3</v>
      </c>
      <c r="C9" s="1"/>
      <c r="D9" s="112"/>
      <c r="E9" s="114"/>
      <c r="F9" s="64"/>
      <c r="G9" s="69"/>
      <c r="H9" s="1"/>
      <c r="I9" s="1"/>
    </row>
    <row r="10" spans="2:9" ht="56.1" customHeight="1" x14ac:dyDescent="0.25">
      <c r="B10" s="5">
        <v>4</v>
      </c>
      <c r="C10" s="1"/>
      <c r="D10" s="112"/>
      <c r="E10" s="114"/>
      <c r="F10" s="64"/>
      <c r="G10" s="69"/>
      <c r="H10" s="1"/>
      <c r="I10" s="1"/>
    </row>
    <row r="11" spans="2:9" ht="56.1" customHeight="1" x14ac:dyDescent="0.25">
      <c r="B11" s="5">
        <v>5</v>
      </c>
      <c r="C11" s="1"/>
      <c r="D11" s="112"/>
      <c r="E11" s="114"/>
      <c r="F11" s="64"/>
      <c r="G11" s="69"/>
      <c r="H11" s="1"/>
      <c r="I11" s="1"/>
    </row>
    <row r="12" spans="2:9" ht="56.1" customHeight="1" x14ac:dyDescent="0.25">
      <c r="B12" s="5">
        <v>6</v>
      </c>
      <c r="C12" s="1"/>
      <c r="D12" s="112"/>
      <c r="E12" s="114"/>
      <c r="F12" s="64"/>
      <c r="G12" s="69"/>
      <c r="H12" s="1"/>
      <c r="I12" s="1"/>
    </row>
    <row r="13" spans="2:9" ht="56.1" customHeight="1" x14ac:dyDescent="0.25">
      <c r="B13" s="5">
        <v>7</v>
      </c>
      <c r="C13" s="1"/>
      <c r="D13" s="112"/>
      <c r="E13" s="114"/>
      <c r="F13" s="64"/>
      <c r="G13" s="69"/>
      <c r="H13" s="1"/>
      <c r="I13" s="1"/>
    </row>
    <row r="14" spans="2:9" ht="56.1" customHeight="1" x14ac:dyDescent="0.25">
      <c r="B14" s="5">
        <v>8</v>
      </c>
      <c r="C14" s="1"/>
      <c r="D14" s="112"/>
      <c r="E14" s="114"/>
      <c r="F14" s="64"/>
      <c r="G14" s="69"/>
      <c r="H14" s="1"/>
      <c r="I14" s="1"/>
    </row>
    <row r="15" spans="2:9" ht="56.1" customHeight="1" x14ac:dyDescent="0.25">
      <c r="B15" s="5">
        <v>9</v>
      </c>
      <c r="C15" s="1"/>
      <c r="D15" s="112"/>
      <c r="E15" s="114"/>
      <c r="F15" s="64"/>
      <c r="G15" s="69"/>
      <c r="H15" s="1"/>
      <c r="I15" s="1"/>
    </row>
    <row r="16" spans="2:9" ht="56.1" customHeight="1" x14ac:dyDescent="0.25">
      <c r="B16" s="5">
        <v>10</v>
      </c>
      <c r="C16" s="1"/>
      <c r="D16" s="112"/>
      <c r="E16" s="114"/>
      <c r="F16" s="64"/>
      <c r="G16" s="69"/>
      <c r="H16" s="1"/>
      <c r="I16" s="1"/>
    </row>
    <row r="17" spans="2:9" x14ac:dyDescent="0.25">
      <c r="B17" s="120" t="s">
        <v>83</v>
      </c>
      <c r="C17" s="120"/>
      <c r="D17" s="120"/>
      <c r="E17" s="120"/>
      <c r="F17" s="3"/>
      <c r="G17" s="20"/>
      <c r="H17" s="20"/>
      <c r="I17" s="20"/>
    </row>
    <row r="19" spans="2:9" ht="28.15" customHeight="1" x14ac:dyDescent="0.25">
      <c r="B19" s="121" t="s">
        <v>61</v>
      </c>
      <c r="C19" s="122"/>
      <c r="D19" s="122"/>
      <c r="E19" s="122"/>
      <c r="F19" s="122"/>
      <c r="G19" s="122"/>
      <c r="H19" s="122"/>
      <c r="I19" s="122"/>
    </row>
    <row r="22" spans="2:9" x14ac:dyDescent="0.25">
      <c r="B22" s="115"/>
      <c r="C22" s="115"/>
      <c r="D22" s="115"/>
      <c r="E22" s="22"/>
      <c r="F22" s="23"/>
      <c r="G22" s="22"/>
      <c r="H22" s="22"/>
      <c r="I22" s="22"/>
    </row>
    <row r="23" spans="2:9" x14ac:dyDescent="0.25">
      <c r="B23" s="116" t="s">
        <v>15</v>
      </c>
      <c r="C23" s="116"/>
      <c r="E23" s="117" t="s">
        <v>16</v>
      </c>
      <c r="F23" s="117"/>
      <c r="G23" s="117"/>
      <c r="H23" s="97" t="s">
        <v>17</v>
      </c>
      <c r="I23" s="97"/>
    </row>
    <row r="35" ht="57.75" customHeight="1" x14ac:dyDescent="0.25"/>
    <row r="36" ht="4.5" hidden="1" customHeight="1" x14ac:dyDescent="0.25"/>
    <row r="44" ht="45" customHeight="1" x14ac:dyDescent="0.25"/>
    <row r="47" ht="105.75" customHeight="1" x14ac:dyDescent="0.25"/>
    <row r="49" ht="75" customHeight="1" x14ac:dyDescent="0.25"/>
    <row r="51" ht="48" customHeight="1" x14ac:dyDescent="0.25"/>
    <row r="52" ht="144" customHeight="1" x14ac:dyDescent="0.25"/>
    <row r="53" ht="42" customHeight="1" x14ac:dyDescent="0.25"/>
    <row r="55" ht="257.25" customHeight="1" x14ac:dyDescent="0.25"/>
    <row r="56" ht="58.5" customHeight="1" x14ac:dyDescent="0.25"/>
    <row r="58" ht="108" customHeight="1" x14ac:dyDescent="0.25"/>
    <row r="59" ht="35.25" customHeight="1" x14ac:dyDescent="0.25"/>
    <row r="60" ht="180.75" customHeight="1" x14ac:dyDescent="0.25"/>
    <row r="66" ht="48.75" customHeight="1" x14ac:dyDescent="0.25"/>
    <row r="70" ht="75.75" customHeight="1" x14ac:dyDescent="0.25"/>
    <row r="76" ht="36" customHeight="1" x14ac:dyDescent="0.25"/>
    <row r="77" ht="60.75" customHeight="1" x14ac:dyDescent="0.25"/>
    <row r="78" ht="49.5" customHeight="1" x14ac:dyDescent="0.25"/>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335" priority="1" operator="containsText" text="sAbw">
      <formula>NOT(ISERROR(SEARCH("sAbw",F7)))</formula>
    </cfRule>
    <cfRule type="containsText" dxfId="334" priority="2" operator="containsText" text="lAbw">
      <formula>NOT(ISERROR(SEARCH("lAbw",F7)))</formula>
    </cfRule>
    <cfRule type="containsText" dxfId="333"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84"/>
  <sheetViews>
    <sheetView zoomScale="80" zoomScaleNormal="80" zoomScaleSheetLayoutView="75" workbookViewId="0">
      <pane ySplit="7" topLeftCell="A8" activePane="bottomLeft" state="frozen"/>
      <selection activeCell="B3" sqref="B3"/>
      <selection pane="bottomLeft" activeCell="H82" sqref="H82"/>
    </sheetView>
  </sheetViews>
  <sheetFormatPr baseColWidth="10" defaultColWidth="8.85546875" defaultRowHeight="12.75" x14ac:dyDescent="0.2"/>
  <cols>
    <col min="1" max="1" width="1.140625" style="41" customWidth="1"/>
    <col min="2" max="2" width="8.7109375" style="154" customWidth="1"/>
    <col min="3" max="4" width="18.28515625" style="155" hidden="1" customWidth="1"/>
    <col min="5" max="5" width="12.7109375" style="156" customWidth="1"/>
    <col min="6" max="7" width="40.7109375" style="41" customWidth="1"/>
    <col min="8" max="10" width="9.7109375" style="41" customWidth="1"/>
    <col min="11" max="11" width="10.28515625" style="41" customWidth="1"/>
    <col min="12" max="12" width="10.7109375" style="41" customWidth="1"/>
    <col min="13" max="13" width="52.7109375" style="41" customWidth="1"/>
    <col min="14" max="14" width="1.140625" style="41" customWidth="1"/>
    <col min="15" max="16384" width="8.85546875" style="41"/>
  </cols>
  <sheetData>
    <row r="1" spans="2:13" s="149" customFormat="1" ht="6" customHeight="1" x14ac:dyDescent="0.25">
      <c r="B1" s="147"/>
      <c r="C1" s="148"/>
      <c r="D1" s="148"/>
      <c r="G1" s="148"/>
    </row>
    <row r="2" spans="2:13" s="150" customFormat="1" ht="18" customHeight="1" x14ac:dyDescent="0.25">
      <c r="B2" s="107" t="str">
        <f>"Checkliste "&amp;_RLV&amp;" Premiumstufe"</f>
        <v>Checkliste Ferkelaufzucht Premiumstufe</v>
      </c>
      <c r="C2" s="107"/>
      <c r="D2" s="107"/>
      <c r="E2" s="107"/>
      <c r="F2" s="107"/>
      <c r="G2" s="107"/>
      <c r="H2" s="107"/>
      <c r="I2" s="107"/>
      <c r="J2" s="107"/>
      <c r="K2" s="107"/>
      <c r="L2" s="107"/>
      <c r="M2" s="107"/>
    </row>
    <row r="3" spans="2:13" s="151" customFormat="1" ht="26.1" customHeight="1" x14ac:dyDescent="0.25">
      <c r="B3" s="132" t="s">
        <v>186</v>
      </c>
      <c r="C3" s="133"/>
      <c r="D3" s="133"/>
      <c r="E3" s="133"/>
      <c r="F3" s="133"/>
      <c r="G3" s="133"/>
      <c r="H3" s="133"/>
      <c r="I3" s="133"/>
      <c r="J3" s="133"/>
      <c r="K3" s="133"/>
      <c r="L3" s="133"/>
      <c r="M3" s="133"/>
    </row>
    <row r="4" spans="2:13" s="149" customFormat="1" ht="27" customHeight="1" x14ac:dyDescent="0.25">
      <c r="B4" s="66" t="s">
        <v>19</v>
      </c>
      <c r="C4" s="179"/>
      <c r="D4" s="179"/>
      <c r="E4" s="179"/>
      <c r="F4" s="179"/>
      <c r="G4" s="179"/>
      <c r="H4" s="179"/>
      <c r="I4" s="179"/>
      <c r="J4" s="179"/>
      <c r="K4" s="179"/>
      <c r="L4" s="10"/>
      <c r="M4" s="180"/>
    </row>
    <row r="5" spans="2:13" ht="27" customHeight="1" x14ac:dyDescent="0.2">
      <c r="B5" s="118" t="s">
        <v>30</v>
      </c>
      <c r="C5" s="118"/>
      <c r="D5" s="118"/>
      <c r="E5" s="118"/>
      <c r="F5" s="118"/>
      <c r="G5" s="118"/>
      <c r="H5" s="118"/>
      <c r="I5" s="118"/>
      <c r="J5" s="118"/>
      <c r="K5" s="118"/>
      <c r="L5" s="118"/>
      <c r="M5" s="118"/>
    </row>
    <row r="6" spans="2:13" s="152" customFormat="1" ht="26.45" customHeight="1" x14ac:dyDescent="0.25">
      <c r="B6" s="134" t="s">
        <v>31</v>
      </c>
      <c r="C6" s="136" t="s">
        <v>44</v>
      </c>
      <c r="D6" s="136" t="s">
        <v>45</v>
      </c>
      <c r="E6" s="138" t="s">
        <v>32</v>
      </c>
      <c r="F6" s="136" t="s">
        <v>33</v>
      </c>
      <c r="G6" s="140" t="s">
        <v>34</v>
      </c>
      <c r="H6" s="142" t="s">
        <v>23</v>
      </c>
      <c r="I6" s="143"/>
      <c r="J6" s="143"/>
      <c r="K6" s="143"/>
      <c r="L6" s="144"/>
      <c r="M6" s="136" t="s">
        <v>77</v>
      </c>
    </row>
    <row r="7" spans="2:13" x14ac:dyDescent="0.2">
      <c r="B7" s="135"/>
      <c r="C7" s="137"/>
      <c r="D7" s="137"/>
      <c r="E7" s="139"/>
      <c r="F7" s="137"/>
      <c r="G7" s="141"/>
      <c r="H7" s="81" t="s">
        <v>37</v>
      </c>
      <c r="I7" s="81" t="s">
        <v>26</v>
      </c>
      <c r="J7" s="81" t="s">
        <v>27</v>
      </c>
      <c r="K7" s="81" t="s">
        <v>28</v>
      </c>
      <c r="L7" s="81" t="s">
        <v>221</v>
      </c>
      <c r="M7" s="137"/>
    </row>
    <row r="8" spans="2:13" s="153" customFormat="1" x14ac:dyDescent="0.2">
      <c r="B8" s="129" t="s">
        <v>64</v>
      </c>
      <c r="C8" s="130"/>
      <c r="D8" s="130"/>
      <c r="E8" s="130"/>
      <c r="F8" s="130"/>
      <c r="G8" s="130"/>
      <c r="H8" s="130"/>
      <c r="I8" s="130"/>
      <c r="J8" s="130"/>
      <c r="K8" s="130"/>
      <c r="L8" s="130"/>
      <c r="M8" s="131"/>
    </row>
    <row r="9" spans="2:13" ht="25.5" hidden="1" x14ac:dyDescent="0.2">
      <c r="B9" s="39" t="s">
        <v>31</v>
      </c>
      <c r="C9" s="40" t="s">
        <v>44</v>
      </c>
      <c r="D9" s="40" t="s">
        <v>45</v>
      </c>
      <c r="E9" s="42" t="s">
        <v>32</v>
      </c>
      <c r="F9" s="43" t="s">
        <v>33</v>
      </c>
      <c r="G9" s="27" t="s">
        <v>34</v>
      </c>
      <c r="H9" s="28" t="s">
        <v>23</v>
      </c>
      <c r="I9" s="28" t="s">
        <v>39</v>
      </c>
      <c r="J9" s="28" t="s">
        <v>40</v>
      </c>
      <c r="K9" s="28" t="s">
        <v>41</v>
      </c>
      <c r="L9" s="28" t="s">
        <v>42</v>
      </c>
      <c r="M9" s="29" t="s">
        <v>35</v>
      </c>
    </row>
    <row r="10" spans="2:13" s="53" customFormat="1" ht="60.6" customHeight="1" x14ac:dyDescent="0.2">
      <c r="B10" s="163" t="str">
        <f>CONCATENATE("1.",Prüfkriterien_1[[#This Row],[Hilfsspalte_Num]])</f>
        <v>1.1</v>
      </c>
      <c r="C10" s="164">
        <f>ROW()-ROW(Prüfkriterien_1[[#Headers],[Hilfsspalte_Kom]])</f>
        <v>1</v>
      </c>
      <c r="D10" s="165">
        <f>(Prüfkriterien_1[Hilfsspalte_Num]+10)/10</f>
        <v>1.1000000000000001</v>
      </c>
      <c r="E10" s="36" t="s">
        <v>106</v>
      </c>
      <c r="F10" s="37" t="s">
        <v>95</v>
      </c>
      <c r="G10" s="38" t="s">
        <v>99</v>
      </c>
      <c r="H10" s="33" t="s">
        <v>63</v>
      </c>
      <c r="I10" s="33" t="s">
        <v>36</v>
      </c>
      <c r="J10" s="33" t="s">
        <v>36</v>
      </c>
      <c r="K10" s="33"/>
      <c r="L10" s="33" t="s">
        <v>36</v>
      </c>
      <c r="M10" s="43"/>
    </row>
    <row r="11" spans="2:13" s="53" customFormat="1" ht="75" customHeight="1" x14ac:dyDescent="0.2">
      <c r="B11" s="163" t="str">
        <f>CONCATENATE("1.",Prüfkriterien_1[[#This Row],[Hilfsspalte_Num]])</f>
        <v>1.2</v>
      </c>
      <c r="C11" s="164">
        <f>ROW()-ROW(Prüfkriterien_1[[#Headers],[Hilfsspalte_Kom]])</f>
        <v>2</v>
      </c>
      <c r="D11" s="165">
        <f>(Prüfkriterien_1[Hilfsspalte_Num]+10)/10</f>
        <v>1.2</v>
      </c>
      <c r="E11" s="36" t="s">
        <v>103</v>
      </c>
      <c r="F11" s="37" t="s">
        <v>100</v>
      </c>
      <c r="G11" s="38" t="s">
        <v>93</v>
      </c>
      <c r="H11" s="33"/>
      <c r="I11" s="33" t="s">
        <v>36</v>
      </c>
      <c r="J11" s="33" t="s">
        <v>36</v>
      </c>
      <c r="K11" s="33"/>
      <c r="L11" s="33" t="s">
        <v>36</v>
      </c>
      <c r="M11" s="43"/>
    </row>
    <row r="12" spans="2:13" s="53" customFormat="1" ht="55.15" customHeight="1" x14ac:dyDescent="0.2">
      <c r="B12" s="163" t="str">
        <f>CONCATENATE("1.",Prüfkriterien_1[[#This Row],[Hilfsspalte_Num]])</f>
        <v>1.3</v>
      </c>
      <c r="C12" s="164">
        <f>ROW()-ROW(Prüfkriterien_1[[#Headers],[Hilfsspalte_Kom]])</f>
        <v>3</v>
      </c>
      <c r="D12" s="165">
        <f>(Prüfkriterien_1[Hilfsspalte_Num]+10)/10</f>
        <v>1.3</v>
      </c>
      <c r="E12" s="36" t="s">
        <v>211</v>
      </c>
      <c r="F12" s="37" t="s">
        <v>96</v>
      </c>
      <c r="G12" s="38" t="s">
        <v>101</v>
      </c>
      <c r="H12" s="33"/>
      <c r="I12" s="33"/>
      <c r="J12" s="33"/>
      <c r="K12" s="33"/>
      <c r="L12" s="33"/>
      <c r="M12" s="43"/>
    </row>
    <row r="13" spans="2:13" s="53" customFormat="1" ht="64.900000000000006" customHeight="1" x14ac:dyDescent="0.2">
      <c r="B13" s="166" t="str">
        <f>CONCATENATE("1.",Prüfkriterien_1[[#This Row],[Hilfsspalte_Num]])</f>
        <v>1.4</v>
      </c>
      <c r="C13" s="167">
        <f>ROW()-ROW(Prüfkriterien_1[[#Headers],[Hilfsspalte_Kom]])</f>
        <v>4</v>
      </c>
      <c r="D13" s="168">
        <f>(Prüfkriterien_1[Hilfsspalte_Num]+10)/10</f>
        <v>1.4</v>
      </c>
      <c r="E13" s="36" t="s">
        <v>104</v>
      </c>
      <c r="F13" s="169" t="s">
        <v>97</v>
      </c>
      <c r="G13" s="38" t="s">
        <v>108</v>
      </c>
      <c r="H13" s="55"/>
      <c r="I13" s="56"/>
      <c r="J13" s="56"/>
      <c r="K13" s="56"/>
      <c r="L13" s="56"/>
      <c r="M13" s="54"/>
    </row>
    <row r="14" spans="2:13" s="53" customFormat="1" ht="55.15" customHeight="1" x14ac:dyDescent="0.2">
      <c r="B14" s="166" t="str">
        <f>CONCATENATE("1.",Prüfkriterien_1[[#This Row],[Hilfsspalte_Num]])</f>
        <v>1.5</v>
      </c>
      <c r="C14" s="167">
        <f>ROW()-ROW(Prüfkriterien_1[[#Headers],[Hilfsspalte_Kom]])</f>
        <v>5</v>
      </c>
      <c r="D14" s="168">
        <f>(Prüfkriterien_1[Hilfsspalte_Num]+10)/10</f>
        <v>1.5</v>
      </c>
      <c r="E14" s="36" t="s">
        <v>105</v>
      </c>
      <c r="F14" s="37" t="s">
        <v>98</v>
      </c>
      <c r="G14" s="38" t="s">
        <v>222</v>
      </c>
      <c r="H14" s="55"/>
      <c r="I14" s="56"/>
      <c r="J14" s="56"/>
      <c r="K14" s="56"/>
      <c r="L14" s="56"/>
      <c r="M14" s="75"/>
    </row>
    <row r="15" spans="2:13" s="53" customFormat="1" ht="100.15" customHeight="1" x14ac:dyDescent="0.2">
      <c r="B15" s="170" t="str">
        <f>CONCATENATE("1.",Prüfkriterien_1[[#This Row],[Hilfsspalte_Num]])</f>
        <v>1.6</v>
      </c>
      <c r="C15" s="30">
        <f>ROW()-ROW(Prüfkriterien_1[[#Headers],[Hilfsspalte_Kom]])</f>
        <v>6</v>
      </c>
      <c r="D15" s="157">
        <f>(Prüfkriterien_1[Hilfsspalte_Num]+10)/10</f>
        <v>1.6</v>
      </c>
      <c r="E15" s="36" t="s">
        <v>109</v>
      </c>
      <c r="F15" s="171" t="s">
        <v>110</v>
      </c>
      <c r="G15" s="172" t="s">
        <v>240</v>
      </c>
      <c r="H15" s="28"/>
      <c r="I15" s="33"/>
      <c r="J15" s="33"/>
      <c r="K15" s="33"/>
      <c r="L15" s="33"/>
      <c r="M15" s="43"/>
    </row>
    <row r="16" spans="2:13" s="53" customFormat="1" ht="100.15" customHeight="1" x14ac:dyDescent="0.2">
      <c r="B16" s="170" t="str">
        <f>CONCATENATE("1.",Prüfkriterien_1[[#This Row],[Hilfsspalte_Num]])</f>
        <v>1.7</v>
      </c>
      <c r="C16" s="30">
        <f>ROW()-ROW(Prüfkriterien_1[[#Headers],[Hilfsspalte_Kom]])</f>
        <v>7</v>
      </c>
      <c r="D16" s="157">
        <f>(Prüfkriterien_1[Hilfsspalte_Num]+10)/10</f>
        <v>1.7</v>
      </c>
      <c r="E16" s="36" t="s">
        <v>109</v>
      </c>
      <c r="F16" s="173" t="s">
        <v>229</v>
      </c>
      <c r="G16" s="174" t="s">
        <v>228</v>
      </c>
      <c r="H16" s="28"/>
      <c r="I16" s="33"/>
      <c r="J16" s="33"/>
      <c r="K16" s="33"/>
      <c r="L16" s="33"/>
      <c r="M16" s="75"/>
    </row>
    <row r="17" spans="2:13" s="53" customFormat="1" ht="120" customHeight="1" x14ac:dyDescent="0.2">
      <c r="B17" s="170" t="str">
        <f>CONCATENATE("1.",Prüfkriterien_1[[#This Row],[Hilfsspalte_Num]])</f>
        <v>1.8</v>
      </c>
      <c r="C17" s="30">
        <f>ROW()-ROW(Prüfkriterien_1[[#Headers],[Hilfsspalte_Kom]])</f>
        <v>8</v>
      </c>
      <c r="D17" s="157">
        <f>(Prüfkriterien_1[Hilfsspalte_Num]+10)/10</f>
        <v>1.8</v>
      </c>
      <c r="E17" s="36" t="s">
        <v>111</v>
      </c>
      <c r="F17" s="37" t="s">
        <v>112</v>
      </c>
      <c r="G17" s="38" t="s">
        <v>113</v>
      </c>
      <c r="H17" s="28"/>
      <c r="I17" s="33"/>
      <c r="J17" s="33"/>
      <c r="K17" s="33"/>
      <c r="L17" s="33"/>
      <c r="M17" s="43"/>
    </row>
    <row r="18" spans="2:13" s="53" customFormat="1" ht="60" customHeight="1" x14ac:dyDescent="0.2">
      <c r="B18" s="170" t="str">
        <f>CONCATENATE("1.",Prüfkriterien_1[[#This Row],[Hilfsspalte_Num]])</f>
        <v>1.9</v>
      </c>
      <c r="C18" s="30">
        <f>ROW()-ROW(Prüfkriterien_1[[#Headers],[Hilfsspalte_Kom]])</f>
        <v>9</v>
      </c>
      <c r="D18" s="157">
        <f>(Prüfkriterien_1[Hilfsspalte_Num]+10)/10</f>
        <v>1.9</v>
      </c>
      <c r="E18" s="36" t="s">
        <v>111</v>
      </c>
      <c r="F18" s="37" t="s">
        <v>201</v>
      </c>
      <c r="G18" s="38" t="s">
        <v>202</v>
      </c>
      <c r="H18" s="28"/>
      <c r="I18" s="33"/>
      <c r="J18" s="33"/>
      <c r="K18" s="33"/>
      <c r="L18" s="33"/>
      <c r="M18" s="43"/>
    </row>
    <row r="19" spans="2:13" s="53" customFormat="1" ht="60" customHeight="1" x14ac:dyDescent="0.2">
      <c r="B19" s="170" t="str">
        <f>CONCATENATE("1.",Prüfkriterien_1[[#This Row],[Hilfsspalte_Num]])</f>
        <v>1.10</v>
      </c>
      <c r="C19" s="30">
        <f>ROW()-ROW(Prüfkriterien_1[[#Headers],[Hilfsspalte_Kom]])</f>
        <v>10</v>
      </c>
      <c r="D19" s="157">
        <f>(Prüfkriterien_1[Hilfsspalte_Num]+10)/10</f>
        <v>2</v>
      </c>
      <c r="E19" s="36" t="s">
        <v>111</v>
      </c>
      <c r="F19" s="37" t="s">
        <v>201</v>
      </c>
      <c r="G19" s="38" t="s">
        <v>202</v>
      </c>
      <c r="H19" s="28"/>
      <c r="I19" s="33"/>
      <c r="J19" s="33"/>
      <c r="K19" s="33"/>
      <c r="L19" s="33"/>
      <c r="M19" s="43"/>
    </row>
    <row r="20" spans="2:13" s="53" customFormat="1" ht="55.15" customHeight="1" x14ac:dyDescent="0.2">
      <c r="B20" s="170" t="str">
        <f>CONCATENATE("1.",Prüfkriterien_1[[#This Row],[Hilfsspalte_Num]])</f>
        <v>1.11</v>
      </c>
      <c r="C20" s="30">
        <f>ROW()-ROW(Prüfkriterien_1[[#Headers],[Hilfsspalte_Kom]])</f>
        <v>11</v>
      </c>
      <c r="D20" s="157">
        <f>(Prüfkriterien_1[Hilfsspalte_Num]+10)/10</f>
        <v>2.1</v>
      </c>
      <c r="E20" s="36" t="s">
        <v>209</v>
      </c>
      <c r="F20" s="37" t="s">
        <v>115</v>
      </c>
      <c r="G20" s="38"/>
      <c r="H20" s="28"/>
      <c r="I20" s="33"/>
      <c r="J20" s="33"/>
      <c r="K20" s="33"/>
      <c r="L20" s="33"/>
      <c r="M20" s="43"/>
    </row>
    <row r="21" spans="2:13" s="53" customFormat="1" ht="100.15" customHeight="1" x14ac:dyDescent="0.2">
      <c r="B21" s="170" t="str">
        <f>CONCATENATE("1.",Prüfkriterien_1[[#This Row],[Hilfsspalte_Num]])</f>
        <v>1.12</v>
      </c>
      <c r="C21" s="30">
        <f>ROW()-ROW(Prüfkriterien_1[[#Headers],[Hilfsspalte_Kom]])</f>
        <v>12</v>
      </c>
      <c r="D21" s="157">
        <f>(Prüfkriterien_1[Hilfsspalte_Num]+10)/10</f>
        <v>2.2000000000000002</v>
      </c>
      <c r="E21" s="36" t="s">
        <v>209</v>
      </c>
      <c r="F21" s="37" t="s">
        <v>239</v>
      </c>
      <c r="G21" s="38" t="s">
        <v>242</v>
      </c>
      <c r="H21" s="28"/>
      <c r="I21" s="33"/>
      <c r="J21" s="33"/>
      <c r="K21" s="33"/>
      <c r="L21" s="33"/>
      <c r="M21" s="75"/>
    </row>
    <row r="22" spans="2:13" s="53" customFormat="1" ht="204" customHeight="1" x14ac:dyDescent="0.2">
      <c r="B22" s="170" t="str">
        <f>CONCATENATE("1.",Prüfkriterien_1[[#This Row],[Hilfsspalte_Num]])</f>
        <v>1.13</v>
      </c>
      <c r="C22" s="30">
        <f>ROW()-ROW(Prüfkriterien_1[[#Headers],[Hilfsspalte_Kom]])</f>
        <v>13</v>
      </c>
      <c r="D22" s="157">
        <f>(Prüfkriterien_1[Hilfsspalte_Num]+10)/10</f>
        <v>2.2999999999999998</v>
      </c>
      <c r="E22" s="36" t="s">
        <v>210</v>
      </c>
      <c r="F22" s="37" t="s">
        <v>236</v>
      </c>
      <c r="G22" s="38" t="s">
        <v>223</v>
      </c>
      <c r="H22" s="28"/>
      <c r="I22" s="33"/>
      <c r="J22" s="33"/>
      <c r="K22" s="33"/>
      <c r="L22" s="33"/>
      <c r="M22" s="75"/>
    </row>
    <row r="23" spans="2:13" s="53" customFormat="1" ht="67.900000000000006" customHeight="1" x14ac:dyDescent="0.2">
      <c r="B23" s="175" t="str">
        <f>CONCATENATE("1.",Prüfkriterien_1[[#This Row],[Hilfsspalte_Num]])</f>
        <v>1.14</v>
      </c>
      <c r="C23" s="176">
        <f>ROW()-ROW(Prüfkriterien_1[[#Headers],[Hilfsspalte_Kom]])</f>
        <v>14</v>
      </c>
      <c r="D23" s="177">
        <f>(Prüfkriterien_1[Hilfsspalte_Num]+10)/10</f>
        <v>2.4</v>
      </c>
      <c r="E23" s="178" t="s">
        <v>118</v>
      </c>
      <c r="F23" s="80" t="s">
        <v>116</v>
      </c>
      <c r="G23" s="159" t="s">
        <v>107</v>
      </c>
      <c r="H23" s="78"/>
      <c r="I23" s="76"/>
      <c r="J23" s="76"/>
      <c r="K23" s="76"/>
      <c r="L23" s="76"/>
      <c r="M23" s="77"/>
    </row>
    <row r="24" spans="2:13" s="53" customFormat="1" ht="184.15" customHeight="1" x14ac:dyDescent="0.2">
      <c r="B24" s="170" t="str">
        <f>CONCATENATE("1.",Prüfkriterien_1[[#This Row],[Hilfsspalte_Num]])</f>
        <v>1.15</v>
      </c>
      <c r="C24" s="30">
        <f>ROW()-ROW(Prüfkriterien_1[[#Headers],[Hilfsspalte_Kom]])</f>
        <v>15</v>
      </c>
      <c r="D24" s="157">
        <f>(Prüfkriterien_1[Hilfsspalte_Num]+10)/10</f>
        <v>2.5</v>
      </c>
      <c r="E24" s="36" t="s">
        <v>118</v>
      </c>
      <c r="F24" s="37" t="s">
        <v>117</v>
      </c>
      <c r="G24" s="38" t="s">
        <v>237</v>
      </c>
      <c r="H24" s="28"/>
      <c r="I24" s="33" t="s">
        <v>36</v>
      </c>
      <c r="J24" s="33" t="s">
        <v>36</v>
      </c>
      <c r="K24" s="33"/>
      <c r="L24" s="33"/>
      <c r="M24" s="75"/>
    </row>
    <row r="25" spans="2:13" s="53" customFormat="1" ht="64.150000000000006" customHeight="1" x14ac:dyDescent="0.2">
      <c r="B25" s="163" t="str">
        <f>CONCATENATE("1.",Prüfkriterien_1[[#This Row],[Hilfsspalte_Num]])</f>
        <v>1.16</v>
      </c>
      <c r="C25" s="164">
        <f>ROW()-ROW(Prüfkriterien_1[[#Headers],[Hilfsspalte_Kom]])</f>
        <v>16</v>
      </c>
      <c r="D25" s="165">
        <f>(Prüfkriterien_1[Hilfsspalte_Num]+10)/10</f>
        <v>2.6</v>
      </c>
      <c r="E25" s="36" t="s">
        <v>118</v>
      </c>
      <c r="F25" s="37" t="s">
        <v>119</v>
      </c>
      <c r="G25" s="38" t="s">
        <v>120</v>
      </c>
      <c r="H25" s="33"/>
      <c r="I25" s="33" t="s">
        <v>36</v>
      </c>
      <c r="J25" s="33" t="s">
        <v>36</v>
      </c>
      <c r="K25" s="33"/>
      <c r="L25" s="33"/>
      <c r="M25" s="43"/>
    </row>
    <row r="26" spans="2:13" x14ac:dyDescent="0.2">
      <c r="B26" s="162" t="s">
        <v>121</v>
      </c>
      <c r="C26" s="162"/>
      <c r="D26" s="162"/>
      <c r="E26" s="162"/>
      <c r="F26" s="162"/>
      <c r="G26" s="162"/>
      <c r="H26" s="162"/>
      <c r="I26" s="162"/>
      <c r="J26" s="162"/>
      <c r="K26" s="162"/>
      <c r="L26" s="162"/>
      <c r="M26" s="162"/>
    </row>
    <row r="27" spans="2:13" s="44" customFormat="1" hidden="1" x14ac:dyDescent="0.2">
      <c r="B27" s="39" t="s">
        <v>39</v>
      </c>
      <c r="C27" s="40" t="s">
        <v>40</v>
      </c>
      <c r="D27" s="40" t="s">
        <v>41</v>
      </c>
      <c r="E27" s="26" t="s">
        <v>42</v>
      </c>
      <c r="F27" s="27" t="s">
        <v>43</v>
      </c>
      <c r="G27" s="27" t="s">
        <v>46</v>
      </c>
      <c r="H27" s="28" t="s">
        <v>47</v>
      </c>
      <c r="I27" s="28" t="s">
        <v>48</v>
      </c>
      <c r="J27" s="28" t="s">
        <v>49</v>
      </c>
      <c r="K27" s="28" t="s">
        <v>50</v>
      </c>
      <c r="L27" s="28" t="s">
        <v>51</v>
      </c>
      <c r="M27" s="29" t="s">
        <v>52</v>
      </c>
    </row>
    <row r="28" spans="2:13" s="44" customFormat="1" ht="139.9" customHeight="1" x14ac:dyDescent="0.2">
      <c r="B28" s="25" t="str">
        <f>CONCATENATE("2.",Prüfkriterien_2[[#This Row],[Spalte2]])</f>
        <v>2.1</v>
      </c>
      <c r="C28" s="30">
        <f>ROW()-ROW(Prüfkriterien_2[[#Headers],[Spalte3]])</f>
        <v>1</v>
      </c>
      <c r="D28" s="157">
        <f>(Prüfkriterien_2[[#This Row],[Spalte2]]+20)/10</f>
        <v>2.1</v>
      </c>
      <c r="E28" s="158" t="s">
        <v>122</v>
      </c>
      <c r="F28" s="159" t="s">
        <v>123</v>
      </c>
      <c r="G28" s="159" t="s">
        <v>124</v>
      </c>
      <c r="H28" s="56"/>
      <c r="I28" s="56"/>
      <c r="J28" s="56"/>
      <c r="K28" s="56"/>
      <c r="L28" s="56"/>
      <c r="M28" s="43"/>
    </row>
    <row r="29" spans="2:13" s="44" customFormat="1" ht="60" customHeight="1" x14ac:dyDescent="0.2">
      <c r="B29" s="160" t="str">
        <f>CONCATENATE("2.",Prüfkriterien_2[[#This Row],[Spalte2]])</f>
        <v>2.2</v>
      </c>
      <c r="C29" s="30">
        <f>ROW()-ROW(Prüfkriterien_2[[#Headers],[Spalte3]])</f>
        <v>2</v>
      </c>
      <c r="D29" s="157">
        <f>(Prüfkriterien_2[[#This Row],[Spalte2]]+20)/10</f>
        <v>2.2000000000000002</v>
      </c>
      <c r="E29" s="161" t="s">
        <v>125</v>
      </c>
      <c r="F29" s="38" t="s">
        <v>127</v>
      </c>
      <c r="G29" s="38" t="s">
        <v>203</v>
      </c>
      <c r="H29" s="56"/>
      <c r="I29" s="56"/>
      <c r="J29" s="56"/>
      <c r="K29" s="56"/>
      <c r="L29" s="56"/>
      <c r="M29" s="70"/>
    </row>
    <row r="30" spans="2:13" s="44" customFormat="1" ht="105.6" customHeight="1" x14ac:dyDescent="0.2">
      <c r="B30" s="160" t="str">
        <f>CONCATENATE("2.",Prüfkriterien_2[[#This Row],[Spalte2]])</f>
        <v>2.3</v>
      </c>
      <c r="C30" s="30">
        <f>ROW()-ROW(Prüfkriterien_2[[#Headers],[Spalte3]])</f>
        <v>3</v>
      </c>
      <c r="D30" s="157">
        <f>(Prüfkriterien_2[[#This Row],[Spalte2]]+20)/10</f>
        <v>2.2999999999999998</v>
      </c>
      <c r="E30" s="161" t="s">
        <v>125</v>
      </c>
      <c r="F30" s="38" t="s">
        <v>128</v>
      </c>
      <c r="G30" s="38" t="s">
        <v>129</v>
      </c>
      <c r="H30" s="56"/>
      <c r="I30" s="56"/>
      <c r="J30" s="56"/>
      <c r="K30" s="56"/>
      <c r="L30" s="56"/>
      <c r="M30" s="70"/>
    </row>
    <row r="31" spans="2:13" s="44" customFormat="1" ht="124.9" customHeight="1" x14ac:dyDescent="0.2">
      <c r="B31" s="160" t="str">
        <f>CONCATENATE("2.",Prüfkriterien_2[[#This Row],[Spalte2]])</f>
        <v>2.4</v>
      </c>
      <c r="C31" s="30">
        <f>ROW()-ROW(Prüfkriterien_2[[#Headers],[Spalte3]])</f>
        <v>4</v>
      </c>
      <c r="D31" s="157">
        <f>(Prüfkriterien_2[[#This Row],[Spalte2]]+20)/10</f>
        <v>2.4</v>
      </c>
      <c r="E31" s="161" t="s">
        <v>126</v>
      </c>
      <c r="F31" s="38" t="s">
        <v>224</v>
      </c>
      <c r="G31" s="38" t="s">
        <v>130</v>
      </c>
      <c r="H31" s="56"/>
      <c r="I31" s="56"/>
      <c r="J31" s="56"/>
      <c r="K31" s="56"/>
      <c r="L31" s="56"/>
      <c r="M31" s="75"/>
    </row>
    <row r="32" spans="2:13" x14ac:dyDescent="0.2">
      <c r="B32" s="181" t="s">
        <v>131</v>
      </c>
      <c r="C32" s="182"/>
      <c r="D32" s="182"/>
      <c r="E32" s="182"/>
      <c r="F32" s="182"/>
      <c r="G32" s="182"/>
      <c r="H32" s="182"/>
      <c r="I32" s="182"/>
      <c r="J32" s="182"/>
      <c r="K32" s="182"/>
      <c r="L32" s="182"/>
      <c r="M32" s="183"/>
    </row>
    <row r="33" spans="2:13" s="44" customFormat="1" hidden="1" x14ac:dyDescent="0.2">
      <c r="B33" s="39" t="s">
        <v>39</v>
      </c>
      <c r="C33" s="40" t="s">
        <v>40</v>
      </c>
      <c r="D33" s="40" t="s">
        <v>41</v>
      </c>
      <c r="E33" s="26" t="s">
        <v>42</v>
      </c>
      <c r="F33" s="27" t="s">
        <v>43</v>
      </c>
      <c r="G33" s="27" t="s">
        <v>46</v>
      </c>
      <c r="H33" s="28" t="s">
        <v>47</v>
      </c>
      <c r="I33" s="28" t="s">
        <v>48</v>
      </c>
      <c r="J33" s="28" t="s">
        <v>49</v>
      </c>
      <c r="K33" s="28" t="s">
        <v>50</v>
      </c>
      <c r="L33" s="28" t="s">
        <v>51</v>
      </c>
      <c r="M33" s="29" t="s">
        <v>52</v>
      </c>
    </row>
    <row r="34" spans="2:13" s="44" customFormat="1" ht="95.45" customHeight="1" x14ac:dyDescent="0.2">
      <c r="B34" s="25" t="str">
        <f>CONCATENATE("3.",Prüfkriterien_3[[#This Row],[Spalte2]])</f>
        <v>3.1</v>
      </c>
      <c r="C34" s="30">
        <f>ROW()-ROW(Prüfkriterien_3[[#Headers],[Spalte3]])</f>
        <v>1</v>
      </c>
      <c r="D34" s="30">
        <f>(Prüfkriterien_3[[#This Row],[Spalte2]]+30)/10</f>
        <v>3.1</v>
      </c>
      <c r="E34" s="158" t="s">
        <v>132</v>
      </c>
      <c r="F34" s="159" t="s">
        <v>133</v>
      </c>
      <c r="G34" s="159" t="s">
        <v>134</v>
      </c>
      <c r="H34" s="56"/>
      <c r="I34" s="56" t="s">
        <v>36</v>
      </c>
      <c r="J34" s="56" t="s">
        <v>36</v>
      </c>
      <c r="K34" s="56"/>
      <c r="L34" s="56"/>
      <c r="M34" s="43"/>
    </row>
    <row r="35" spans="2:13" s="44" customFormat="1" ht="163.9" customHeight="1" x14ac:dyDescent="0.2">
      <c r="B35" s="160" t="str">
        <f>CONCATENATE("3.",Prüfkriterien_3[[#This Row],[Spalte2]])</f>
        <v>3.2</v>
      </c>
      <c r="C35" s="184">
        <f>ROW()-ROW(Prüfkriterien_3[[#Headers],[Spalte3]])</f>
        <v>2</v>
      </c>
      <c r="D35" s="184">
        <f>(Prüfkriterien_3[[#This Row],[Spalte2]]+30)/10</f>
        <v>3.2</v>
      </c>
      <c r="E35" s="161" t="s">
        <v>132</v>
      </c>
      <c r="F35" s="38" t="s">
        <v>135</v>
      </c>
      <c r="G35" s="38" t="s">
        <v>136</v>
      </c>
      <c r="H35" s="56"/>
      <c r="I35" s="56"/>
      <c r="J35" s="56"/>
      <c r="K35" s="56"/>
      <c r="L35" s="56"/>
      <c r="M35" s="70"/>
    </row>
    <row r="36" spans="2:13" s="44" customFormat="1" ht="79.900000000000006" customHeight="1" x14ac:dyDescent="0.2">
      <c r="B36" s="160" t="str">
        <f>CONCATENATE("3.",Prüfkriterien_3[[#This Row],[Spalte2]])</f>
        <v>3.3</v>
      </c>
      <c r="C36" s="184">
        <f>ROW()-ROW(Prüfkriterien_3[[#Headers],[Spalte3]])</f>
        <v>3</v>
      </c>
      <c r="D36" s="184">
        <f>(Prüfkriterien_3[[#This Row],[Spalte2]]+30)/10</f>
        <v>3.3</v>
      </c>
      <c r="E36" s="161" t="s">
        <v>132</v>
      </c>
      <c r="F36" s="38" t="s">
        <v>161</v>
      </c>
      <c r="G36" s="38" t="s">
        <v>234</v>
      </c>
      <c r="H36" s="56"/>
      <c r="I36" s="56" t="s">
        <v>36</v>
      </c>
      <c r="J36" s="56" t="s">
        <v>36</v>
      </c>
      <c r="K36" s="56"/>
      <c r="L36" s="56"/>
      <c r="M36" s="75"/>
    </row>
    <row r="37" spans="2:13" s="44" customFormat="1" ht="4.5" hidden="1" customHeight="1" x14ac:dyDescent="0.2">
      <c r="B37" s="47" t="str">
        <f>CONCATENATE("3.",Prüfkriterien_3[[#This Row],[Spalte2]])</f>
        <v>3.4</v>
      </c>
      <c r="C37" s="48">
        <f>ROW()-ROW(Prüfkriterien_3[[#Headers],[Spalte3]])</f>
        <v>4</v>
      </c>
      <c r="D37" s="48">
        <f>(Prüfkriterien_3[[#This Row],[Spalte2]]+30)/10</f>
        <v>3.4</v>
      </c>
      <c r="E37" s="49"/>
      <c r="F37" s="50"/>
      <c r="G37" s="50"/>
      <c r="H37" s="56"/>
      <c r="I37" s="56"/>
      <c r="J37" s="56"/>
      <c r="K37" s="56"/>
      <c r="L37" s="56"/>
      <c r="M37" s="70"/>
    </row>
    <row r="38" spans="2:13" x14ac:dyDescent="0.2">
      <c r="B38" s="181" t="s">
        <v>137</v>
      </c>
      <c r="C38" s="182"/>
      <c r="D38" s="182"/>
      <c r="E38" s="182"/>
      <c r="F38" s="182"/>
      <c r="G38" s="182"/>
      <c r="H38" s="182"/>
      <c r="I38" s="182"/>
      <c r="J38" s="182"/>
      <c r="K38" s="182"/>
      <c r="L38" s="182"/>
      <c r="M38" s="183"/>
    </row>
    <row r="39" spans="2:13" hidden="1" x14ac:dyDescent="0.2">
      <c r="B39" s="39" t="s">
        <v>39</v>
      </c>
      <c r="C39" s="40" t="s">
        <v>40</v>
      </c>
      <c r="D39" s="40" t="s">
        <v>41</v>
      </c>
      <c r="E39" s="26" t="s">
        <v>42</v>
      </c>
      <c r="F39" s="27" t="s">
        <v>43</v>
      </c>
      <c r="G39" s="27" t="s">
        <v>46</v>
      </c>
      <c r="H39" s="28" t="s">
        <v>47</v>
      </c>
      <c r="I39" s="28" t="s">
        <v>48</v>
      </c>
      <c r="J39" s="28" t="s">
        <v>49</v>
      </c>
      <c r="K39" s="28" t="s">
        <v>50</v>
      </c>
      <c r="L39" s="28" t="s">
        <v>51</v>
      </c>
      <c r="M39" s="29" t="s">
        <v>52</v>
      </c>
    </row>
    <row r="40" spans="2:13" ht="84.6" customHeight="1" x14ac:dyDescent="0.2">
      <c r="B40" s="185" t="str">
        <f>CONCATENATE("4.",Prüfkriterien_4[[#This Row],[Spalte2]])</f>
        <v>4.1</v>
      </c>
      <c r="C40" s="186">
        <f>ROW()-ROW(Prüfkriterien_4[[#Headers],[Spalte3]])</f>
        <v>1</v>
      </c>
      <c r="D40" s="186">
        <f>(Prüfkriterien_4[Spalte2]+40)/10</f>
        <v>4.0999999999999996</v>
      </c>
      <c r="E40" s="187" t="s">
        <v>207</v>
      </c>
      <c r="F40" s="38" t="s">
        <v>204</v>
      </c>
      <c r="G40" s="38" t="s">
        <v>205</v>
      </c>
      <c r="H40" s="73"/>
      <c r="I40" s="73"/>
      <c r="J40" s="73"/>
      <c r="K40" s="73"/>
      <c r="L40" s="73"/>
      <c r="M40" s="74"/>
    </row>
    <row r="41" spans="2:13" ht="75" customHeight="1" x14ac:dyDescent="0.2">
      <c r="B41" s="185" t="str">
        <f>CONCATENATE("4.",Prüfkriterien_4[[#This Row],[Spalte2]])</f>
        <v>4.2</v>
      </c>
      <c r="C41" s="186">
        <f>ROW()-ROW(Prüfkriterien_4[[#Headers],[Spalte3]])</f>
        <v>2</v>
      </c>
      <c r="D41" s="186">
        <f>(Prüfkriterien_4[Spalte2]+40)/10</f>
        <v>4.2</v>
      </c>
      <c r="E41" s="187" t="s">
        <v>208</v>
      </c>
      <c r="F41" s="38" t="s">
        <v>206</v>
      </c>
      <c r="G41" s="38" t="s">
        <v>231</v>
      </c>
      <c r="H41" s="73"/>
      <c r="I41" s="73"/>
      <c r="J41" s="73"/>
      <c r="K41" s="73"/>
      <c r="L41" s="73"/>
      <c r="M41" s="75"/>
    </row>
    <row r="42" spans="2:13" ht="55.15" customHeight="1" x14ac:dyDescent="0.2">
      <c r="B42" s="25" t="str">
        <f>CONCATENATE("4.",Prüfkriterien_4[[#This Row],[Spalte2]])</f>
        <v>4.3</v>
      </c>
      <c r="C42" s="30">
        <f>ROW()-ROW(Prüfkriterien_4[[#Headers],[Spalte3]])</f>
        <v>3</v>
      </c>
      <c r="D42" s="30">
        <f>(Prüfkriterien_4[Spalte2]+40)/10</f>
        <v>4.3</v>
      </c>
      <c r="E42" s="161" t="s">
        <v>140</v>
      </c>
      <c r="F42" s="38" t="s">
        <v>162</v>
      </c>
      <c r="G42" s="38" t="s">
        <v>230</v>
      </c>
      <c r="H42" s="56"/>
      <c r="I42" s="56" t="s">
        <v>36</v>
      </c>
      <c r="J42" s="56" t="s">
        <v>36</v>
      </c>
      <c r="K42" s="56"/>
      <c r="L42" s="56"/>
      <c r="M42" s="75"/>
    </row>
    <row r="43" spans="2:13" ht="93" customHeight="1" x14ac:dyDescent="0.2">
      <c r="B43" s="188" t="str">
        <f>CONCATENATE("4.",Prüfkriterien_4[[#This Row],[Spalte2]])</f>
        <v>4.4</v>
      </c>
      <c r="C43" s="176">
        <f>ROW()-ROW(Prüfkriterien_4[[#Headers],[Spalte3]])</f>
        <v>4</v>
      </c>
      <c r="D43" s="176">
        <f>(Prüfkriterien_4[Spalte2]+40)/10</f>
        <v>4.4000000000000004</v>
      </c>
      <c r="E43" s="158" t="s">
        <v>141</v>
      </c>
      <c r="F43" s="159" t="s">
        <v>187</v>
      </c>
      <c r="G43" s="189" t="s">
        <v>241</v>
      </c>
      <c r="H43" s="76"/>
      <c r="I43" s="76" t="s">
        <v>36</v>
      </c>
      <c r="J43" s="76" t="s">
        <v>36</v>
      </c>
      <c r="K43" s="76"/>
      <c r="L43" s="76"/>
      <c r="M43" s="77"/>
    </row>
    <row r="44" spans="2:13" ht="124.15" customHeight="1" x14ac:dyDescent="0.2">
      <c r="B44" s="25" t="str">
        <f>CONCATENATE("4.",Prüfkriterien_4[[#This Row],[Spalte2]])</f>
        <v>4.5</v>
      </c>
      <c r="C44" s="30">
        <f>ROW()-ROW(Prüfkriterien_4[[#Headers],[Spalte3]])</f>
        <v>5</v>
      </c>
      <c r="D44" s="30">
        <f>(Prüfkriterien_4[Spalte2]+40)/10</f>
        <v>4.5</v>
      </c>
      <c r="E44" s="158" t="s">
        <v>141</v>
      </c>
      <c r="F44" s="159" t="s">
        <v>163</v>
      </c>
      <c r="G44" s="159" t="s">
        <v>142</v>
      </c>
      <c r="H44" s="33"/>
      <c r="I44" s="33"/>
      <c r="J44" s="33"/>
      <c r="K44" s="33"/>
      <c r="L44" s="33"/>
      <c r="M44" s="43"/>
    </row>
    <row r="45" spans="2:13" ht="55.15" customHeight="1" x14ac:dyDescent="0.2">
      <c r="B45" s="25" t="str">
        <f>CONCATENATE("4.",Prüfkriterien_4[[#This Row],[Spalte2]])</f>
        <v>4.6</v>
      </c>
      <c r="C45" s="30">
        <f>ROW()-ROW(Prüfkriterien_4[[#Headers],[Spalte3]])</f>
        <v>6</v>
      </c>
      <c r="D45" s="30">
        <f>(Prüfkriterien_4[Spalte2]+40)/10</f>
        <v>4.5999999999999996</v>
      </c>
      <c r="E45" s="190" t="s">
        <v>141</v>
      </c>
      <c r="F45" s="191" t="s">
        <v>164</v>
      </c>
      <c r="G45" s="191" t="s">
        <v>212</v>
      </c>
      <c r="H45" s="33"/>
      <c r="I45" s="33"/>
      <c r="J45" s="33"/>
      <c r="K45" s="33"/>
      <c r="L45" s="33"/>
      <c r="M45" s="43"/>
    </row>
    <row r="46" spans="2:13" ht="55.15" customHeight="1" x14ac:dyDescent="0.2">
      <c r="B46" s="25" t="str">
        <f>CONCATENATE("4.",Prüfkriterien_4[[#This Row],[Spalte2]])</f>
        <v>4.7</v>
      </c>
      <c r="C46" s="30">
        <f>ROW()-ROW(Prüfkriterien_4[[#Headers],[Spalte3]])</f>
        <v>7</v>
      </c>
      <c r="D46" s="30">
        <f>(Prüfkriterien_4[Spalte2]+40)/10</f>
        <v>4.7</v>
      </c>
      <c r="E46" s="161" t="s">
        <v>141</v>
      </c>
      <c r="F46" s="38" t="s">
        <v>165</v>
      </c>
      <c r="G46" s="38" t="s">
        <v>143</v>
      </c>
      <c r="H46" s="33"/>
      <c r="I46" s="33"/>
      <c r="J46" s="33"/>
      <c r="K46" s="33"/>
      <c r="L46" s="33"/>
      <c r="M46" s="43"/>
    </row>
    <row r="47" spans="2:13" ht="55.15" customHeight="1" x14ac:dyDescent="0.2">
      <c r="B47" s="25" t="str">
        <f>CONCATENATE("4.",Prüfkriterien_4[[#This Row],[Spalte2]])</f>
        <v>4.8</v>
      </c>
      <c r="C47" s="30">
        <f>ROW()-ROW(Prüfkriterien_4[[#Headers],[Spalte3]])</f>
        <v>8</v>
      </c>
      <c r="D47" s="30">
        <f>(Prüfkriterien_4[Spalte2]+40)/10</f>
        <v>4.8</v>
      </c>
      <c r="E47" s="192" t="s">
        <v>141</v>
      </c>
      <c r="F47" s="38" t="s">
        <v>213</v>
      </c>
      <c r="G47" s="38" t="s">
        <v>63</v>
      </c>
      <c r="H47" s="33"/>
      <c r="I47" s="33"/>
      <c r="J47" s="33"/>
      <c r="K47" s="33"/>
      <c r="L47" s="33"/>
      <c r="M47" s="43"/>
    </row>
    <row r="48" spans="2:13" ht="60" customHeight="1" x14ac:dyDescent="0.2">
      <c r="B48" s="25" t="str">
        <f>CONCATENATE("4.",Prüfkriterien_4[[#This Row],[Spalte2]])</f>
        <v>4.9</v>
      </c>
      <c r="C48" s="30">
        <f>ROW()-ROW(Prüfkriterien_4[[#Headers],[Spalte3]])</f>
        <v>9</v>
      </c>
      <c r="D48" s="30">
        <f>(Prüfkriterien_4[Spalte2]+40)/10</f>
        <v>4.9000000000000004</v>
      </c>
      <c r="E48" s="190" t="s">
        <v>141</v>
      </c>
      <c r="F48" s="38" t="s">
        <v>214</v>
      </c>
      <c r="G48" s="38"/>
      <c r="H48" s="33"/>
      <c r="I48" s="33"/>
      <c r="J48" s="33"/>
      <c r="K48" s="33"/>
      <c r="L48" s="33"/>
      <c r="M48" s="43"/>
    </row>
    <row r="49" spans="2:13" ht="55.15" customHeight="1" x14ac:dyDescent="0.2">
      <c r="B49" s="25" t="str">
        <f>CONCATENATE("4.",Prüfkriterien_4[[#This Row],[Spalte2]])</f>
        <v>4.10</v>
      </c>
      <c r="C49" s="30">
        <f>ROW()-ROW(Prüfkriterien_4[[#Headers],[Spalte3]])</f>
        <v>10</v>
      </c>
      <c r="D49" s="30">
        <f>(Prüfkriterien_4[Spalte2]+40)/10</f>
        <v>5</v>
      </c>
      <c r="E49" s="161" t="s">
        <v>141</v>
      </c>
      <c r="F49" s="38" t="s">
        <v>215</v>
      </c>
      <c r="G49" s="38"/>
      <c r="H49" s="33"/>
      <c r="I49" s="33"/>
      <c r="J49" s="33"/>
      <c r="K49" s="33"/>
      <c r="L49" s="33"/>
      <c r="M49" s="43"/>
    </row>
    <row r="50" spans="2:13" ht="60" customHeight="1" x14ac:dyDescent="0.2">
      <c r="B50" s="25" t="str">
        <f>CONCATENATE("4.",Prüfkriterien_4[[#This Row],[Spalte2]])</f>
        <v>4.11</v>
      </c>
      <c r="C50" s="30">
        <f>ROW()-ROW(Prüfkriterien_4[[#Headers],[Spalte3]])</f>
        <v>11</v>
      </c>
      <c r="D50" s="30">
        <f>(Prüfkriterien_4[Spalte2]+40)/10</f>
        <v>5.0999999999999996</v>
      </c>
      <c r="E50" s="161" t="s">
        <v>144</v>
      </c>
      <c r="F50" s="38" t="s">
        <v>166</v>
      </c>
      <c r="G50" s="38"/>
      <c r="H50" s="33"/>
      <c r="I50" s="33"/>
      <c r="J50" s="33"/>
      <c r="K50" s="33"/>
      <c r="L50" s="33"/>
      <c r="M50" s="43"/>
    </row>
    <row r="51" spans="2:13" ht="124.15" customHeight="1" x14ac:dyDescent="0.2">
      <c r="B51" s="25" t="str">
        <f>CONCATENATE("4.",Prüfkriterien_4[[#This Row],[Spalte2]])</f>
        <v>4.12</v>
      </c>
      <c r="C51" s="30">
        <f>ROW()-ROW(Prüfkriterien_4[[#Headers],[Spalte3]])</f>
        <v>12</v>
      </c>
      <c r="D51" s="30">
        <f>(Prüfkriterien_4[Spalte2]+40)/10</f>
        <v>5.2</v>
      </c>
      <c r="E51" s="161" t="s">
        <v>145</v>
      </c>
      <c r="F51" s="38" t="s">
        <v>225</v>
      </c>
      <c r="G51" s="38"/>
      <c r="H51" s="33"/>
      <c r="I51" s="33"/>
      <c r="J51" s="33"/>
      <c r="K51" s="33"/>
      <c r="L51" s="33"/>
      <c r="M51" s="75"/>
    </row>
    <row r="52" spans="2:13" ht="125.45" customHeight="1" x14ac:dyDescent="0.2">
      <c r="B52" s="25" t="str">
        <f>CONCATENATE("4.",Prüfkriterien_4[[#This Row],[Spalte2]])</f>
        <v>4.13</v>
      </c>
      <c r="C52" s="30">
        <f>ROW()-ROW(Prüfkriterien_4[[#Headers],[Spalte3]])</f>
        <v>13</v>
      </c>
      <c r="D52" s="30">
        <f>(Prüfkriterien_4[Spalte2]+40)/10</f>
        <v>5.3</v>
      </c>
      <c r="E52" s="161" t="s">
        <v>145</v>
      </c>
      <c r="F52" s="38" t="s">
        <v>167</v>
      </c>
      <c r="G52" s="38" t="s">
        <v>216</v>
      </c>
      <c r="H52" s="33"/>
      <c r="I52" s="33"/>
      <c r="J52" s="33"/>
      <c r="K52" s="33"/>
      <c r="L52" s="33"/>
      <c r="M52" s="43"/>
    </row>
    <row r="53" spans="2:13" ht="55.15" customHeight="1" x14ac:dyDescent="0.2">
      <c r="B53" s="25" t="str">
        <f>CONCATENATE("4.",Prüfkriterien_4[[#This Row],[Spalte2]])</f>
        <v>4.14</v>
      </c>
      <c r="C53" s="30">
        <f>ROW()-ROW(Prüfkriterien_4[[#Headers],[Spalte3]])</f>
        <v>14</v>
      </c>
      <c r="D53" s="30">
        <f>(Prüfkriterien_4[Spalte2]+40)/10</f>
        <v>5.4</v>
      </c>
      <c r="E53" s="161" t="s">
        <v>145</v>
      </c>
      <c r="F53" s="38" t="s">
        <v>168</v>
      </c>
      <c r="G53" s="38"/>
      <c r="H53" s="33"/>
      <c r="I53" s="33"/>
      <c r="J53" s="33"/>
      <c r="K53" s="33"/>
      <c r="L53" s="33"/>
      <c r="M53" s="43"/>
    </row>
    <row r="54" spans="2:13" ht="85.15" customHeight="1" x14ac:dyDescent="0.2">
      <c r="B54" s="25" t="str">
        <f>CONCATENATE("4.",Prüfkriterien_4[[#This Row],[Spalte2]])</f>
        <v>4.15</v>
      </c>
      <c r="C54" s="30">
        <f>ROW()-ROW(Prüfkriterien_4[[#Headers],[Spalte3]])</f>
        <v>15</v>
      </c>
      <c r="D54" s="30">
        <f>(Prüfkriterien_4[Spalte2]+40)/10</f>
        <v>5.5</v>
      </c>
      <c r="E54" s="161" t="s">
        <v>145</v>
      </c>
      <c r="F54" s="38" t="s">
        <v>188</v>
      </c>
      <c r="G54" s="38" t="s">
        <v>146</v>
      </c>
      <c r="H54" s="33"/>
      <c r="I54" s="33"/>
      <c r="J54" s="33"/>
      <c r="K54" s="33"/>
      <c r="L54" s="33"/>
      <c r="M54" s="43"/>
    </row>
    <row r="55" spans="2:13" ht="60" customHeight="1" x14ac:dyDescent="0.2">
      <c r="B55" s="25" t="str">
        <f>CONCATENATE("4.",Prüfkriterien_4[[#This Row],[Spalte2]])</f>
        <v>4.16</v>
      </c>
      <c r="C55" s="30">
        <f>ROW()-ROW(Prüfkriterien_4[[#Headers],[Spalte3]])</f>
        <v>16</v>
      </c>
      <c r="D55" s="30">
        <f>(Prüfkriterien_4[Spalte2]+40)/10</f>
        <v>5.6</v>
      </c>
      <c r="E55" s="161" t="s">
        <v>145</v>
      </c>
      <c r="F55" s="38" t="s">
        <v>169</v>
      </c>
      <c r="G55" s="38"/>
      <c r="H55" s="33"/>
      <c r="I55" s="33"/>
      <c r="J55" s="33"/>
      <c r="K55" s="33"/>
      <c r="L55" s="33"/>
      <c r="M55" s="43"/>
    </row>
    <row r="56" spans="2:13" ht="60" customHeight="1" x14ac:dyDescent="0.2">
      <c r="B56" s="25" t="str">
        <f>CONCATENATE("4.",Prüfkriterien_4[[#This Row],[Spalte2]])</f>
        <v>4.17</v>
      </c>
      <c r="C56" s="30">
        <f>ROW()-ROW(Prüfkriterien_4[[#Headers],[Spalte3]])</f>
        <v>17</v>
      </c>
      <c r="D56" s="30">
        <f>(Prüfkriterien_4[Spalte2]+40)/10</f>
        <v>5.7</v>
      </c>
      <c r="E56" s="158" t="s">
        <v>145</v>
      </c>
      <c r="F56" s="159" t="s">
        <v>189</v>
      </c>
      <c r="G56" s="159" t="s">
        <v>147</v>
      </c>
      <c r="H56" s="33"/>
      <c r="I56" s="33"/>
      <c r="J56" s="33"/>
      <c r="K56" s="33"/>
      <c r="L56" s="33"/>
      <c r="M56" s="43"/>
    </row>
    <row r="57" spans="2:13" ht="157.15" customHeight="1" x14ac:dyDescent="0.2">
      <c r="B57" s="25" t="str">
        <f>CONCATENATE("4.",Prüfkriterien_4[[#This Row],[Spalte2]])</f>
        <v>4.18</v>
      </c>
      <c r="C57" s="30">
        <f>ROW()-ROW(Prüfkriterien_4[[#Headers],[Spalte3]])</f>
        <v>18</v>
      </c>
      <c r="D57" s="30">
        <f>(Prüfkriterien_4[Spalte2]+40)/10</f>
        <v>5.8</v>
      </c>
      <c r="E57" s="192" t="s">
        <v>145</v>
      </c>
      <c r="F57" s="193" t="s">
        <v>170</v>
      </c>
      <c r="G57" s="193" t="s">
        <v>217</v>
      </c>
      <c r="H57" s="33"/>
      <c r="I57" s="33"/>
      <c r="J57" s="33"/>
      <c r="K57" s="33"/>
      <c r="L57" s="33"/>
      <c r="M57" s="43"/>
    </row>
    <row r="58" spans="2:13" ht="60" customHeight="1" x14ac:dyDescent="0.2">
      <c r="B58" s="25" t="str">
        <f>CONCATENATE("4.",Prüfkriterien_4[[#This Row],[Spalte2]])</f>
        <v>4.19</v>
      </c>
      <c r="C58" s="30">
        <f>ROW()-ROW(Prüfkriterien_4[[#Headers],[Spalte3]])</f>
        <v>19</v>
      </c>
      <c r="D58" s="30">
        <f>(Prüfkriterien_4[Spalte2]+40)/10</f>
        <v>5.9</v>
      </c>
      <c r="E58" s="190" t="s">
        <v>145</v>
      </c>
      <c r="F58" s="191" t="s">
        <v>218</v>
      </c>
      <c r="G58" s="191"/>
      <c r="H58" s="33"/>
      <c r="I58" s="33"/>
      <c r="J58" s="33"/>
      <c r="K58" s="33"/>
      <c r="L58" s="33"/>
      <c r="M58" s="43"/>
    </row>
    <row r="59" spans="2:13" ht="128.44999999999999" customHeight="1" x14ac:dyDescent="0.2">
      <c r="B59" s="25" t="str">
        <f>CONCATENATE("4.",Prüfkriterien_4[[#This Row],[Spalte2]])</f>
        <v>4.20</v>
      </c>
      <c r="C59" s="30">
        <f>ROW()-ROW(Prüfkriterien_4[[#Headers],[Spalte3]])</f>
        <v>20</v>
      </c>
      <c r="D59" s="30">
        <f>(Prüfkriterien_4[Spalte2]+40)/10</f>
        <v>6</v>
      </c>
      <c r="E59" s="161" t="s">
        <v>145</v>
      </c>
      <c r="F59" s="38" t="s">
        <v>171</v>
      </c>
      <c r="G59" s="38" t="s">
        <v>148</v>
      </c>
      <c r="H59" s="33"/>
      <c r="I59" s="33"/>
      <c r="J59" s="33"/>
      <c r="K59" s="33"/>
      <c r="L59" s="33"/>
      <c r="M59" s="43"/>
    </row>
    <row r="60" spans="2:13" ht="268.89999999999998" customHeight="1" x14ac:dyDescent="0.2">
      <c r="B60" s="25" t="str">
        <f>CONCATENATE("4.",Prüfkriterien_4[[#This Row],[Spalte2]])</f>
        <v>4.21</v>
      </c>
      <c r="C60" s="30">
        <f>ROW()-ROW(Prüfkriterien_4[[#Headers],[Spalte3]])</f>
        <v>21</v>
      </c>
      <c r="D60" s="30">
        <f>(Prüfkriterien_4[Spalte2]+40)/10</f>
        <v>6.1</v>
      </c>
      <c r="E60" s="161" t="s">
        <v>145</v>
      </c>
      <c r="F60" s="38" t="s">
        <v>172</v>
      </c>
      <c r="G60" s="38" t="s">
        <v>233</v>
      </c>
      <c r="H60" s="33"/>
      <c r="I60" s="33"/>
      <c r="J60" s="33"/>
      <c r="K60" s="33"/>
      <c r="L60" s="33"/>
      <c r="M60" s="75"/>
    </row>
    <row r="61" spans="2:13" ht="70.150000000000006" customHeight="1" x14ac:dyDescent="0.2">
      <c r="B61" s="25" t="str">
        <f>CONCATENATE("4.",Prüfkriterien_4[[#This Row],[Spalte2]])</f>
        <v>4.22</v>
      </c>
      <c r="C61" s="30">
        <f>ROW()-ROW(Prüfkriterien_4[[#Headers],[Spalte3]])</f>
        <v>22</v>
      </c>
      <c r="D61" s="30">
        <f>(Prüfkriterien_4[Spalte2]+40)/10</f>
        <v>6.2</v>
      </c>
      <c r="E61" s="161" t="s">
        <v>149</v>
      </c>
      <c r="F61" s="38" t="s">
        <v>173</v>
      </c>
      <c r="G61" s="38" t="s">
        <v>150</v>
      </c>
      <c r="H61" s="33"/>
      <c r="I61" s="33"/>
      <c r="J61" s="33"/>
      <c r="K61" s="33"/>
      <c r="L61" s="33"/>
      <c r="M61" s="43"/>
    </row>
    <row r="62" spans="2:13" ht="60" customHeight="1" x14ac:dyDescent="0.2">
      <c r="B62" s="25" t="str">
        <f>CONCATENATE("4.",Prüfkriterien_4[[#This Row],[Spalte2]])</f>
        <v>4.23</v>
      </c>
      <c r="C62" s="30">
        <f>ROW()-ROW(Prüfkriterien_4[[#Headers],[Spalte3]])</f>
        <v>23</v>
      </c>
      <c r="D62" s="30">
        <f>(Prüfkriterien_4[Spalte2]+40)/10</f>
        <v>6.3</v>
      </c>
      <c r="E62" s="158" t="s">
        <v>149</v>
      </c>
      <c r="F62" s="38" t="s">
        <v>174</v>
      </c>
      <c r="G62" s="38" t="s">
        <v>151</v>
      </c>
      <c r="H62" s="33"/>
      <c r="I62" s="33"/>
      <c r="J62" s="33"/>
      <c r="K62" s="33"/>
      <c r="L62" s="33"/>
      <c r="M62" s="43"/>
    </row>
    <row r="63" spans="2:13" ht="120" customHeight="1" x14ac:dyDescent="0.2">
      <c r="B63" s="25" t="str">
        <f>CONCATENATE("4.",Prüfkriterien_4[[#This Row],[Spalte2]])</f>
        <v>4.24</v>
      </c>
      <c r="C63" s="30">
        <f>ROW()-ROW(Prüfkriterien_4[[#Headers],[Spalte3]])</f>
        <v>24</v>
      </c>
      <c r="D63" s="30">
        <f>(Prüfkriterien_4[Spalte2]+40)/10</f>
        <v>6.4</v>
      </c>
      <c r="E63" s="190" t="s">
        <v>114</v>
      </c>
      <c r="F63" s="191" t="s">
        <v>192</v>
      </c>
      <c r="G63" s="191" t="s">
        <v>226</v>
      </c>
      <c r="H63" s="33"/>
      <c r="I63" s="33"/>
      <c r="J63" s="33"/>
      <c r="K63" s="33"/>
      <c r="L63" s="33"/>
      <c r="M63" s="75"/>
    </row>
    <row r="64" spans="2:13" ht="55.15" customHeight="1" x14ac:dyDescent="0.2">
      <c r="B64" s="188" t="str">
        <f>CONCATENATE("4.",Prüfkriterien_4[[#This Row],[Spalte2]])</f>
        <v>4.25</v>
      </c>
      <c r="C64" s="176">
        <f>ROW()-ROW(Prüfkriterien_4[[#Headers],[Spalte3]])</f>
        <v>25</v>
      </c>
      <c r="D64" s="176">
        <f>(Prüfkriterien_4[Spalte2]+40)/10</f>
        <v>6.5</v>
      </c>
      <c r="E64" s="158" t="s">
        <v>114</v>
      </c>
      <c r="F64" s="159" t="s">
        <v>219</v>
      </c>
      <c r="G64" s="159" t="s">
        <v>175</v>
      </c>
      <c r="H64" s="76"/>
      <c r="I64" s="76"/>
      <c r="J64" s="76"/>
      <c r="K64" s="76"/>
      <c r="L64" s="76"/>
      <c r="M64" s="77"/>
    </row>
    <row r="65" spans="2:13" ht="199.9" customHeight="1" x14ac:dyDescent="0.2">
      <c r="B65" s="25" t="str">
        <f>CONCATENATE("4.",Prüfkriterien_4[[#This Row],[Spalte2]])</f>
        <v>4.26</v>
      </c>
      <c r="C65" s="30">
        <f>ROW()-ROW(Prüfkriterien_4[[#Headers],[Spalte3]])</f>
        <v>26</v>
      </c>
      <c r="D65" s="30">
        <f>(Prüfkriterien_4[Spalte2]+40)/10</f>
        <v>6.6</v>
      </c>
      <c r="E65" s="161" t="s">
        <v>152</v>
      </c>
      <c r="F65" s="38" t="s">
        <v>194</v>
      </c>
      <c r="G65" s="38" t="s">
        <v>190</v>
      </c>
      <c r="H65" s="33"/>
      <c r="I65" s="33"/>
      <c r="J65" s="33"/>
      <c r="K65" s="33"/>
      <c r="L65" s="33"/>
      <c r="M65" s="43"/>
    </row>
    <row r="66" spans="2:13" ht="60" customHeight="1" x14ac:dyDescent="0.2">
      <c r="B66" s="25" t="str">
        <f>CONCATENATE("4.",Prüfkriterien_4[[#This Row],[Spalte2]])</f>
        <v>4.27</v>
      </c>
      <c r="C66" s="30">
        <f>ROW()-ROW(Prüfkriterien_4[[#Headers],[Spalte3]])</f>
        <v>27</v>
      </c>
      <c r="D66" s="30">
        <f>(Prüfkriterien_4[Spalte2]+40)/10</f>
        <v>6.7</v>
      </c>
      <c r="E66" s="158" t="s">
        <v>152</v>
      </c>
      <c r="F66" s="159" t="s">
        <v>193</v>
      </c>
      <c r="G66" s="159"/>
      <c r="H66" s="33"/>
      <c r="I66" s="33"/>
      <c r="J66" s="33"/>
      <c r="K66" s="33"/>
      <c r="L66" s="33"/>
      <c r="M66" s="43"/>
    </row>
    <row r="67" spans="2:13" ht="109.9" customHeight="1" x14ac:dyDescent="0.2">
      <c r="B67" s="160" t="str">
        <f>CONCATENATE("4.",Prüfkriterien_4[[#This Row],[Spalte2]])</f>
        <v>4.28</v>
      </c>
      <c r="C67" s="184">
        <f>ROW()-ROW(Prüfkriterien_4[[#Headers],[Spalte3]])</f>
        <v>28</v>
      </c>
      <c r="D67" s="184">
        <f>(Prüfkriterien_4[Spalte2]+40)/10</f>
        <v>6.8</v>
      </c>
      <c r="E67" s="192" t="s">
        <v>152</v>
      </c>
      <c r="F67" s="193" t="s">
        <v>195</v>
      </c>
      <c r="G67" s="193" t="s">
        <v>191</v>
      </c>
      <c r="H67" s="56"/>
      <c r="I67" s="56"/>
      <c r="J67" s="56"/>
      <c r="K67" s="56"/>
      <c r="L67" s="56"/>
      <c r="M67" s="43"/>
    </row>
    <row r="68" spans="2:13" ht="224.45" customHeight="1" x14ac:dyDescent="0.2">
      <c r="B68" s="160" t="str">
        <f>CONCATENATE("4.",Prüfkriterien_4[[#This Row],[Spalte2]])</f>
        <v>4.29</v>
      </c>
      <c r="C68" s="184">
        <f>ROW()-ROW(Prüfkriterien_4[[#Headers],[Spalte3]])</f>
        <v>29</v>
      </c>
      <c r="D68" s="184">
        <f>(Prüfkriterien_4[Spalte2]+40)/10</f>
        <v>6.9</v>
      </c>
      <c r="E68" s="190" t="s">
        <v>153</v>
      </c>
      <c r="F68" s="191" t="s">
        <v>177</v>
      </c>
      <c r="G68" s="191" t="s">
        <v>176</v>
      </c>
      <c r="H68" s="56"/>
      <c r="I68" s="56"/>
      <c r="J68" s="56"/>
      <c r="K68" s="56"/>
      <c r="L68" s="56"/>
      <c r="M68" s="70"/>
    </row>
    <row r="69" spans="2:13" ht="154.9" customHeight="1" x14ac:dyDescent="0.2">
      <c r="B69" s="188" t="str">
        <f>CONCATENATE("4.",Prüfkriterien_4[[#This Row],[Spalte2]])</f>
        <v>4.30</v>
      </c>
      <c r="C69" s="176">
        <f>ROW()-ROW(Prüfkriterien_4[[#Headers],[Spalte3]])</f>
        <v>30</v>
      </c>
      <c r="D69" s="176">
        <f>(Prüfkriterien_4[Spalte2]+40)/10</f>
        <v>7</v>
      </c>
      <c r="E69" s="158" t="s">
        <v>153</v>
      </c>
      <c r="F69" s="159" t="s">
        <v>178</v>
      </c>
      <c r="G69" s="159" t="s">
        <v>179</v>
      </c>
      <c r="H69" s="76"/>
      <c r="I69" s="76"/>
      <c r="J69" s="76"/>
      <c r="K69" s="76"/>
      <c r="L69" s="76"/>
      <c r="M69" s="77"/>
    </row>
    <row r="70" spans="2:13" ht="97.9" customHeight="1" x14ac:dyDescent="0.2">
      <c r="B70" s="160" t="str">
        <f>CONCATENATE("4.",Prüfkriterien_4[[#This Row],[Spalte2]])</f>
        <v>4.31</v>
      </c>
      <c r="C70" s="184">
        <f>ROW()-ROW(Prüfkriterien_4[[#Headers],[Spalte3]])</f>
        <v>31</v>
      </c>
      <c r="D70" s="184">
        <f>(Prüfkriterien_4[Spalte2]+40)/10</f>
        <v>7.1</v>
      </c>
      <c r="E70" s="161" t="s">
        <v>153</v>
      </c>
      <c r="F70" s="38" t="s">
        <v>180</v>
      </c>
      <c r="G70" s="38" t="s">
        <v>181</v>
      </c>
      <c r="H70" s="56"/>
      <c r="I70" s="56"/>
      <c r="J70" s="56"/>
      <c r="K70" s="56"/>
      <c r="L70" s="56"/>
      <c r="M70" s="70"/>
    </row>
    <row r="71" spans="2:13" ht="67.900000000000006" customHeight="1" x14ac:dyDescent="0.2">
      <c r="B71" s="194" t="str">
        <f>CONCATENATE("4.",Prüfkriterien_4[[#This Row],[Spalte2]])</f>
        <v>4.32</v>
      </c>
      <c r="C71" s="195">
        <f>ROW()-ROW(Prüfkriterien_4[[#Headers],[Spalte3]])</f>
        <v>32</v>
      </c>
      <c r="D71" s="195">
        <f>(Prüfkriterien_4[Spalte2]+40)/10</f>
        <v>7.2</v>
      </c>
      <c r="E71" s="158" t="s">
        <v>153</v>
      </c>
      <c r="F71" s="159" t="s">
        <v>182</v>
      </c>
      <c r="G71" s="159" t="s">
        <v>235</v>
      </c>
      <c r="H71" s="79"/>
      <c r="I71" s="79"/>
      <c r="J71" s="79"/>
      <c r="K71" s="79"/>
      <c r="L71" s="79"/>
      <c r="M71" s="77"/>
    </row>
    <row r="72" spans="2:13" x14ac:dyDescent="0.2">
      <c r="B72" s="181" t="s">
        <v>154</v>
      </c>
      <c r="C72" s="182"/>
      <c r="D72" s="182"/>
      <c r="E72" s="182"/>
      <c r="F72" s="182"/>
      <c r="G72" s="182"/>
      <c r="H72" s="182"/>
      <c r="I72" s="182"/>
      <c r="J72" s="182"/>
      <c r="K72" s="182"/>
      <c r="L72" s="182"/>
      <c r="M72" s="183"/>
    </row>
    <row r="73" spans="2:13" hidden="1" x14ac:dyDescent="0.2">
      <c r="B73" s="39" t="s">
        <v>39</v>
      </c>
      <c r="C73" s="40" t="s">
        <v>40</v>
      </c>
      <c r="D73" s="40" t="s">
        <v>41</v>
      </c>
      <c r="E73" s="26" t="s">
        <v>42</v>
      </c>
      <c r="F73" s="27" t="s">
        <v>43</v>
      </c>
      <c r="G73" s="27" t="s">
        <v>46</v>
      </c>
      <c r="H73" s="28" t="s">
        <v>47</v>
      </c>
      <c r="I73" s="28" t="s">
        <v>48</v>
      </c>
      <c r="J73" s="28" t="s">
        <v>49</v>
      </c>
      <c r="K73" s="28" t="s">
        <v>50</v>
      </c>
      <c r="L73" s="28" t="s">
        <v>51</v>
      </c>
      <c r="M73" s="29" t="s">
        <v>52</v>
      </c>
    </row>
    <row r="74" spans="2:13" ht="99.6" customHeight="1" x14ac:dyDescent="0.2">
      <c r="B74" s="25" t="str">
        <f>CONCATENATE("5.",Prüfkriterien_5[[#This Row],[Spalte2]])</f>
        <v>5.1</v>
      </c>
      <c r="C74" s="30">
        <f>ROW()-ROW(Prüfkriterien_5[[#Headers],[Spalte3]])</f>
        <v>1</v>
      </c>
      <c r="D74" s="30">
        <f>(Prüfkriterien_5[Spalte2]+50)/10</f>
        <v>5.0999999999999996</v>
      </c>
      <c r="E74" s="158" t="s">
        <v>138</v>
      </c>
      <c r="F74" s="159" t="s">
        <v>183</v>
      </c>
      <c r="G74" s="159" t="s">
        <v>220</v>
      </c>
      <c r="H74" s="56"/>
      <c r="I74" s="56"/>
      <c r="J74" s="56"/>
      <c r="K74" s="56"/>
      <c r="L74" s="56"/>
      <c r="M74" s="43"/>
    </row>
    <row r="75" spans="2:13" ht="85.15" customHeight="1" x14ac:dyDescent="0.2">
      <c r="B75" s="160" t="str">
        <f>CONCATENATE("5.",Prüfkriterien_5[[#This Row],[Spalte2]])</f>
        <v>5.2</v>
      </c>
      <c r="C75" s="184">
        <f>ROW()-ROW(Prüfkriterien_5[[#Headers],[Spalte3]])</f>
        <v>2</v>
      </c>
      <c r="D75" s="184">
        <f>(Prüfkriterien_5[Spalte2]+50)/10</f>
        <v>5.2</v>
      </c>
      <c r="E75" s="192" t="s">
        <v>139</v>
      </c>
      <c r="F75" s="193" t="s">
        <v>227</v>
      </c>
      <c r="G75" s="193" t="s">
        <v>238</v>
      </c>
      <c r="H75" s="56"/>
      <c r="I75" s="56"/>
      <c r="J75" s="56"/>
      <c r="K75" s="56"/>
      <c r="L75" s="56"/>
      <c r="M75" s="75"/>
    </row>
    <row r="76" spans="2:13" ht="70.150000000000006" customHeight="1" x14ac:dyDescent="0.2">
      <c r="B76" s="25" t="str">
        <f>CONCATENATE("5.",Prüfkriterien_5[[#This Row],[Spalte2]])</f>
        <v>5.3</v>
      </c>
      <c r="C76" s="30">
        <f>ROW()-ROW(Prüfkriterien_5[[#Headers],[Spalte3]])</f>
        <v>3</v>
      </c>
      <c r="D76" s="30">
        <f>(Prüfkriterien_5[Spalte2]+50)/10</f>
        <v>5.3</v>
      </c>
      <c r="E76" s="190" t="s">
        <v>139</v>
      </c>
      <c r="F76" s="191" t="s">
        <v>196</v>
      </c>
      <c r="G76" s="191" t="s">
        <v>184</v>
      </c>
      <c r="H76" s="56"/>
      <c r="I76" s="56"/>
      <c r="J76" s="56"/>
      <c r="K76" s="56"/>
      <c r="L76" s="56"/>
      <c r="M76" s="43"/>
    </row>
    <row r="77" spans="2:13" hidden="1" x14ac:dyDescent="0.2">
      <c r="B77" s="39" t="str">
        <f>CONCATENATE("5.",Prüfkriterien_5[[#This Row],[Spalte2]])</f>
        <v>5.4</v>
      </c>
      <c r="C77" s="40">
        <f>ROW()-ROW(Prüfkriterien_5[[#Headers],[Spalte3]])</f>
        <v>4</v>
      </c>
      <c r="D77" s="40">
        <f>(Prüfkriterien_5[Spalte2]+50)/10</f>
        <v>5.4</v>
      </c>
      <c r="E77" s="26"/>
      <c r="F77" s="27"/>
      <c r="G77" s="27"/>
      <c r="H77" s="56"/>
      <c r="I77" s="56"/>
      <c r="J77" s="56"/>
      <c r="K77" s="56"/>
      <c r="L77" s="56"/>
      <c r="M77" s="43"/>
    </row>
    <row r="78" spans="2:13" hidden="1" x14ac:dyDescent="0.2">
      <c r="B78" s="47" t="str">
        <f>CONCATENATE("5.",Prüfkriterien_5[[#This Row],[Spalte2]])</f>
        <v>5.5</v>
      </c>
      <c r="C78" s="48">
        <f>ROW()-ROW(Prüfkriterien_5[[#Headers],[Spalte3]])</f>
        <v>5</v>
      </c>
      <c r="D78" s="48">
        <f>(Prüfkriterien_5[Spalte2]+50)/10</f>
        <v>5.5</v>
      </c>
      <c r="E78" s="49"/>
      <c r="F78" s="50"/>
      <c r="G78" s="50"/>
      <c r="H78" s="56"/>
      <c r="I78" s="56"/>
      <c r="J78" s="56"/>
      <c r="K78" s="56"/>
      <c r="L78" s="56"/>
      <c r="M78" s="70"/>
    </row>
    <row r="79" spans="2:13" x14ac:dyDescent="0.2">
      <c r="B79" s="181" t="s">
        <v>160</v>
      </c>
      <c r="C79" s="182"/>
      <c r="D79" s="182"/>
      <c r="E79" s="182"/>
      <c r="F79" s="182"/>
      <c r="G79" s="182"/>
      <c r="H79" s="182"/>
      <c r="I79" s="182"/>
      <c r="J79" s="182"/>
      <c r="K79" s="182"/>
      <c r="L79" s="182"/>
      <c r="M79" s="183"/>
    </row>
    <row r="80" spans="2:13" hidden="1" x14ac:dyDescent="0.2">
      <c r="B80" s="39" t="s">
        <v>39</v>
      </c>
      <c r="C80" s="40" t="s">
        <v>40</v>
      </c>
      <c r="D80" s="40" t="s">
        <v>41</v>
      </c>
      <c r="E80" s="26" t="s">
        <v>42</v>
      </c>
      <c r="F80" s="27" t="s">
        <v>43</v>
      </c>
      <c r="G80" s="27" t="s">
        <v>46</v>
      </c>
      <c r="H80" s="28" t="s">
        <v>47</v>
      </c>
      <c r="I80" s="28" t="s">
        <v>48</v>
      </c>
      <c r="J80" s="28" t="s">
        <v>49</v>
      </c>
      <c r="K80" s="28" t="s">
        <v>50</v>
      </c>
      <c r="L80" s="28" t="s">
        <v>51</v>
      </c>
      <c r="M80" s="29" t="s">
        <v>52</v>
      </c>
    </row>
    <row r="81" spans="2:13" ht="55.15" customHeight="1" x14ac:dyDescent="0.2">
      <c r="B81" s="25" t="str">
        <f>CONCATENATE("6.",Prüfkriterien_6[[#This Row],[Spalte2]])</f>
        <v>6.1</v>
      </c>
      <c r="C81" s="30">
        <f>ROW()-ROW(Prüfkriterien_6[[#Headers],[Spalte3]])</f>
        <v>1</v>
      </c>
      <c r="D81" s="30">
        <f>(Prüfkriterien_6[Spalte2]+60)/10</f>
        <v>6.1</v>
      </c>
      <c r="E81" s="161" t="s">
        <v>155</v>
      </c>
      <c r="F81" s="38" t="s">
        <v>185</v>
      </c>
      <c r="G81" s="38" t="s">
        <v>156</v>
      </c>
      <c r="H81" s="56"/>
      <c r="I81" s="56"/>
      <c r="J81" s="56"/>
      <c r="K81" s="56"/>
      <c r="L81" s="56"/>
      <c r="M81" s="43"/>
    </row>
    <row r="82" spans="2:13" ht="55.15" customHeight="1" x14ac:dyDescent="0.2">
      <c r="B82" s="160" t="str">
        <f>CONCATENATE("6.",Prüfkriterien_6[[#This Row],[Spalte2]])</f>
        <v>6.2</v>
      </c>
      <c r="C82" s="184">
        <f>ROW()-ROW(Prüfkriterien_6[[#Headers],[Spalte3]])</f>
        <v>2</v>
      </c>
      <c r="D82" s="184">
        <f>(Prüfkriterien_6[Spalte2]+60)/10</f>
        <v>6.2</v>
      </c>
      <c r="E82" s="161" t="s">
        <v>157</v>
      </c>
      <c r="F82" s="196" t="s">
        <v>197</v>
      </c>
      <c r="G82" s="38" t="s">
        <v>198</v>
      </c>
      <c r="H82" s="56"/>
      <c r="I82" s="56"/>
      <c r="J82" s="56"/>
      <c r="K82" s="56"/>
      <c r="L82" s="56"/>
      <c r="M82" s="70"/>
    </row>
    <row r="83" spans="2:13" ht="64.900000000000006" customHeight="1" x14ac:dyDescent="0.2">
      <c r="B83" s="25" t="str">
        <f>CONCATENATE("6.",Prüfkriterien_6[[#This Row],[Spalte2]])</f>
        <v>6.3</v>
      </c>
      <c r="C83" s="30">
        <f>ROW()-ROW(Prüfkriterien_6[[#Headers],[Spalte3]])</f>
        <v>3</v>
      </c>
      <c r="D83" s="30">
        <f>(Prüfkriterien_6[Spalte2]+60)/10</f>
        <v>6.3</v>
      </c>
      <c r="E83" s="161" t="s">
        <v>157</v>
      </c>
      <c r="F83" s="196" t="s">
        <v>232</v>
      </c>
      <c r="G83" s="38" t="s">
        <v>199</v>
      </c>
      <c r="H83" s="33"/>
      <c r="I83" s="33"/>
      <c r="J83" s="33"/>
      <c r="K83" s="33"/>
      <c r="L83" s="33"/>
      <c r="M83" s="75"/>
    </row>
    <row r="84" spans="2:13" ht="60" customHeight="1" x14ac:dyDescent="0.2">
      <c r="B84" s="25" t="str">
        <f>CONCATENATE("6.",Prüfkriterien_6[[#This Row],[Spalte2]])</f>
        <v>6.4</v>
      </c>
      <c r="C84" s="30">
        <f>ROW()-ROW(Prüfkriterien_6[[#Headers],[Spalte3]])</f>
        <v>4</v>
      </c>
      <c r="D84" s="30">
        <f>(Prüfkriterien_6[Spalte2]+60)/10</f>
        <v>6.4</v>
      </c>
      <c r="E84" s="161" t="s">
        <v>158</v>
      </c>
      <c r="F84" s="38" t="s">
        <v>200</v>
      </c>
      <c r="G84" s="38" t="s">
        <v>159</v>
      </c>
      <c r="H84" s="56"/>
      <c r="I84" s="56"/>
      <c r="J84" s="56"/>
      <c r="K84" s="56"/>
      <c r="L84" s="56"/>
      <c r="M84" s="43"/>
    </row>
    <row r="85" spans="2:13" hidden="1" x14ac:dyDescent="0.2">
      <c r="B85" s="39" t="str">
        <f>CONCATENATE("6.",Prüfkriterien_6[[#This Row],[Spalte2]])</f>
        <v>6.5</v>
      </c>
      <c r="C85" s="40">
        <f>ROW()-ROW(Prüfkriterien_6[[#Headers],[Spalte3]])</f>
        <v>5</v>
      </c>
      <c r="D85" s="40">
        <f>(Prüfkriterien_6[Spalte2]+60)/10</f>
        <v>6.5</v>
      </c>
      <c r="E85" s="26"/>
      <c r="F85" s="27"/>
      <c r="G85" s="27"/>
      <c r="H85" s="56"/>
      <c r="I85" s="56"/>
      <c r="J85" s="56"/>
      <c r="K85" s="56"/>
      <c r="L85" s="56"/>
      <c r="M85" s="43"/>
    </row>
    <row r="86" spans="2:13" hidden="1" x14ac:dyDescent="0.2">
      <c r="B86" s="47" t="str">
        <f>CONCATENATE("6.",Prüfkriterien_6[[#This Row],[Spalte2]])</f>
        <v>6.6</v>
      </c>
      <c r="C86" s="48">
        <f>ROW()-ROW(Prüfkriterien_6[[#Headers],[Spalte3]])</f>
        <v>6</v>
      </c>
      <c r="D86" s="48">
        <f>(Prüfkriterien_6[Spalte2]+60)/10</f>
        <v>6.6</v>
      </c>
      <c r="E86" s="49"/>
      <c r="F86" s="50"/>
      <c r="G86" s="50"/>
      <c r="H86" s="56"/>
      <c r="I86" s="56"/>
      <c r="J86" s="56"/>
      <c r="K86" s="56"/>
      <c r="L86" s="56"/>
      <c r="M86" s="70"/>
    </row>
    <row r="87" spans="2:13" hidden="1" x14ac:dyDescent="0.2">
      <c r="B87" s="126" t="s">
        <v>65</v>
      </c>
      <c r="C87" s="127"/>
      <c r="D87" s="127"/>
      <c r="E87" s="127"/>
      <c r="F87" s="127"/>
      <c r="G87" s="127"/>
      <c r="H87" s="127"/>
      <c r="I87" s="127"/>
      <c r="J87" s="127"/>
      <c r="K87" s="127"/>
      <c r="L87" s="127"/>
      <c r="M87" s="128"/>
    </row>
    <row r="88" spans="2:13" hidden="1" x14ac:dyDescent="0.2">
      <c r="B88" s="39" t="s">
        <v>39</v>
      </c>
      <c r="C88" s="40" t="s">
        <v>40</v>
      </c>
      <c r="D88" s="40" t="s">
        <v>41</v>
      </c>
      <c r="E88" s="26" t="s">
        <v>42</v>
      </c>
      <c r="F88" s="27" t="s">
        <v>43</v>
      </c>
      <c r="G88" s="27" t="s">
        <v>46</v>
      </c>
      <c r="H88" s="28" t="s">
        <v>47</v>
      </c>
      <c r="I88" s="28" t="s">
        <v>48</v>
      </c>
      <c r="J88" s="28" t="s">
        <v>49</v>
      </c>
      <c r="K88" s="28" t="s">
        <v>50</v>
      </c>
      <c r="L88" s="28" t="s">
        <v>51</v>
      </c>
      <c r="M88" s="29" t="s">
        <v>52</v>
      </c>
    </row>
    <row r="89" spans="2:13" hidden="1" x14ac:dyDescent="0.2">
      <c r="B89" s="39" t="str">
        <f>CONCATENATE("7.",Prüfkriterien_7[[#This Row],[Spalte2]])</f>
        <v>7.1</v>
      </c>
      <c r="C89" s="40">
        <f>ROW()-ROW(Prüfkriterien_7[[#Headers],[Spalte3]])</f>
        <v>1</v>
      </c>
      <c r="D89" s="40">
        <f>(Prüfkriterien_7[Spalte2]+70)/10</f>
        <v>7.1</v>
      </c>
      <c r="E89" s="26"/>
      <c r="F89" s="27"/>
      <c r="G89" s="27"/>
      <c r="H89" s="56"/>
      <c r="I89" s="56"/>
      <c r="J89" s="56"/>
      <c r="K89" s="56"/>
      <c r="L89" s="56"/>
      <c r="M89" s="43"/>
    </row>
    <row r="90" spans="2:13" hidden="1" x14ac:dyDescent="0.2">
      <c r="B90" s="47" t="str">
        <f>CONCATENATE("7.",Prüfkriterien_7[[#This Row],[Spalte2]])</f>
        <v>7.2</v>
      </c>
      <c r="C90" s="48">
        <f>ROW()-ROW(Prüfkriterien_7[[#Headers],[Spalte3]])</f>
        <v>2</v>
      </c>
      <c r="D90" s="48">
        <f>(Prüfkriterien_7[Spalte2]+70)/10</f>
        <v>7.2</v>
      </c>
      <c r="E90" s="49"/>
      <c r="F90" s="50"/>
      <c r="G90" s="50"/>
      <c r="H90" s="56"/>
      <c r="I90" s="56"/>
      <c r="J90" s="56"/>
      <c r="K90" s="56"/>
      <c r="L90" s="56"/>
      <c r="M90" s="70"/>
    </row>
    <row r="91" spans="2:13" hidden="1" x14ac:dyDescent="0.2">
      <c r="B91" s="39" t="str">
        <f>CONCATENATE("7.",Prüfkriterien_7[[#This Row],[Spalte2]])</f>
        <v>7.3</v>
      </c>
      <c r="C91" s="40">
        <f>ROW()-ROW(Prüfkriterien_7[[#Headers],[Spalte3]])</f>
        <v>3</v>
      </c>
      <c r="D91" s="40">
        <f>(Prüfkriterien_7[Spalte2]+70)/10</f>
        <v>7.3</v>
      </c>
      <c r="E91" s="26"/>
      <c r="F91" s="27"/>
      <c r="G91" s="27"/>
      <c r="H91" s="56"/>
      <c r="I91" s="56"/>
      <c r="J91" s="56"/>
      <c r="K91" s="56"/>
      <c r="L91" s="56"/>
      <c r="M91" s="43"/>
    </row>
    <row r="92" spans="2:13" hidden="1" x14ac:dyDescent="0.2">
      <c r="B92" s="39" t="str">
        <f>CONCATENATE("7.",Prüfkriterien_7[[#This Row],[Spalte2]])</f>
        <v>7.4</v>
      </c>
      <c r="C92" s="40">
        <f>ROW()-ROW(Prüfkriterien_7[[#Headers],[Spalte3]])</f>
        <v>4</v>
      </c>
      <c r="D92" s="40">
        <f>(Prüfkriterien_7[Spalte2]+70)/10</f>
        <v>7.4</v>
      </c>
      <c r="E92" s="26"/>
      <c r="F92" s="27"/>
      <c r="G92" s="27"/>
      <c r="H92" s="56"/>
      <c r="I92" s="56"/>
      <c r="J92" s="56"/>
      <c r="K92" s="56"/>
      <c r="L92" s="56"/>
      <c r="M92" s="43"/>
    </row>
    <row r="93" spans="2:13" hidden="1" x14ac:dyDescent="0.2">
      <c r="B93" s="47" t="str">
        <f>CONCATENATE("7.",Prüfkriterien_7[[#This Row],[Spalte2]])</f>
        <v>7.5</v>
      </c>
      <c r="C93" s="48">
        <f>ROW()-ROW(Prüfkriterien_7[[#Headers],[Spalte3]])</f>
        <v>5</v>
      </c>
      <c r="D93" s="48">
        <f>(Prüfkriterien_7[Spalte2]+70)/10</f>
        <v>7.5</v>
      </c>
      <c r="E93" s="49"/>
      <c r="F93" s="50"/>
      <c r="G93" s="50"/>
      <c r="H93" s="56"/>
      <c r="I93" s="56"/>
      <c r="J93" s="56"/>
      <c r="K93" s="56"/>
      <c r="L93" s="56"/>
      <c r="M93" s="70"/>
    </row>
    <row r="94" spans="2:13" hidden="1" x14ac:dyDescent="0.2">
      <c r="B94" s="126" t="s">
        <v>66</v>
      </c>
      <c r="C94" s="127"/>
      <c r="D94" s="127"/>
      <c r="E94" s="127"/>
      <c r="F94" s="127"/>
      <c r="G94" s="127"/>
      <c r="H94" s="127"/>
      <c r="I94" s="127"/>
      <c r="J94" s="127"/>
      <c r="K94" s="127"/>
      <c r="L94" s="127"/>
      <c r="M94" s="128"/>
    </row>
    <row r="95" spans="2:13" hidden="1" x14ac:dyDescent="0.2">
      <c r="B95" s="39" t="s">
        <v>39</v>
      </c>
      <c r="C95" s="40" t="s">
        <v>40</v>
      </c>
      <c r="D95" s="40" t="s">
        <v>41</v>
      </c>
      <c r="E95" s="26" t="s">
        <v>42</v>
      </c>
      <c r="F95" s="27" t="s">
        <v>43</v>
      </c>
      <c r="G95" s="27" t="s">
        <v>46</v>
      </c>
      <c r="H95" s="28" t="s">
        <v>47</v>
      </c>
      <c r="I95" s="28" t="s">
        <v>48</v>
      </c>
      <c r="J95" s="28" t="s">
        <v>49</v>
      </c>
      <c r="K95" s="28" t="s">
        <v>50</v>
      </c>
      <c r="L95" s="28" t="s">
        <v>51</v>
      </c>
      <c r="M95" s="29" t="s">
        <v>52</v>
      </c>
    </row>
    <row r="96" spans="2:13" hidden="1" x14ac:dyDescent="0.2">
      <c r="B96" s="39" t="str">
        <f>CONCATENATE("8.",Prüfkriterien_8[[#This Row],[Spalte2]])</f>
        <v>8.1</v>
      </c>
      <c r="C96" s="40">
        <f>ROW()-ROW(Prüfkriterien_8[[#Headers],[Spalte3]])</f>
        <v>1</v>
      </c>
      <c r="D96" s="40">
        <f>(Prüfkriterien_8[Spalte2]+80)/10</f>
        <v>8.1</v>
      </c>
      <c r="E96" s="26"/>
      <c r="F96" s="27"/>
      <c r="G96" s="27"/>
      <c r="H96" s="56"/>
      <c r="I96" s="56"/>
      <c r="J96" s="56"/>
      <c r="K96" s="56"/>
      <c r="L96" s="56"/>
      <c r="M96" s="43"/>
    </row>
    <row r="97" spans="2:13" hidden="1" x14ac:dyDescent="0.2">
      <c r="B97" s="47" t="str">
        <f>CONCATENATE("8.",Prüfkriterien_8[[#This Row],[Spalte2]])</f>
        <v>8.2</v>
      </c>
      <c r="C97" s="48">
        <f>ROW()-ROW(Prüfkriterien_8[[#Headers],[Spalte3]])</f>
        <v>2</v>
      </c>
      <c r="D97" s="48">
        <f>(Prüfkriterien_8[Spalte2]+80)/10</f>
        <v>8.1999999999999993</v>
      </c>
      <c r="E97" s="49"/>
      <c r="F97" s="50"/>
      <c r="G97" s="50"/>
      <c r="H97" s="56"/>
      <c r="I97" s="56"/>
      <c r="J97" s="56"/>
      <c r="K97" s="56"/>
      <c r="L97" s="56"/>
      <c r="M97" s="70"/>
    </row>
    <row r="98" spans="2:13" hidden="1" x14ac:dyDescent="0.2">
      <c r="B98" s="39" t="str">
        <f>CONCATENATE("8.",Prüfkriterien_8[[#This Row],[Spalte2]])</f>
        <v>8.3</v>
      </c>
      <c r="C98" s="40">
        <f>ROW()-ROW(Prüfkriterien_8[[#Headers],[Spalte3]])</f>
        <v>3</v>
      </c>
      <c r="D98" s="40">
        <f>(Prüfkriterien_8[Spalte2]+80)/10</f>
        <v>8.3000000000000007</v>
      </c>
      <c r="E98" s="26"/>
      <c r="F98" s="27"/>
      <c r="G98" s="27"/>
      <c r="H98" s="56"/>
      <c r="I98" s="56"/>
      <c r="J98" s="56"/>
      <c r="K98" s="56"/>
      <c r="L98" s="56"/>
      <c r="M98" s="43"/>
    </row>
    <row r="99" spans="2:13" hidden="1" x14ac:dyDescent="0.2">
      <c r="B99" s="39" t="str">
        <f>CONCATENATE("8.",Prüfkriterien_8[[#This Row],[Spalte2]])</f>
        <v>8.4</v>
      </c>
      <c r="C99" s="40">
        <f>ROW()-ROW(Prüfkriterien_8[[#Headers],[Spalte3]])</f>
        <v>4</v>
      </c>
      <c r="D99" s="40">
        <f>(Prüfkriterien_8[Spalte2]+80)/10</f>
        <v>8.4</v>
      </c>
      <c r="E99" s="26"/>
      <c r="F99" s="27"/>
      <c r="G99" s="27"/>
      <c r="H99" s="56"/>
      <c r="I99" s="56"/>
      <c r="J99" s="56"/>
      <c r="K99" s="56"/>
      <c r="L99" s="56"/>
      <c r="M99" s="43"/>
    </row>
    <row r="100" spans="2:13" hidden="1" x14ac:dyDescent="0.2">
      <c r="B100" s="47" t="str">
        <f>CONCATENATE("8.",Prüfkriterien_8[[#This Row],[Spalte2]])</f>
        <v>8.5</v>
      </c>
      <c r="C100" s="48">
        <f>ROW()-ROW(Prüfkriterien_8[[#Headers],[Spalte3]])</f>
        <v>5</v>
      </c>
      <c r="D100" s="48">
        <f>(Prüfkriterien_8[Spalte2]+80)/10</f>
        <v>8.5</v>
      </c>
      <c r="E100" s="49"/>
      <c r="F100" s="50"/>
      <c r="G100" s="50"/>
      <c r="H100" s="56"/>
      <c r="I100" s="56"/>
      <c r="J100" s="56"/>
      <c r="K100" s="56"/>
      <c r="L100" s="56"/>
      <c r="M100" s="70"/>
    </row>
    <row r="101" spans="2:13" hidden="1" x14ac:dyDescent="0.2">
      <c r="B101" s="126" t="s">
        <v>67</v>
      </c>
      <c r="C101" s="127"/>
      <c r="D101" s="127"/>
      <c r="E101" s="127"/>
      <c r="F101" s="127"/>
      <c r="G101" s="127"/>
      <c r="H101" s="127"/>
      <c r="I101" s="127"/>
      <c r="J101" s="127"/>
      <c r="K101" s="127"/>
      <c r="L101" s="127"/>
      <c r="M101" s="128"/>
    </row>
    <row r="102" spans="2:13" hidden="1" x14ac:dyDescent="0.2">
      <c r="B102" s="39" t="s">
        <v>39</v>
      </c>
      <c r="C102" s="40" t="s">
        <v>40</v>
      </c>
      <c r="D102" s="40" t="s">
        <v>41</v>
      </c>
      <c r="E102" s="26" t="s">
        <v>42</v>
      </c>
      <c r="F102" s="27" t="s">
        <v>43</v>
      </c>
      <c r="G102" s="27" t="s">
        <v>46</v>
      </c>
      <c r="H102" s="28" t="s">
        <v>47</v>
      </c>
      <c r="I102" s="28" t="s">
        <v>48</v>
      </c>
      <c r="J102" s="28" t="s">
        <v>49</v>
      </c>
      <c r="K102" s="28" t="s">
        <v>50</v>
      </c>
      <c r="L102" s="28" t="s">
        <v>51</v>
      </c>
      <c r="M102" s="29" t="s">
        <v>52</v>
      </c>
    </row>
    <row r="103" spans="2:13" hidden="1" x14ac:dyDescent="0.2">
      <c r="B103" s="39" t="str">
        <f>CONCATENATE("9.",Prüfkriterien_9[[#This Row],[Spalte2]])</f>
        <v>9.1</v>
      </c>
      <c r="C103" s="40">
        <f>ROW()-ROW(Prüfkriterien_9[[#Headers],[Spalte3]])</f>
        <v>1</v>
      </c>
      <c r="D103" s="40">
        <f>(Prüfkriterien_9[Spalte2]+90)/10</f>
        <v>9.1</v>
      </c>
      <c r="E103" s="26"/>
      <c r="F103" s="27"/>
      <c r="G103" s="27"/>
      <c r="H103" s="56"/>
      <c r="I103" s="56"/>
      <c r="J103" s="56"/>
      <c r="K103" s="56"/>
      <c r="L103" s="56"/>
      <c r="M103" s="43"/>
    </row>
    <row r="104" spans="2:13" hidden="1" x14ac:dyDescent="0.2">
      <c r="B104" s="47" t="str">
        <f>CONCATENATE("9.",Prüfkriterien_9[[#This Row],[Spalte2]])</f>
        <v>9.2</v>
      </c>
      <c r="C104" s="48">
        <f>ROW()-ROW(Prüfkriterien_9[[#Headers],[Spalte3]])</f>
        <v>2</v>
      </c>
      <c r="D104" s="48">
        <f>(Prüfkriterien_9[Spalte2]+90)/10</f>
        <v>9.1999999999999993</v>
      </c>
      <c r="E104" s="49"/>
      <c r="F104" s="50"/>
      <c r="G104" s="50"/>
      <c r="H104" s="56"/>
      <c r="I104" s="56"/>
      <c r="J104" s="56"/>
      <c r="K104" s="56"/>
      <c r="L104" s="56"/>
      <c r="M104" s="70"/>
    </row>
    <row r="105" spans="2:13" hidden="1" x14ac:dyDescent="0.2">
      <c r="B105" s="39" t="str">
        <f>CONCATENATE("9.",Prüfkriterien_9[[#This Row],[Spalte2]])</f>
        <v>9.3</v>
      </c>
      <c r="C105" s="40">
        <f>ROW()-ROW(Prüfkriterien_9[[#Headers],[Spalte3]])</f>
        <v>3</v>
      </c>
      <c r="D105" s="40">
        <f>(Prüfkriterien_9[Spalte2]+90)/10</f>
        <v>9.3000000000000007</v>
      </c>
      <c r="E105" s="26"/>
      <c r="F105" s="27"/>
      <c r="G105" s="27"/>
      <c r="H105" s="56"/>
      <c r="I105" s="56"/>
      <c r="J105" s="56"/>
      <c r="K105" s="56"/>
      <c r="L105" s="56"/>
      <c r="M105" s="43"/>
    </row>
    <row r="106" spans="2:13" hidden="1" x14ac:dyDescent="0.2">
      <c r="B106" s="39" t="str">
        <f>CONCATENATE("9.",Prüfkriterien_9[[#This Row],[Spalte2]])</f>
        <v>9.4</v>
      </c>
      <c r="C106" s="40">
        <f>ROW()-ROW(Prüfkriterien_9[[#Headers],[Spalte3]])</f>
        <v>4</v>
      </c>
      <c r="D106" s="40">
        <f>(Prüfkriterien_9[Spalte2]+90)/10</f>
        <v>9.4</v>
      </c>
      <c r="E106" s="26"/>
      <c r="F106" s="27"/>
      <c r="G106" s="27"/>
      <c r="H106" s="56"/>
      <c r="I106" s="56"/>
      <c r="J106" s="56"/>
      <c r="K106" s="56"/>
      <c r="L106" s="56"/>
      <c r="M106" s="43"/>
    </row>
    <row r="107" spans="2:13" hidden="1" x14ac:dyDescent="0.2">
      <c r="B107" s="47" t="str">
        <f>CONCATENATE("9.",Prüfkriterien_9[[#This Row],[Spalte2]])</f>
        <v>9.5</v>
      </c>
      <c r="C107" s="48">
        <f>ROW()-ROW(Prüfkriterien_9[[#Headers],[Spalte3]])</f>
        <v>5</v>
      </c>
      <c r="D107" s="48">
        <f>(Prüfkriterien_9[Spalte2]+90)/10</f>
        <v>9.5</v>
      </c>
      <c r="E107" s="49"/>
      <c r="F107" s="50"/>
      <c r="G107" s="50"/>
      <c r="H107" s="56"/>
      <c r="I107" s="56"/>
      <c r="J107" s="56"/>
      <c r="K107" s="56"/>
      <c r="L107" s="56"/>
      <c r="M107" s="70"/>
    </row>
    <row r="108" spans="2:13" hidden="1" x14ac:dyDescent="0.2">
      <c r="B108" s="126" t="s">
        <v>68</v>
      </c>
      <c r="C108" s="127"/>
      <c r="D108" s="127"/>
      <c r="E108" s="127"/>
      <c r="F108" s="127"/>
      <c r="G108" s="127"/>
      <c r="H108" s="127"/>
      <c r="I108" s="127"/>
      <c r="J108" s="127"/>
      <c r="K108" s="127"/>
      <c r="L108" s="127"/>
      <c r="M108" s="128"/>
    </row>
    <row r="109" spans="2:13" hidden="1" x14ac:dyDescent="0.2">
      <c r="B109" s="39" t="s">
        <v>39</v>
      </c>
      <c r="C109" s="40" t="s">
        <v>40</v>
      </c>
      <c r="D109" s="40" t="s">
        <v>41</v>
      </c>
      <c r="E109" s="26" t="s">
        <v>42</v>
      </c>
      <c r="F109" s="27" t="s">
        <v>43</v>
      </c>
      <c r="G109" s="27" t="s">
        <v>46</v>
      </c>
      <c r="H109" s="28" t="s">
        <v>47</v>
      </c>
      <c r="I109" s="28" t="s">
        <v>48</v>
      </c>
      <c r="J109" s="28" t="s">
        <v>49</v>
      </c>
      <c r="K109" s="28" t="s">
        <v>50</v>
      </c>
      <c r="L109" s="28" t="s">
        <v>51</v>
      </c>
      <c r="M109" s="29" t="s">
        <v>52</v>
      </c>
    </row>
    <row r="110" spans="2:13" hidden="1" x14ac:dyDescent="0.2">
      <c r="B110" s="39" t="str">
        <f>CONCATENATE("10.",Prüfkriterien_10[[#This Row],[Spalte2]])</f>
        <v>10.1</v>
      </c>
      <c r="C110" s="40">
        <f>ROW()-ROW(Prüfkriterien_10[[#Headers],[Spalte3]])</f>
        <v>1</v>
      </c>
      <c r="D110" s="40">
        <f>(Prüfkriterien_10[Spalte2]+100)/10</f>
        <v>10.1</v>
      </c>
      <c r="E110" s="26"/>
      <c r="F110" s="27"/>
      <c r="G110" s="27"/>
      <c r="H110" s="56"/>
      <c r="I110" s="56"/>
      <c r="J110" s="56"/>
      <c r="K110" s="56"/>
      <c r="L110" s="56"/>
      <c r="M110" s="43"/>
    </row>
    <row r="111" spans="2:13" hidden="1" x14ac:dyDescent="0.2">
      <c r="B111" s="47" t="str">
        <f>CONCATENATE("10.",Prüfkriterien_10[[#This Row],[Spalte2]])</f>
        <v>10.2</v>
      </c>
      <c r="C111" s="48">
        <f>ROW()-ROW(Prüfkriterien_10[[#Headers],[Spalte3]])</f>
        <v>2</v>
      </c>
      <c r="D111" s="48">
        <f>(Prüfkriterien_10[Spalte2]+100)/10</f>
        <v>10.199999999999999</v>
      </c>
      <c r="E111" s="49"/>
      <c r="F111" s="50"/>
      <c r="G111" s="50"/>
      <c r="H111" s="56"/>
      <c r="I111" s="56"/>
      <c r="J111" s="56"/>
      <c r="K111" s="56"/>
      <c r="L111" s="56"/>
      <c r="M111" s="70"/>
    </row>
    <row r="112" spans="2:13" hidden="1" x14ac:dyDescent="0.2">
      <c r="B112" s="39" t="str">
        <f>CONCATENATE("10.",Prüfkriterien_10[[#This Row],[Spalte2]])</f>
        <v>10.3</v>
      </c>
      <c r="C112" s="40">
        <f>ROW()-ROW(Prüfkriterien_10[[#Headers],[Spalte3]])</f>
        <v>3</v>
      </c>
      <c r="D112" s="40">
        <f>(Prüfkriterien_10[Spalte2]+100)/10</f>
        <v>10.3</v>
      </c>
      <c r="E112" s="26"/>
      <c r="F112" s="27"/>
      <c r="G112" s="27"/>
      <c r="H112" s="56"/>
      <c r="I112" s="56"/>
      <c r="J112" s="56"/>
      <c r="K112" s="56"/>
      <c r="L112" s="56"/>
      <c r="M112" s="43"/>
    </row>
    <row r="113" spans="2:13" hidden="1" x14ac:dyDescent="0.2">
      <c r="B113" s="39" t="str">
        <f>CONCATENATE("10.",Prüfkriterien_10[[#This Row],[Spalte2]])</f>
        <v>10.4</v>
      </c>
      <c r="C113" s="40">
        <f>ROW()-ROW(Prüfkriterien_10[[#Headers],[Spalte3]])</f>
        <v>4</v>
      </c>
      <c r="D113" s="40">
        <f>(Prüfkriterien_10[Spalte2]+100)/10</f>
        <v>10.4</v>
      </c>
      <c r="E113" s="26"/>
      <c r="F113" s="27"/>
      <c r="G113" s="27"/>
      <c r="H113" s="56"/>
      <c r="I113" s="56"/>
      <c r="J113" s="56"/>
      <c r="K113" s="56"/>
      <c r="L113" s="56"/>
      <c r="M113" s="43"/>
    </row>
    <row r="114" spans="2:13" hidden="1" x14ac:dyDescent="0.2">
      <c r="B114" s="47" t="str">
        <f>CONCATENATE("10.",Prüfkriterien_10[[#This Row],[Spalte2]])</f>
        <v>10.5</v>
      </c>
      <c r="C114" s="48">
        <f>ROW()-ROW(Prüfkriterien_10[[#Headers],[Spalte3]])</f>
        <v>5</v>
      </c>
      <c r="D114" s="48">
        <f>(Prüfkriterien_10[Spalte2]+100)/10</f>
        <v>10.5</v>
      </c>
      <c r="E114" s="49"/>
      <c r="F114" s="50"/>
      <c r="G114" s="50"/>
      <c r="H114" s="56"/>
      <c r="I114" s="56"/>
      <c r="J114" s="56"/>
      <c r="K114" s="56"/>
      <c r="L114" s="56"/>
      <c r="M114" s="70"/>
    </row>
    <row r="115" spans="2:13" hidden="1" x14ac:dyDescent="0.2">
      <c r="B115" s="126" t="s">
        <v>69</v>
      </c>
      <c r="C115" s="127"/>
      <c r="D115" s="127"/>
      <c r="E115" s="127"/>
      <c r="F115" s="127"/>
      <c r="G115" s="127"/>
      <c r="H115" s="127"/>
      <c r="I115" s="127"/>
      <c r="J115" s="127"/>
      <c r="K115" s="127"/>
      <c r="L115" s="127"/>
      <c r="M115" s="128"/>
    </row>
    <row r="116" spans="2:13" hidden="1" x14ac:dyDescent="0.2">
      <c r="B116" s="39" t="s">
        <v>39</v>
      </c>
      <c r="C116" s="40" t="s">
        <v>40</v>
      </c>
      <c r="D116" s="40" t="s">
        <v>41</v>
      </c>
      <c r="E116" s="26" t="s">
        <v>42</v>
      </c>
      <c r="F116" s="27" t="s">
        <v>43</v>
      </c>
      <c r="G116" s="27" t="s">
        <v>46</v>
      </c>
      <c r="H116" s="28" t="s">
        <v>47</v>
      </c>
      <c r="I116" s="28" t="s">
        <v>48</v>
      </c>
      <c r="J116" s="28" t="s">
        <v>49</v>
      </c>
      <c r="K116" s="28" t="s">
        <v>50</v>
      </c>
      <c r="L116" s="28" t="s">
        <v>51</v>
      </c>
      <c r="M116" s="29" t="s">
        <v>52</v>
      </c>
    </row>
    <row r="117" spans="2:13" hidden="1" x14ac:dyDescent="0.2">
      <c r="B117" s="39" t="str">
        <f>CONCATENATE("11.",Prüfkriterien_11[[#This Row],[Spalte2]])</f>
        <v>11.1</v>
      </c>
      <c r="C117" s="40">
        <f>ROW()-ROW(Prüfkriterien_11[[#Headers],[Spalte3]])</f>
        <v>1</v>
      </c>
      <c r="D117" s="40">
        <f>(Prüfkriterien_11[Spalte2]+110)/10</f>
        <v>11.1</v>
      </c>
      <c r="E117" s="26"/>
      <c r="F117" s="27"/>
      <c r="G117" s="27"/>
      <c r="H117" s="56"/>
      <c r="I117" s="56"/>
      <c r="J117" s="56"/>
      <c r="K117" s="56"/>
      <c r="L117" s="56"/>
      <c r="M117" s="43"/>
    </row>
    <row r="118" spans="2:13" hidden="1" x14ac:dyDescent="0.2">
      <c r="B118" s="47" t="str">
        <f>CONCATENATE("11.",Prüfkriterien_11[[#This Row],[Spalte2]])</f>
        <v>11.2</v>
      </c>
      <c r="C118" s="48">
        <f>ROW()-ROW(Prüfkriterien_11[[#Headers],[Spalte3]])</f>
        <v>2</v>
      </c>
      <c r="D118" s="48">
        <f>(Prüfkriterien_11[Spalte2]+110)/10</f>
        <v>11.2</v>
      </c>
      <c r="E118" s="49"/>
      <c r="F118" s="50"/>
      <c r="G118" s="50"/>
      <c r="H118" s="56"/>
      <c r="I118" s="56"/>
      <c r="J118" s="56"/>
      <c r="K118" s="56"/>
      <c r="L118" s="56"/>
      <c r="M118" s="70"/>
    </row>
    <row r="119" spans="2:13" hidden="1" x14ac:dyDescent="0.2">
      <c r="B119" s="39" t="str">
        <f>CONCATENATE("11.",Prüfkriterien_11[[#This Row],[Spalte2]])</f>
        <v>11.3</v>
      </c>
      <c r="C119" s="40">
        <f>ROW()-ROW(Prüfkriterien_11[[#Headers],[Spalte3]])</f>
        <v>3</v>
      </c>
      <c r="D119" s="40">
        <f>(Prüfkriterien_11[Spalte2]+110)/10</f>
        <v>11.3</v>
      </c>
      <c r="E119" s="26"/>
      <c r="F119" s="27"/>
      <c r="G119" s="27"/>
      <c r="H119" s="56"/>
      <c r="I119" s="56"/>
      <c r="J119" s="56"/>
      <c r="K119" s="56"/>
      <c r="L119" s="56"/>
      <c r="M119" s="43"/>
    </row>
    <row r="120" spans="2:13" hidden="1" x14ac:dyDescent="0.2">
      <c r="B120" s="39" t="str">
        <f>CONCATENATE("11.",Prüfkriterien_11[[#This Row],[Spalte2]])</f>
        <v>11.4</v>
      </c>
      <c r="C120" s="40">
        <f>ROW()-ROW(Prüfkriterien_11[[#Headers],[Spalte3]])</f>
        <v>4</v>
      </c>
      <c r="D120" s="40">
        <f>(Prüfkriterien_11[Spalte2]+110)/10</f>
        <v>11.4</v>
      </c>
      <c r="E120" s="26"/>
      <c r="F120" s="27"/>
      <c r="G120" s="27"/>
      <c r="H120" s="56"/>
      <c r="I120" s="56"/>
      <c r="J120" s="56"/>
      <c r="K120" s="56"/>
      <c r="L120" s="56"/>
      <c r="M120" s="43"/>
    </row>
    <row r="121" spans="2:13" hidden="1" x14ac:dyDescent="0.2">
      <c r="B121" s="47" t="str">
        <f>CONCATENATE("11.",Prüfkriterien_11[[#This Row],[Spalte2]])</f>
        <v>11.5</v>
      </c>
      <c r="C121" s="48">
        <f>ROW()-ROW(Prüfkriterien_11[[#Headers],[Spalte3]])</f>
        <v>5</v>
      </c>
      <c r="D121" s="48">
        <f>(Prüfkriterien_11[Spalte2]+110)/10</f>
        <v>11.5</v>
      </c>
      <c r="E121" s="49"/>
      <c r="F121" s="50"/>
      <c r="G121" s="50"/>
      <c r="H121" s="56"/>
      <c r="I121" s="56"/>
      <c r="J121" s="56"/>
      <c r="K121" s="56"/>
      <c r="L121" s="56"/>
      <c r="M121" s="70"/>
    </row>
    <row r="122" spans="2:13" hidden="1" x14ac:dyDescent="0.2">
      <c r="B122" s="126" t="s">
        <v>84</v>
      </c>
      <c r="C122" s="127"/>
      <c r="D122" s="127"/>
      <c r="E122" s="127"/>
      <c r="F122" s="127"/>
      <c r="G122" s="127"/>
      <c r="H122" s="127"/>
      <c r="I122" s="127"/>
      <c r="J122" s="127"/>
      <c r="K122" s="127"/>
      <c r="L122" s="127"/>
      <c r="M122" s="128"/>
    </row>
    <row r="123" spans="2:13" hidden="1" x14ac:dyDescent="0.2">
      <c r="B123" s="39" t="s">
        <v>39</v>
      </c>
      <c r="C123" s="40" t="s">
        <v>40</v>
      </c>
      <c r="D123" s="40" t="s">
        <v>41</v>
      </c>
      <c r="E123" s="26" t="s">
        <v>42</v>
      </c>
      <c r="F123" s="27" t="s">
        <v>43</v>
      </c>
      <c r="G123" s="27" t="s">
        <v>46</v>
      </c>
      <c r="H123" s="28" t="s">
        <v>47</v>
      </c>
      <c r="I123" s="28" t="s">
        <v>48</v>
      </c>
      <c r="J123" s="28" t="s">
        <v>49</v>
      </c>
      <c r="K123" s="28" t="s">
        <v>50</v>
      </c>
      <c r="L123" s="28" t="s">
        <v>51</v>
      </c>
      <c r="M123" s="29" t="s">
        <v>52</v>
      </c>
    </row>
    <row r="124" spans="2:13" hidden="1" x14ac:dyDescent="0.2">
      <c r="B124" s="39" t="str">
        <f>CONCATENATE("12.",Prüfkriterien_1114[[#This Row],[Spalte2]])</f>
        <v>12.1</v>
      </c>
      <c r="C124" s="40">
        <f>ROW()-ROW(Prüfkriterien_1114[[#Headers],[Spalte3]])</f>
        <v>1</v>
      </c>
      <c r="D124" s="40">
        <f>(Prüfkriterien_1114[Spalte2]+120)/10</f>
        <v>12.1</v>
      </c>
      <c r="E124" s="26"/>
      <c r="F124" s="27"/>
      <c r="G124" s="27"/>
      <c r="H124" s="56"/>
      <c r="I124" s="56"/>
      <c r="J124" s="56"/>
      <c r="K124" s="56"/>
      <c r="L124" s="56"/>
      <c r="M124" s="43"/>
    </row>
    <row r="125" spans="2:13" hidden="1" x14ac:dyDescent="0.2">
      <c r="B125" s="47" t="str">
        <f>CONCATENATE("12.",Prüfkriterien_1114[[#This Row],[Spalte2]])</f>
        <v>12.2</v>
      </c>
      <c r="C125" s="48">
        <f>ROW()-ROW(Prüfkriterien_1114[[#Headers],[Spalte3]])</f>
        <v>2</v>
      </c>
      <c r="D125" s="48">
        <f>(Prüfkriterien_1114[Spalte2]+120)/10</f>
        <v>12.2</v>
      </c>
      <c r="E125" s="49"/>
      <c r="F125" s="50"/>
      <c r="G125" s="50"/>
      <c r="H125" s="56"/>
      <c r="I125" s="56"/>
      <c r="J125" s="56"/>
      <c r="K125" s="56"/>
      <c r="L125" s="56"/>
      <c r="M125" s="70"/>
    </row>
    <row r="126" spans="2:13" hidden="1" x14ac:dyDescent="0.2">
      <c r="B126" s="39" t="str">
        <f>CONCATENATE("12.",Prüfkriterien_1114[[#This Row],[Spalte2]])</f>
        <v>12.3</v>
      </c>
      <c r="C126" s="40">
        <f>ROW()-ROW(Prüfkriterien_1114[[#Headers],[Spalte3]])</f>
        <v>3</v>
      </c>
      <c r="D126" s="40">
        <f>(Prüfkriterien_1114[Spalte2]+120)/10</f>
        <v>12.3</v>
      </c>
      <c r="E126" s="26"/>
      <c r="F126" s="27"/>
      <c r="G126" s="27"/>
      <c r="H126" s="56"/>
      <c r="I126" s="56"/>
      <c r="J126" s="56"/>
      <c r="K126" s="56"/>
      <c r="L126" s="56"/>
      <c r="M126" s="43"/>
    </row>
    <row r="127" spans="2:13" hidden="1" x14ac:dyDescent="0.2">
      <c r="B127" s="39" t="str">
        <f>CONCATENATE("12.",Prüfkriterien_1114[[#This Row],[Spalte2]])</f>
        <v>12.4</v>
      </c>
      <c r="C127" s="40">
        <f>ROW()-ROW(Prüfkriterien_1114[[#Headers],[Spalte3]])</f>
        <v>4</v>
      </c>
      <c r="D127" s="40">
        <f>(Prüfkriterien_1114[Spalte2]+120)/10</f>
        <v>12.4</v>
      </c>
      <c r="E127" s="26"/>
      <c r="F127" s="27"/>
      <c r="G127" s="27"/>
      <c r="H127" s="56"/>
      <c r="I127" s="56"/>
      <c r="J127" s="56"/>
      <c r="K127" s="56"/>
      <c r="L127" s="56"/>
      <c r="M127" s="43"/>
    </row>
    <row r="128" spans="2:13" hidden="1" x14ac:dyDescent="0.2">
      <c r="B128" s="47" t="str">
        <f>CONCATENATE("12.",Prüfkriterien_1114[[#This Row],[Spalte2]])</f>
        <v>12.5</v>
      </c>
      <c r="C128" s="48">
        <f>ROW()-ROW(Prüfkriterien_1114[[#Headers],[Spalte3]])</f>
        <v>5</v>
      </c>
      <c r="D128" s="48">
        <f>(Prüfkriterien_1114[Spalte2]+120)/10</f>
        <v>12.5</v>
      </c>
      <c r="E128" s="49"/>
      <c r="F128" s="50"/>
      <c r="G128" s="50"/>
      <c r="H128" s="56"/>
      <c r="I128" s="56"/>
      <c r="J128" s="56"/>
      <c r="K128" s="56"/>
      <c r="L128" s="56"/>
      <c r="M128" s="70"/>
    </row>
    <row r="129" spans="2:13" hidden="1" x14ac:dyDescent="0.2">
      <c r="B129" s="126" t="s">
        <v>85</v>
      </c>
      <c r="C129" s="127"/>
      <c r="D129" s="127"/>
      <c r="E129" s="127"/>
      <c r="F129" s="127"/>
      <c r="G129" s="127"/>
      <c r="H129" s="127"/>
      <c r="I129" s="127"/>
      <c r="J129" s="127"/>
      <c r="K129" s="127"/>
      <c r="L129" s="127"/>
      <c r="M129" s="128"/>
    </row>
    <row r="130" spans="2:13" hidden="1" x14ac:dyDescent="0.2">
      <c r="B130" s="39" t="s">
        <v>39</v>
      </c>
      <c r="C130" s="40" t="s">
        <v>40</v>
      </c>
      <c r="D130" s="40" t="s">
        <v>41</v>
      </c>
      <c r="E130" s="26" t="s">
        <v>42</v>
      </c>
      <c r="F130" s="27" t="s">
        <v>43</v>
      </c>
      <c r="G130" s="27" t="s">
        <v>46</v>
      </c>
      <c r="H130" s="28" t="s">
        <v>47</v>
      </c>
      <c r="I130" s="28" t="s">
        <v>48</v>
      </c>
      <c r="J130" s="28" t="s">
        <v>49</v>
      </c>
      <c r="K130" s="28" t="s">
        <v>50</v>
      </c>
      <c r="L130" s="28" t="s">
        <v>51</v>
      </c>
      <c r="M130" s="29" t="s">
        <v>52</v>
      </c>
    </row>
    <row r="131" spans="2:13" hidden="1" x14ac:dyDescent="0.2">
      <c r="B131" s="39" t="str">
        <f>CONCATENATE("13.",Prüfkriterien_1115[[#This Row],[Spalte2]])</f>
        <v>13.1</v>
      </c>
      <c r="C131" s="40">
        <f>ROW()-ROW(Prüfkriterien_1115[[#Headers],[Spalte3]])</f>
        <v>1</v>
      </c>
      <c r="D131" s="40">
        <f>(Prüfkriterien_1115[Spalte2]+130)/10</f>
        <v>13.1</v>
      </c>
      <c r="E131" s="26"/>
      <c r="F131" s="27"/>
      <c r="G131" s="27"/>
      <c r="H131" s="56"/>
      <c r="I131" s="56"/>
      <c r="J131" s="56"/>
      <c r="K131" s="56"/>
      <c r="L131" s="56"/>
      <c r="M131" s="43"/>
    </row>
    <row r="132" spans="2:13" hidden="1" x14ac:dyDescent="0.2">
      <c r="B132" s="47" t="str">
        <f>CONCATENATE("13.",Prüfkriterien_1115[[#This Row],[Spalte2]])</f>
        <v>13.2</v>
      </c>
      <c r="C132" s="48">
        <f>ROW()-ROW(Prüfkriterien_1115[[#Headers],[Spalte3]])</f>
        <v>2</v>
      </c>
      <c r="D132" s="48">
        <f>(Prüfkriterien_1115[Spalte2]+130)/10</f>
        <v>13.2</v>
      </c>
      <c r="E132" s="49"/>
      <c r="F132" s="50"/>
      <c r="G132" s="50"/>
      <c r="H132" s="56"/>
      <c r="I132" s="56"/>
      <c r="J132" s="56"/>
      <c r="K132" s="56"/>
      <c r="L132" s="56"/>
      <c r="M132" s="70"/>
    </row>
    <row r="133" spans="2:13" hidden="1" x14ac:dyDescent="0.2">
      <c r="B133" s="39" t="str">
        <f>CONCATENATE("13.",Prüfkriterien_1115[[#This Row],[Spalte2]])</f>
        <v>13.3</v>
      </c>
      <c r="C133" s="40">
        <f>ROW()-ROW(Prüfkriterien_1115[[#Headers],[Spalte3]])</f>
        <v>3</v>
      </c>
      <c r="D133" s="40">
        <f>(Prüfkriterien_1115[Spalte2]+130)/10</f>
        <v>13.3</v>
      </c>
      <c r="E133" s="26"/>
      <c r="F133" s="27"/>
      <c r="G133" s="27"/>
      <c r="H133" s="56"/>
      <c r="I133" s="56"/>
      <c r="J133" s="56"/>
      <c r="K133" s="56"/>
      <c r="L133" s="56"/>
      <c r="M133" s="43"/>
    </row>
    <row r="134" spans="2:13" hidden="1" x14ac:dyDescent="0.2">
      <c r="B134" s="39" t="str">
        <f>CONCATENATE("13.",Prüfkriterien_1115[[#This Row],[Spalte2]])</f>
        <v>13.4</v>
      </c>
      <c r="C134" s="40">
        <f>ROW()-ROW(Prüfkriterien_1115[[#Headers],[Spalte3]])</f>
        <v>4</v>
      </c>
      <c r="D134" s="40">
        <f>(Prüfkriterien_1115[Spalte2]+130)/10</f>
        <v>13.4</v>
      </c>
      <c r="E134" s="26"/>
      <c r="F134" s="27"/>
      <c r="G134" s="27"/>
      <c r="H134" s="56"/>
      <c r="I134" s="56"/>
      <c r="J134" s="56"/>
      <c r="K134" s="56"/>
      <c r="L134" s="56"/>
      <c r="M134" s="43"/>
    </row>
    <row r="135" spans="2:13" hidden="1" x14ac:dyDescent="0.2">
      <c r="B135" s="47" t="str">
        <f>CONCATENATE("13.",Prüfkriterien_1115[[#This Row],[Spalte2]])</f>
        <v>13.5</v>
      </c>
      <c r="C135" s="48">
        <f>ROW()-ROW(Prüfkriterien_1115[[#Headers],[Spalte3]])</f>
        <v>5</v>
      </c>
      <c r="D135" s="48">
        <f>(Prüfkriterien_1115[Spalte2]+130)/10</f>
        <v>13.5</v>
      </c>
      <c r="E135" s="49"/>
      <c r="F135" s="50"/>
      <c r="G135" s="50"/>
      <c r="H135" s="56"/>
      <c r="I135" s="56"/>
      <c r="J135" s="56"/>
      <c r="K135" s="56"/>
      <c r="L135" s="56"/>
      <c r="M135" s="70"/>
    </row>
    <row r="136" spans="2:13" hidden="1" x14ac:dyDescent="0.2">
      <c r="B136" s="126" t="s">
        <v>86</v>
      </c>
      <c r="C136" s="127"/>
      <c r="D136" s="127"/>
      <c r="E136" s="127"/>
      <c r="F136" s="127"/>
      <c r="G136" s="127"/>
      <c r="H136" s="127"/>
      <c r="I136" s="127"/>
      <c r="J136" s="127"/>
      <c r="K136" s="127"/>
      <c r="L136" s="127"/>
      <c r="M136" s="128"/>
    </row>
    <row r="137" spans="2:13" hidden="1" x14ac:dyDescent="0.2">
      <c r="B137" s="39" t="s">
        <v>39</v>
      </c>
      <c r="C137" s="40" t="s">
        <v>40</v>
      </c>
      <c r="D137" s="40" t="s">
        <v>41</v>
      </c>
      <c r="E137" s="26" t="s">
        <v>42</v>
      </c>
      <c r="F137" s="27" t="s">
        <v>43</v>
      </c>
      <c r="G137" s="27" t="s">
        <v>46</v>
      </c>
      <c r="H137" s="28" t="s">
        <v>47</v>
      </c>
      <c r="I137" s="28" t="s">
        <v>48</v>
      </c>
      <c r="J137" s="28" t="s">
        <v>49</v>
      </c>
      <c r="K137" s="28" t="s">
        <v>50</v>
      </c>
      <c r="L137" s="28" t="s">
        <v>51</v>
      </c>
      <c r="M137" s="29" t="s">
        <v>52</v>
      </c>
    </row>
    <row r="138" spans="2:13" hidden="1" x14ac:dyDescent="0.2">
      <c r="B138" s="39" t="str">
        <f>CONCATENATE("14.",Prüfkriterien_1116[[#This Row],[Spalte2]])</f>
        <v>14.1</v>
      </c>
      <c r="C138" s="40">
        <f>ROW()-ROW(Prüfkriterien_1116[[#Headers],[Spalte3]])</f>
        <v>1</v>
      </c>
      <c r="D138" s="40">
        <f>(Prüfkriterien_1116[Spalte2]+140)/10</f>
        <v>14.1</v>
      </c>
      <c r="E138" s="26"/>
      <c r="F138" s="27"/>
      <c r="G138" s="27"/>
      <c r="H138" s="56"/>
      <c r="I138" s="56"/>
      <c r="J138" s="56"/>
      <c r="K138" s="56"/>
      <c r="L138" s="56"/>
      <c r="M138" s="43"/>
    </row>
    <row r="139" spans="2:13" hidden="1" x14ac:dyDescent="0.2">
      <c r="B139" s="47" t="str">
        <f>CONCATENATE("14.",Prüfkriterien_1116[[#This Row],[Spalte2]])</f>
        <v>14.2</v>
      </c>
      <c r="C139" s="48">
        <f>ROW()-ROW(Prüfkriterien_1116[[#Headers],[Spalte3]])</f>
        <v>2</v>
      </c>
      <c r="D139" s="48">
        <f>(Prüfkriterien_1116[Spalte2]+140)/10</f>
        <v>14.2</v>
      </c>
      <c r="E139" s="49"/>
      <c r="F139" s="50"/>
      <c r="G139" s="50"/>
      <c r="H139" s="56"/>
      <c r="I139" s="56"/>
      <c r="J139" s="56"/>
      <c r="K139" s="56"/>
      <c r="L139" s="56"/>
      <c r="M139" s="70"/>
    </row>
    <row r="140" spans="2:13" hidden="1" x14ac:dyDescent="0.2">
      <c r="B140" s="39" t="str">
        <f>CONCATENATE("14.",Prüfkriterien_1116[[#This Row],[Spalte2]])</f>
        <v>14.3</v>
      </c>
      <c r="C140" s="40">
        <f>ROW()-ROW(Prüfkriterien_1116[[#Headers],[Spalte3]])</f>
        <v>3</v>
      </c>
      <c r="D140" s="40">
        <f>(Prüfkriterien_1116[Spalte2]+140)/10</f>
        <v>14.3</v>
      </c>
      <c r="E140" s="26"/>
      <c r="F140" s="27"/>
      <c r="G140" s="27"/>
      <c r="H140" s="56"/>
      <c r="I140" s="56"/>
      <c r="J140" s="56"/>
      <c r="K140" s="56"/>
      <c r="L140" s="56"/>
      <c r="M140" s="43"/>
    </row>
    <row r="141" spans="2:13" hidden="1" x14ac:dyDescent="0.2">
      <c r="B141" s="39" t="str">
        <f>CONCATENATE("14.",Prüfkriterien_1116[[#This Row],[Spalte2]])</f>
        <v>14.4</v>
      </c>
      <c r="C141" s="40">
        <f>ROW()-ROW(Prüfkriterien_1116[[#Headers],[Spalte3]])</f>
        <v>4</v>
      </c>
      <c r="D141" s="40">
        <f>(Prüfkriterien_1116[Spalte2]+140)/10</f>
        <v>14.4</v>
      </c>
      <c r="E141" s="26"/>
      <c r="F141" s="27"/>
      <c r="G141" s="27"/>
      <c r="H141" s="56"/>
      <c r="I141" s="56"/>
      <c r="J141" s="56"/>
      <c r="K141" s="56"/>
      <c r="L141" s="56"/>
      <c r="M141" s="43"/>
    </row>
    <row r="142" spans="2:13" hidden="1" x14ac:dyDescent="0.2">
      <c r="B142" s="47" t="str">
        <f>CONCATENATE("14.",Prüfkriterien_1116[[#This Row],[Spalte2]])</f>
        <v>14.5</v>
      </c>
      <c r="C142" s="48">
        <f>ROW()-ROW(Prüfkriterien_1116[[#Headers],[Spalte3]])</f>
        <v>5</v>
      </c>
      <c r="D142" s="48">
        <f>(Prüfkriterien_1116[Spalte2]+140)/10</f>
        <v>14.5</v>
      </c>
      <c r="E142" s="49"/>
      <c r="F142" s="50"/>
      <c r="G142" s="50"/>
      <c r="H142" s="56"/>
      <c r="I142" s="56"/>
      <c r="J142" s="56"/>
      <c r="K142" s="56"/>
      <c r="L142" s="56"/>
      <c r="M142" s="70"/>
    </row>
    <row r="143" spans="2:13" hidden="1" x14ac:dyDescent="0.2">
      <c r="B143" s="126" t="s">
        <v>87</v>
      </c>
      <c r="C143" s="127"/>
      <c r="D143" s="127"/>
      <c r="E143" s="127"/>
      <c r="F143" s="127"/>
      <c r="G143" s="127"/>
      <c r="H143" s="127"/>
      <c r="I143" s="127"/>
      <c r="J143" s="127"/>
      <c r="K143" s="127"/>
      <c r="L143" s="127"/>
      <c r="M143" s="128"/>
    </row>
    <row r="144" spans="2:13" hidden="1" x14ac:dyDescent="0.2">
      <c r="B144" s="39" t="s">
        <v>39</v>
      </c>
      <c r="C144" s="40" t="s">
        <v>40</v>
      </c>
      <c r="D144" s="40" t="s">
        <v>41</v>
      </c>
      <c r="E144" s="26" t="s">
        <v>42</v>
      </c>
      <c r="F144" s="27" t="s">
        <v>43</v>
      </c>
      <c r="G144" s="27" t="s">
        <v>46</v>
      </c>
      <c r="H144" s="28" t="s">
        <v>47</v>
      </c>
      <c r="I144" s="28" t="s">
        <v>48</v>
      </c>
      <c r="J144" s="28" t="s">
        <v>49</v>
      </c>
      <c r="K144" s="28" t="s">
        <v>50</v>
      </c>
      <c r="L144" s="28" t="s">
        <v>51</v>
      </c>
      <c r="M144" s="29" t="s">
        <v>52</v>
      </c>
    </row>
    <row r="145" spans="2:13" hidden="1" x14ac:dyDescent="0.2">
      <c r="B145" s="39" t="str">
        <f>CONCATENATE("15.",Prüfkriterien_1117[[#This Row],[Spalte2]])</f>
        <v>15.1</v>
      </c>
      <c r="C145" s="40">
        <f>ROW()-ROW(Prüfkriterien_1117[[#Headers],[Spalte3]])</f>
        <v>1</v>
      </c>
      <c r="D145" s="40">
        <f>(Prüfkriterien_1117[Spalte2]+150)/10</f>
        <v>15.1</v>
      </c>
      <c r="E145" s="26"/>
      <c r="F145" s="27"/>
      <c r="G145" s="27"/>
      <c r="H145" s="56"/>
      <c r="I145" s="56"/>
      <c r="J145" s="56"/>
      <c r="K145" s="56"/>
      <c r="L145" s="56"/>
      <c r="M145" s="43"/>
    </row>
    <row r="146" spans="2:13" hidden="1" x14ac:dyDescent="0.2">
      <c r="B146" s="47" t="str">
        <f>CONCATENATE("15.",Prüfkriterien_1117[[#This Row],[Spalte2]])</f>
        <v>15.2</v>
      </c>
      <c r="C146" s="48">
        <f>ROW()-ROW(Prüfkriterien_1117[[#Headers],[Spalte3]])</f>
        <v>2</v>
      </c>
      <c r="D146" s="48">
        <f>(Prüfkriterien_1117[Spalte2]+150)/10</f>
        <v>15.2</v>
      </c>
      <c r="E146" s="49"/>
      <c r="F146" s="50"/>
      <c r="G146" s="50"/>
      <c r="H146" s="56"/>
      <c r="I146" s="56"/>
      <c r="J146" s="56"/>
      <c r="K146" s="56"/>
      <c r="L146" s="56"/>
      <c r="M146" s="70"/>
    </row>
    <row r="147" spans="2:13" hidden="1" x14ac:dyDescent="0.2">
      <c r="B147" s="39" t="str">
        <f>CONCATENATE("15.",Prüfkriterien_1117[[#This Row],[Spalte2]])</f>
        <v>15.3</v>
      </c>
      <c r="C147" s="40">
        <f>ROW()-ROW(Prüfkriterien_1117[[#Headers],[Spalte3]])</f>
        <v>3</v>
      </c>
      <c r="D147" s="40">
        <f>(Prüfkriterien_1117[Spalte2]+150)/10</f>
        <v>15.3</v>
      </c>
      <c r="E147" s="26"/>
      <c r="F147" s="27"/>
      <c r="G147" s="27"/>
      <c r="H147" s="56"/>
      <c r="I147" s="56"/>
      <c r="J147" s="56"/>
      <c r="K147" s="56"/>
      <c r="L147" s="56"/>
      <c r="M147" s="43"/>
    </row>
    <row r="148" spans="2:13" hidden="1" x14ac:dyDescent="0.2">
      <c r="B148" s="39" t="str">
        <f>CONCATENATE("15.",Prüfkriterien_1117[[#This Row],[Spalte2]])</f>
        <v>15.4</v>
      </c>
      <c r="C148" s="40">
        <f>ROW()-ROW(Prüfkriterien_1117[[#Headers],[Spalte3]])</f>
        <v>4</v>
      </c>
      <c r="D148" s="40">
        <f>(Prüfkriterien_1117[Spalte2]+150)/10</f>
        <v>15.4</v>
      </c>
      <c r="E148" s="26"/>
      <c r="F148" s="27"/>
      <c r="G148" s="27"/>
      <c r="H148" s="56"/>
      <c r="I148" s="56"/>
      <c r="J148" s="56"/>
      <c r="K148" s="56"/>
      <c r="L148" s="56"/>
      <c r="M148" s="43"/>
    </row>
    <row r="149" spans="2:13" hidden="1" x14ac:dyDescent="0.2">
      <c r="B149" s="47" t="str">
        <f>CONCATENATE("15.",Prüfkriterien_1117[[#This Row],[Spalte2]])</f>
        <v>15.5</v>
      </c>
      <c r="C149" s="48">
        <f>ROW()-ROW(Prüfkriterien_1117[[#Headers],[Spalte3]])</f>
        <v>5</v>
      </c>
      <c r="D149" s="48">
        <f>(Prüfkriterien_1117[Spalte2]+150)/10</f>
        <v>15.5</v>
      </c>
      <c r="E149" s="49"/>
      <c r="F149" s="50"/>
      <c r="G149" s="50"/>
      <c r="H149" s="56"/>
      <c r="I149" s="56"/>
      <c r="J149" s="56"/>
      <c r="K149" s="56"/>
      <c r="L149" s="56"/>
      <c r="M149" s="70"/>
    </row>
    <row r="150" spans="2:13" hidden="1" x14ac:dyDescent="0.2">
      <c r="B150" s="126" t="s">
        <v>88</v>
      </c>
      <c r="C150" s="127"/>
      <c r="D150" s="127"/>
      <c r="E150" s="127"/>
      <c r="F150" s="127"/>
      <c r="G150" s="127"/>
      <c r="H150" s="127"/>
      <c r="I150" s="127"/>
      <c r="J150" s="127"/>
      <c r="K150" s="127"/>
      <c r="L150" s="127"/>
      <c r="M150" s="128"/>
    </row>
    <row r="151" spans="2:13" hidden="1" x14ac:dyDescent="0.2">
      <c r="B151" s="39" t="s">
        <v>39</v>
      </c>
      <c r="C151" s="40" t="s">
        <v>40</v>
      </c>
      <c r="D151" s="40" t="s">
        <v>41</v>
      </c>
      <c r="E151" s="26" t="s">
        <v>42</v>
      </c>
      <c r="F151" s="27" t="s">
        <v>43</v>
      </c>
      <c r="G151" s="27" t="s">
        <v>46</v>
      </c>
      <c r="H151" s="28" t="s">
        <v>47</v>
      </c>
      <c r="I151" s="28" t="s">
        <v>48</v>
      </c>
      <c r="J151" s="28" t="s">
        <v>49</v>
      </c>
      <c r="K151" s="28" t="s">
        <v>50</v>
      </c>
      <c r="L151" s="28" t="s">
        <v>51</v>
      </c>
      <c r="M151" s="29" t="s">
        <v>52</v>
      </c>
    </row>
    <row r="152" spans="2:13" hidden="1" x14ac:dyDescent="0.2">
      <c r="B152" s="39" t="str">
        <f>CONCATENATE("16.",Prüfkriterien_1118[[#This Row],[Spalte2]])</f>
        <v>16.1</v>
      </c>
      <c r="C152" s="40">
        <f>ROW()-ROW(Prüfkriterien_1118[[#Headers],[Spalte3]])</f>
        <v>1</v>
      </c>
      <c r="D152" s="40">
        <f>(Prüfkriterien_1118[Spalte2]+160)/10</f>
        <v>16.100000000000001</v>
      </c>
      <c r="E152" s="26"/>
      <c r="F152" s="27"/>
      <c r="G152" s="27"/>
      <c r="H152" s="56"/>
      <c r="I152" s="56"/>
      <c r="J152" s="56"/>
      <c r="K152" s="56"/>
      <c r="L152" s="56"/>
      <c r="M152" s="43"/>
    </row>
    <row r="153" spans="2:13" hidden="1" x14ac:dyDescent="0.2">
      <c r="B153" s="47" t="str">
        <f>CONCATENATE("16.",Prüfkriterien_1118[[#This Row],[Spalte2]])</f>
        <v>16.2</v>
      </c>
      <c r="C153" s="48">
        <f>ROW()-ROW(Prüfkriterien_1118[[#Headers],[Spalte3]])</f>
        <v>2</v>
      </c>
      <c r="D153" s="48">
        <f>(Prüfkriterien_1118[Spalte2]+160)/10</f>
        <v>16.2</v>
      </c>
      <c r="E153" s="49"/>
      <c r="F153" s="50"/>
      <c r="G153" s="50"/>
      <c r="H153" s="56"/>
      <c r="I153" s="56"/>
      <c r="J153" s="56"/>
      <c r="K153" s="56"/>
      <c r="L153" s="56"/>
      <c r="M153" s="70"/>
    </row>
    <row r="154" spans="2:13" hidden="1" x14ac:dyDescent="0.2">
      <c r="B154" s="39" t="str">
        <f>CONCATENATE("16.",Prüfkriterien_1118[[#This Row],[Spalte2]])</f>
        <v>16.3</v>
      </c>
      <c r="C154" s="40">
        <f>ROW()-ROW(Prüfkriterien_1118[[#Headers],[Spalte3]])</f>
        <v>3</v>
      </c>
      <c r="D154" s="40">
        <f>(Prüfkriterien_1118[Spalte2]+160)/10</f>
        <v>16.3</v>
      </c>
      <c r="E154" s="26"/>
      <c r="F154" s="27"/>
      <c r="G154" s="27"/>
      <c r="H154" s="56"/>
      <c r="I154" s="56"/>
      <c r="J154" s="56"/>
      <c r="K154" s="56"/>
      <c r="L154" s="56"/>
      <c r="M154" s="43"/>
    </row>
    <row r="155" spans="2:13" hidden="1" x14ac:dyDescent="0.2">
      <c r="B155" s="39" t="str">
        <f>CONCATENATE("16.",Prüfkriterien_1118[[#This Row],[Spalte2]])</f>
        <v>16.4</v>
      </c>
      <c r="C155" s="40">
        <f>ROW()-ROW(Prüfkriterien_1118[[#Headers],[Spalte3]])</f>
        <v>4</v>
      </c>
      <c r="D155" s="40">
        <f>(Prüfkriterien_1118[Spalte2]+160)/10</f>
        <v>16.399999999999999</v>
      </c>
      <c r="E155" s="26"/>
      <c r="F155" s="27"/>
      <c r="G155" s="27"/>
      <c r="H155" s="56"/>
      <c r="I155" s="56"/>
      <c r="J155" s="56"/>
      <c r="K155" s="56"/>
      <c r="L155" s="56"/>
      <c r="M155" s="43"/>
    </row>
    <row r="156" spans="2:13" hidden="1" x14ac:dyDescent="0.2">
      <c r="B156" s="47" t="str">
        <f>CONCATENATE("16.",Prüfkriterien_1118[[#This Row],[Spalte2]])</f>
        <v>16.5</v>
      </c>
      <c r="C156" s="48">
        <f>ROW()-ROW(Prüfkriterien_1118[[#Headers],[Spalte3]])</f>
        <v>5</v>
      </c>
      <c r="D156" s="48">
        <f>(Prüfkriterien_1118[Spalte2]+160)/10</f>
        <v>16.5</v>
      </c>
      <c r="E156" s="49"/>
      <c r="F156" s="50"/>
      <c r="G156" s="50"/>
      <c r="H156" s="56"/>
      <c r="I156" s="56"/>
      <c r="J156" s="56"/>
      <c r="K156" s="56"/>
      <c r="L156" s="56"/>
      <c r="M156" s="70"/>
    </row>
    <row r="157" spans="2:13" hidden="1" x14ac:dyDescent="0.2">
      <c r="B157" s="126" t="s">
        <v>89</v>
      </c>
      <c r="C157" s="127"/>
      <c r="D157" s="127"/>
      <c r="E157" s="127"/>
      <c r="F157" s="127"/>
      <c r="G157" s="127"/>
      <c r="H157" s="127"/>
      <c r="I157" s="127"/>
      <c r="J157" s="127"/>
      <c r="K157" s="127"/>
      <c r="L157" s="127"/>
      <c r="M157" s="128"/>
    </row>
    <row r="158" spans="2:13" hidden="1" x14ac:dyDescent="0.2">
      <c r="B158" s="39" t="s">
        <v>39</v>
      </c>
      <c r="C158" s="40" t="s">
        <v>40</v>
      </c>
      <c r="D158" s="40" t="s">
        <v>41</v>
      </c>
      <c r="E158" s="26" t="s">
        <v>42</v>
      </c>
      <c r="F158" s="27" t="s">
        <v>43</v>
      </c>
      <c r="G158" s="27" t="s">
        <v>46</v>
      </c>
      <c r="H158" s="28" t="s">
        <v>47</v>
      </c>
      <c r="I158" s="28" t="s">
        <v>48</v>
      </c>
      <c r="J158" s="28" t="s">
        <v>49</v>
      </c>
      <c r="K158" s="28" t="s">
        <v>50</v>
      </c>
      <c r="L158" s="28" t="s">
        <v>51</v>
      </c>
      <c r="M158" s="29" t="s">
        <v>52</v>
      </c>
    </row>
    <row r="159" spans="2:13" hidden="1" x14ac:dyDescent="0.2">
      <c r="B159" s="39" t="str">
        <f>CONCATENATE("17.",Prüfkriterien_1119[[#This Row],[Spalte2]])</f>
        <v>17.1</v>
      </c>
      <c r="C159" s="40">
        <f>ROW()-ROW(Prüfkriterien_1119[[#Headers],[Spalte3]])</f>
        <v>1</v>
      </c>
      <c r="D159" s="40">
        <f>(Prüfkriterien_1119[Spalte2]+170)/10</f>
        <v>17.100000000000001</v>
      </c>
      <c r="E159" s="26"/>
      <c r="F159" s="27"/>
      <c r="G159" s="27"/>
      <c r="H159" s="56"/>
      <c r="I159" s="56"/>
      <c r="J159" s="56"/>
      <c r="K159" s="56"/>
      <c r="L159" s="56"/>
      <c r="M159" s="43"/>
    </row>
    <row r="160" spans="2:13" hidden="1" x14ac:dyDescent="0.2">
      <c r="B160" s="47" t="str">
        <f>CONCATENATE("17.",Prüfkriterien_1119[[#This Row],[Spalte2]])</f>
        <v>17.2</v>
      </c>
      <c r="C160" s="48">
        <f>ROW()-ROW(Prüfkriterien_1119[[#Headers],[Spalte3]])</f>
        <v>2</v>
      </c>
      <c r="D160" s="48">
        <f>(Prüfkriterien_1119[Spalte2]+170)/10</f>
        <v>17.2</v>
      </c>
      <c r="E160" s="49"/>
      <c r="F160" s="50"/>
      <c r="G160" s="50"/>
      <c r="H160" s="56"/>
      <c r="I160" s="56"/>
      <c r="J160" s="56"/>
      <c r="K160" s="56"/>
      <c r="L160" s="56"/>
      <c r="M160" s="70"/>
    </row>
    <row r="161" spans="2:13" hidden="1" x14ac:dyDescent="0.2">
      <c r="B161" s="39" t="str">
        <f>CONCATENATE("17.",Prüfkriterien_1119[[#This Row],[Spalte2]])</f>
        <v>17.3</v>
      </c>
      <c r="C161" s="40">
        <f>ROW()-ROW(Prüfkriterien_1119[[#Headers],[Spalte3]])</f>
        <v>3</v>
      </c>
      <c r="D161" s="40">
        <f>(Prüfkriterien_1119[Spalte2]+170)/10</f>
        <v>17.3</v>
      </c>
      <c r="E161" s="26"/>
      <c r="F161" s="27"/>
      <c r="G161" s="27"/>
      <c r="H161" s="56"/>
      <c r="I161" s="56"/>
      <c r="J161" s="56"/>
      <c r="K161" s="56"/>
      <c r="L161" s="56"/>
      <c r="M161" s="43"/>
    </row>
    <row r="162" spans="2:13" hidden="1" x14ac:dyDescent="0.2">
      <c r="B162" s="39" t="str">
        <f>CONCATENATE("17.",Prüfkriterien_1119[[#This Row],[Spalte2]])</f>
        <v>17.4</v>
      </c>
      <c r="C162" s="40">
        <f>ROW()-ROW(Prüfkriterien_1119[[#Headers],[Spalte3]])</f>
        <v>4</v>
      </c>
      <c r="D162" s="40">
        <f>(Prüfkriterien_1119[Spalte2]+170)/10</f>
        <v>17.399999999999999</v>
      </c>
      <c r="E162" s="26"/>
      <c r="F162" s="27"/>
      <c r="G162" s="27"/>
      <c r="H162" s="56"/>
      <c r="I162" s="56"/>
      <c r="J162" s="56"/>
      <c r="K162" s="56"/>
      <c r="L162" s="56"/>
      <c r="M162" s="43"/>
    </row>
    <row r="163" spans="2:13" hidden="1" x14ac:dyDescent="0.2">
      <c r="B163" s="47" t="str">
        <f>CONCATENATE("17.",Prüfkriterien_1119[[#This Row],[Spalte2]])</f>
        <v>17.5</v>
      </c>
      <c r="C163" s="48">
        <f>ROW()-ROW(Prüfkriterien_1119[[#Headers],[Spalte3]])</f>
        <v>5</v>
      </c>
      <c r="D163" s="48">
        <f>(Prüfkriterien_1119[Spalte2]+170)/10</f>
        <v>17.5</v>
      </c>
      <c r="E163" s="49"/>
      <c r="F163" s="50"/>
      <c r="G163" s="50"/>
      <c r="H163" s="56"/>
      <c r="I163" s="56"/>
      <c r="J163" s="56"/>
      <c r="K163" s="56"/>
      <c r="L163" s="56"/>
      <c r="M163" s="70"/>
    </row>
    <row r="164" spans="2:13" hidden="1" x14ac:dyDescent="0.2">
      <c r="B164" s="126" t="s">
        <v>90</v>
      </c>
      <c r="C164" s="127"/>
      <c r="D164" s="127"/>
      <c r="E164" s="127"/>
      <c r="F164" s="127"/>
      <c r="G164" s="127"/>
      <c r="H164" s="127"/>
      <c r="I164" s="127"/>
      <c r="J164" s="127"/>
      <c r="K164" s="127"/>
      <c r="L164" s="127"/>
      <c r="M164" s="128"/>
    </row>
    <row r="165" spans="2:13" hidden="1" x14ac:dyDescent="0.2">
      <c r="B165" s="39" t="s">
        <v>39</v>
      </c>
      <c r="C165" s="40" t="s">
        <v>40</v>
      </c>
      <c r="D165" s="40" t="s">
        <v>41</v>
      </c>
      <c r="E165" s="26" t="s">
        <v>42</v>
      </c>
      <c r="F165" s="27" t="s">
        <v>43</v>
      </c>
      <c r="G165" s="27" t="s">
        <v>46</v>
      </c>
      <c r="H165" s="28" t="s">
        <v>47</v>
      </c>
      <c r="I165" s="28" t="s">
        <v>48</v>
      </c>
      <c r="J165" s="28" t="s">
        <v>49</v>
      </c>
      <c r="K165" s="28" t="s">
        <v>50</v>
      </c>
      <c r="L165" s="28" t="s">
        <v>51</v>
      </c>
      <c r="M165" s="29" t="s">
        <v>52</v>
      </c>
    </row>
    <row r="166" spans="2:13" hidden="1" x14ac:dyDescent="0.2">
      <c r="B166" s="39" t="str">
        <f>CONCATENATE("18.",Prüfkriterien_1120[[#This Row],[Spalte2]])</f>
        <v>18.1</v>
      </c>
      <c r="C166" s="40">
        <f>ROW()-ROW(Prüfkriterien_1120[[#Headers],[Spalte3]])</f>
        <v>1</v>
      </c>
      <c r="D166" s="40">
        <f>(Prüfkriterien_1120[Spalte2]+180)/10</f>
        <v>18.100000000000001</v>
      </c>
      <c r="E166" s="26"/>
      <c r="F166" s="27"/>
      <c r="G166" s="27"/>
      <c r="H166" s="56"/>
      <c r="I166" s="56"/>
      <c r="J166" s="56"/>
      <c r="K166" s="56"/>
      <c r="L166" s="56"/>
      <c r="M166" s="43"/>
    </row>
    <row r="167" spans="2:13" hidden="1" x14ac:dyDescent="0.2">
      <c r="B167" s="47" t="str">
        <f>CONCATENATE("18.",Prüfkriterien_1120[[#This Row],[Spalte2]])</f>
        <v>18.2</v>
      </c>
      <c r="C167" s="48">
        <f>ROW()-ROW(Prüfkriterien_1120[[#Headers],[Spalte3]])</f>
        <v>2</v>
      </c>
      <c r="D167" s="48">
        <f>(Prüfkriterien_1120[Spalte2]+180)/10</f>
        <v>18.2</v>
      </c>
      <c r="E167" s="49"/>
      <c r="F167" s="50"/>
      <c r="G167" s="50"/>
      <c r="H167" s="56"/>
      <c r="I167" s="56"/>
      <c r="J167" s="56"/>
      <c r="K167" s="56"/>
      <c r="L167" s="56"/>
      <c r="M167" s="70"/>
    </row>
    <row r="168" spans="2:13" hidden="1" x14ac:dyDescent="0.2">
      <c r="B168" s="39" t="str">
        <f>CONCATENATE("18.",Prüfkriterien_1120[[#This Row],[Spalte2]])</f>
        <v>18.3</v>
      </c>
      <c r="C168" s="40">
        <f>ROW()-ROW(Prüfkriterien_1120[[#Headers],[Spalte3]])</f>
        <v>3</v>
      </c>
      <c r="D168" s="40">
        <f>(Prüfkriterien_1120[Spalte2]+180)/10</f>
        <v>18.3</v>
      </c>
      <c r="E168" s="26"/>
      <c r="F168" s="27"/>
      <c r="G168" s="27"/>
      <c r="H168" s="56"/>
      <c r="I168" s="56"/>
      <c r="J168" s="56"/>
      <c r="K168" s="56"/>
      <c r="L168" s="56"/>
      <c r="M168" s="43"/>
    </row>
    <row r="169" spans="2:13" hidden="1" x14ac:dyDescent="0.2">
      <c r="B169" s="39" t="str">
        <f>CONCATENATE("18.",Prüfkriterien_1120[[#This Row],[Spalte2]])</f>
        <v>18.4</v>
      </c>
      <c r="C169" s="40">
        <f>ROW()-ROW(Prüfkriterien_1120[[#Headers],[Spalte3]])</f>
        <v>4</v>
      </c>
      <c r="D169" s="40">
        <f>(Prüfkriterien_1120[Spalte2]+180)/10</f>
        <v>18.399999999999999</v>
      </c>
      <c r="E169" s="26"/>
      <c r="F169" s="27"/>
      <c r="G169" s="27"/>
      <c r="H169" s="56"/>
      <c r="I169" s="56"/>
      <c r="J169" s="56"/>
      <c r="K169" s="56"/>
      <c r="L169" s="56"/>
      <c r="M169" s="43"/>
    </row>
    <row r="170" spans="2:13" hidden="1" x14ac:dyDescent="0.2">
      <c r="B170" s="47" t="str">
        <f>CONCATENATE("18.",Prüfkriterien_1120[[#This Row],[Spalte2]])</f>
        <v>18.5</v>
      </c>
      <c r="C170" s="48">
        <f>ROW()-ROW(Prüfkriterien_1120[[#Headers],[Spalte3]])</f>
        <v>5</v>
      </c>
      <c r="D170" s="48">
        <f>(Prüfkriterien_1120[Spalte2]+180)/10</f>
        <v>18.5</v>
      </c>
      <c r="E170" s="49"/>
      <c r="F170" s="50"/>
      <c r="G170" s="50"/>
      <c r="H170" s="56"/>
      <c r="I170" s="56"/>
      <c r="J170" s="56"/>
      <c r="K170" s="56"/>
      <c r="L170" s="56"/>
      <c r="M170" s="70"/>
    </row>
    <row r="171" spans="2:13" hidden="1" x14ac:dyDescent="0.2">
      <c r="B171" s="126" t="s">
        <v>91</v>
      </c>
      <c r="C171" s="127"/>
      <c r="D171" s="127"/>
      <c r="E171" s="127"/>
      <c r="F171" s="127"/>
      <c r="G171" s="127"/>
      <c r="H171" s="127"/>
      <c r="I171" s="127"/>
      <c r="J171" s="127"/>
      <c r="K171" s="127"/>
      <c r="L171" s="127"/>
      <c r="M171" s="128"/>
    </row>
    <row r="172" spans="2:13" hidden="1" x14ac:dyDescent="0.2">
      <c r="B172" s="39" t="s">
        <v>39</v>
      </c>
      <c r="C172" s="40" t="s">
        <v>40</v>
      </c>
      <c r="D172" s="40" t="s">
        <v>41</v>
      </c>
      <c r="E172" s="26" t="s">
        <v>42</v>
      </c>
      <c r="F172" s="27" t="s">
        <v>43</v>
      </c>
      <c r="G172" s="27" t="s">
        <v>46</v>
      </c>
      <c r="H172" s="28" t="s">
        <v>47</v>
      </c>
      <c r="I172" s="28" t="s">
        <v>48</v>
      </c>
      <c r="J172" s="28" t="s">
        <v>49</v>
      </c>
      <c r="K172" s="28" t="s">
        <v>50</v>
      </c>
      <c r="L172" s="28" t="s">
        <v>51</v>
      </c>
      <c r="M172" s="29" t="s">
        <v>52</v>
      </c>
    </row>
    <row r="173" spans="2:13" hidden="1" x14ac:dyDescent="0.2">
      <c r="B173" s="39" t="str">
        <f>CONCATENATE("19.",Prüfkriterien_1121[[#This Row],[Spalte2]])</f>
        <v>19.1</v>
      </c>
      <c r="C173" s="40">
        <f>ROW()-ROW(Prüfkriterien_1121[[#Headers],[Spalte3]])</f>
        <v>1</v>
      </c>
      <c r="D173" s="40">
        <f>(Prüfkriterien_1121[Spalte2]+190)/10</f>
        <v>19.100000000000001</v>
      </c>
      <c r="E173" s="26"/>
      <c r="F173" s="27"/>
      <c r="G173" s="27"/>
      <c r="H173" s="56"/>
      <c r="I173" s="56"/>
      <c r="J173" s="56"/>
      <c r="K173" s="56"/>
      <c r="L173" s="56"/>
      <c r="M173" s="43"/>
    </row>
    <row r="174" spans="2:13" hidden="1" x14ac:dyDescent="0.2">
      <c r="B174" s="47" t="str">
        <f>CONCATENATE("19.",Prüfkriterien_1121[[#This Row],[Spalte2]])</f>
        <v>19.2</v>
      </c>
      <c r="C174" s="48">
        <f>ROW()-ROW(Prüfkriterien_1121[[#Headers],[Spalte3]])</f>
        <v>2</v>
      </c>
      <c r="D174" s="48">
        <f>(Prüfkriterien_1121[Spalte2]+190)/10</f>
        <v>19.2</v>
      </c>
      <c r="E174" s="49"/>
      <c r="F174" s="50"/>
      <c r="G174" s="50"/>
      <c r="H174" s="56"/>
      <c r="I174" s="56"/>
      <c r="J174" s="56"/>
      <c r="K174" s="56"/>
      <c r="L174" s="56"/>
      <c r="M174" s="70"/>
    </row>
    <row r="175" spans="2:13" hidden="1" x14ac:dyDescent="0.2">
      <c r="B175" s="39" t="str">
        <f>CONCATENATE("19.",Prüfkriterien_1121[[#This Row],[Spalte2]])</f>
        <v>19.3</v>
      </c>
      <c r="C175" s="40">
        <f>ROW()-ROW(Prüfkriterien_1121[[#Headers],[Spalte3]])</f>
        <v>3</v>
      </c>
      <c r="D175" s="40">
        <f>(Prüfkriterien_1121[Spalte2]+190)/10</f>
        <v>19.3</v>
      </c>
      <c r="E175" s="26"/>
      <c r="F175" s="27"/>
      <c r="G175" s="27"/>
      <c r="H175" s="56"/>
      <c r="I175" s="56"/>
      <c r="J175" s="56"/>
      <c r="K175" s="56"/>
      <c r="L175" s="56"/>
      <c r="M175" s="43"/>
    </row>
    <row r="176" spans="2:13" hidden="1" x14ac:dyDescent="0.2">
      <c r="B176" s="39" t="str">
        <f>CONCATENATE("19.",Prüfkriterien_1121[[#This Row],[Spalte2]])</f>
        <v>19.4</v>
      </c>
      <c r="C176" s="40">
        <f>ROW()-ROW(Prüfkriterien_1121[[#Headers],[Spalte3]])</f>
        <v>4</v>
      </c>
      <c r="D176" s="40">
        <f>(Prüfkriterien_1121[Spalte2]+190)/10</f>
        <v>19.399999999999999</v>
      </c>
      <c r="E176" s="26"/>
      <c r="F176" s="27"/>
      <c r="G176" s="27"/>
      <c r="H176" s="56"/>
      <c r="I176" s="56"/>
      <c r="J176" s="56"/>
      <c r="K176" s="56"/>
      <c r="L176" s="56"/>
      <c r="M176" s="43"/>
    </row>
    <row r="177" spans="2:13" hidden="1" x14ac:dyDescent="0.2">
      <c r="B177" s="47" t="str">
        <f>CONCATENATE("19.",Prüfkriterien_1121[[#This Row],[Spalte2]])</f>
        <v>19.5</v>
      </c>
      <c r="C177" s="48">
        <f>ROW()-ROW(Prüfkriterien_1121[[#Headers],[Spalte3]])</f>
        <v>5</v>
      </c>
      <c r="D177" s="48">
        <f>(Prüfkriterien_1121[Spalte2]+190)/10</f>
        <v>19.5</v>
      </c>
      <c r="E177" s="49"/>
      <c r="F177" s="50"/>
      <c r="G177" s="50"/>
      <c r="H177" s="56"/>
      <c r="I177" s="56"/>
      <c r="J177" s="56"/>
      <c r="K177" s="56"/>
      <c r="L177" s="56"/>
      <c r="M177" s="70"/>
    </row>
    <row r="178" spans="2:13" hidden="1" x14ac:dyDescent="0.2">
      <c r="B178" s="126" t="s">
        <v>92</v>
      </c>
      <c r="C178" s="127"/>
      <c r="D178" s="127"/>
      <c r="E178" s="127"/>
      <c r="F178" s="127"/>
      <c r="G178" s="127"/>
      <c r="H178" s="127"/>
      <c r="I178" s="127"/>
      <c r="J178" s="127"/>
      <c r="K178" s="127"/>
      <c r="L178" s="127"/>
      <c r="M178" s="128"/>
    </row>
    <row r="179" spans="2:13" hidden="1" x14ac:dyDescent="0.2">
      <c r="B179" s="39" t="s">
        <v>39</v>
      </c>
      <c r="C179" s="40" t="s">
        <v>40</v>
      </c>
      <c r="D179" s="40" t="s">
        <v>41</v>
      </c>
      <c r="E179" s="26" t="s">
        <v>42</v>
      </c>
      <c r="F179" s="27" t="s">
        <v>43</v>
      </c>
      <c r="G179" s="27" t="s">
        <v>46</v>
      </c>
      <c r="H179" s="28" t="s">
        <v>47</v>
      </c>
      <c r="I179" s="28" t="s">
        <v>48</v>
      </c>
      <c r="J179" s="28" t="s">
        <v>49</v>
      </c>
      <c r="K179" s="28" t="s">
        <v>50</v>
      </c>
      <c r="L179" s="28" t="s">
        <v>51</v>
      </c>
      <c r="M179" s="29" t="s">
        <v>52</v>
      </c>
    </row>
    <row r="180" spans="2:13" hidden="1" x14ac:dyDescent="0.2">
      <c r="B180" s="39" t="str">
        <f>CONCATENATE("20.",Prüfkriterien_1122[[#This Row],[Spalte2]])</f>
        <v>20.1</v>
      </c>
      <c r="C180" s="40">
        <f>ROW()-ROW(Prüfkriterien_1122[[#Headers],[Spalte3]])</f>
        <v>1</v>
      </c>
      <c r="D180" s="40">
        <f>(Prüfkriterien_1122[Spalte2]+200)/10</f>
        <v>20.100000000000001</v>
      </c>
      <c r="E180" s="26"/>
      <c r="F180" s="27"/>
      <c r="G180" s="27"/>
      <c r="H180" s="56"/>
      <c r="I180" s="56"/>
      <c r="J180" s="56"/>
      <c r="K180" s="56"/>
      <c r="L180" s="56"/>
      <c r="M180" s="43"/>
    </row>
    <row r="181" spans="2:13" hidden="1" x14ac:dyDescent="0.2">
      <c r="B181" s="47" t="str">
        <f>CONCATENATE("20.",Prüfkriterien_1122[[#This Row],[Spalte2]])</f>
        <v>20.2</v>
      </c>
      <c r="C181" s="48">
        <f>ROW()-ROW(Prüfkriterien_1122[[#Headers],[Spalte3]])</f>
        <v>2</v>
      </c>
      <c r="D181" s="48">
        <f>(Prüfkriterien_1122[Spalte2]+200)/10</f>
        <v>20.2</v>
      </c>
      <c r="E181" s="49"/>
      <c r="F181" s="50"/>
      <c r="G181" s="50"/>
      <c r="H181" s="56"/>
      <c r="I181" s="56"/>
      <c r="J181" s="56"/>
      <c r="K181" s="56"/>
      <c r="L181" s="56"/>
      <c r="M181" s="70"/>
    </row>
    <row r="182" spans="2:13" hidden="1" x14ac:dyDescent="0.2">
      <c r="B182" s="39" t="str">
        <f>CONCATENATE("20.",Prüfkriterien_1122[[#This Row],[Spalte2]])</f>
        <v>20.3</v>
      </c>
      <c r="C182" s="40">
        <f>ROW()-ROW(Prüfkriterien_1122[[#Headers],[Spalte3]])</f>
        <v>3</v>
      </c>
      <c r="D182" s="40">
        <f>(Prüfkriterien_1122[Spalte2]+200)/10</f>
        <v>20.3</v>
      </c>
      <c r="E182" s="26"/>
      <c r="F182" s="27"/>
      <c r="G182" s="27"/>
      <c r="H182" s="56"/>
      <c r="I182" s="56"/>
      <c r="J182" s="56"/>
      <c r="K182" s="56"/>
      <c r="L182" s="56"/>
      <c r="M182" s="43"/>
    </row>
    <row r="183" spans="2:13" hidden="1" x14ac:dyDescent="0.2">
      <c r="B183" s="39" t="str">
        <f>CONCATENATE("20.",Prüfkriterien_1122[[#This Row],[Spalte2]])</f>
        <v>20.4</v>
      </c>
      <c r="C183" s="40">
        <f>ROW()-ROW(Prüfkriterien_1122[[#Headers],[Spalte3]])</f>
        <v>4</v>
      </c>
      <c r="D183" s="40">
        <f>(Prüfkriterien_1122[Spalte2]+200)/10</f>
        <v>20.399999999999999</v>
      </c>
      <c r="E183" s="26"/>
      <c r="F183" s="27"/>
      <c r="G183" s="27"/>
      <c r="H183" s="56"/>
      <c r="I183" s="56"/>
      <c r="J183" s="56"/>
      <c r="K183" s="56"/>
      <c r="L183" s="56"/>
      <c r="M183" s="43"/>
    </row>
    <row r="184" spans="2:13" hidden="1" x14ac:dyDescent="0.2">
      <c r="B184" s="47" t="str">
        <f>CONCATENATE("20.",Prüfkriterien_1122[[#This Row],[Spalte2]])</f>
        <v>20.5</v>
      </c>
      <c r="C184" s="48">
        <f>ROW()-ROW(Prüfkriterien_1122[[#Headers],[Spalte3]])</f>
        <v>5</v>
      </c>
      <c r="D184" s="48">
        <f>(Prüfkriterien_1122[Spalte2]+200)/10</f>
        <v>20.5</v>
      </c>
      <c r="E184" s="49"/>
      <c r="F184" s="50"/>
      <c r="G184" s="50"/>
      <c r="H184" s="56"/>
      <c r="I184" s="56"/>
      <c r="J184" s="56"/>
      <c r="K184" s="56"/>
      <c r="L184" s="56"/>
      <c r="M184" s="70"/>
    </row>
  </sheetData>
  <sheetProtection algorithmName="SHA-512" hashValue="FuQon9ilHD6ci9mCCbbSLq97m36/YQFiF1yYQmx4AKrA0Ao5hRmfjrYv5O98OM8swb6syWh4czy6eXdU0IWKww==" saltValue="HF1r6lnq+cydODwZFpX3Aw==" spinCount="100000" sheet="1" formatCells="0" formatRows="0" selectLockedCells="1"/>
  <mergeCells count="32">
    <mergeCell ref="B72:M72"/>
    <mergeCell ref="C4:K4"/>
    <mergeCell ref="B6:B7"/>
    <mergeCell ref="C6:C7"/>
    <mergeCell ref="E6:E7"/>
    <mergeCell ref="F6:F7"/>
    <mergeCell ref="G6:G7"/>
    <mergeCell ref="H6:L6"/>
    <mergeCell ref="M6:M7"/>
    <mergeCell ref="D6:D7"/>
    <mergeCell ref="B38:M38"/>
    <mergeCell ref="B2:M2"/>
    <mergeCell ref="B5:M5"/>
    <mergeCell ref="B8:M8"/>
    <mergeCell ref="B26:M26"/>
    <mergeCell ref="B32:M32"/>
    <mergeCell ref="B3:M3"/>
    <mergeCell ref="B115:M115"/>
    <mergeCell ref="B79:M79"/>
    <mergeCell ref="B87:M87"/>
    <mergeCell ref="B94:M94"/>
    <mergeCell ref="B101:M101"/>
    <mergeCell ref="B108:M108"/>
    <mergeCell ref="B157:M157"/>
    <mergeCell ref="B164:M164"/>
    <mergeCell ref="B171:M171"/>
    <mergeCell ref="B178:M178"/>
    <mergeCell ref="B122:M122"/>
    <mergeCell ref="B129:M129"/>
    <mergeCell ref="B136:M136"/>
    <mergeCell ref="B143:M143"/>
    <mergeCell ref="B150:M150"/>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41" operator="containsText" id="{5E95DCB8-8D9B-43CB-9F0E-367D7B8C392E}">
            <xm:f>NOT(ISERROR(SEARCH("grau",H27)))</xm:f>
            <xm:f>"grau"</xm:f>
            <x14:dxf>
              <font>
                <color rgb="FF808080"/>
              </font>
              <fill>
                <patternFill>
                  <bgColor rgb="FF808080"/>
                </patternFill>
              </fill>
            </x14:dxf>
          </x14:cfRule>
          <xm:sqref>H73:L73 H33:L33 H27:L27 H39:L41</xm:sqref>
        </x14:conditionalFormatting>
        <x14:conditionalFormatting xmlns:xm="http://schemas.microsoft.com/office/excel/2006/main">
          <x14:cfRule type="containsText" priority="38" operator="containsText" id="{856D55F9-5406-42BE-8943-059812964641}">
            <xm:f>NOT(ISERROR(SEARCH("grau",H10)))</xm:f>
            <xm:f>"grau"</xm:f>
            <x14:dxf>
              <font>
                <strike val="0"/>
                <color rgb="FF808080"/>
              </font>
              <fill>
                <patternFill>
                  <bgColor rgb="FF808080"/>
                </patternFill>
              </fill>
            </x14:dxf>
          </x14:cfRule>
          <xm:sqref>H10:L25 H34:L37 H40:L71 H28:L31</xm:sqref>
        </x14:conditionalFormatting>
        <x14:conditionalFormatting xmlns:xm="http://schemas.microsoft.com/office/excel/2006/main">
          <x14:cfRule type="containsText" priority="36" operator="containsText" id="{3EA6EFDB-E455-4F38-A982-1E38324F0343}">
            <xm:f>NOT(ISERROR(SEARCH("grau",H80)))</xm:f>
            <xm:f>"grau"</xm:f>
            <x14:dxf>
              <font>
                <color rgb="FF808080"/>
              </font>
              <fill>
                <patternFill>
                  <bgColor rgb="FF808080"/>
                </patternFill>
              </fill>
            </x14:dxf>
          </x14:cfRule>
          <xm:sqref>H80:L80</xm:sqref>
        </x14:conditionalFormatting>
        <x14:conditionalFormatting xmlns:xm="http://schemas.microsoft.com/office/excel/2006/main">
          <x14:cfRule type="containsText" priority="35" operator="containsText" id="{5BEAB68E-34A9-4110-B056-50320AFBCCB0}">
            <xm:f>NOT(ISERROR(SEARCH("grau",H88)))</xm:f>
            <xm:f>"grau"</xm:f>
            <x14:dxf>
              <font>
                <color rgb="FF808080"/>
              </font>
              <fill>
                <patternFill>
                  <bgColor rgb="FF808080"/>
                </patternFill>
              </fill>
            </x14:dxf>
          </x14:cfRule>
          <xm:sqref>H88:L88</xm:sqref>
        </x14:conditionalFormatting>
        <x14:conditionalFormatting xmlns:xm="http://schemas.microsoft.com/office/excel/2006/main">
          <x14:cfRule type="containsText" priority="34" operator="containsText" id="{CF7EDDB7-2157-4E54-80CC-AC6AB6FBA5CD}">
            <xm:f>NOT(ISERROR(SEARCH("grau",H95)))</xm:f>
            <xm:f>"grau"</xm:f>
            <x14:dxf>
              <font>
                <color rgb="FF808080"/>
              </font>
              <fill>
                <patternFill>
                  <bgColor rgb="FF808080"/>
                </patternFill>
              </fill>
            </x14:dxf>
          </x14:cfRule>
          <xm:sqref>H95:L95</xm:sqref>
        </x14:conditionalFormatting>
        <x14:conditionalFormatting xmlns:xm="http://schemas.microsoft.com/office/excel/2006/main">
          <x14:cfRule type="containsText" priority="33" operator="containsText" id="{A15A7D79-1345-4D48-A805-61E375A492E8}">
            <xm:f>NOT(ISERROR(SEARCH("grau",H102)))</xm:f>
            <xm:f>"grau"</xm:f>
            <x14:dxf>
              <font>
                <color rgb="FF808080"/>
              </font>
              <fill>
                <patternFill>
                  <bgColor rgb="FF808080"/>
                </patternFill>
              </fill>
            </x14:dxf>
          </x14:cfRule>
          <xm:sqref>H102:L102</xm:sqref>
        </x14:conditionalFormatting>
        <x14:conditionalFormatting xmlns:xm="http://schemas.microsoft.com/office/excel/2006/main">
          <x14:cfRule type="containsText" priority="32" operator="containsText" id="{24D64CB9-06C8-4AB6-96E9-068B2C93B725}">
            <xm:f>NOT(ISERROR(SEARCH("grau",H109)))</xm:f>
            <xm:f>"grau"</xm:f>
            <x14:dxf>
              <font>
                <color rgb="FF808080"/>
              </font>
              <fill>
                <patternFill>
                  <bgColor rgb="FF808080"/>
                </patternFill>
              </fill>
            </x14:dxf>
          </x14:cfRule>
          <xm:sqref>H109:L109</xm:sqref>
        </x14:conditionalFormatting>
        <x14:conditionalFormatting xmlns:xm="http://schemas.microsoft.com/office/excel/2006/main">
          <x14:cfRule type="containsText" priority="31" operator="containsText" id="{04852FE4-12C5-447A-9DDA-1F52D59ECA2D}">
            <xm:f>NOT(ISERROR(SEARCH("grau",H116)))</xm:f>
            <xm:f>"grau"</xm:f>
            <x14:dxf>
              <font>
                <color rgb="FF808080"/>
              </font>
              <fill>
                <patternFill>
                  <bgColor rgb="FF808080"/>
                </patternFill>
              </fill>
            </x14:dxf>
          </x14:cfRule>
          <xm:sqref>H116:L116</xm:sqref>
        </x14:conditionalFormatting>
        <x14:conditionalFormatting xmlns:xm="http://schemas.microsoft.com/office/excel/2006/main">
          <x14:cfRule type="containsText" priority="27" operator="containsText" id="{3C7F9D6F-7348-475E-B111-5290B22399CB}">
            <xm:f>NOT(ISERROR(SEARCH("grau",H74)))</xm:f>
            <xm:f>"grau"</xm:f>
            <x14:dxf>
              <font>
                <strike val="0"/>
                <color rgb="FF808080"/>
              </font>
              <fill>
                <patternFill>
                  <bgColor rgb="FF808080"/>
                </patternFill>
              </fill>
            </x14:dxf>
          </x14:cfRule>
          <xm:sqref>H74:L78</xm:sqref>
        </x14:conditionalFormatting>
        <x14:conditionalFormatting xmlns:xm="http://schemas.microsoft.com/office/excel/2006/main">
          <x14:cfRule type="containsText" priority="26" operator="containsText" id="{68654830-C345-4A9E-B254-612F8050723F}">
            <xm:f>NOT(ISERROR(SEARCH("grau",H81)))</xm:f>
            <xm:f>"grau"</xm:f>
            <x14:dxf>
              <font>
                <strike val="0"/>
                <color rgb="FF808080"/>
              </font>
              <fill>
                <patternFill>
                  <bgColor rgb="FF808080"/>
                </patternFill>
              </fill>
            </x14:dxf>
          </x14:cfRule>
          <xm:sqref>H81:L86</xm:sqref>
        </x14:conditionalFormatting>
        <x14:conditionalFormatting xmlns:xm="http://schemas.microsoft.com/office/excel/2006/main">
          <x14:cfRule type="containsText" priority="25" operator="containsText" id="{86FD2B43-43C2-48F5-8A70-07B6CB777C51}">
            <xm:f>NOT(ISERROR(SEARCH("grau",H89)))</xm:f>
            <xm:f>"grau"</xm:f>
            <x14:dxf>
              <font>
                <strike val="0"/>
                <color rgb="FF808080"/>
              </font>
              <fill>
                <patternFill>
                  <bgColor rgb="FF808080"/>
                </patternFill>
              </fill>
            </x14:dxf>
          </x14:cfRule>
          <xm:sqref>H89:L93</xm:sqref>
        </x14:conditionalFormatting>
        <x14:conditionalFormatting xmlns:xm="http://schemas.microsoft.com/office/excel/2006/main">
          <x14:cfRule type="containsText" priority="24" operator="containsText" id="{5BC4E333-64F7-4B72-83BE-1046AF02BDCC}">
            <xm:f>NOT(ISERROR(SEARCH("grau",H96)))</xm:f>
            <xm:f>"grau"</xm:f>
            <x14:dxf>
              <font>
                <strike val="0"/>
                <color rgb="FF808080"/>
              </font>
              <fill>
                <patternFill>
                  <bgColor rgb="FF808080"/>
                </patternFill>
              </fill>
            </x14:dxf>
          </x14:cfRule>
          <xm:sqref>H96:L100</xm:sqref>
        </x14:conditionalFormatting>
        <x14:conditionalFormatting xmlns:xm="http://schemas.microsoft.com/office/excel/2006/main">
          <x14:cfRule type="containsText" priority="23" operator="containsText" id="{95C285D0-7ED5-42CE-B09E-275402939F55}">
            <xm:f>NOT(ISERROR(SEARCH("grau",H103)))</xm:f>
            <xm:f>"grau"</xm:f>
            <x14:dxf>
              <font>
                <strike val="0"/>
                <color rgb="FF808080"/>
              </font>
              <fill>
                <patternFill>
                  <bgColor rgb="FF808080"/>
                </patternFill>
              </fill>
            </x14:dxf>
          </x14:cfRule>
          <xm:sqref>H103:L107</xm:sqref>
        </x14:conditionalFormatting>
        <x14:conditionalFormatting xmlns:xm="http://schemas.microsoft.com/office/excel/2006/main">
          <x14:cfRule type="containsText" priority="22" operator="containsText" id="{1DCA7D83-58EB-4560-A7E1-5D14B8198110}">
            <xm:f>NOT(ISERROR(SEARCH("grau",H110)))</xm:f>
            <xm:f>"grau"</xm:f>
            <x14:dxf>
              <font>
                <strike val="0"/>
                <color rgb="FF808080"/>
              </font>
              <fill>
                <patternFill>
                  <bgColor rgb="FF808080"/>
                </patternFill>
              </fill>
            </x14:dxf>
          </x14:cfRule>
          <xm:sqref>H110:L114</xm:sqref>
        </x14:conditionalFormatting>
        <x14:conditionalFormatting xmlns:xm="http://schemas.microsoft.com/office/excel/2006/main">
          <x14:cfRule type="containsText" priority="21" operator="containsText" id="{A563CE49-0DFC-42E6-94DB-06696CC89F49}">
            <xm:f>NOT(ISERROR(SEARCH("grau",H117)))</xm:f>
            <xm:f>"grau"</xm:f>
            <x14:dxf>
              <font>
                <strike val="0"/>
                <color rgb="FF808080"/>
              </font>
              <fill>
                <patternFill>
                  <bgColor rgb="FF808080"/>
                </patternFill>
              </fill>
            </x14:dxf>
          </x14:cfRule>
          <xm:sqref>H117:L121</xm:sqref>
        </x14:conditionalFormatting>
        <x14:conditionalFormatting xmlns:xm="http://schemas.microsoft.com/office/excel/2006/main">
          <x14:cfRule type="containsText" priority="18" operator="containsText" id="{65067A0B-5A61-4E4B-9D42-11BB99BF41EC}">
            <xm:f>NOT(ISERROR(SEARCH("grau",H123)))</xm:f>
            <xm:f>"grau"</xm:f>
            <x14:dxf>
              <font>
                <color rgb="FF808080"/>
              </font>
              <fill>
                <patternFill>
                  <bgColor rgb="FF808080"/>
                </patternFill>
              </fill>
            </x14:dxf>
          </x14:cfRule>
          <xm:sqref>H123:L123</xm:sqref>
        </x14:conditionalFormatting>
        <x14:conditionalFormatting xmlns:xm="http://schemas.microsoft.com/office/excel/2006/main">
          <x14:cfRule type="containsText" priority="17" operator="containsText" id="{1CECCE4C-C45F-41E6-A625-9BB72793F478}">
            <xm:f>NOT(ISERROR(SEARCH("grau",H124)))</xm:f>
            <xm:f>"grau"</xm:f>
            <x14:dxf>
              <font>
                <strike val="0"/>
                <color rgb="FF808080"/>
              </font>
              <fill>
                <patternFill>
                  <bgColor rgb="FF808080"/>
                </patternFill>
              </fill>
            </x14:dxf>
          </x14:cfRule>
          <xm:sqref>H124:L128</xm:sqref>
        </x14:conditionalFormatting>
        <x14:conditionalFormatting xmlns:xm="http://schemas.microsoft.com/office/excel/2006/main">
          <x14:cfRule type="containsText" priority="16" operator="containsText" id="{02270D33-C4AC-4A31-AB27-BB3107BCA00B}">
            <xm:f>NOT(ISERROR(SEARCH("grau",H130)))</xm:f>
            <xm:f>"grau"</xm:f>
            <x14:dxf>
              <font>
                <color rgb="FF808080"/>
              </font>
              <fill>
                <patternFill>
                  <bgColor rgb="FF808080"/>
                </patternFill>
              </fill>
            </x14:dxf>
          </x14:cfRule>
          <xm:sqref>H130:L130</xm:sqref>
        </x14:conditionalFormatting>
        <x14:conditionalFormatting xmlns:xm="http://schemas.microsoft.com/office/excel/2006/main">
          <x14:cfRule type="containsText" priority="15" operator="containsText" id="{4295F26E-3E36-472D-AE71-6206A0679865}">
            <xm:f>NOT(ISERROR(SEARCH("grau",H131)))</xm:f>
            <xm:f>"grau"</xm:f>
            <x14:dxf>
              <font>
                <strike val="0"/>
                <color rgb="FF808080"/>
              </font>
              <fill>
                <patternFill>
                  <bgColor rgb="FF808080"/>
                </patternFill>
              </fill>
            </x14:dxf>
          </x14:cfRule>
          <xm:sqref>H131:L135</xm:sqref>
        </x14:conditionalFormatting>
        <x14:conditionalFormatting xmlns:xm="http://schemas.microsoft.com/office/excel/2006/main">
          <x14:cfRule type="containsText" priority="14" operator="containsText" id="{9BEEF450-D191-42FF-941E-35F00AFDA0DF}">
            <xm:f>NOT(ISERROR(SEARCH("grau",H137)))</xm:f>
            <xm:f>"grau"</xm:f>
            <x14:dxf>
              <font>
                <color rgb="FF808080"/>
              </font>
              <fill>
                <patternFill>
                  <bgColor rgb="FF808080"/>
                </patternFill>
              </fill>
            </x14:dxf>
          </x14:cfRule>
          <xm:sqref>H137:L137</xm:sqref>
        </x14:conditionalFormatting>
        <x14:conditionalFormatting xmlns:xm="http://schemas.microsoft.com/office/excel/2006/main">
          <x14:cfRule type="containsText" priority="13" operator="containsText" id="{DE2F9B22-A57E-487B-B157-4C4BBC38A2C1}">
            <xm:f>NOT(ISERROR(SEARCH("grau",H138)))</xm:f>
            <xm:f>"grau"</xm:f>
            <x14:dxf>
              <font>
                <strike val="0"/>
                <color rgb="FF808080"/>
              </font>
              <fill>
                <patternFill>
                  <bgColor rgb="FF808080"/>
                </patternFill>
              </fill>
            </x14:dxf>
          </x14:cfRule>
          <xm:sqref>H138:L142</xm:sqref>
        </x14:conditionalFormatting>
        <x14:conditionalFormatting xmlns:xm="http://schemas.microsoft.com/office/excel/2006/main">
          <x14:cfRule type="containsText" priority="12" operator="containsText" id="{288C4941-4BDE-41BB-96E5-EEFE4385A3A9}">
            <xm:f>NOT(ISERROR(SEARCH("grau",H144)))</xm:f>
            <xm:f>"grau"</xm:f>
            <x14:dxf>
              <font>
                <color rgb="FF808080"/>
              </font>
              <fill>
                <patternFill>
                  <bgColor rgb="FF808080"/>
                </patternFill>
              </fill>
            </x14:dxf>
          </x14:cfRule>
          <xm:sqref>H144:L144</xm:sqref>
        </x14:conditionalFormatting>
        <x14:conditionalFormatting xmlns:xm="http://schemas.microsoft.com/office/excel/2006/main">
          <x14:cfRule type="containsText" priority="11" operator="containsText" id="{DF8CF27D-9527-4A3D-A846-A04149E71256}">
            <xm:f>NOT(ISERROR(SEARCH("grau",H145)))</xm:f>
            <xm:f>"grau"</xm:f>
            <x14:dxf>
              <font>
                <strike val="0"/>
                <color rgb="FF808080"/>
              </font>
              <fill>
                <patternFill>
                  <bgColor rgb="FF808080"/>
                </patternFill>
              </fill>
            </x14:dxf>
          </x14:cfRule>
          <xm:sqref>H145:L149</xm:sqref>
        </x14:conditionalFormatting>
        <x14:conditionalFormatting xmlns:xm="http://schemas.microsoft.com/office/excel/2006/main">
          <x14:cfRule type="containsText" priority="10" operator="containsText" id="{FB334C23-F5AF-40A3-9F2B-927FC047297B}">
            <xm:f>NOT(ISERROR(SEARCH("grau",H151)))</xm:f>
            <xm:f>"grau"</xm:f>
            <x14:dxf>
              <font>
                <color rgb="FF808080"/>
              </font>
              <fill>
                <patternFill>
                  <bgColor rgb="FF808080"/>
                </patternFill>
              </fill>
            </x14:dxf>
          </x14:cfRule>
          <xm:sqref>H151:L151</xm:sqref>
        </x14:conditionalFormatting>
        <x14:conditionalFormatting xmlns:xm="http://schemas.microsoft.com/office/excel/2006/main">
          <x14:cfRule type="containsText" priority="9" operator="containsText" id="{B5A30344-B4B8-42CD-830B-1FC4143D80FB}">
            <xm:f>NOT(ISERROR(SEARCH("grau",H152)))</xm:f>
            <xm:f>"grau"</xm:f>
            <x14:dxf>
              <font>
                <strike val="0"/>
                <color rgb="FF808080"/>
              </font>
              <fill>
                <patternFill>
                  <bgColor rgb="FF808080"/>
                </patternFill>
              </fill>
            </x14:dxf>
          </x14:cfRule>
          <xm:sqref>H152:L156</xm:sqref>
        </x14:conditionalFormatting>
        <x14:conditionalFormatting xmlns:xm="http://schemas.microsoft.com/office/excel/2006/main">
          <x14:cfRule type="containsText" priority="8" operator="containsText" id="{8E0223C3-80BA-4C42-830A-0157E6DDEBA8}">
            <xm:f>NOT(ISERROR(SEARCH("grau",H158)))</xm:f>
            <xm:f>"grau"</xm:f>
            <x14:dxf>
              <font>
                <color rgb="FF808080"/>
              </font>
              <fill>
                <patternFill>
                  <bgColor rgb="FF808080"/>
                </patternFill>
              </fill>
            </x14:dxf>
          </x14:cfRule>
          <xm:sqref>H158:L158</xm:sqref>
        </x14:conditionalFormatting>
        <x14:conditionalFormatting xmlns:xm="http://schemas.microsoft.com/office/excel/2006/main">
          <x14:cfRule type="containsText" priority="7" operator="containsText" id="{78C38492-556B-49AA-9490-D83FB69A7E14}">
            <xm:f>NOT(ISERROR(SEARCH("grau",H159)))</xm:f>
            <xm:f>"grau"</xm:f>
            <x14:dxf>
              <font>
                <strike val="0"/>
                <color rgb="FF808080"/>
              </font>
              <fill>
                <patternFill>
                  <bgColor rgb="FF808080"/>
                </patternFill>
              </fill>
            </x14:dxf>
          </x14:cfRule>
          <xm:sqref>H159:L163</xm:sqref>
        </x14:conditionalFormatting>
        <x14:conditionalFormatting xmlns:xm="http://schemas.microsoft.com/office/excel/2006/main">
          <x14:cfRule type="containsText" priority="6" operator="containsText" id="{405EB9AD-F91B-479F-82C5-5390E2E1825F}">
            <xm:f>NOT(ISERROR(SEARCH("grau",H165)))</xm:f>
            <xm:f>"grau"</xm:f>
            <x14:dxf>
              <font>
                <color rgb="FF808080"/>
              </font>
              <fill>
                <patternFill>
                  <bgColor rgb="FF808080"/>
                </patternFill>
              </fill>
            </x14:dxf>
          </x14:cfRule>
          <xm:sqref>H165:L165</xm:sqref>
        </x14:conditionalFormatting>
        <x14:conditionalFormatting xmlns:xm="http://schemas.microsoft.com/office/excel/2006/main">
          <x14:cfRule type="containsText" priority="5" operator="containsText" id="{24A9AE4A-F330-405A-A8FD-14FB1492AC25}">
            <xm:f>NOT(ISERROR(SEARCH("grau",H166)))</xm:f>
            <xm:f>"grau"</xm:f>
            <x14:dxf>
              <font>
                <strike val="0"/>
                <color rgb="FF808080"/>
              </font>
              <fill>
                <patternFill>
                  <bgColor rgb="FF808080"/>
                </patternFill>
              </fill>
            </x14:dxf>
          </x14:cfRule>
          <xm:sqref>H166:L170</xm:sqref>
        </x14:conditionalFormatting>
        <x14:conditionalFormatting xmlns:xm="http://schemas.microsoft.com/office/excel/2006/main">
          <x14:cfRule type="containsText" priority="4" operator="containsText" id="{81F19A2C-7D93-41F5-80FC-A24F41C9D143}">
            <xm:f>NOT(ISERROR(SEARCH("grau",H172)))</xm:f>
            <xm:f>"grau"</xm:f>
            <x14:dxf>
              <font>
                <color rgb="FF808080"/>
              </font>
              <fill>
                <patternFill>
                  <bgColor rgb="FF808080"/>
                </patternFill>
              </fill>
            </x14:dxf>
          </x14:cfRule>
          <xm:sqref>H172:L172</xm:sqref>
        </x14:conditionalFormatting>
        <x14:conditionalFormatting xmlns:xm="http://schemas.microsoft.com/office/excel/2006/main">
          <x14:cfRule type="containsText" priority="3" operator="containsText" id="{57A2F711-9D77-41B5-9E35-3074ED829147}">
            <xm:f>NOT(ISERROR(SEARCH("grau",H173)))</xm:f>
            <xm:f>"grau"</xm:f>
            <x14:dxf>
              <font>
                <strike val="0"/>
                <color rgb="FF808080"/>
              </font>
              <fill>
                <patternFill>
                  <bgColor rgb="FF808080"/>
                </patternFill>
              </fill>
            </x14:dxf>
          </x14:cfRule>
          <xm:sqref>H173:L177</xm:sqref>
        </x14:conditionalFormatting>
        <x14:conditionalFormatting xmlns:xm="http://schemas.microsoft.com/office/excel/2006/main">
          <x14:cfRule type="containsText" priority="2" operator="containsText" id="{CD0ADB6F-FF3E-47EA-A262-5DC5076ED515}">
            <xm:f>NOT(ISERROR(SEARCH("grau",H179)))</xm:f>
            <xm:f>"grau"</xm:f>
            <x14:dxf>
              <font>
                <color rgb="FF808080"/>
              </font>
              <fill>
                <patternFill>
                  <bgColor rgb="FF808080"/>
                </patternFill>
              </fill>
            </x14:dxf>
          </x14:cfRule>
          <xm:sqref>H179:L179</xm:sqref>
        </x14:conditionalFormatting>
        <x14:conditionalFormatting xmlns:xm="http://schemas.microsoft.com/office/excel/2006/main">
          <x14:cfRule type="containsText" priority="1" operator="containsText" id="{F1BBABB6-62E1-4E53-A384-AD6B43001E1A}">
            <xm:f>NOT(ISERROR(SEARCH("grau",H180)))</xm:f>
            <xm:f>"grau"</xm:f>
            <x14:dxf>
              <font>
                <strike val="0"/>
                <color rgb="FF808080"/>
              </font>
              <fill>
                <patternFill>
                  <bgColor rgb="FF808080"/>
                </patternFill>
              </fill>
            </x14:dxf>
          </x14:cfRule>
          <xm:sqref>H180:L184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H109:L114 H73:L78 H80:L86 H88:L93 H95:L100 H102:L107 H116:L121 H123:L128 H130:L135 H137:L142 H144:L149 H151:L156 H158:L163 H165:L170 H172:L177 H179:L184 H9:L25 H33:L37 H39:L71 H27:L31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703125" defaultRowHeight="14.25" x14ac:dyDescent="0.2"/>
  <cols>
    <col min="1" max="1" width="1.140625" style="6" customWidth="1"/>
    <col min="2" max="2" width="29.28515625" style="6" customWidth="1"/>
    <col min="3" max="3" width="53.28515625" style="7" customWidth="1"/>
    <col min="4" max="4" width="1.140625" style="6" customWidth="1"/>
    <col min="5" max="16384" width="11.5703125" style="6"/>
  </cols>
  <sheetData>
    <row r="1" spans="2:5" ht="6" customHeight="1" x14ac:dyDescent="0.2"/>
    <row r="2" spans="2:5" ht="15" x14ac:dyDescent="0.25">
      <c r="B2" s="145" t="s">
        <v>71</v>
      </c>
      <c r="C2" s="145"/>
    </row>
    <row r="3" spans="2:5" ht="7.9" customHeight="1" x14ac:dyDescent="0.25">
      <c r="B3" s="8"/>
      <c r="C3" s="8"/>
    </row>
    <row r="4" spans="2:5" ht="55.9" customHeight="1" x14ac:dyDescent="0.25">
      <c r="B4" s="146" t="s">
        <v>38</v>
      </c>
      <c r="C4" s="146"/>
    </row>
    <row r="5" spans="2:5" ht="7.9" customHeight="1" x14ac:dyDescent="0.2">
      <c r="B5" s="9"/>
      <c r="C5" s="9"/>
    </row>
    <row r="6" spans="2:5" s="10" customFormat="1" ht="25.9" customHeight="1" x14ac:dyDescent="0.25">
      <c r="B6" s="60" t="s">
        <v>53</v>
      </c>
      <c r="C6" s="45" t="s">
        <v>74</v>
      </c>
    </row>
    <row r="7" spans="2:5" s="10" customFormat="1" ht="25.9" customHeight="1" x14ac:dyDescent="0.25">
      <c r="B7" s="60" t="s">
        <v>72</v>
      </c>
      <c r="C7" s="45" t="s">
        <v>75</v>
      </c>
    </row>
    <row r="8" spans="2:5" s="10" customFormat="1" ht="25.9" customHeight="1" x14ac:dyDescent="0.25">
      <c r="B8" s="59" t="s">
        <v>70</v>
      </c>
      <c r="C8" s="46" t="s">
        <v>102</v>
      </c>
    </row>
    <row r="9" spans="2:5" s="10" customFormat="1" ht="25.9" customHeight="1" x14ac:dyDescent="0.25">
      <c r="B9" s="52" t="s">
        <v>54</v>
      </c>
      <c r="C9" s="12" t="s">
        <v>14</v>
      </c>
    </row>
    <row r="10" spans="2:5" s="10" customFormat="1" ht="25.9" customHeight="1" x14ac:dyDescent="0.25">
      <c r="B10" s="11"/>
      <c r="C10" s="68"/>
      <c r="E10" s="61" t="s">
        <v>73</v>
      </c>
    </row>
    <row r="11" spans="2:5" s="10" customFormat="1" ht="25.9" customHeight="1" x14ac:dyDescent="0.25">
      <c r="B11" s="11"/>
      <c r="C11" s="67" t="s">
        <v>36</v>
      </c>
    </row>
    <row r="12" spans="2:5" s="10" customFormat="1" ht="25.9" customHeight="1" x14ac:dyDescent="0.25">
      <c r="B12" s="52" t="s">
        <v>55</v>
      </c>
      <c r="C12" s="62" t="s">
        <v>26</v>
      </c>
    </row>
    <row r="13" spans="2:5" s="10" customFormat="1" ht="25.9" customHeight="1" x14ac:dyDescent="0.25">
      <c r="B13" s="11"/>
      <c r="C13" s="62" t="s">
        <v>27</v>
      </c>
    </row>
    <row r="14" spans="2:5" s="10" customFormat="1" ht="25.9" customHeight="1" x14ac:dyDescent="0.25">
      <c r="B14" s="11"/>
      <c r="C14" s="62"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2023-11-15T11:26:36Z</dcterms:modified>
</cp:coreProperties>
</file>