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5" windowWidth="14805" windowHeight="8010"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Checkliste!$1:$7</definedName>
    <definedName name="Print_Area" localSheetId="0">'Angaben zum Audit'!$A$1:$M$32</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5" i="7" l="1"/>
  <c r="B15" i="7" s="1"/>
  <c r="D15" i="7" l="1"/>
  <c r="C238" i="7"/>
  <c r="B238" i="7" s="1"/>
  <c r="C67" i="7"/>
  <c r="B67" i="7" s="1"/>
  <c r="C68" i="7"/>
  <c r="B68" i="7" s="1"/>
  <c r="D238" i="7" l="1"/>
  <c r="D67" i="7"/>
  <c r="D68" i="7"/>
  <c r="C190" i="7" l="1"/>
  <c r="D190" i="7" s="1"/>
  <c r="B190" i="7" l="1"/>
  <c r="C19" i="7"/>
  <c r="D19" i="7" s="1"/>
  <c r="B19" i="7" l="1"/>
  <c r="C150" i="7"/>
  <c r="B150" i="7" s="1"/>
  <c r="D150" i="7" l="1"/>
  <c r="C229" i="7" l="1"/>
  <c r="B229" i="7" s="1"/>
  <c r="C230" i="7"/>
  <c r="B230" i="7" s="1"/>
  <c r="C231" i="7"/>
  <c r="B231" i="7" s="1"/>
  <c r="C232" i="7"/>
  <c r="B232" i="7" s="1"/>
  <c r="C233" i="7"/>
  <c r="D233" i="7" s="1"/>
  <c r="C234" i="7"/>
  <c r="D234" i="7" s="1"/>
  <c r="C235" i="7"/>
  <c r="B235" i="7" s="1"/>
  <c r="C236" i="7"/>
  <c r="B236" i="7" s="1"/>
  <c r="C237" i="7"/>
  <c r="D237" i="7" s="1"/>
  <c r="C214" i="7"/>
  <c r="B214" i="7" s="1"/>
  <c r="C207" i="7"/>
  <c r="B207" i="7" s="1"/>
  <c r="C208" i="7"/>
  <c r="B208" i="7" s="1"/>
  <c r="C209" i="7"/>
  <c r="B209" i="7" s="1"/>
  <c r="C210" i="7"/>
  <c r="D210" i="7" s="1"/>
  <c r="C206" i="7"/>
  <c r="B206" i="7" s="1"/>
  <c r="C211" i="7"/>
  <c r="B211" i="7" s="1"/>
  <c r="C212" i="7"/>
  <c r="D212" i="7" s="1"/>
  <c r="C213" i="7"/>
  <c r="D213" i="7" s="1"/>
  <c r="C215" i="7"/>
  <c r="D215" i="7" s="1"/>
  <c r="C216" i="7"/>
  <c r="B216" i="7" s="1"/>
  <c r="C217" i="7"/>
  <c r="D217" i="7" s="1"/>
  <c r="C219" i="7"/>
  <c r="D219" i="7" s="1"/>
  <c r="C220" i="7"/>
  <c r="B220" i="7" s="1"/>
  <c r="C221" i="7"/>
  <c r="B221" i="7" s="1"/>
  <c r="D232" i="7" l="1"/>
  <c r="B234" i="7"/>
  <c r="D231" i="7"/>
  <c r="B233" i="7"/>
  <c r="D236" i="7"/>
  <c r="D235" i="7"/>
  <c r="D230" i="7"/>
  <c r="B212" i="7"/>
  <c r="D229" i="7"/>
  <c r="D221" i="7"/>
  <c r="D214" i="7"/>
  <c r="B237" i="7"/>
  <c r="D216" i="7"/>
  <c r="B213" i="7"/>
  <c r="B210" i="7"/>
  <c r="D211" i="7"/>
  <c r="D209" i="7"/>
  <c r="D208" i="7"/>
  <c r="D207" i="7"/>
  <c r="D206" i="7"/>
  <c r="B217" i="7"/>
  <c r="B219" i="7"/>
  <c r="B215" i="7"/>
  <c r="D220" i="7"/>
  <c r="C196" i="7" l="1"/>
  <c r="B196" i="7" s="1"/>
  <c r="C197" i="7"/>
  <c r="B197" i="7" s="1"/>
  <c r="C198" i="7"/>
  <c r="B198" i="7" s="1"/>
  <c r="C199" i="7"/>
  <c r="B199" i="7" s="1"/>
  <c r="C173" i="7"/>
  <c r="B173" i="7" s="1"/>
  <c r="C174" i="7"/>
  <c r="B174" i="7" s="1"/>
  <c r="C175" i="7"/>
  <c r="B175" i="7" s="1"/>
  <c r="C176" i="7"/>
  <c r="D176" i="7" s="1"/>
  <c r="C177" i="7"/>
  <c r="D177" i="7" s="1"/>
  <c r="C178" i="7"/>
  <c r="D178" i="7" s="1"/>
  <c r="C179" i="7"/>
  <c r="B179" i="7" s="1"/>
  <c r="C180" i="7"/>
  <c r="B180" i="7" s="1"/>
  <c r="C181" i="7"/>
  <c r="B181" i="7" s="1"/>
  <c r="C182" i="7"/>
  <c r="B182" i="7" s="1"/>
  <c r="C183" i="7"/>
  <c r="D183" i="7" s="1"/>
  <c r="C184" i="7"/>
  <c r="D184" i="7" s="1"/>
  <c r="C185" i="7"/>
  <c r="B185" i="7" s="1"/>
  <c r="C186" i="7"/>
  <c r="B186" i="7" s="1"/>
  <c r="C187" i="7"/>
  <c r="D187" i="7" s="1"/>
  <c r="C148" i="7"/>
  <c r="B148" i="7" s="1"/>
  <c r="C149" i="7"/>
  <c r="D149" i="7" s="1"/>
  <c r="C151" i="7"/>
  <c r="D151" i="7" s="1"/>
  <c r="C152" i="7"/>
  <c r="B152" i="7" s="1"/>
  <c r="C153" i="7"/>
  <c r="B153" i="7" s="1"/>
  <c r="C154" i="7"/>
  <c r="B154" i="7" s="1"/>
  <c r="C155" i="7"/>
  <c r="D155" i="7" s="1"/>
  <c r="C156" i="7"/>
  <c r="B156" i="7" s="1"/>
  <c r="C157" i="7"/>
  <c r="B157" i="7" s="1"/>
  <c r="C158" i="7"/>
  <c r="D158" i="7" s="1"/>
  <c r="C159" i="7"/>
  <c r="D159" i="7" s="1"/>
  <c r="C160" i="7"/>
  <c r="B160" i="7" s="1"/>
  <c r="C161" i="7"/>
  <c r="D161" i="7" s="1"/>
  <c r="C162" i="7"/>
  <c r="D162" i="7" s="1"/>
  <c r="C163" i="7"/>
  <c r="B163" i="7" s="1"/>
  <c r="C164" i="7"/>
  <c r="B164" i="7" s="1"/>
  <c r="C165" i="7"/>
  <c r="D165" i="7" s="1"/>
  <c r="C120" i="7"/>
  <c r="B120" i="7" s="1"/>
  <c r="C121" i="7"/>
  <c r="B121" i="7" s="1"/>
  <c r="C122" i="7"/>
  <c r="B122" i="7" s="1"/>
  <c r="C123" i="7"/>
  <c r="B123" i="7" s="1"/>
  <c r="C124" i="7"/>
  <c r="B124" i="7" s="1"/>
  <c r="C125" i="7"/>
  <c r="B125" i="7" s="1"/>
  <c r="C126" i="7"/>
  <c r="B126" i="7" s="1"/>
  <c r="C127" i="7"/>
  <c r="B127" i="7" s="1"/>
  <c r="C128" i="7"/>
  <c r="B128" i="7" s="1"/>
  <c r="C129" i="7"/>
  <c r="B129" i="7" s="1"/>
  <c r="C130" i="7"/>
  <c r="B130" i="7" s="1"/>
  <c r="C131" i="7"/>
  <c r="B131" i="7" s="1"/>
  <c r="D124" i="7"/>
  <c r="C132" i="7"/>
  <c r="B132" i="7" s="1"/>
  <c r="C133" i="7"/>
  <c r="B133" i="7" s="1"/>
  <c r="C134" i="7"/>
  <c r="B134" i="7" s="1"/>
  <c r="C135" i="7"/>
  <c r="B135" i="7" s="1"/>
  <c r="C136" i="7"/>
  <c r="D136" i="7" s="1"/>
  <c r="C137" i="7"/>
  <c r="B137" i="7" s="1"/>
  <c r="C138" i="7"/>
  <c r="B138" i="7" s="1"/>
  <c r="C139" i="7"/>
  <c r="B139" i="7" s="1"/>
  <c r="C140" i="7"/>
  <c r="D140" i="7" s="1"/>
  <c r="C89" i="7"/>
  <c r="B89" i="7" s="1"/>
  <c r="C90" i="7"/>
  <c r="B90" i="7" s="1"/>
  <c r="C91" i="7"/>
  <c r="D91" i="7" s="1"/>
  <c r="C92" i="7"/>
  <c r="B92" i="7" s="1"/>
  <c r="C93" i="7"/>
  <c r="B93" i="7" s="1"/>
  <c r="C94" i="7"/>
  <c r="B94" i="7" s="1"/>
  <c r="C95" i="7"/>
  <c r="B95" i="7" s="1"/>
  <c r="C96" i="7"/>
  <c r="B96" i="7" s="1"/>
  <c r="C97" i="7"/>
  <c r="B97" i="7" s="1"/>
  <c r="C98" i="7"/>
  <c r="B98" i="7" s="1"/>
  <c r="C99" i="7"/>
  <c r="B99" i="7" s="1"/>
  <c r="C100" i="7"/>
  <c r="B100" i="7" s="1"/>
  <c r="C101" i="7"/>
  <c r="B101" i="7" s="1"/>
  <c r="C102" i="7"/>
  <c r="B102" i="7" s="1"/>
  <c r="C103" i="7"/>
  <c r="B103" i="7" s="1"/>
  <c r="C104" i="7"/>
  <c r="B104" i="7" s="1"/>
  <c r="C105" i="7"/>
  <c r="B105" i="7" s="1"/>
  <c r="C106" i="7"/>
  <c r="B106" i="7" s="1"/>
  <c r="C107" i="7"/>
  <c r="D107" i="7" s="1"/>
  <c r="C108" i="7"/>
  <c r="D108" i="7" s="1"/>
  <c r="C109" i="7"/>
  <c r="D109" i="7" s="1"/>
  <c r="C110" i="7"/>
  <c r="B110" i="7" s="1"/>
  <c r="C111" i="7"/>
  <c r="B111" i="7" s="1"/>
  <c r="C112" i="7"/>
  <c r="D112" i="7" s="1"/>
  <c r="C83" i="7"/>
  <c r="B83" i="7" s="1"/>
  <c r="C58" i="7"/>
  <c r="B58" i="7" s="1"/>
  <c r="C59" i="7"/>
  <c r="B59" i="7" s="1"/>
  <c r="C55" i="7"/>
  <c r="B55" i="7" s="1"/>
  <c r="C56" i="7"/>
  <c r="B56" i="7" s="1"/>
  <c r="C57" i="7"/>
  <c r="B57" i="7" s="1"/>
  <c r="C60" i="7"/>
  <c r="D60" i="7" s="1"/>
  <c r="C61" i="7"/>
  <c r="D61" i="7" s="1"/>
  <c r="C62" i="7"/>
  <c r="D62" i="7" s="1"/>
  <c r="C63" i="7"/>
  <c r="B63" i="7" s="1"/>
  <c r="C64" i="7"/>
  <c r="B64" i="7" s="1"/>
  <c r="C65" i="7"/>
  <c r="D65" i="7" s="1"/>
  <c r="C42" i="7"/>
  <c r="B42" i="7" s="1"/>
  <c r="C43" i="7"/>
  <c r="B43" i="7" s="1"/>
  <c r="C44" i="7"/>
  <c r="D44" i="7" s="1"/>
  <c r="C45" i="7"/>
  <c r="B45" i="7" s="1"/>
  <c r="C46" i="7"/>
  <c r="B46" i="7" s="1"/>
  <c r="C47" i="7"/>
  <c r="D47" i="7" s="1"/>
  <c r="D126" i="7" l="1"/>
  <c r="D125" i="7"/>
  <c r="D175" i="7"/>
  <c r="B178" i="7"/>
  <c r="D174" i="7"/>
  <c r="B177" i="7"/>
  <c r="B176" i="7"/>
  <c r="D199" i="7"/>
  <c r="D185" i="7"/>
  <c r="D198" i="7"/>
  <c r="D197" i="7"/>
  <c r="D196" i="7"/>
  <c r="D186" i="7"/>
  <c r="D173" i="7"/>
  <c r="D96" i="7"/>
  <c r="D182" i="7"/>
  <c r="D154" i="7"/>
  <c r="D181" i="7"/>
  <c r="D127" i="7"/>
  <c r="D153" i="7"/>
  <c r="B155" i="7"/>
  <c r="D180" i="7"/>
  <c r="B184" i="7"/>
  <c r="D179" i="7"/>
  <c r="B183" i="7"/>
  <c r="D135" i="7"/>
  <c r="D148" i="7"/>
  <c r="B151" i="7"/>
  <c r="B149" i="7"/>
  <c r="B187" i="7"/>
  <c r="D160" i="7"/>
  <c r="D111" i="7"/>
  <c r="D157" i="7"/>
  <c r="D152" i="7"/>
  <c r="D139" i="7"/>
  <c r="B158" i="7"/>
  <c r="D90" i="7"/>
  <c r="D137" i="7"/>
  <c r="D156" i="7"/>
  <c r="B162" i="7"/>
  <c r="B161" i="7"/>
  <c r="B159" i="7"/>
  <c r="D134" i="7"/>
  <c r="D164" i="7"/>
  <c r="D163" i="7"/>
  <c r="B165" i="7"/>
  <c r="B108" i="7"/>
  <c r="D99" i="7"/>
  <c r="D131" i="7"/>
  <c r="D123" i="7"/>
  <c r="D138" i="7"/>
  <c r="D130" i="7"/>
  <c r="D122" i="7"/>
  <c r="D129" i="7"/>
  <c r="D121" i="7"/>
  <c r="D128" i="7"/>
  <c r="D120" i="7"/>
  <c r="D132" i="7"/>
  <c r="B136" i="7"/>
  <c r="D106" i="7"/>
  <c r="B107" i="7"/>
  <c r="D89" i="7"/>
  <c r="D133" i="7"/>
  <c r="D101" i="7"/>
  <c r="D98" i="7"/>
  <c r="D110" i="7"/>
  <c r="B140" i="7"/>
  <c r="B109" i="7"/>
  <c r="B91" i="7"/>
  <c r="D93" i="7"/>
  <c r="D97" i="7"/>
  <c r="D103" i="7"/>
  <c r="D95" i="7"/>
  <c r="D102" i="7"/>
  <c r="D94" i="7"/>
  <c r="B61" i="7"/>
  <c r="D58" i="7"/>
  <c r="D100" i="7"/>
  <c r="D92" i="7"/>
  <c r="D104" i="7"/>
  <c r="D105" i="7"/>
  <c r="D57" i="7"/>
  <c r="D83" i="7"/>
  <c r="B112" i="7"/>
  <c r="D64" i="7"/>
  <c r="D63" i="7"/>
  <c r="D59" i="7"/>
  <c r="B60" i="7"/>
  <c r="D43" i="7"/>
  <c r="B62" i="7"/>
  <c r="D56" i="7"/>
  <c r="D55" i="7"/>
  <c r="B65" i="7"/>
  <c r="D46" i="7"/>
  <c r="D45" i="7"/>
  <c r="D42" i="7"/>
  <c r="B44" i="7"/>
  <c r="B47" i="7"/>
  <c r="C16" i="7" l="1"/>
  <c r="B16" i="7" s="1"/>
  <c r="C17" i="7"/>
  <c r="D17" i="7" s="1"/>
  <c r="C18" i="7"/>
  <c r="B18" i="7" s="1"/>
  <c r="C20" i="7"/>
  <c r="B20" i="7" s="1"/>
  <c r="C21" i="7"/>
  <c r="B21" i="7" s="1"/>
  <c r="C22" i="7"/>
  <c r="D22" i="7" s="1"/>
  <c r="C23" i="7"/>
  <c r="D23" i="7" s="1"/>
  <c r="D18" i="7" l="1"/>
  <c r="B17" i="7"/>
  <c r="D20" i="7"/>
  <c r="D16" i="7"/>
  <c r="B22" i="7"/>
  <c r="B23" i="7"/>
  <c r="D21" i="7"/>
  <c r="C284" i="7" l="1"/>
  <c r="B284" i="7" s="1"/>
  <c r="C283" i="7"/>
  <c r="B283" i="7" s="1"/>
  <c r="C282" i="7"/>
  <c r="D282" i="7" s="1"/>
  <c r="C281" i="7"/>
  <c r="B281" i="7" s="1"/>
  <c r="C280" i="7"/>
  <c r="D280" i="7" s="1"/>
  <c r="C277" i="7"/>
  <c r="B277" i="7" s="1"/>
  <c r="C276" i="7"/>
  <c r="B276" i="7" s="1"/>
  <c r="C275" i="7"/>
  <c r="D275" i="7" s="1"/>
  <c r="C274" i="7"/>
  <c r="D274" i="7" s="1"/>
  <c r="C273" i="7"/>
  <c r="D273" i="7" s="1"/>
  <c r="C270" i="7"/>
  <c r="B270" i="7" s="1"/>
  <c r="C269" i="7"/>
  <c r="B269" i="7" s="1"/>
  <c r="C268" i="7"/>
  <c r="D268" i="7" s="1"/>
  <c r="C267" i="7"/>
  <c r="D267" i="7" s="1"/>
  <c r="C266" i="7"/>
  <c r="D266" i="7" s="1"/>
  <c r="C263" i="7"/>
  <c r="D263" i="7" s="1"/>
  <c r="C262" i="7"/>
  <c r="D262" i="7" s="1"/>
  <c r="C261" i="7"/>
  <c r="D261" i="7" s="1"/>
  <c r="C260" i="7"/>
  <c r="B260" i="7" s="1"/>
  <c r="C259" i="7"/>
  <c r="B259" i="7" s="1"/>
  <c r="C256" i="7"/>
  <c r="B256" i="7" s="1"/>
  <c r="C255" i="7"/>
  <c r="B255" i="7" s="1"/>
  <c r="C254" i="7"/>
  <c r="D254" i="7" s="1"/>
  <c r="C253" i="7"/>
  <c r="B253" i="7" s="1"/>
  <c r="C252" i="7"/>
  <c r="D252" i="7" s="1"/>
  <c r="C249" i="7"/>
  <c r="D249" i="7" s="1"/>
  <c r="C248" i="7"/>
  <c r="D248" i="7" s="1"/>
  <c r="C247" i="7"/>
  <c r="D247" i="7" s="1"/>
  <c r="C246" i="7"/>
  <c r="B246" i="7" s="1"/>
  <c r="C245" i="7"/>
  <c r="B245" i="7" s="1"/>
  <c r="C242" i="7"/>
  <c r="B242" i="7" s="1"/>
  <c r="C241" i="7"/>
  <c r="B241" i="7" s="1"/>
  <c r="C240" i="7"/>
  <c r="D240" i="7" s="1"/>
  <c r="C239" i="7"/>
  <c r="D239" i="7" s="1"/>
  <c r="C228" i="7"/>
  <c r="D228" i="7" s="1"/>
  <c r="C225" i="7"/>
  <c r="D225" i="7" s="1"/>
  <c r="C224" i="7"/>
  <c r="D224" i="7" s="1"/>
  <c r="C223" i="7"/>
  <c r="B223" i="7" s="1"/>
  <c r="C222" i="7"/>
  <c r="B222" i="7" s="1"/>
  <c r="C218" i="7"/>
  <c r="B218" i="7" s="1"/>
  <c r="C203" i="7"/>
  <c r="D203" i="7" s="1"/>
  <c r="C202" i="7"/>
  <c r="D202" i="7" s="1"/>
  <c r="C201" i="7"/>
  <c r="B201" i="7" s="1"/>
  <c r="C200" i="7"/>
  <c r="B200" i="7" s="1"/>
  <c r="C195" i="7"/>
  <c r="B195" i="7" s="1"/>
  <c r="B249" i="7" l="1"/>
  <c r="B247" i="7"/>
  <c r="D256" i="7"/>
  <c r="D255" i="7"/>
  <c r="B261" i="7"/>
  <c r="B248" i="7"/>
  <c r="B268" i="7"/>
  <c r="B254" i="7"/>
  <c r="B267" i="7"/>
  <c r="B275" i="7"/>
  <c r="B252" i="7"/>
  <c r="D253" i="7"/>
  <c r="D260" i="7"/>
  <c r="B280" i="7"/>
  <c r="B240" i="7"/>
  <c r="B239" i="7"/>
  <c r="B274" i="7"/>
  <c r="B228" i="7"/>
  <c r="B282" i="7"/>
  <c r="D246" i="7"/>
  <c r="B262" i="7"/>
  <c r="D284" i="7"/>
  <c r="D283" i="7"/>
  <c r="D281" i="7"/>
  <c r="D277" i="7"/>
  <c r="D276" i="7"/>
  <c r="B273" i="7"/>
  <c r="B266" i="7"/>
  <c r="D269" i="7"/>
  <c r="D270" i="7"/>
  <c r="B263" i="7"/>
  <c r="D259" i="7"/>
  <c r="D245" i="7"/>
  <c r="D242" i="7"/>
  <c r="D241" i="7"/>
  <c r="B225" i="7"/>
  <c r="D223" i="7"/>
  <c r="D222" i="7"/>
  <c r="D218" i="7"/>
  <c r="B224" i="7"/>
  <c r="D200" i="7"/>
  <c r="D201" i="7"/>
  <c r="D195" i="7"/>
  <c r="B203" i="7"/>
  <c r="B202" i="7"/>
  <c r="C11" i="7"/>
  <c r="B11" i="7" s="1"/>
  <c r="D11" i="7" l="1"/>
  <c r="B2" i="2"/>
  <c r="B2" i="7"/>
  <c r="B2" i="1"/>
  <c r="C13" i="7" l="1"/>
  <c r="D13" i="7" s="1"/>
  <c r="C14" i="7"/>
  <c r="D14" i="7" s="1"/>
  <c r="C192" i="7"/>
  <c r="B192" i="7" s="1"/>
  <c r="C191" i="7"/>
  <c r="B191" i="7" s="1"/>
  <c r="C189" i="7"/>
  <c r="D189" i="7" s="1"/>
  <c r="C188" i="7"/>
  <c r="D188" i="7" s="1"/>
  <c r="C172" i="7"/>
  <c r="B172" i="7" s="1"/>
  <c r="C169" i="7"/>
  <c r="D169" i="7" s="1"/>
  <c r="C168" i="7"/>
  <c r="B168" i="7" s="1"/>
  <c r="C167" i="7"/>
  <c r="D167" i="7" s="1"/>
  <c r="C166" i="7"/>
  <c r="D166" i="7" s="1"/>
  <c r="C147" i="7"/>
  <c r="D147" i="7" s="1"/>
  <c r="C144" i="7"/>
  <c r="D144" i="7" s="1"/>
  <c r="C143" i="7"/>
  <c r="B143" i="7" s="1"/>
  <c r="C142" i="7"/>
  <c r="D142" i="7" s="1"/>
  <c r="C141" i="7"/>
  <c r="D141" i="7" s="1"/>
  <c r="C119" i="7"/>
  <c r="B119" i="7" s="1"/>
  <c r="C116" i="7"/>
  <c r="D116" i="7" s="1"/>
  <c r="C115" i="7"/>
  <c r="B115" i="7" s="1"/>
  <c r="C114" i="7"/>
  <c r="D114" i="7" s="1"/>
  <c r="C113" i="7"/>
  <c r="D113" i="7" s="1"/>
  <c r="C88" i="7"/>
  <c r="B88" i="7" s="1"/>
  <c r="C85" i="7"/>
  <c r="B85" i="7" s="1"/>
  <c r="C84" i="7"/>
  <c r="B84" i="7" s="1"/>
  <c r="C82" i="7"/>
  <c r="D82" i="7" s="1"/>
  <c r="C81" i="7"/>
  <c r="D81" i="7" s="1"/>
  <c r="C80" i="7"/>
  <c r="B80" i="7" s="1"/>
  <c r="C77" i="7"/>
  <c r="D77" i="7" s="1"/>
  <c r="C76" i="7"/>
  <c r="B76" i="7" s="1"/>
  <c r="C75" i="7"/>
  <c r="D75" i="7" s="1"/>
  <c r="C74" i="7"/>
  <c r="D74" i="7" s="1"/>
  <c r="C73" i="7"/>
  <c r="B73" i="7" s="1"/>
  <c r="B75" i="7" l="1"/>
  <c r="B116" i="7"/>
  <c r="B141" i="7"/>
  <c r="B167" i="7"/>
  <c r="B13" i="7"/>
  <c r="B74" i="7"/>
  <c r="B82" i="7"/>
  <c r="B144" i="7"/>
  <c r="B166" i="7"/>
  <c r="B189" i="7"/>
  <c r="B77" i="7"/>
  <c r="B81" i="7"/>
  <c r="B114" i="7"/>
  <c r="B169" i="7"/>
  <c r="B147" i="7"/>
  <c r="B188" i="7"/>
  <c r="B113" i="7"/>
  <c r="B142" i="7"/>
  <c r="B14" i="7"/>
  <c r="D73" i="7"/>
  <c r="D76" i="7"/>
  <c r="D192" i="7"/>
  <c r="D172" i="7"/>
  <c r="D191" i="7"/>
  <c r="D168" i="7"/>
  <c r="D119" i="7"/>
  <c r="D143" i="7"/>
  <c r="D88" i="7"/>
  <c r="D115" i="7"/>
  <c r="D85" i="7"/>
  <c r="D80" i="7"/>
  <c r="D84" i="7"/>
  <c r="C69" i="7" l="1"/>
  <c r="B69" i="7" s="1"/>
  <c r="D69" i="7" l="1"/>
  <c r="C70" i="7"/>
  <c r="D70" i="7" s="1"/>
  <c r="C66" i="7"/>
  <c r="D66" i="7" s="1"/>
  <c r="C51" i="7"/>
  <c r="D51" i="7" s="1"/>
  <c r="C50" i="7"/>
  <c r="D50" i="7" s="1"/>
  <c r="C48" i="7"/>
  <c r="D48" i="7" s="1"/>
  <c r="C49" i="7"/>
  <c r="D49" i="7" s="1"/>
  <c r="C38" i="7"/>
  <c r="B38" i="7" s="1"/>
  <c r="C37" i="7"/>
  <c r="B37" i="7" s="1"/>
  <c r="C36" i="7"/>
  <c r="D36" i="7" s="1"/>
  <c r="C35" i="7"/>
  <c r="D35" i="7" s="1"/>
  <c r="C30" i="7"/>
  <c r="D30" i="7" s="1"/>
  <c r="C31" i="7"/>
  <c r="B31" i="7" s="1"/>
  <c r="C29" i="7"/>
  <c r="D29" i="7" s="1"/>
  <c r="C28" i="7"/>
  <c r="B28" i="7" s="1"/>
  <c r="B70" i="7" l="1"/>
  <c r="B66" i="7"/>
  <c r="B51" i="7"/>
  <c r="B50" i="7"/>
  <c r="B48" i="7"/>
  <c r="B49" i="7"/>
  <c r="D37" i="7"/>
  <c r="D38" i="7"/>
  <c r="B36" i="7"/>
  <c r="B35" i="7"/>
  <c r="B30" i="7"/>
  <c r="B29" i="7"/>
  <c r="D31" i="7"/>
  <c r="D28" i="7"/>
  <c r="C34" i="7" l="1"/>
  <c r="C27" i="7"/>
  <c r="C41" i="7"/>
  <c r="C54" i="7"/>
  <c r="C24" i="7"/>
  <c r="C10" i="7"/>
  <c r="C12" i="7"/>
  <c r="D34" i="7" l="1"/>
  <c r="B34" i="7"/>
  <c r="D41" i="7"/>
  <c r="B41" i="7"/>
  <c r="D10" i="7"/>
  <c r="B10" i="7"/>
  <c r="D54" i="7"/>
  <c r="B54" i="7"/>
  <c r="D27" i="7"/>
  <c r="B27" i="7"/>
  <c r="D24" i="7"/>
  <c r="B24" i="7"/>
  <c r="D12" i="7"/>
  <c r="B12" i="7"/>
</calcChain>
</file>

<file path=xl/sharedStrings.xml><?xml version="1.0" encoding="utf-8"?>
<sst xmlns="http://schemas.openxmlformats.org/spreadsheetml/2006/main" count="870" uniqueCount="391">
  <si>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</si>
  <si>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</si>
  <si>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</si>
  <si>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</si>
  <si>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</si>
  <si>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</si>
  <si>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</si>
  <si>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</si>
  <si>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</si>
  <si>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</si>
  <si>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</si>
  <si>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</si>
  <si>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</si>
  <si>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</si>
  <si>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</si>
  <si>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</si>
  <si>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</si>
  <si>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</si>
  <si>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</si>
  <si>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</si>
  <si>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</si>
  <si>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</si>
  <si>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</si>
  <si>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</si>
  <si>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</si>
  <si>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</si>
  <si>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</si>
  <si>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</si>
  <si>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</si>
  <si>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</si>
  <si>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</si>
  <si>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</si>
  <si>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</si>
  <si>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</si>
  <si>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</si>
  <si>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</si>
  <si>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</si>
  <si>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</si>
  <si>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</si>
  <si>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</si>
  <si>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</si>
  <si>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</si>
  <si>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</si>
  <si>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</si>
  <si>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</si>
  <si>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</si>
  <si>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</si>
  <si>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</si>
  <si>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</si>
  <si>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</si>
  <si>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</si>
  <si>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</si>
  <si>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</si>
  <si>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</si>
  <si>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</si>
  <si>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</si>
  <si>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</si>
  <si>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</si>
  <si>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</si>
  <si>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</si>
  <si>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</si>
  <si>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</si>
  <si>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</si>
  <si>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</si>
  <si>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</si>
  <si>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</si>
  <si>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</si>
  <si>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</si>
  <si>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</si>
  <si>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</si>
  <si>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</si>
  <si>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</si>
  <si>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</si>
  <si>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</si>
  <si>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</si>
  <si>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</si>
  <si>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</si>
  <si>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</si>
  <si>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</si>
  <si>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15.</t>
  </si>
  <si>
    <t>16.</t>
  </si>
  <si>
    <t>17.</t>
  </si>
  <si>
    <t>18.</t>
  </si>
  <si>
    <t>19.</t>
  </si>
  <si>
    <t>20.</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</si>
  <si>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</si>
  <si>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</si>
  <si>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</si>
  <si>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</si>
  <si>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</si>
  <si>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</si>
  <si>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</si>
  <si>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</si>
  <si>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</si>
  <si>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t>Ferkelerzeugung</t>
  </si>
  <si>
    <r>
      <t xml:space="preserve">Prüfung des vorangegangenen Auditberichts und der darin festgehaltenen Korrekturmaßnahmen zur Abstellung der Abweichungen. </t>
    </r>
    <r>
      <rPr>
        <b/>
        <sz val="10"/>
        <color theme="1"/>
        <rFont val="Arial"/>
        <family val="2"/>
      </rPr>
      <t xml:space="preserve"> </t>
    </r>
  </si>
  <si>
    <t>Die Anforderungen bezüglich der Meldepflicht werden erfüllt.</t>
  </si>
  <si>
    <t xml:space="preserve">Die Eigenkontrolle wurde alle 12 Monate durchgeführt und dokumentiert. </t>
  </si>
  <si>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</si>
  <si>
    <t xml:space="preserve">Festgelegte Korrekturmaßnahmen aus der TSL-Eigenkontrolle wurden fristgerecht umgesetzt und dokumentiert. </t>
  </si>
  <si>
    <t>Ein gültiger Bestandsbetreuungsvertrag mit einem Tierarzt liegt vor.</t>
  </si>
  <si>
    <t>Aus den Dokumenten ist die Plausibilität der Tierbewegungen ableitbar.</t>
  </si>
  <si>
    <r>
      <t xml:space="preserve">Plausibilität der Tierbewegungen ist nicht ableitbar =  </t>
    </r>
    <r>
      <rPr>
        <b/>
        <sz val="10"/>
        <color theme="1"/>
        <rFont val="Arial"/>
        <family val="2"/>
      </rPr>
      <t>K.O.</t>
    </r>
  </si>
  <si>
    <t>RL Zert 2024
3.2</t>
  </si>
  <si>
    <t>RL Zert 2024
6.4.2</t>
  </si>
  <si>
    <t>RL Zert 2024
6</t>
  </si>
  <si>
    <t>2.3</t>
  </si>
  <si>
    <t>2.5</t>
  </si>
  <si>
    <t>4.1.4</t>
  </si>
  <si>
    <t>3.2</t>
  </si>
  <si>
    <t>2. Anforderungen an den Betrieb zur Teilnahme am Tierschutzlabel-System</t>
  </si>
  <si>
    <t>2</t>
  </si>
  <si>
    <t>Die gesetzlichen Vorgaben werden augenscheinlich eingehalten.</t>
  </si>
  <si>
    <t>Vorgaben des Tierschutzgesetzes, der TierSchNutzV mit den entsprechenden Ausführungshinweisen, des Arzneimittelgesetzes, der Verordnung EG 1099/2009 des Rates über den Schutz von Tieren zum Zeitpunkt der Tötung in Verbindung mit der deutschen TierSchlV und der TiersSchutzTrV in der jeweils gültigen Fassung.</t>
  </si>
  <si>
    <t>2.6</t>
  </si>
  <si>
    <t xml:space="preserve">Der Betriebsleiter bzw. die für die Tierhaltung hauptverantwortliche Person hat die nötige Sachkunde. </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</si>
  <si>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</si>
  <si>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</si>
  <si>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2.7</t>
  </si>
  <si>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</si>
  <si>
    <t xml:space="preserve">3. Allgemeine Anforderungen an den tierhaltenden Betrieb </t>
  </si>
  <si>
    <t>3.1</t>
  </si>
  <si>
    <r>
      <t xml:space="preserve">Kombinationen verschiedener Produktionsstandards einer Nutzungsart innerhalb eines teilnehmenden Betriebes ohne Vorliegen einer ANG durch den DTSchB = </t>
    </r>
    <r>
      <rPr>
        <b/>
        <sz val="10"/>
        <color theme="1"/>
        <rFont val="Arial"/>
        <family val="2"/>
      </rPr>
      <t>K.O.</t>
    </r>
  </si>
  <si>
    <t>4. Allgemeine Anforderungen an den tierhaltenden Bereich</t>
  </si>
  <si>
    <t>4.1.1</t>
  </si>
  <si>
    <t>Protokolle des Tierhalters mit den aufgeführten Gegenmaßnahmen, die durchgeführt wurden, prüfen sowie die Dokumentation über Entwicklung der Situation.</t>
  </si>
  <si>
    <t>4.1.2</t>
  </si>
  <si>
    <t>4.1.3</t>
  </si>
  <si>
    <t>sensorische Schätzung</t>
  </si>
  <si>
    <t>4.1.5</t>
  </si>
  <si>
    <t>z. B. Überprüfung durch Stallklimaexperten</t>
  </si>
  <si>
    <t>z. B. Sprüheinrichungen oder Duschen. 
Eine automatische Regelung muss vorhanden sein (z. B. durch Zeitschaltuhr, Temperatursensor).
Durch die Schweine selbst bedienbare Kühlungseinrichtungen sind anstelle einer automatischen Regelung ebenfalls zulässig. 
Die Anforderungen an die Kühlung, die über die gesetzlichen Anforderungen hinausgehen, gelten für ferkelführende Sauen nicht.</t>
  </si>
  <si>
    <t>4.2.1</t>
  </si>
  <si>
    <t>Das heißt Buchten, in denen sich die Sauen jederzeit frei bewegen können. Eine Fixierung der Sauen darf bei Behandlungen und anderen Eingriffen an Ferkeln und Sauen kurzzeitig, also max. für die Dauer der Behandlung oder des Eingriffes, erfolgen.</t>
  </si>
  <si>
    <t>Mind. 7,5 m² Bruttofläche</t>
  </si>
  <si>
    <t>überwiegend: &gt; 50 %</t>
  </si>
  <si>
    <t xml:space="preserve">• geschützt vor der Sau durch Bügel oder 
• geschlossene Seiten. 
• planbefestigt 
• eingestreut
• mind. 1,8 m² (Nettofläche) </t>
  </si>
  <si>
    <t>Mutter-Kind-Tränken sind zulässig. Es muss sichergestellt sein, dass die Ferkel daraus jederzeit Wasser aufnehmen können.</t>
  </si>
  <si>
    <t>6. Ferkelführende Sauen und Saugferkel - Saugferkelmanagement</t>
  </si>
  <si>
    <t>4.2.4</t>
  </si>
  <si>
    <t xml:space="preserve">Nur erlaubt, sofern aus gesundheitlichen oder anderen tierschutzrelevanten Gründen ein Wurfausgleich oder der Einsatz einer natürlichen Amme nicht möglich ist.
Eine Nutzung ist mit Begründung und der Beschreibung vorangegangener Maßnahmen zu dokumentieren. </t>
  </si>
  <si>
    <t>7. Ferkelführende Sauen und Saugferkel - Eingriffe an Saugferkeln</t>
  </si>
  <si>
    <t>4.2.5</t>
  </si>
  <si>
    <r>
      <t xml:space="preserve">Kupieren der Schwänze = </t>
    </r>
    <r>
      <rPr>
        <b/>
        <sz val="10"/>
        <color theme="1"/>
        <rFont val="Arial"/>
        <family val="2"/>
      </rPr>
      <t>K.O.</t>
    </r>
  </si>
  <si>
    <r>
      <t xml:space="preserve">Chirurgische Kastration von männlichen Ferkeln ohne Schmerzausschaltung = </t>
    </r>
    <r>
      <rPr>
        <b/>
        <sz val="10"/>
        <color theme="1"/>
        <rFont val="Arial"/>
        <family val="2"/>
      </rPr>
      <t>K.O.</t>
    </r>
    <r>
      <rPr>
        <sz val="10"/>
        <color theme="1"/>
        <rFont val="Arial"/>
        <family val="2"/>
      </rPr>
      <t xml:space="preserve">
Erlaubte Methoden sind die Jungebermast, die Impfung gegen Ebergeruch („Immunokastration“) sowie die chirurgische Kastration unter Allgemeinanästhesie kombiniert mit zusätzlicher Schmerzmittelgabe.</t>
    </r>
  </si>
  <si>
    <t>• Ferkelnest weist Mikroklima auf
• flächendeckend eingestreut (z. B. Gesteinsmehl oder Stroh)
• mind. 0,8 m²</t>
  </si>
  <si>
    <t>8. Sauen vom Absetzen bis zur ersten Besamung nach dem Absetzen</t>
  </si>
  <si>
    <t>4.3</t>
  </si>
  <si>
    <t>Eine Fixierung ist nur kurzzeitig zum Besamen der Sauen zulässig.</t>
  </si>
  <si>
    <t>Die Bemessung des Liegebereiches erfolgt grundsätzlich exklusive eventueller Einrichtungen, das heißt den Tieren müssen die vorgegebenen Flächenmaße als Liegefläche uneingeschränkt zur Verfügung stehen.</t>
  </si>
  <si>
    <t>Die Fütterung mit bestehenden Abrufstationen wird bei Betrieben, die bereits vor dem 01.01.2023 als TSL-Zukaufbetrieb erstzertifiziert waren, geduldet.</t>
  </si>
  <si>
    <t>Sonderregelung bei Futtertrog mit Aqua Level</t>
  </si>
  <si>
    <t>Diese zusätzliche Tränke ist auch im Winter bei frostfreien Temperaturen funktionsfähig zu halten.</t>
  </si>
  <si>
    <t>Die Menge an Stroh muss ausreichend sein, um einen direkten Kontakt zwischen dem Tier und dem Boden zu verhindern.</t>
  </si>
  <si>
    <t>z. 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und den Tieren so das Wühlen ermöglichen. 
Das Beschäftigungsmaterial muss in einem Verhältnis von max. 6 Tieren pro Beschäftigungsplatz an den Raufen oder anderen Behältnissen angeboten werden.</t>
  </si>
  <si>
    <t>9. Tragende Sauen (inklusive möglicher Umrauscher)</t>
  </si>
  <si>
    <t>4.4</t>
  </si>
  <si>
    <t>z. 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und den Tieren so das Wühlen ermöglichen. 
Das Beschäftigungsmaterial muss in einem Verhältnis von max. 6 Tieren pro Beschäftigungsplatz an den Raufen oder anderen Behältnissen angeboten werden.</t>
  </si>
  <si>
    <t>10. Eber</t>
  </si>
  <si>
    <t>4.5</t>
  </si>
  <si>
    <t>bis auf die Platzanforderungen</t>
  </si>
  <si>
    <t xml:space="preserve">z. 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und den Tieren so das Wühlen ermöglichen. </t>
  </si>
  <si>
    <t>11. Zuchtläufer</t>
  </si>
  <si>
    <t>4.6.1</t>
  </si>
  <si>
    <t>4.6.2</t>
  </si>
  <si>
    <t>4.6.3</t>
  </si>
  <si>
    <t>Dem Tier muss es möglich sein, eine physiologische Körperhaltung einzunehmen.</t>
  </si>
  <si>
    <t xml:space="preserve">Mind. 2 Tränken pro Bucht; (1 Tränke mind. 1 m Abstand vom Trog).
Tier-Tränkeplatzverhältnis 12:1. </t>
  </si>
  <si>
    <t>Mind. 1 offene Tränke pro Bucht. Tier-Tränkeplatzverhältnis 36:1.</t>
  </si>
  <si>
    <t>6.1</t>
  </si>
  <si>
    <t>6.2</t>
  </si>
  <si>
    <t>6.3.1</t>
  </si>
  <si>
    <t>Berechnung der geplanten Transportstrecke</t>
  </si>
  <si>
    <t>Berechnung der geplanten Transportdauer:
Der Transport beginnt mit dem Beladen des ersten TSL-Tieres und endet mit der Ankunft am Schlachtunternehmen.</t>
  </si>
  <si>
    <t>Dokumentation muss vorliegen.</t>
  </si>
  <si>
    <t>Bei Außentemperaturen ab 30 °C ist kein Transport mehr zulässig. Ausgenommen sind Transporte, die mit Transportfahrzeugen durchgeführt werden, die mit einer funktionsfähigen Klimaanlage ausgestattet sind. 
Dokumentation muss vorliegen.</t>
  </si>
  <si>
    <t>Das Treiben beim Entladen der Tiere muss ruhig und unter Nutzung des Herdentriebes erfolgen. Schmerzinduzierendes Treiben (z. B. Einsatz von elektrischen Treibstöcken, Schläge) ist verboten.
Dokumentation muss vorliegen.</t>
  </si>
  <si>
    <r>
      <t>Eine entsprechende Erklärung ist vom Tierhalter im Audit vorzulegen (</t>
    </r>
    <r>
      <rPr>
        <b/>
        <sz val="10"/>
        <color theme="1"/>
        <rFont val="Calibri"/>
        <family val="2"/>
      </rPr>
      <t>→</t>
    </r>
    <r>
      <rPr>
        <b/>
        <sz val="10"/>
        <color theme="1"/>
        <rFont val="Arial"/>
        <family val="2"/>
      </rPr>
      <t>MU 8.6</t>
    </r>
    <r>
      <rPr>
        <sz val="10"/>
        <color theme="1"/>
        <rFont val="Arial"/>
        <family val="2"/>
      </rPr>
      <t>)</t>
    </r>
  </si>
  <si>
    <r>
      <t xml:space="preserve">Wird eine Hormonbehandlung zur Abortauslösung angewendet = </t>
    </r>
    <r>
      <rPr>
        <b/>
        <sz val="10"/>
        <color theme="1"/>
        <rFont val="Arial"/>
        <family val="2"/>
      </rPr>
      <t>K.O.</t>
    </r>
    <r>
      <rPr>
        <sz val="10"/>
        <color theme="1"/>
        <rFont val="Arial"/>
        <family val="2"/>
      </rPr>
      <t xml:space="preserve">
Eine entsprechende Erklärung ist vom Tierhalter im Audit vorzulegen (</t>
    </r>
    <r>
      <rPr>
        <b/>
        <sz val="10"/>
        <color theme="1"/>
        <rFont val="Calibri"/>
        <family val="2"/>
      </rPr>
      <t>→</t>
    </r>
    <r>
      <rPr>
        <b/>
        <sz val="10"/>
        <color theme="1"/>
        <rFont val="Arial"/>
        <family val="2"/>
      </rPr>
      <t>MU 8.7</t>
    </r>
    <r>
      <rPr>
        <sz val="10"/>
        <color theme="1"/>
        <rFont val="Arial"/>
        <family val="2"/>
      </rPr>
      <t xml:space="preserve">). </t>
    </r>
  </si>
  <si>
    <t>Bei Parallelhaltung: Die Bedingungen für eine ANG werden eingehalten.</t>
  </si>
  <si>
    <t>Zugang zu allen Betriebseinheiten (sofern nicht in der ANG abweichend angegeben);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t>
  </si>
  <si>
    <t>Bei Parallelhaltung: Ferkel, welche nicht nach den Anforderungen der FEZ Premiumstufe gehalten werden, werden nicht mit dem TSL Premiumstufe vermarktet.</t>
  </si>
  <si>
    <t>Die Tiere weisen keine erkennbaren Zeichen auf, die auf eine Störung des Allgemeinbefindens des Gesamtbestandes hinweisen.</t>
  </si>
  <si>
    <t>Bei Störungen des Allgemeinbefindens der Tiere werden wirksame Gegenmaßnahmen ergriffen und protokolliert.</t>
  </si>
  <si>
    <t>Auf den Einsatz von Fischmehl, Blutprodukten und tierischen Geweben in der Fütterung wird verzichtet.</t>
  </si>
  <si>
    <t>Die Schadgaskonzentrationen liegen in Bereichen, die die Gesundheit der Tiere nicht beeinträchtigen.</t>
  </si>
  <si>
    <t>Funktionsfähige Einrichtungen zur Luftkühlung oder andere Kühlungsmöglichkeiten sind vorhanden.</t>
  </si>
  <si>
    <t>Die Kühlungsmöglichkeiten werden bei Bedarf eingesetzt.</t>
  </si>
  <si>
    <t>Antibiotika werden nur nach tierärztlicher Indikation und nicht zur Prophylaxe eingesetzt.</t>
  </si>
  <si>
    <t>Auf den Einsatz Reserveantibiotika für die Humanmedizin wird verzichtet.</t>
  </si>
  <si>
    <t>Der Sau und ihrem Wurf stehen Buchten zur freien Abferkelung zur Verfügung.</t>
  </si>
  <si>
    <t>Die Mindestflächen für die Abferkelbuchten werden eingehalten.</t>
  </si>
  <si>
    <t>Abferkelbuchten sind so ausgestaltet, dass sie eine Trennung in Funktionsbereiche ermöglichen.</t>
  </si>
  <si>
    <t>Der überwiegende Teil der Bucht ist planbefestigt.</t>
  </si>
  <si>
    <t>Die Wände zu den Nachbarbuchten im Liegebereich sind geschlossen und im Kotbereich offen.</t>
  </si>
  <si>
    <t>Der Liegebereich ist planbefestigt, mit geeignetem organischen Material der Temperatur angepasst eingestreut und trocken.</t>
  </si>
  <si>
    <t xml:space="preserve">Verbleiben Ferkel bis zum Absetzen in der Abferkelbucht: Es wird ihnen ein Ferkelbereich angeboten, der vor der Sau geschützt ist und den weiteren Anforderungen entspricht.  </t>
  </si>
  <si>
    <t xml:space="preserve">Verbleiben Ferkel bis zum Absetzen in der Abferkelbucht: Es wird ihnen innerhalb des Ferkelbereichs ein Nest angeboten, welches den Anforderungen entspricht.  </t>
  </si>
  <si>
    <t>Die Anforderungen an das Mikroklima in den Ferkelnestern werden eingehalten.</t>
  </si>
  <si>
    <t>Den Sauen wird zur Beschäftigung geeignetes hygienisch einwandfreies langfaseriges organisches Material zur freien Verfügung angeboten.</t>
  </si>
  <si>
    <t>Für die Sau ist die Wasseraufnahme getrennt vom Trog möglich.</t>
  </si>
  <si>
    <t>Für die Sau ist eine Tränkemöglichkeit zum Saufen aus offener Fläche vorhanden.</t>
  </si>
  <si>
    <t xml:space="preserve">Für die Saugferkel ist ab dem 7. Lebenstag eine Tränkemöglichkeit zum Saufen aus offener Fläche vorhanden. </t>
  </si>
  <si>
    <t xml:space="preserve">Ferkel werden nur abgesetzt, wenn das mittlere Gewicht der Ferkel eines Wurfes mind. 8 kg beträgt. </t>
  </si>
  <si>
    <t xml:space="preserve">Eine künstliche Amme zur mutterlosen Ferkelaufzucht wird nur im Einzelfall eingesetzt. </t>
  </si>
  <si>
    <t xml:space="preserve">Je Betrieb werden max. 2 entsprechende künstliche Ammensysteme vorgehalten. </t>
  </si>
  <si>
    <t>Den Ferkeln wird bodennah jederzeit zugänglich organisches und fressbares Material angeboten.</t>
  </si>
  <si>
    <t>Nach Anästhesie der Ferkel bis zur Wiedererlangung der vollständigen motorischen Fähigkeiten werden Schutzmaßnahmen (Wärme, Separation von der Muttersau) umgesetzt.</t>
  </si>
  <si>
    <t>Tierverluste, die im direkten oder vermuteten Zusammenhang mit der Narkose auftreten, werden mit dem Hinweis, welche Methode angewandt wurde, dokumentiert.</t>
  </si>
  <si>
    <r>
      <t xml:space="preserve">Einsatz vom PMSG = </t>
    </r>
    <r>
      <rPr>
        <b/>
        <sz val="10"/>
        <color theme="1"/>
        <rFont val="Arial"/>
        <family val="2"/>
      </rPr>
      <t>K.O</t>
    </r>
    <r>
      <rPr>
        <sz val="10"/>
        <color theme="1"/>
        <rFont val="Arial"/>
        <family val="2"/>
      </rPr>
      <t>.</t>
    </r>
  </si>
  <si>
    <t>Die Sauen werden in Gruppen gehalten.</t>
  </si>
  <si>
    <t>Auf das Kupieren der Schwänze wird verzichtet.</t>
  </si>
  <si>
    <t>Jeder Sau steht eine Liegefläche von 
mind. 1,3 m² zur Verfügung.</t>
  </si>
  <si>
    <t>Der Liegebereich ist zugluftfrei, planbefestigt, flächendeckend mit geeignetem organischen Material eingestreut und trocken.</t>
  </si>
  <si>
    <t xml:space="preserve">Der Boden ist trittsicher gestaltet. </t>
  </si>
  <si>
    <t>Der Boden ist außer im Kotbereich und unter Trögen sowie Tränken planbefestigt und flächendeckend mit geeignetem organischem Material eingestreut.</t>
  </si>
  <si>
    <t>Ein Tier-Fressplatz-Verhältnis von 1:1 wird eingehalten.</t>
  </si>
  <si>
    <t>Die Sauen werden mittels Fressplatzteiler oder durch Einzelfressstände vor gegenseitigem Verdrängen geschützt.</t>
  </si>
  <si>
    <t>Auf die Fütterung mit Abrufstationen wird verzichtet.</t>
  </si>
  <si>
    <t>Bei Fütterung mit Abrufstationen: Zusätzliches langfaseriges organisches Material in Raufen oder vergleichbaren Behältnissen, die den Tieren eine ungehinderte, bodennahe Aufnahme des Futters ermöglichen, wird zur ad lib. Aufnahme angeboten.</t>
  </si>
  <si>
    <t>Mind. 1 Tränke ist gänzlich getrennt vom Futtertrog/Futterautomaten in einem Abstand von mind. 1 m platziert.</t>
  </si>
  <si>
    <t>Mind. die Hälfte der Tränken ist offen.</t>
  </si>
  <si>
    <t>Pro Bucht werden mind. 2 funktionsfähige Tränken vorgehalten.</t>
  </si>
  <si>
    <t xml:space="preserve">Eine zusätzliche Tränke ist im Auslauf angebracht. </t>
  </si>
  <si>
    <t>Den Sauen steht ein ständig zugänglicher Auslauf zur Verfügung.</t>
  </si>
  <si>
    <t>Die Auslaufläche beträgt mind. 1,5 m² pro Sau.</t>
  </si>
  <si>
    <t>Die Krankenbuchten sind als solche gekennzeichnet.</t>
  </si>
  <si>
    <t>Jeder Sau steht in der Krankenbucht eine Fläche von mind. 4 m² zur Verfügung.</t>
  </si>
  <si>
    <t>Jeder Sau steht in der Krankenbucht eine Stallinnenfläche von mind. 2,5 m² zur Verfügung.</t>
  </si>
  <si>
    <t>Jeder Sau steht in der Krankenbucht eine Liegefläche (im Stall) von mind. 1,3 m² zur Verfügung.</t>
  </si>
  <si>
    <t xml:space="preserve">Der Liegebereich der Krankenbucht ist zugluftfrei, planbefestigt, flächendeckend mit geeignetem organischen Material eingestreut und trocken. </t>
  </si>
  <si>
    <t>In der Krankenbucht sind die Tränken und das Futter jederzeit für alle Sauen erreichbar.</t>
  </si>
  <si>
    <t>Die Sauen werden in Gruppe gehalten.</t>
  </si>
  <si>
    <r>
      <t>Jeder Sau steht eine Gesamtfläche von 
mind. 4 m</t>
    </r>
    <r>
      <rPr>
        <vertAlign val="superscript"/>
        <sz val="10"/>
        <color theme="1"/>
        <rFont val="Arial"/>
        <family val="2"/>
      </rPr>
      <t>2</t>
    </r>
    <r>
      <rPr>
        <sz val="10"/>
        <color theme="1"/>
        <rFont val="Arial"/>
        <family val="2"/>
      </rPr>
      <t xml:space="preserve"> zur Verfügung.</t>
    </r>
  </si>
  <si>
    <t>Mind. die Hälfte der geforderten Tränken ist offen.</t>
  </si>
  <si>
    <t>In der Krankenbucht sind die Tränken und das Futter jederzeit für alle Tiere erreichbar.</t>
  </si>
  <si>
    <t>Eber in der Sauengruppe: Dem Eber steht eine Gesamtfläche von mind. 8 m² zur Verfügung, davon 5 m² im Stall.</t>
  </si>
  <si>
    <t>Dem Eber steht in der Krankenbucht eine Fläche von mind. 15 m² zur Verfügung.</t>
  </si>
  <si>
    <t>In der Krankenbucht sind die Tränken und das Futter jederzeit für den Eber erreichbar.</t>
  </si>
  <si>
    <t>Eber in Einzelbucht: Die Eberbucht, wenn sie gleichzeitig als Deckplatz verwendet wird, ist mind. 19 m² groß.</t>
  </si>
  <si>
    <t>Eber in Einzelbucht: Die Eberbucht ist 
mind. 15 m² groß.</t>
  </si>
  <si>
    <t>Eber in Einzelbucht: Der Deckplatz ist trocken und rutschfest.</t>
  </si>
  <si>
    <t>Eber in Einzelbucht: Die Buchten ermöglichen dem Eber eine Trennung in Liege- und Kotbereich.</t>
  </si>
  <si>
    <t>Eber in Einzelbucht: Dem Eber steht eine Liegefläche von mind. 4 m² zur Verfügung.</t>
  </si>
  <si>
    <t xml:space="preserve">Eber in Einzelbucht: Die Liegefläche weist mind. eine geschlossene Seite auf. </t>
  </si>
  <si>
    <t>Eber in Einzelbucht: Die Liegefläche ist zugluftfrei, planbefestigt, flächendeckend mit geeignetem organischen Material eingestreut und trocken.</t>
  </si>
  <si>
    <t>Eber in Einzelbucht: Dem Eber steht ein ständig zugänglicher Auslauf zur Verfügung.</t>
  </si>
  <si>
    <t>Eber in Einzelbucht: Die Auslaufläche beträgt mind. 5 m².</t>
  </si>
  <si>
    <t>Eber in Einzelbucht: Dem Eber wird zur Beschäftigung geeignetes hygienisch einwandfreies langfaseriges organisches Material zur freien Verfügung angeboten.</t>
  </si>
  <si>
    <t>Eber in Einzelbucht: Für den Eber ist die Wasseraufnahme getrennt vom Trog möglich.</t>
  </si>
  <si>
    <t>Eber in Einzelbucht: Für den Eber ist eine Tränkemöglichkeit zum Saufen aus offener Fläche vorhanden.</t>
  </si>
  <si>
    <t>Die Gesamtplatzanforderungen werden eingehalten.</t>
  </si>
  <si>
    <t>Die Platzanforderungen an den Liegebereich werden eingehalten.</t>
  </si>
  <si>
    <t>Den Zuchtläufern wird zur Beschäftigung geeignetes hygienisch einwandfreies langfaseriges organisches Material zur freien Verfügung angeboten.</t>
  </si>
  <si>
    <t>Den Zuchtläufern steht ein ständig zugänglicher Auslauf zur Verfügung.</t>
  </si>
  <si>
    <t>Die Platzanforderungen an den Auslauf werden eingehalten.</t>
  </si>
  <si>
    <t>Die Gesamtplatzanforderungen je Zuchtläufer in den Krankenbuchten werden eingehalten.</t>
  </si>
  <si>
    <t>Die Platzanforderungen an die Stallinnenfläche je Zuchtläufer werden eingehalten.</t>
  </si>
  <si>
    <t>Die Platzanforderungen an den Liegebereich je Zuchtläufer werden eingehalten.</t>
  </si>
  <si>
    <t xml:space="preserve">Der Liegebereich der Krankenbuchten ist zugluftfrei, planbefestigt, flächendeckend mit geeignetem organischen Material eingestreut und trocken. </t>
  </si>
  <si>
    <t>Jeder Fressplatz ist frei zugänglich und breit genug.</t>
  </si>
  <si>
    <t>Sauen werden frühestens 28 Tage nach der letzten Geburt zur Schlachtung abgegeben.</t>
  </si>
  <si>
    <t>Schweine, die nach dieser Richtlinie gehalten wurden und deren Fleisch unter dem TSL vermarktet werden soll, wurden mind. 120 Tage lang nach den Kriterien dieser Richtlinie in ihrer jeweils gültigen Fassung gehalten.</t>
  </si>
  <si>
    <t>Es werden keine trächtigen Sauen geschlachtet.</t>
  </si>
  <si>
    <r>
      <t xml:space="preserve">Werden trächtigen Sauen geschlachtet = </t>
    </r>
    <r>
      <rPr>
        <b/>
        <sz val="10"/>
        <color theme="1"/>
        <rFont val="Arial"/>
        <family val="2"/>
      </rPr>
      <t>K.O.</t>
    </r>
    <r>
      <rPr>
        <sz val="10"/>
        <color theme="1"/>
        <rFont val="Arial"/>
        <family val="2"/>
      </rPr>
      <t xml:space="preserve">
Eine entsprechende Erklärung, dass keine der abgegebenen Sauen zum Zeitpunkt der Schlachtung  trächtig ist, ist vom Tierhalter im Audit vorzulegen (</t>
    </r>
    <r>
      <rPr>
        <b/>
        <sz val="10"/>
        <color theme="1"/>
        <rFont val="Calibri"/>
        <family val="2"/>
      </rPr>
      <t>→</t>
    </r>
    <r>
      <rPr>
        <b/>
        <sz val="10"/>
        <color theme="1"/>
        <rFont val="Arial"/>
        <family val="2"/>
      </rPr>
      <t>MU 8.7</t>
    </r>
    <r>
      <rPr>
        <sz val="10"/>
        <color theme="1"/>
        <rFont val="Arial"/>
        <family val="2"/>
      </rPr>
      <t>).
Bei Vorliegen einer tierärztlichen Indikation ist die Schlachtung einer tragenden Sau im ersten Drittel der Trächtigkeit zulässig, wenn zu erwarten ist, dass das Muttertier bis zur Geburt leiden würde, es aber noch transportfähig ist. Die tierärztliche Indikation und das Trächtigkeitsstadium sind im Audit nachzuweisen (</t>
    </r>
    <r>
      <rPr>
        <b/>
        <sz val="10"/>
        <color theme="1"/>
        <rFont val="Calibri"/>
        <family val="2"/>
      </rPr>
      <t>→</t>
    </r>
    <r>
      <rPr>
        <b/>
        <sz val="10"/>
        <color theme="1"/>
        <rFont val="Arial"/>
        <family val="2"/>
      </rPr>
      <t>MU 8.7</t>
    </r>
    <r>
      <rPr>
        <sz val="10"/>
        <color theme="1"/>
        <rFont val="Arial"/>
        <family val="2"/>
      </rPr>
      <t xml:space="preserve">). </t>
    </r>
  </si>
  <si>
    <t>Es wird keine Hormonbehandlung zur Abortauslösung angewendet.</t>
  </si>
  <si>
    <t>Beim Aufladen erfolgt eine Dokumentation der Kontrolle, ob die Transportfahrzeuge flächendeckend eingestreut sind.</t>
  </si>
  <si>
    <t>Der Transport ist so geplant, dass die Transportstrecke nicht mehr als 200 km beträgt.</t>
  </si>
  <si>
    <t>4.2.2</t>
  </si>
  <si>
    <t>Ein- und Ausläufe, die von den Sauen oder von den Sauen und Ferkeln genutzt werden können</t>
  </si>
  <si>
    <t>Für die Sau: Liege-/Säugebereich, Fress- und Kotbereich
Für die Ferkel: Ferkelbereich mit Nest und Fressbereich</t>
  </si>
  <si>
    <t>• geschützt vor der Sau durch Bügel oder
• geschlossene Seiten
• planbefestigt
• flächendeckend eingestreut 
• mind. 0,13 m² je Ferkel</t>
  </si>
  <si>
    <t>Mutter-Kind-Tränken zählen nicht</t>
  </si>
  <si>
    <t>max. 2 Würfe pro offene Ferkeltränke</t>
  </si>
  <si>
    <t>Der Zeitpunkt der Zusammenstallung der Sauen und Ferkel liegt nicht vor dem 7. Lebenstag.</t>
  </si>
  <si>
    <t>Jeder Sau werden im Stall mind. 7,5 m² Platz angeboten.</t>
  </si>
  <si>
    <t xml:space="preserve">Jeder Sau steht ein ständig zugänglicher Auslauf zur Verfügung. </t>
  </si>
  <si>
    <t>Jeder Sau werden im Auslauf mind. 2,5 m² Platz angeboten.</t>
  </si>
  <si>
    <t>Mind. 2 Ein- bzw. Ausgänge zum Auslauf sind eingerichtet.</t>
  </si>
  <si>
    <t>Die Gruppenbuchten sind so ausgestaltet, dass sie eine Trennung in Funktionsbereiche ermöglichen.</t>
  </si>
  <si>
    <t>Jeder Sau steht eine Liegefläche im Stall von mind. 4 m² zur Verfügung.</t>
  </si>
  <si>
    <t>Den Ferkeln wird ein Nest angeboten, welches den Anforderungen entspricht.</t>
  </si>
  <si>
    <t xml:space="preserve">Pro Bucht werden mind. 2 funktionsfähige separate offene Ferkeltränken vorgehalten.  </t>
  </si>
  <si>
    <t>Das Verhältnis der max. Anzahl der Würfe zur Anzahl der offenen Ferkeltränken wird eingehalten.</t>
  </si>
  <si>
    <t>14. Ferkelführende Sauen und Saugferkel - Zusätzliche Vorgaben zur Freilandhaltung ferkelführender Sauen</t>
  </si>
  <si>
    <t>4.2.3</t>
  </si>
  <si>
    <t>Eine mind. 200 m² große Parzelle je Sau wird vorgehalten.</t>
  </si>
  <si>
    <t>Die Parzelle wird mind. jährlich gewechselt.</t>
  </si>
  <si>
    <t xml:space="preserve">Die Parzelle ist so ausgestaltet, dass sie den Sauen eine Trennung von Liege- und Kotbereich ermöglicht. </t>
  </si>
  <si>
    <t xml:space="preserve">Ein Wühlbereich wird angeboten. </t>
  </si>
  <si>
    <t>Die Möglichkeit zu suhlen ist gegeben.</t>
  </si>
  <si>
    <t>Schutz vor extremer Witterung und extremen Temperaturen ist gewährleistet.</t>
  </si>
  <si>
    <t>Jeder Sau steht mit ihrem Wurf eine Hütte mit einer Gesamtinnenfläche von mind. 3,5 m² zur Verfügung.</t>
  </si>
  <si>
    <t>Der Hütteninnenbereich ist flächendeckend mit geeignetem organischen Material und den Temperaturen angepasst eingestreut und trocken.</t>
  </si>
  <si>
    <t>Die Infrastruktur für Fütterung und Wasserversorgung ist witterungsfest.</t>
  </si>
  <si>
    <t>Die Ferkel werden spätestens ab der 3. Woche zugefüttert.</t>
  </si>
  <si>
    <t>RL Zert 2024
3.3</t>
  </si>
  <si>
    <t>5. Ferkelführende Sauen und Saugferkel - Abferkelbereich</t>
  </si>
  <si>
    <t>13. Ferkelführende Sauen und Saugferkel - Zusätzliche Vorgaben zum Gruppensäugen</t>
  </si>
  <si>
    <t>Die Vorgabe zur GVO-freien Fütterung wird eingehalten.</t>
  </si>
  <si>
    <t>• Ferkelnest weist Mikroklima auf
• flächendeckend eingestreut (z. B. Gesteinsmehl oder Stroh)
• mind. 1 m²</t>
  </si>
  <si>
    <t>Die Anforderungen an das Mikroklima im Ferkelnest werden eingehalten.</t>
  </si>
  <si>
    <t>Die Säugezeit ist mind. für die Dauer von 28 Tagen geplant.</t>
  </si>
  <si>
    <t>Die Bemessung des Liegebereiches erfolgt grundsätzlich exklusive eventueller Einrichtungen, das heißt, den Tieren müssen die vorgegebenen Flächenmaße als Liegefläche uneingeschränkt zur Verfügung stehen.</t>
  </si>
  <si>
    <t>Es sind ausreichend Krankenbuchten vorhanden.</t>
  </si>
  <si>
    <t>Die Krankenbuchten für Eber sind als solche gekennzeichnet.</t>
  </si>
  <si>
    <t>Eber in der Sauengruppe: Dem Eber steht eine Liegefläche (im Stall) von mind. 4 m² zur Verfügung.</t>
  </si>
  <si>
    <t>Für Eber, die normalerweise in der Sauengruppe mitlaufen, stehen ausreichend Krankenbuchten oder Einzelbuchten zur Verfügung.</t>
  </si>
  <si>
    <t>Dem Eber steht in der Krankenbucht eine Stallinnenfläche von mind. 8 m² zur Verfügung.</t>
  </si>
  <si>
    <t>Dem Eber steht in der Krankenbucht eine Liegefläche (im Stall) von mind. 4 m² zur Verfügung.</t>
  </si>
  <si>
    <t>z. B. Langstroh, Heu, Silage; 
Holz zählt hier nicht als geeignetes organisches Material.
Die Anforderung an das langfaserige organische Material zur Beschäftigung ist auch erfüllt, wenn im Liegebereich flächendeckend Langstroh eingestreut wird. 
Das organische Material kann in einer Raufe, in anderen Behältnissen oder am Boden angeboten werden.
Darunter müssen geschlossene Flächen, Spaltenverschlüsse, Trogschalen oder ähnliches das Auffangen und Ansammeln des Materials sicherstellen und den Tieren so das Wühlen ermöglichen. 
Das Beschäftigungsmaterial muss in einem Verhältnis von max. 6 Tieren pro Beschäftigungsplatz an den Raufen oder anderen Behältnissen angeboten werden.</t>
  </si>
  <si>
    <t>Beim Aufladen erfolgt eine Dokumentation der Kontrolle, ob das Treiben der Tiere ohne schmerzinduzierendes Treiben erfolgt.</t>
  </si>
  <si>
    <t>Die Bemessung des Liegebereiches erfolgt grundsätzlich exklusive evtl. Einrichtungen, d. h. den Tieren müssen die vorgegebenen Flächenmaße als Liegefläche uneingeschränkt zur Verfügung stehen.</t>
  </si>
  <si>
    <t>Den Ferkeln wird neben dem Nest ein weiterer vor der Sau geschützter Bereich mit 
mind. 0,1 m² je Ferkel angeboten.</t>
  </si>
  <si>
    <r>
      <t>Gültig ab: 01.01</t>
    </r>
    <r>
      <rPr>
        <sz val="8"/>
        <rFont val="Arial"/>
        <family val="2"/>
      </rPr>
      <t>.2024</t>
    </r>
    <r>
      <rPr>
        <sz val="8"/>
        <color theme="1"/>
        <rFont val="Arial"/>
        <family val="2"/>
      </rPr>
      <t xml:space="preserve">
*Übergangsfrist für Bestandsbetriebe (Zertifizierung vor 01.01.;  </t>
    </r>
    <r>
      <rPr>
        <sz val="8"/>
        <rFont val="Arial"/>
        <family val="2"/>
      </rPr>
      <t xml:space="preserve">s. Richtlinie Ferkelerzeugung Premiumstufe, Kap. 1.2): </t>
    </r>
    <r>
      <rPr>
        <sz val="8"/>
        <color theme="1"/>
        <rFont val="Arial"/>
        <family val="2"/>
      </rPr>
      <t>Erfassung von Abweichungen ab 01.01., Berücksichtigung in Risikoeinstufung ab 01.07.</t>
    </r>
  </si>
  <si>
    <t>z. B. Stroh, Riedgras oder Heu. 
Das Material muss von den Sauen quer ins Maul genommen und getragen werden können.
Das Angebot eines Jutesacks allein ist nicht ausreichend.</t>
  </si>
  <si>
    <t>z. B. Stroh, Riedgras, Heu. 
Das Material muss von den Sauen quer ins Maul genommen und getragen werden können.
Das Angebot eines Jutesacks allein ist nicht ausreichend.</t>
  </si>
  <si>
    <t xml:space="preserve">Für Abweichungen, die in der TSL-Eigenkontrolle festgestellt wurden, sind Korrekturmaßnahmen und Fristen dokumentiert. </t>
  </si>
  <si>
    <t>Prüfung der letzten TSL-Eigenkontrolle</t>
  </si>
  <si>
    <t>Überprüfung der Sachkunde gemäß RL Ferkelerzeugung Premiumstufe, Kap. 2.6.</t>
  </si>
  <si>
    <t>z. B. Verletzungen, Lahmheiten, Immobilität, Apathie, Anzeichen von Schmerzen, Abmagerung, Symptome von Infektionserkrankungen, Abweichungen vom Normalverhalten</t>
  </si>
  <si>
    <r>
      <t>z. B. Langstroh, Heu, Silage 
Holz zählt hier nicht als geeignetes organisches Material.
Da</t>
    </r>
    <r>
      <rPr>
        <sz val="10"/>
        <rFont val="Arial"/>
        <family val="2"/>
      </rPr>
      <t>s langfaserige</t>
    </r>
    <r>
      <rPr>
        <sz val="10"/>
        <color theme="1"/>
        <rFont val="Arial"/>
        <family val="2"/>
      </rPr>
      <t xml:space="preserve"> organische Material zur Beschäftigung kann in einer Raufe, in anderen Behältnissen oder am Boden angeboten werden. Die Anforderung an das langfaserige organische Material zur Beschäftigung ist auch erfüllt, wenn im Liegebereich flächendeckend Langstroh eingestreut wird.</t>
    </r>
  </si>
  <si>
    <t>Sollte der Futtertrog mit einem Aqua Level ausgestattet sein: Der Wasserspiegel beträgt außerhalb der Fütterungszeiten jederzeit mind. 
3 cm.</t>
  </si>
  <si>
    <t>Eber in der Sauengruppe: Alle Anforderungen an die Haltung von tragenden Sauen werden auch für Eber eingehalten.</t>
  </si>
  <si>
    <t xml:space="preserve">Als Krankenbucht für Tiere mit nicht-infektiösen Erkrankungen bzw. Verletzungen ist auch eine Abtrennung eines Teilbereichs der Buchten zulässig. Für die Krankenbuchten muss kein Auslauf vorgesehen werden. </t>
  </si>
  <si>
    <t>Die Zuchtläufer werden in Gruppe gehalten.</t>
  </si>
  <si>
    <t>Die Buchten sind so ausgestaltet, dass sie den Zuchtläufern eine Trennung von Liege- und Kotbereich ermöglichen.</t>
  </si>
  <si>
    <t>Tier-Fressplatz-Verhältnis rationiert: 1:1; ad lib.  (trocken): max. 3:1 (in Gruppen mit bis zu 29 Tieren) oder max. 4:1 (in Gruppen ab 30 Tieren); ad lib. (Brei): 8:1.</t>
  </si>
  <si>
    <t>Die Anforderungen an die funktionsfähigen offenen Tränken und Tränkeplätze werden erfüllt.</t>
  </si>
  <si>
    <t>Der Betrieb verfügt über einen mit der zuständigen Behörde entwickelten Havarieplan, aus dem hervorgeht, wie im Falle eines Seuchenfalls (z. B. ASP) vorzugehen ist.</t>
  </si>
  <si>
    <t xml:space="preserve">Hütteninnenbereich = Liegefläche je Sau und  Ferkelnest. Daher erfolgt die Bemessung der Hütteninnenfläche grundsätzlich exklusive Einrichtungen, das heißt den Tieren müssen die vorgegebenen Flächenmaße als Liegefläche uneingeschränkt zur Verfügung stehen. </t>
  </si>
  <si>
    <t>n. a.</t>
  </si>
  <si>
    <r>
      <t xml:space="preserve">Keine ANG/BiB vorhanden = </t>
    </r>
    <r>
      <rPr>
        <b/>
        <sz val="10"/>
        <color theme="1"/>
        <rFont val="Arial"/>
        <family val="2"/>
      </rPr>
      <t>n. a.</t>
    </r>
  </si>
  <si>
    <t>2x pro Tag Kontrolle des Gesundheitszustandes durch den Tierbetreuer (geschult nach Kap. 2.6). Werden Tiere beobachtet, die Krankheitssysmptome zeigen (z. B. zittern, in der Bewegung eingeschränkt sind oder nicht selbstständig ausreichend Wasser u/o Futter aufnehmen können), verletzt sind (z. B. blutende Wunden, Lahmheiten) oder Anzeichen für eine inadäquate Umgebungstemperatur zeigen (in Haufenlage liegen, zittern, hecheln), sind Gegenmaßnahmen einzuleiten und dies ist mit Angabe des Zustands und der eingeleiteten Gegenmaßnahmen zu protokollieren.</t>
  </si>
  <si>
    <t>Der Betriebsleiter bzw. die für die Tierhaltung hauptverantwortliche Person nimmt alle 2 Kalenderjahre an einer Fortbildung mit den Themenbereichen Tierverhalten, Tierschutz u./o. Tierhaltung von Sauen teil.</t>
  </si>
  <si>
    <t xml:space="preserve">Schweine, die durch eine Verletzung oder Erkrankung sichtbar in ihrem Allgemeinbefinden gestört sind, oder Einzeltiere, die nicht in der Lage sind, selbstständig ausreichend Wasser u./o. Futter aufzunehmen, werden abgesondert, entsprechend, versorgt u./o. behandelt oder tierschutzgerecht getötet. </t>
  </si>
  <si>
    <t>• Abdeckung, Seitenwände u./o. Vorhänge, die effektiv vor Zugluft schützen
• Wärmequelle, die eine bedarfsgerechte gleichmäßige Wärmeversorgung aller Ferkel ermöglicht, ist vorhanden</t>
  </si>
  <si>
    <t>Für die Sau: Liege-/Säugebereich, Fress- und Kotbereich
Für die Ferkel: Ferkelbereich mit Nest und ggf. zusätzlichem Fressbereich, wenn diese bis zum Absetzen in der Abferkelbucht verbleiben.</t>
  </si>
  <si>
    <r>
      <t xml:space="preserve">Der Bestand muss mindestens 4x pro Jahr durch den betreuenden Tierarzt untersucht und der Tierhalter muss in Fragen der Hygiene, Impfprophylaxe und Gesunderhaltung beraten werden. Die Besuche müssen mind. 3 Monate auseinander liegen. Ein Besuchsprotokoll ist anzufertigen (z. B. → </t>
    </r>
    <r>
      <rPr>
        <b/>
        <sz val="10"/>
        <color theme="1"/>
        <rFont val="Arial"/>
        <family val="2"/>
      </rPr>
      <t>MU 10.1</t>
    </r>
    <r>
      <rPr>
        <sz val="10"/>
        <color theme="1"/>
        <rFont val="Arial"/>
        <family val="2"/>
      </rPr>
      <t>)</t>
    </r>
  </si>
  <si>
    <t>Die Begehungsprotokolle werden tagesaktuell geführt und liegen auf dem Betrieb zur Einsicht bereit.</t>
  </si>
  <si>
    <t>Falls die sensorische Bewertung des Stallklimas während des Audits auffällig ist, werden Maßnahmen ergriffen.</t>
  </si>
  <si>
    <t>Bei späterem Gruppensäugen (versetzt bis 10. Lebenstag): Es wird ihnen innerhalb des Ferkelbereichs ein Nest angeboten, welches den Anforderungen entspricht.</t>
  </si>
  <si>
    <t>Die Zufütterung der Ferkel spätestens ab der 3. Woche außerhalb des Ferkelnests in dem vor der Sau geschützten Bereich wird sichergestellt.</t>
  </si>
  <si>
    <t xml:space="preserve">Den Sauen wird zusätzlich ab Einstallung in die Abferkelbucht mind. bis zum Ende des Geburtsvorgangs ausreichend organisches Material zum Nestbau zur Verfügung gestellt.  </t>
  </si>
  <si>
    <t xml:space="preserve">Den Sauen wird zusätzlich ab Einstallung in die Abferkelbucht mind. bis zum Ende des Geburtsvorgangs ausreichend langfaseriges organisches Material zum Nestbau zur Verfügung gestellt.*  </t>
  </si>
  <si>
    <t xml:space="preserve">z. B. auch erfüllt, wenn im Liegebereich mit Langstroh eingestreut ist.
Sollten angebotene Beifuttermischungen auch als Beschäftigungsmaterial dienen (z. B. Ferkelmüsli mit Wühlerde), muss in diesem Zeitraum kein zusätzliches organisches Beschäftigungsmaterial angeboten werden. </t>
  </si>
  <si>
    <t>Auf die chirurgische Kastration von männlichen Ferkeln ohne Schmerzausschaltung und Betäubung wird verzichtet.</t>
  </si>
  <si>
    <t>Die Anforderungen für die Anwendung der Isofluran-Narkose durch den Tierhalter, die zusätzlich zu den gesetzlich bindenen Vorgaben der FerkBetSachV gelten, werden eingehalten.</t>
  </si>
  <si>
    <r>
      <t>• Standardverfahrensbeschreibung zur betriebsindividuellen Durchführung der Kastration liegt vor (</t>
    </r>
    <r>
      <rPr>
        <b/>
        <sz val="10"/>
        <color theme="1"/>
        <rFont val="Calibri"/>
        <family val="2"/>
      </rPr>
      <t>→</t>
    </r>
    <r>
      <rPr>
        <b/>
        <sz val="10"/>
        <color theme="1"/>
        <rFont val="Arial"/>
        <family val="2"/>
      </rPr>
      <t>MU 8.2</t>
    </r>
    <r>
      <rPr>
        <sz val="10"/>
        <color theme="1"/>
        <rFont val="Arial"/>
        <family val="2"/>
      </rPr>
      <t>).
• Dokumentation der selbstständigen Isofluran-Narkose bei mind. 100 Ferkeln oder bei mind. 3 Durchgängen liegt vor (</t>
    </r>
    <r>
      <rPr>
        <b/>
        <sz val="10"/>
        <color theme="1"/>
        <rFont val="Calibri"/>
        <family val="2"/>
      </rPr>
      <t>→</t>
    </r>
    <r>
      <rPr>
        <b/>
        <sz val="10"/>
        <color theme="1"/>
        <rFont val="Arial"/>
        <family val="2"/>
      </rPr>
      <t>MU 8.3</t>
    </r>
    <r>
      <rPr>
        <sz val="10"/>
        <color theme="1"/>
        <rFont val="Arial"/>
        <family val="2"/>
      </rPr>
      <t>).
• Dokumentation der mind. 1 x jährlichen Begleitung der Inhalationsnarkose durch den Tierarzt für einen gesamten Durchgang und/oder mind.  1h liegt vor.
• Unterlagen und Dokumentationen, welche laut FerkBetSachV erforderlich sind, werden vorgehalten, auch die vom Tierarzt bei der Abgabe des Isofluran erstellten Anwendungs- und Abgabebelege.
• Verwendete Geräte beinhalten Filtersysteme und manipulationssichere Zählereinheiten und halten alle notwendigen Arbeitsschutzstandards ein. Alte Geräte werden entsprechend nachgerüstet und dies wird in der Standardverfahrensbeschreibung dokumentiert. 
• Heilungsfördernde und desinfizierende Wundsprays mit einer bestehenden Zulassung für Haut(-wunden) sind auf dem Betrieb vorhanden. 
• Warme Bereiche für die Ferkel, in welchen die Tiere vor der Sau weitgehend geschützt sind    (z. B. Ferkelnest mit Wärmelampe), sind vorhanden.</t>
    </r>
  </si>
  <si>
    <t>Auf den Einsatz von PMSG (= Pregnant Mare Serum Gonadotropin) wird verzichtet.</t>
  </si>
  <si>
    <r>
      <t>Jeder Sau steht eine Gesamtfläche von mind.    
5 m</t>
    </r>
    <r>
      <rPr>
        <vertAlign val="superscript"/>
        <sz val="10"/>
        <color theme="1"/>
        <rFont val="Arial"/>
        <family val="2"/>
      </rPr>
      <t>2</t>
    </r>
    <r>
      <rPr>
        <sz val="10"/>
        <color theme="1"/>
        <rFont val="Arial"/>
        <family val="2"/>
      </rPr>
      <t xml:space="preserve"> zur Verfügung.</t>
    </r>
  </si>
  <si>
    <t>Die Buchten sind so ausgestaltet, dass sie den Sauen eine Trennung von Liege- und Kotbereich ermöglichen.</t>
  </si>
  <si>
    <t>Sofern es sich nicht um Naturboden handelt.</t>
  </si>
  <si>
    <t xml:space="preserve">Bei Fütterung mit Abrufstation(en): Mind. eine der Stationen für Beschäftigungsmaterial weist einen Mindestabstand von 5 m von den Ein- und Ausgängen der Abrufstation(en) auf. </t>
  </si>
  <si>
    <t>Bei Fütterung mit Abrufstation(en): Es wird sichergestellt und dokumentiert, dass alle Sauen täglich ihre Ration abrufen.</t>
  </si>
  <si>
    <t xml:space="preserve">Für mind. 5 % der Tiere dieser Gruppe.
Als Krankenbucht für Tiere mit nicht-infektiösen Erkrankungen bzw. Verletzungen ist auch eine Abtrennung eines Teilbereichs der Buchten zulässig. Für die Krankenbuchten muss kein Auslauf vorgesehen werden. </t>
  </si>
  <si>
    <t xml:space="preserve">Bei Fütterung mit Abrufstationen(en): Mind. eine der Stationen für Beschäftigungsmaterial weist einen Mindestabstand von mind. 5 m von den Ein- und Ausgängen der Abrufstation(en) auf. </t>
  </si>
  <si>
    <t>Eber in Einzelbucht kann andere Tiere sehen, hören und riechen.</t>
  </si>
  <si>
    <t>Auf das Einziehen von Nasenringen u./o. Rüsselklemmen wird verzichtet.</t>
  </si>
  <si>
    <t xml:space="preserve">Für mind. 5 % der Tiere der Zuchtläufer.
Als Krankenbucht für Tiere mit nicht-infektiösen Erkrankungen bzw. Verletzungen ist auch eine Abtrennung eines Teilbereichs der Buchten zulässig. Für die Krankenbuchten muss kein Auslauf vorgesehen werden. </t>
  </si>
  <si>
    <t>In den Krankenbuchten sind die Tränken und das Futter jederzeit für alle Tiere erreichbar.</t>
  </si>
  <si>
    <t>Das Tier-Fressplatz-Verhältnis wird den Anforderungen wird eingehalten.</t>
  </si>
  <si>
    <t>Der Transport ist so geplant, dass die Transportdauer 4 h nicht überschreitet.</t>
  </si>
  <si>
    <t xml:space="preserve">Beim Aufladen erfolgt eine Dokumentation der Kontrolle, ob die Außentemperatur &lt; 30° C beträgt bzw. ob das Transportfahrzeug mit einer funktionsfähigen Klimamanlage ausgestattet ist. </t>
  </si>
  <si>
    <t xml:space="preserve">Jeder Sau werden insg. mind. 10 m² Platz angeboten. </t>
  </si>
  <si>
    <t>• Abdeckung, Seitenwände und/oder Vorhänge, die effektiv vor Zugluft schützen
• Wärmequelle, die eine bedarfsgerechte gleichmäßige Wärmeversorgung aller Ferkel ermöglicht, ist vorhanden.</t>
  </si>
  <si>
    <t>Geschützt vor der Sau durch Bügel oder geschlossene Seiten.</t>
  </si>
  <si>
    <t>z. B. Schalentränke</t>
  </si>
  <si>
    <t>Durch isolierte, im Winter zugluftfreie, im Sommer gut belüftete Hütten und Abkühlmöglichkeiten im Sommer (z. B. Suhlen).</t>
  </si>
  <si>
    <t xml:space="preserve">Den Sauen wird ab Einstallung in die Abferkelparzelle mind. bis zum Ende des Geburtsvorgangs ausreichend organisches Material zum Nestbau zur Verfügung gestellt. </t>
  </si>
  <si>
    <t>Den Sauen wird ab Einstallung in die Abferkelparzelle mind. bis zum Ende des Geburtsvorgangs ausreichend langfaseriges organisches Material zum Nestbau zur Verfügung gestellt.*</t>
  </si>
  <si>
    <t>Aktuelle Besuchsprotokolle des Tierarztes liegen vor.</t>
  </si>
  <si>
    <t>Sollte der Futtertrog mit einem Aqua Level ausgestattet sein: Der Wasserspiegel beträgt außerhalb der Fütterungszeiten jederzeit 
mind. 3 cm.</t>
  </si>
  <si>
    <t>Auf das Kürzen der Zähne wird verzichtet.</t>
  </si>
  <si>
    <r>
      <t xml:space="preserve">Einziehen von Nasenringen u./o. Rüsselklemmen = </t>
    </r>
    <r>
      <rPr>
        <b/>
        <sz val="10"/>
        <color theme="1"/>
        <rFont val="Arial"/>
        <family val="2"/>
      </rPr>
      <t>K.O.</t>
    </r>
  </si>
  <si>
    <t xml:space="preserve">&lt; 50 kg      mind. 0,8 m² je Tier
50 - 110 kg  mind. 1,5 m² je Tier
&gt; 110 kg    mind. 2,3  m² je Tier </t>
  </si>
  <si>
    <r>
      <t xml:space="preserve">Überprüfung der Futtermittellieferscheine und ggfls. Deklarationen der Inhaltstoffe der Futtermischungen oder Überprüfung von VLOG-Zertifikaten oder Bio-Zertifikaten.
Einsatz von GVO-haltigem Futtermittel = </t>
    </r>
    <r>
      <rPr>
        <b/>
        <sz val="10"/>
        <color theme="1"/>
        <rFont val="Arial"/>
        <family val="2"/>
      </rPr>
      <t>K.O.</t>
    </r>
  </si>
  <si>
    <t>Die Anforderungen bezüglich der Meldepflicht werden erfüllt.*</t>
  </si>
  <si>
    <t>Meldung von Zertifikatsentzügen / melde- u/o anzeigepflichtigen Tierkrankheiten und damit zusammenhängende behördliche Anordnungen / Veränderungen am oder auf dem Betrieb / Sabotagen / Einbrüchen an den DTSchB</t>
  </si>
  <si>
    <t>Meldung von Zertifikatsentzügen / melde- u/o anzeigepflichtigen Tierkrankheiten und damit zusammenhängende behördliche Anordnungen / Veränderungen am oder auf dem Betrieb / Sabotagen / Einbrüchen / Brandvorfällen an den DTSchB</t>
  </si>
  <si>
    <r>
      <t xml:space="preserve">Vermarktung von Tieren aus einer Tierhaltung, deren Anforderungen nicht den TSL-Anforderungen FEZ Premium entsprechen, mit dem TSL Premiumstufe = </t>
    </r>
    <r>
      <rPr>
        <b/>
        <sz val="10"/>
        <color theme="1"/>
        <rFont val="Arial"/>
        <family val="2"/>
      </rPr>
      <t xml:space="preserve">K.O. </t>
    </r>
  </si>
  <si>
    <t>Reserveantibiotika für die Humanmedizin: Cephalosporine der 3. und 4. Generation und Fluorchinolone und Polypeptid-Antibiotika, s. Anhang 7.1.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 Sonderregelung, wenn Probe am lebenden Tier nicht möglich oder nicht sinnvoll.</t>
  </si>
  <si>
    <t>&lt; 50 kg      mind. 0,25 m² je Tier
50 - 110 kg mind. 0,60 m² je Tier
&gt; 110 kg    mind. 0,90 m² je Tier 
Die Bemessung des Liegebereiches erfolgt grundsätzlich exklusive eventueller Einrichtungen, das heißt den Tieren müssen die vorgegebenen Flächenmaße als Liegefläche uneingeschränkt zur Verfügung stehen.</t>
  </si>
  <si>
    <t xml:space="preserve">&lt; 50 kg      mind. 0,3 m² je Tier
50 - 110 kg mind. 0,5 m² je Tier
&gt; 110 kg    mind. 0,8 m² je Tier </t>
  </si>
  <si>
    <t xml:space="preserve">&lt; 50 kg      mind. 0,80 m² 
50 - 110 kg mind. 1,50 m²  
&gt; 110 kg     mind. 2,30 m² </t>
  </si>
  <si>
    <t xml:space="preserve">&lt; 50 kg       mind. 0,5 m² je Tier
50 - 110 kg  mind. 1,0 m² je Tier
&gt; 110 kg     mind. 1,5  m² je Tier </t>
  </si>
  <si>
    <t>&lt; 50 kg      mind. 0,25 m² je Tier
50 - 110 kg mind. 0,6 m² je Tier
&gt; 110 kg    mind. 0,9 m² je Tier 
Die Bemessung des Liegebereiches erfolgt grundsätzlich exklusive eventueller Einrichtungen, das heißt den Tieren müssen die vorgegebenen Flächenmaße als Liegefläche uneingeschränkt zur Verfügung stehen.</t>
  </si>
  <si>
    <t>Es findet keine Parallelhaltung statt bzw. es liegt eine ANG für "ausnahmsweise gestattete Parallelhaltung" vor.</t>
  </si>
  <si>
    <t>12. Schlachtung von Schweinen, deren Fleisch unter dem TSL vermarktet werden soll</t>
  </si>
  <si>
    <t>Alle für eine Berechnung der Tierbewegung notwendigen Aufzeichnungen und Dokumente sind auf dem Betrieb zugänglich.</t>
  </si>
  <si>
    <t xml:space="preserve"> 
Die Aufzeichnungen und Dokumente, stets im Original, liegen zur Einsicht  bereit oder werden während des Audits zugänglich gemacht werden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</si>
</sst>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b/>
      <sz val="10"/>
      <color theme="1"/>
      <name val="Calibri"/>
      <family val="2"/>
    </font>
    <font>
      <sz val="8"/>
      <name val="Arial"/>
      <family val="2"/>
    </font>
    <font>
      <sz val="10"/>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1" applyNumberFormat="0" applyAlignment="0" applyProtection="0"/>
  </cellStyleXfs>
  <cellXfs count="176">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2" xfId="1" applyFill="1" applyBorder="1" applyAlignment="1" applyProtection="1">
      <alignment horizontal="center" vertical="center"/>
      <protection locked="0"/>
    </xf>
    <xf numFmtId="0" fontId="17" fillId="0" borderId="13"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protection locked="0"/>
    </xf>
    <xf numFmtId="0" fontId="20" fillId="0" borderId="0" xfId="0" applyFont="1" applyBorder="1" applyAlignment="1" applyProtection="1">
      <alignment vertical="center" wrapText="1"/>
      <protection locked="0"/>
    </xf>
    <xf numFmtId="49" fontId="20" fillId="0" borderId="0" xfId="0" applyNumberFormat="1" applyFont="1" applyBorder="1" applyAlignment="1" applyProtection="1">
      <alignment horizontal="left" vertical="center" wrapText="1"/>
      <protection locked="0"/>
    </xf>
    <xf numFmtId="49" fontId="8" fillId="0" borderId="2" xfId="0" applyNumberFormat="1" applyFont="1" applyBorder="1" applyAlignment="1" applyProtection="1">
      <alignment vertical="center" wrapText="1"/>
      <protection locked="0"/>
    </xf>
    <xf numFmtId="0" fontId="8" fillId="0" borderId="2" xfId="0" applyFont="1" applyBorder="1" applyAlignment="1" applyProtection="1">
      <alignment vertical="center" wrapText="1"/>
      <protection locked="0"/>
    </xf>
    <xf numFmtId="49" fontId="8" fillId="0" borderId="0" xfId="0" applyNumberFormat="1" applyFont="1" applyBorder="1" applyAlignment="1" applyProtection="1">
      <alignment vertical="center" wrapText="1"/>
    </xf>
    <xf numFmtId="49" fontId="8" fillId="5" borderId="0" xfId="0" applyNumberFormat="1" applyFont="1" applyFill="1" applyBorder="1" applyAlignment="1" applyProtection="1">
      <alignment vertical="center" wrapText="1"/>
      <protection locked="0"/>
    </xf>
    <xf numFmtId="0" fontId="8" fillId="5" borderId="0" xfId="0" applyFont="1" applyFill="1" applyBorder="1" applyAlignment="1" applyProtection="1">
      <alignment vertical="center" wrapText="1"/>
      <protection locked="0"/>
    </xf>
    <xf numFmtId="0" fontId="8" fillId="5" borderId="2" xfId="0" applyFont="1" applyFill="1" applyBorder="1" applyAlignment="1" applyProtection="1">
      <alignment vertical="center" wrapText="1"/>
      <protection locked="0"/>
    </xf>
    <xf numFmtId="0" fontId="20" fillId="5" borderId="2" xfId="0" applyFont="1" applyFill="1" applyBorder="1" applyAlignment="1" applyProtection="1">
      <alignment vertical="center" wrapText="1"/>
      <protection locked="0"/>
    </xf>
    <xf numFmtId="1" fontId="15" fillId="0" borderId="2" xfId="0" applyNumberFormat="1" applyFont="1" applyBorder="1" applyAlignment="1" applyProtection="1">
      <alignment horizontal="left" vertical="center"/>
      <protection locked="0"/>
    </xf>
    <xf numFmtId="165" fontId="1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0" fontId="16" fillId="0" borderId="2"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0" fillId="0" borderId="0" xfId="0" applyFont="1" applyBorder="1" applyAlignment="1" applyProtection="1">
      <alignment vertical="center" wrapText="1"/>
    </xf>
    <xf numFmtId="0" fontId="20" fillId="6"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protection locked="0"/>
    </xf>
    <xf numFmtId="0" fontId="20" fillId="6" borderId="0" xfId="0" applyFont="1" applyFill="1" applyBorder="1" applyAlignment="1" applyProtection="1">
      <alignment vertical="center" wrapText="1"/>
      <protection locked="0"/>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7">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solid">
          <fgColor indexed="64"/>
          <bgColor theme="0"/>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6"/>
      <tableStyleElement type="headerRow" dxfId="355"/>
      <tableStyleElement type="totalRow" dxfId="354"/>
      <tableStyleElement type="firstColumn" dxfId="353"/>
      <tableStyleElement type="lastColumn" dxfId="352"/>
      <tableStyleElement type="firstRowStripe" dxfId="351"/>
      <tableStyleElement type="secondRowStripe" dxfId="350"/>
      <tableStyleElement type="firstColumnStripe" dxfId="349"/>
      <tableStyleElement type="secondColumnStripe" dxfId="348"/>
    </tableStyle>
    <tableStyle name="TSL_1" pivot="0" count="9">
      <tableStyleElement type="wholeTable" dxfId="347"/>
      <tableStyleElement type="headerRow" dxfId="346"/>
      <tableStyleElement type="totalRow" dxfId="345"/>
      <tableStyleElement type="firstColumn" dxfId="344"/>
      <tableStyleElement type="lastColumn" dxfId="343"/>
      <tableStyleElement type="firstRowStripe" dxfId="342"/>
      <tableStyleElement type="secondRowStripe" dxfId="341"/>
      <tableStyleElement type="firstColumnStripe" dxfId="340"/>
      <tableStyleElement type="secondColumnStripe" dxfId="339"/>
    </tableStyle>
  </tableStyles>
  <colors>
    <mruColors>
      <color rgb="FFFFC000"/>
      <color rgb="FFFFAD53"/>
      <color rgb="FF009EE3"/>
      <color rgb="FFFF6600"/>
      <color rgb="FF80808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4" totalsRowShown="0" headerRowDxfId="299" dataDxfId="298" tableBorderDxfId="297">
  <autoFilter ref="B9:M24"/>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6:M169" totalsRowShown="0" headerRowDxfId="164" dataDxfId="163" tableBorderDxfId="162">
  <autoFilter ref="B146:M169"/>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71:M192" totalsRowShown="0" headerRowDxfId="149" dataDxfId="148" tableBorderDxfId="147">
  <autoFilter ref="B171:M192"/>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3" name="Prüfkriterien_1114" displayName="Prüfkriterien_1114" ref="B194:M203" totalsRowShown="0" headerRowDxfId="134" dataDxfId="133" tableBorderDxfId="132">
  <autoFilter ref="B194:M203"/>
  <tableColumns count="12">
    <tableColumn id="1" name="Spalte1" dataDxfId="131">
      <calculatedColumnFormula>CONCATENATE("12.",Prüfkriterien_1114[[#This Row],[Spalte2]])</calculatedColumnFormula>
    </tableColumn>
    <tableColumn id="2" name="Spalte2" dataDxfId="130">
      <calculatedColumnFormula>ROW()-ROW(Prüfkriterien_1114[[#Headers],[Spalte3]])</calculatedColumnFormula>
    </tableColumn>
    <tableColumn id="3" name="Spalte3" dataDxfId="129">
      <calculatedColumnFormula>(Prüfkriterien_1114[Spalte2]+120)/10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4" name="Prüfkriterien_1115" displayName="Prüfkriterien_1115" ref="B205:M225" totalsRowShown="0" headerRowDxfId="119" dataDxfId="118" tableBorderDxfId="117">
  <autoFilter ref="B205:M225"/>
  <tableColumns count="12">
    <tableColumn id="1" name="Spalte1" dataDxfId="116">
      <calculatedColumnFormula>CONCATENATE("13.",Prüfkriterien_1115[[#This Row],[Spalte2]])</calculatedColumnFormula>
    </tableColumn>
    <tableColumn id="2" name="Spalte2" dataDxfId="115">
      <calculatedColumnFormula>ROW()-ROW(Prüfkriterien_1115[[#Headers],[Spalte3]])</calculatedColumnFormula>
    </tableColumn>
    <tableColumn id="3" name="Spalte3" dataDxfId="114">
      <calculatedColumnFormula>(Prüfkriterien_1115[Spalte2]+130)/10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5" name="Prüfkriterien_1116" displayName="Prüfkriterien_1116" ref="B227:M242" totalsRowShown="0" headerRowDxfId="104" dataDxfId="103" tableBorderDxfId="102">
  <autoFilter ref="B227:M242"/>
  <tableColumns count="12">
    <tableColumn id="1" name="Spalte1" dataDxfId="101">
      <calculatedColumnFormula>CONCATENATE("14.",Prüfkriterien_1116[[#This Row],[Spalte2]])</calculatedColumnFormula>
    </tableColumn>
    <tableColumn id="2" name="Spalte2" dataDxfId="100">
      <calculatedColumnFormula>ROW()-ROW(Prüfkriterien_1116[[#Headers],[Spalte3]])</calculatedColumnFormula>
    </tableColumn>
    <tableColumn id="3" name="Spalte3" dataDxfId="99">
      <calculatedColumnFormula>(Prüfkriterien_1116[Spalte2]+140)/10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6" name="Prüfkriterien_1117" displayName="Prüfkriterien_1117" ref="B244:M249" totalsRowShown="0" headerRowDxfId="89" dataDxfId="88" tableBorderDxfId="87">
  <autoFilter ref="B244:M249"/>
  <tableColumns count="12">
    <tableColumn id="1" name="Spalte1" dataDxfId="86">
      <calculatedColumnFormula>CONCATENATE("15.",Prüfkriterien_1117[[#This Row],[Spalte2]])</calculatedColumnFormula>
    </tableColumn>
    <tableColumn id="2" name="Spalte2" dataDxfId="85">
      <calculatedColumnFormula>ROW()-ROW(Prüfkriterien_1117[[#Headers],[Spalte3]])</calculatedColumnFormula>
    </tableColumn>
    <tableColumn id="3" name="Spalte3" dataDxfId="84">
      <calculatedColumnFormula>(Prüfkriterien_1117[Spalte2]+150)/10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7" name="Prüfkriterien_1118" displayName="Prüfkriterien_1118" ref="B251:M256" totalsRowShown="0" headerRowDxfId="74" dataDxfId="73" tableBorderDxfId="72">
  <autoFilter ref="B251:M256"/>
  <tableColumns count="12">
    <tableColumn id="1" name="Spalte1" dataDxfId="71">
      <calculatedColumnFormula>CONCATENATE("16.",Prüfkriterien_1118[[#This Row],[Spalte2]])</calculatedColumnFormula>
    </tableColumn>
    <tableColumn id="2" name="Spalte2" dataDxfId="70">
      <calculatedColumnFormula>ROW()-ROW(Prüfkriterien_1118[[#Headers],[Spalte3]])</calculatedColumnFormula>
    </tableColumn>
    <tableColumn id="3" name="Spalte3" dataDxfId="69">
      <calculatedColumnFormula>(Prüfkriterien_1118[Spalte2]+160)/10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8" name="Prüfkriterien_1119" displayName="Prüfkriterien_1119" ref="B258:M263" totalsRowShown="0" headerRowDxfId="59" dataDxfId="58" tableBorderDxfId="57">
  <autoFilter ref="B258:M263"/>
  <tableColumns count="12">
    <tableColumn id="1" name="Spalte1" dataDxfId="56">
      <calculatedColumnFormula>CONCATENATE("17.",Prüfkriterien_1119[[#This Row],[Spalte2]])</calculatedColumnFormula>
    </tableColumn>
    <tableColumn id="2" name="Spalte2" dataDxfId="55">
      <calculatedColumnFormula>ROW()-ROW(Prüfkriterien_1119[[#Headers],[Spalte3]])</calculatedColumnFormula>
    </tableColumn>
    <tableColumn id="3" name="Spalte3" dataDxfId="54">
      <calculatedColumnFormula>(Prüfkriterien_1119[Spalte2]+170)/10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9" name="Prüfkriterien_1120" displayName="Prüfkriterien_1120" ref="B265:M270" totalsRowShown="0" headerRowDxfId="44" dataDxfId="43" tableBorderDxfId="42">
  <autoFilter ref="B265:M270"/>
  <tableColumns count="12">
    <tableColumn id="1" name="Spalte1" dataDxfId="41">
      <calculatedColumnFormula>CONCATENATE("18.",Prüfkriterien_1120[[#This Row],[Spalte2]])</calculatedColumnFormula>
    </tableColumn>
    <tableColumn id="2" name="Spalte2" dataDxfId="40">
      <calculatedColumnFormula>ROW()-ROW(Prüfkriterien_1120[[#Headers],[Spalte3]])</calculatedColumnFormula>
    </tableColumn>
    <tableColumn id="3" name="Spalte3" dataDxfId="39">
      <calculatedColumnFormula>(Prüfkriterien_1120[Spalte2]+180)/10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20" name="Prüfkriterien_1121" displayName="Prüfkriterien_1121" ref="B272:M277" totalsRowShown="0" headerRowDxfId="29" dataDxfId="28" tableBorderDxfId="27">
  <autoFilter ref="B272:M277"/>
  <tableColumns count="12">
    <tableColumn id="1" name="Spalte1" dataDxfId="26">
      <calculatedColumnFormula>CONCATENATE("19.",Prüfkriterien_1121[[#This Row],[Spalte2]])</calculatedColumnFormula>
    </tableColumn>
    <tableColumn id="2" name="Spalte2" dataDxfId="25">
      <calculatedColumnFormula>ROW()-ROW(Prüfkriterien_1121[[#Headers],[Spalte3]])</calculatedColumnFormula>
    </tableColumn>
    <tableColumn id="3" name="Spalte3" dataDxfId="24">
      <calculatedColumnFormula>(Prüfkriterien_1121[Spalte2]+190)/10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6:M31" totalsRowShown="0" headerRowDxfId="284" dataDxfId="283" tableBorderDxfId="282">
  <autoFilter ref="B26:M31"/>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1" name="Prüfkriterien_1122" displayName="Prüfkriterien_1122" ref="B279:M284" totalsRowShown="0" headerRowDxfId="14" dataDxfId="13" tableBorderDxfId="12">
  <autoFilter ref="B279:M284"/>
  <tableColumns count="12">
    <tableColumn id="1" name="Spalte1" dataDxfId="11">
      <calculatedColumnFormula>CONCATENATE("20.",Prüfkriterien_1122[[#This Row],[Spalte2]])</calculatedColumnFormula>
    </tableColumn>
    <tableColumn id="2" name="Spalte2" dataDxfId="10">
      <calculatedColumnFormula>ROW()-ROW(Prüfkriterien_1122[[#Headers],[Spalte3]])</calculatedColumnFormula>
    </tableColumn>
    <tableColumn id="3" name="Spalte3" dataDxfId="9">
      <calculatedColumnFormula>(Prüfkriterien_1122[Spalte2]+200)/10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3:M38" totalsRowShown="0" headerRowDxfId="269" dataDxfId="268" tableBorderDxfId="267">
  <autoFilter ref="B33:M38"/>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40:M51" totalsRowShown="0" headerRowDxfId="254" dataDxfId="253" tableBorderDxfId="252">
  <autoFilter ref="B40:M51"/>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53:M70" totalsRowShown="0" headerRowDxfId="239" dataDxfId="238" tableBorderDxfId="237">
  <autoFilter ref="B53:M70"/>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2:M77" totalsRowShown="0" headerRowDxfId="224" dataDxfId="223" tableBorderDxfId="222">
  <autoFilter ref="B72:M77"/>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9:M85" totalsRowShown="0" headerRowDxfId="209" dataDxfId="208" tableBorderDxfId="207">
  <autoFilter ref="B79:M85"/>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7:M116" totalsRowShown="0" headerRowDxfId="194" dataDxfId="193" tableBorderDxfId="192">
  <autoFilter ref="B87:M116"/>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18:M144" totalsRowShown="0" headerRowDxfId="179" dataDxfId="178" tableBorderDxfId="177">
  <autoFilter ref="B118:M144"/>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42"/>
  <sheetViews>
    <sheetView zoomScale="80" zoomScaleNormal="80" zoomScalePageLayoutView="70" workbookViewId="0">
      <selection activeCell="B2" sqref="B2:L2"/>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34" t="str">
        <f>"Checkliste "&amp;_RLV&amp;" Premiumstufe"</f>
        <v>Checkliste Ferkelerzeugung Premiumstufe</v>
      </c>
      <c r="C2" s="134"/>
      <c r="D2" s="134"/>
      <c r="E2" s="134"/>
      <c r="F2" s="134"/>
      <c r="G2" s="134"/>
      <c r="H2" s="134"/>
      <c r="I2" s="134"/>
      <c r="J2" s="134"/>
      <c r="K2" s="134"/>
      <c r="L2" s="134"/>
    </row>
    <row r="3" spans="2:12" ht="6" customHeight="1" x14ac:dyDescent="0.2"/>
    <row r="4" spans="2:12" ht="27" customHeight="1" x14ac:dyDescent="0.2"/>
    <row r="5" spans="2:12" s="28" customFormat="1" ht="27" customHeight="1" x14ac:dyDescent="0.25">
      <c r="B5" s="135" t="s">
        <v>0</v>
      </c>
      <c r="C5" s="135"/>
      <c r="D5" s="135"/>
      <c r="E5" s="135"/>
      <c r="F5" s="135"/>
      <c r="G5" s="135"/>
      <c r="H5" s="135"/>
      <c r="I5" s="135"/>
      <c r="J5" s="135"/>
      <c r="K5" s="135"/>
      <c r="L5" s="135"/>
    </row>
    <row r="6" spans="2:12" s="28" customFormat="1" ht="29.45" customHeight="1" x14ac:dyDescent="0.25">
      <c r="B6" s="130" t="s">
        <v>73</v>
      </c>
      <c r="C6" s="130"/>
      <c r="D6" s="130"/>
      <c r="E6" s="130"/>
      <c r="F6" s="130"/>
      <c r="G6" s="113"/>
      <c r="H6" s="113"/>
      <c r="I6" s="113"/>
      <c r="J6" s="113"/>
      <c r="K6" s="113"/>
      <c r="L6" s="113"/>
    </row>
    <row r="7" spans="2:12" s="28" customFormat="1" ht="29.45" customHeight="1" x14ac:dyDescent="0.25">
      <c r="B7" s="130" t="s">
        <v>74</v>
      </c>
      <c r="C7" s="130"/>
      <c r="D7" s="130"/>
      <c r="E7" s="130"/>
      <c r="F7" s="130"/>
      <c r="G7" s="113"/>
      <c r="H7" s="113"/>
      <c r="I7" s="113"/>
      <c r="J7" s="113"/>
      <c r="K7" s="113"/>
      <c r="L7" s="113"/>
    </row>
    <row r="8" spans="2:12" s="28" customFormat="1" ht="29.45" customHeight="1" x14ac:dyDescent="0.25">
      <c r="B8" s="110" t="s">
        <v>71</v>
      </c>
      <c r="C8" s="111"/>
      <c r="D8" s="111"/>
      <c r="E8" s="111"/>
      <c r="F8" s="112"/>
      <c r="G8" s="136"/>
      <c r="H8" s="137"/>
      <c r="I8" s="137"/>
      <c r="J8" s="137"/>
      <c r="K8" s="137"/>
      <c r="L8" s="138"/>
    </row>
    <row r="9" spans="2:12" s="28" customFormat="1" ht="29.45" customHeight="1" x14ac:dyDescent="0.25">
      <c r="B9" s="130" t="s">
        <v>1</v>
      </c>
      <c r="C9" s="130"/>
      <c r="D9" s="130"/>
      <c r="E9" s="130"/>
      <c r="F9" s="130"/>
      <c r="G9" s="113"/>
      <c r="H9" s="113"/>
      <c r="I9" s="113"/>
      <c r="J9" s="113"/>
      <c r="K9" s="113"/>
      <c r="L9" s="113"/>
    </row>
    <row r="10" spans="2:12" s="28" customFormat="1" ht="29.45" customHeight="1" x14ac:dyDescent="0.25">
      <c r="B10" s="130" t="s">
        <v>2</v>
      </c>
      <c r="C10" s="130"/>
      <c r="D10" s="130"/>
      <c r="E10" s="130"/>
      <c r="F10" s="130"/>
      <c r="G10" s="113"/>
      <c r="H10" s="113"/>
      <c r="I10" s="113"/>
      <c r="J10" s="113"/>
      <c r="K10" s="113"/>
      <c r="L10" s="113"/>
    </row>
    <row r="11" spans="2:12" s="28" customFormat="1" ht="29.45" customHeight="1" x14ac:dyDescent="0.25">
      <c r="B11" s="130" t="s">
        <v>3</v>
      </c>
      <c r="C11" s="130"/>
      <c r="D11" s="130"/>
      <c r="E11" s="130"/>
      <c r="F11" s="130"/>
      <c r="G11" s="113"/>
      <c r="H11" s="113"/>
      <c r="I11" s="113"/>
      <c r="J11" s="113"/>
      <c r="K11" s="113"/>
      <c r="L11" s="113"/>
    </row>
    <row r="12" spans="2:12" s="28" customFormat="1" ht="29.45" customHeight="1" x14ac:dyDescent="0.25">
      <c r="B12" s="130" t="s">
        <v>4</v>
      </c>
      <c r="C12" s="130"/>
      <c r="D12" s="130"/>
      <c r="E12" s="130"/>
      <c r="F12" s="130"/>
      <c r="G12" s="113"/>
      <c r="H12" s="113"/>
      <c r="I12" s="113"/>
      <c r="J12" s="113"/>
      <c r="K12" s="113"/>
      <c r="L12" s="113"/>
    </row>
    <row r="13" spans="2:12" s="28" customFormat="1" ht="29.45" customHeight="1" x14ac:dyDescent="0.25">
      <c r="B13" s="130" t="s">
        <v>5</v>
      </c>
      <c r="C13" s="130"/>
      <c r="D13" s="130"/>
      <c r="E13" s="130"/>
      <c r="F13" s="130"/>
      <c r="G13" s="113"/>
      <c r="H13" s="113"/>
      <c r="I13" s="113"/>
      <c r="J13" s="113"/>
      <c r="K13" s="113"/>
      <c r="L13" s="113"/>
    </row>
    <row r="14" spans="2:12" s="28" customFormat="1" ht="29.45" customHeight="1" x14ac:dyDescent="0.25">
      <c r="B14" s="118" t="s">
        <v>6</v>
      </c>
      <c r="C14" s="119"/>
      <c r="D14" s="119"/>
      <c r="E14" s="119"/>
      <c r="F14" s="120"/>
      <c r="G14" s="39" t="s">
        <v>58</v>
      </c>
      <c r="H14" s="72"/>
      <c r="I14" s="39" t="s">
        <v>59</v>
      </c>
      <c r="J14" s="72"/>
      <c r="K14" s="39" t="s">
        <v>60</v>
      </c>
      <c r="L14" s="72"/>
    </row>
    <row r="15" spans="2:12" s="28" customFormat="1" ht="29.45" customHeight="1" x14ac:dyDescent="0.25">
      <c r="B15" s="121"/>
      <c r="C15" s="122"/>
      <c r="D15" s="122"/>
      <c r="E15" s="122"/>
      <c r="F15" s="123"/>
      <c r="G15" s="39" t="s">
        <v>86</v>
      </c>
      <c r="H15" s="72"/>
      <c r="I15" s="131"/>
      <c r="J15" s="132"/>
      <c r="K15" s="132"/>
      <c r="L15" s="133"/>
    </row>
    <row r="16" spans="2:12" s="28" customFormat="1" ht="29.45" customHeight="1" x14ac:dyDescent="0.25">
      <c r="B16" s="117" t="s">
        <v>57</v>
      </c>
      <c r="C16" s="117"/>
      <c r="D16" s="117"/>
      <c r="E16" s="117"/>
      <c r="F16" s="117"/>
      <c r="G16" s="114"/>
      <c r="H16" s="114"/>
      <c r="I16" s="114"/>
      <c r="J16" s="114"/>
      <c r="K16" s="114"/>
      <c r="L16" s="114"/>
    </row>
    <row r="17" spans="2:12" s="28" customFormat="1" ht="29.45" customHeight="1" x14ac:dyDescent="0.25">
      <c r="B17" s="117" t="s">
        <v>7</v>
      </c>
      <c r="C17" s="117"/>
      <c r="D17" s="117"/>
      <c r="E17" s="117"/>
      <c r="F17" s="117"/>
      <c r="G17" s="73" t="s">
        <v>56</v>
      </c>
      <c r="H17" s="13"/>
      <c r="I17" s="73" t="s">
        <v>9</v>
      </c>
      <c r="J17" s="13"/>
      <c r="K17" s="73" t="s">
        <v>10</v>
      </c>
      <c r="L17" s="14"/>
    </row>
    <row r="18" spans="2:12" s="28" customFormat="1" ht="29.45" customHeight="1" x14ac:dyDescent="0.25">
      <c r="B18" s="117" t="s">
        <v>8</v>
      </c>
      <c r="C18" s="117"/>
      <c r="D18" s="117"/>
      <c r="E18" s="117"/>
      <c r="F18" s="117"/>
      <c r="G18" s="115"/>
      <c r="H18" s="115"/>
      <c r="I18" s="115"/>
      <c r="J18" s="115"/>
      <c r="K18" s="115"/>
      <c r="L18" s="115"/>
    </row>
    <row r="19" spans="2:12" ht="29.25" customHeight="1" x14ac:dyDescent="0.2">
      <c r="B19" s="127" t="s">
        <v>75</v>
      </c>
      <c r="C19" s="128"/>
      <c r="D19" s="128"/>
      <c r="E19" s="128"/>
      <c r="F19" s="129"/>
      <c r="G19" s="139"/>
      <c r="H19" s="140"/>
      <c r="I19" s="140"/>
      <c r="J19" s="140"/>
      <c r="K19" s="140"/>
      <c r="L19" s="141"/>
    </row>
    <row r="22" spans="2:12" s="10" customFormat="1" ht="13.9" customHeight="1" x14ac:dyDescent="0.2">
      <c r="B22" s="116" t="s">
        <v>11</v>
      </c>
      <c r="C22" s="116"/>
      <c r="D22" s="116"/>
      <c r="E22" s="116"/>
      <c r="F22" s="116"/>
      <c r="G22" s="116"/>
      <c r="H22" s="116"/>
      <c r="I22" s="116"/>
      <c r="J22" s="116"/>
      <c r="K22" s="116"/>
      <c r="L22" s="116"/>
    </row>
    <row r="23" spans="2:12" ht="6.6" customHeight="1" x14ac:dyDescent="0.2">
      <c r="B23" s="2"/>
      <c r="C23" s="2"/>
      <c r="D23" s="2"/>
      <c r="E23" s="2"/>
      <c r="F23" s="2"/>
      <c r="G23" s="2"/>
      <c r="H23" s="2"/>
      <c r="I23" s="2"/>
      <c r="J23" s="2"/>
      <c r="K23" s="2"/>
      <c r="L23" s="2"/>
    </row>
    <row r="24" spans="2:12" s="10" customFormat="1" ht="13.9" customHeight="1" x14ac:dyDescent="0.25">
      <c r="B24" s="15"/>
      <c r="C24" s="36"/>
      <c r="D24" s="82" t="s">
        <v>12</v>
      </c>
      <c r="E24" s="82"/>
      <c r="F24" s="82"/>
      <c r="G24" s="82"/>
      <c r="H24" s="82"/>
      <c r="I24" s="82"/>
      <c r="J24" s="82"/>
      <c r="K24" s="82"/>
      <c r="L24" s="82"/>
    </row>
    <row r="25" spans="2:12" ht="13.9" customHeight="1" x14ac:dyDescent="0.2">
      <c r="B25" s="3"/>
      <c r="C25" s="3"/>
      <c r="D25" s="81"/>
      <c r="E25" s="81"/>
      <c r="F25" s="81"/>
      <c r="G25" s="81"/>
      <c r="H25" s="81"/>
      <c r="I25" s="81"/>
      <c r="J25" s="81"/>
      <c r="K25" s="81"/>
      <c r="L25" s="81"/>
    </row>
    <row r="26" spans="2:12" ht="13.9" customHeight="1" x14ac:dyDescent="0.2">
      <c r="B26" s="15"/>
      <c r="C26" s="36"/>
      <c r="D26" s="82" t="s">
        <v>13</v>
      </c>
      <c r="E26" s="82"/>
      <c r="F26" s="82"/>
      <c r="G26" s="82"/>
      <c r="H26" s="82"/>
      <c r="I26" s="82"/>
      <c r="J26" s="82"/>
      <c r="K26" s="82"/>
      <c r="L26" s="82"/>
    </row>
    <row r="27" spans="2:12" x14ac:dyDescent="0.2">
      <c r="B27" s="2"/>
      <c r="C27" s="2"/>
      <c r="D27" s="2"/>
      <c r="E27" s="2"/>
      <c r="F27" s="2"/>
      <c r="G27" s="2"/>
      <c r="H27" s="2"/>
      <c r="I27" s="2"/>
      <c r="J27" s="2"/>
      <c r="K27" s="2"/>
      <c r="L27" s="2"/>
    </row>
    <row r="28" spans="2:12" ht="27" customHeight="1" x14ac:dyDescent="0.2">
      <c r="B28" s="126" t="s">
        <v>76</v>
      </c>
      <c r="C28" s="126"/>
      <c r="D28" s="126"/>
      <c r="E28" s="126"/>
      <c r="F28" s="126"/>
      <c r="G28" s="126"/>
      <c r="H28" s="126"/>
      <c r="I28" s="126"/>
      <c r="J28" s="126"/>
      <c r="K28" s="126"/>
      <c r="L28" s="126"/>
    </row>
    <row r="29" spans="2:12" x14ac:dyDescent="0.2">
      <c r="B29" s="2"/>
      <c r="C29" s="2"/>
      <c r="D29" s="2"/>
      <c r="E29" s="2"/>
      <c r="F29" s="2"/>
      <c r="G29" s="2"/>
      <c r="H29" s="2"/>
      <c r="I29" s="2"/>
      <c r="J29" s="2"/>
      <c r="K29" s="2"/>
      <c r="L29" s="2"/>
    </row>
    <row r="30" spans="2:12" x14ac:dyDescent="0.2">
      <c r="B30" s="142"/>
      <c r="C30" s="142"/>
      <c r="D30" s="142"/>
      <c r="E30" s="142"/>
      <c r="F30" s="142"/>
      <c r="G30" s="40"/>
      <c r="H30" s="40"/>
      <c r="I30" s="40"/>
      <c r="J30" s="40"/>
      <c r="K30" s="40"/>
      <c r="L30" s="40"/>
    </row>
    <row r="31" spans="2:12" ht="14.45" customHeight="1" x14ac:dyDescent="0.2">
      <c r="B31" s="109" t="s">
        <v>15</v>
      </c>
      <c r="C31" s="109"/>
      <c r="D31" s="109"/>
      <c r="E31" s="109"/>
      <c r="F31" s="125" t="s">
        <v>18</v>
      </c>
      <c r="G31" s="125"/>
      <c r="H31" s="125"/>
      <c r="I31" s="125"/>
      <c r="J31" s="125"/>
      <c r="K31" s="124" t="s">
        <v>17</v>
      </c>
      <c r="L31" s="124"/>
    </row>
    <row r="32" spans="2:12" ht="6" customHeight="1" x14ac:dyDescent="0.2"/>
    <row r="42" ht="137.25" customHeight="1" x14ac:dyDescent="0.2"/>
  </sheetData>
  <sheetProtection formatCells="0"/>
  <mergeCells count="33">
    <mergeCell ref="G8:L8"/>
    <mergeCell ref="G19:L19"/>
    <mergeCell ref="B30:F30"/>
    <mergeCell ref="G9:L9"/>
    <mergeCell ref="G10:L10"/>
    <mergeCell ref="G11:L11"/>
    <mergeCell ref="G12:L12"/>
    <mergeCell ref="B9:F9"/>
    <mergeCell ref="B10:F10"/>
    <mergeCell ref="B11:F11"/>
    <mergeCell ref="B13:F13"/>
    <mergeCell ref="B2:L2"/>
    <mergeCell ref="B5:L5"/>
    <mergeCell ref="B6:F6"/>
    <mergeCell ref="B7:F7"/>
    <mergeCell ref="G6:L6"/>
    <mergeCell ref="G7:L7"/>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B12:F12"/>
    <mergeCell ref="I15:L15"/>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42"/>
  <sheetViews>
    <sheetView zoomScale="80" zoomScaleNormal="80" zoomScalePageLayoutView="70" workbookViewId="0">
      <selection activeCell="B2" sqref="B2:I2"/>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7" customFormat="1" ht="18" customHeight="1" x14ac:dyDescent="0.25">
      <c r="B2" s="152" t="str">
        <f>"Checkliste "&amp;_RLV&amp;" Premiumstufe"</f>
        <v>Checkliste Ferkelerzeugung Premiumstufe</v>
      </c>
      <c r="C2" s="152"/>
      <c r="D2" s="152"/>
      <c r="E2" s="152"/>
      <c r="F2" s="152"/>
      <c r="G2" s="152"/>
      <c r="H2" s="152"/>
      <c r="I2" s="152"/>
    </row>
    <row r="3" spans="2:9" s="19" customFormat="1" ht="6" customHeight="1" x14ac:dyDescent="0.25">
      <c r="B3" s="17"/>
      <c r="C3" s="17"/>
      <c r="D3" s="17"/>
      <c r="E3" s="17"/>
      <c r="F3" s="18"/>
      <c r="G3" s="18"/>
      <c r="H3" s="18"/>
      <c r="I3" s="17"/>
    </row>
    <row r="4" spans="2:9" ht="27" customHeight="1" x14ac:dyDescent="0.25">
      <c r="B4" s="20" t="s">
        <v>19</v>
      </c>
      <c r="C4" s="146"/>
      <c r="D4" s="146"/>
      <c r="E4" s="146"/>
      <c r="F4" s="146"/>
      <c r="G4" s="146"/>
      <c r="H4" s="22"/>
      <c r="I4" s="60"/>
    </row>
    <row r="5" spans="2:9" ht="27" customHeight="1" x14ac:dyDescent="0.25">
      <c r="B5" s="145" t="s">
        <v>20</v>
      </c>
      <c r="C5" s="145"/>
      <c r="D5" s="145"/>
      <c r="E5" s="145"/>
      <c r="F5" s="145"/>
      <c r="G5" s="145"/>
      <c r="H5" s="145"/>
      <c r="I5" s="145"/>
    </row>
    <row r="6" spans="2:9" s="16" customFormat="1" ht="27" customHeight="1" x14ac:dyDescent="0.25">
      <c r="B6" s="5" t="s">
        <v>21</v>
      </c>
      <c r="C6" s="5" t="s">
        <v>62</v>
      </c>
      <c r="D6" s="150" t="s">
        <v>22</v>
      </c>
      <c r="E6" s="151"/>
      <c r="F6" s="4" t="s">
        <v>29</v>
      </c>
      <c r="G6" s="5" t="s">
        <v>24</v>
      </c>
      <c r="H6" s="5" t="s">
        <v>25</v>
      </c>
      <c r="I6" s="5" t="s">
        <v>77</v>
      </c>
    </row>
    <row r="7" spans="2:9" ht="56.1" customHeight="1" x14ac:dyDescent="0.25">
      <c r="B7" s="5">
        <v>1</v>
      </c>
      <c r="C7" s="1"/>
      <c r="D7" s="139"/>
      <c r="E7" s="141"/>
      <c r="F7" s="79"/>
      <c r="G7" s="85"/>
      <c r="H7" s="1"/>
      <c r="I7" s="1"/>
    </row>
    <row r="8" spans="2:9" ht="56.1" customHeight="1" x14ac:dyDescent="0.25">
      <c r="B8" s="5">
        <v>2</v>
      </c>
      <c r="C8" s="1"/>
      <c r="D8" s="139"/>
      <c r="E8" s="141"/>
      <c r="F8" s="80"/>
      <c r="G8" s="85"/>
      <c r="H8" s="1"/>
      <c r="I8" s="1"/>
    </row>
    <row r="9" spans="2:9" ht="56.1" customHeight="1" x14ac:dyDescent="0.25">
      <c r="B9" s="5">
        <v>3</v>
      </c>
      <c r="C9" s="1"/>
      <c r="D9" s="139"/>
      <c r="E9" s="141"/>
      <c r="F9" s="80"/>
      <c r="G9" s="85"/>
      <c r="H9" s="1"/>
      <c r="I9" s="1"/>
    </row>
    <row r="10" spans="2:9" ht="56.1" customHeight="1" x14ac:dyDescent="0.25">
      <c r="B10" s="5">
        <v>4</v>
      </c>
      <c r="C10" s="1"/>
      <c r="D10" s="139"/>
      <c r="E10" s="141"/>
      <c r="F10" s="80"/>
      <c r="G10" s="85"/>
      <c r="H10" s="1"/>
      <c r="I10" s="1"/>
    </row>
    <row r="11" spans="2:9" ht="56.1" customHeight="1" x14ac:dyDescent="0.25">
      <c r="B11" s="5">
        <v>5</v>
      </c>
      <c r="C11" s="1"/>
      <c r="D11" s="139"/>
      <c r="E11" s="141"/>
      <c r="F11" s="80"/>
      <c r="G11" s="85"/>
      <c r="H11" s="1"/>
      <c r="I11" s="1"/>
    </row>
    <row r="12" spans="2:9" ht="56.1" customHeight="1" x14ac:dyDescent="0.25">
      <c r="B12" s="5">
        <v>6</v>
      </c>
      <c r="C12" s="1"/>
      <c r="D12" s="139"/>
      <c r="E12" s="141"/>
      <c r="F12" s="80"/>
      <c r="G12" s="85"/>
      <c r="H12" s="1"/>
      <c r="I12" s="1"/>
    </row>
    <row r="13" spans="2:9" ht="56.1" customHeight="1" x14ac:dyDescent="0.25">
      <c r="B13" s="5">
        <v>7</v>
      </c>
      <c r="C13" s="1"/>
      <c r="D13" s="139"/>
      <c r="E13" s="141"/>
      <c r="F13" s="80"/>
      <c r="G13" s="85"/>
      <c r="H13" s="1"/>
      <c r="I13" s="1"/>
    </row>
    <row r="14" spans="2:9" ht="56.1" customHeight="1" x14ac:dyDescent="0.25">
      <c r="B14" s="5">
        <v>8</v>
      </c>
      <c r="C14" s="1"/>
      <c r="D14" s="139"/>
      <c r="E14" s="141"/>
      <c r="F14" s="80"/>
      <c r="G14" s="85"/>
      <c r="H14" s="1"/>
      <c r="I14" s="1"/>
    </row>
    <row r="15" spans="2:9" ht="56.1" customHeight="1" x14ac:dyDescent="0.25">
      <c r="B15" s="5">
        <v>9</v>
      </c>
      <c r="C15" s="1"/>
      <c r="D15" s="139"/>
      <c r="E15" s="141"/>
      <c r="F15" s="80"/>
      <c r="G15" s="85"/>
      <c r="H15" s="1"/>
      <c r="I15" s="1"/>
    </row>
    <row r="16" spans="2:9" ht="56.1" customHeight="1" x14ac:dyDescent="0.25">
      <c r="B16" s="5">
        <v>10</v>
      </c>
      <c r="C16" s="1"/>
      <c r="D16" s="139"/>
      <c r="E16" s="141"/>
      <c r="F16" s="80"/>
      <c r="G16" s="85"/>
      <c r="H16" s="1"/>
      <c r="I16" s="1"/>
    </row>
    <row r="17" spans="2:9" x14ac:dyDescent="0.25">
      <c r="B17" s="147" t="s">
        <v>78</v>
      </c>
      <c r="C17" s="147"/>
      <c r="D17" s="147"/>
      <c r="E17" s="147"/>
      <c r="F17" s="3"/>
      <c r="G17" s="20"/>
      <c r="H17" s="20"/>
      <c r="I17" s="20"/>
    </row>
    <row r="19" spans="2:9" ht="28.15" customHeight="1" x14ac:dyDescent="0.25">
      <c r="B19" s="148" t="s">
        <v>61</v>
      </c>
      <c r="C19" s="149"/>
      <c r="D19" s="149"/>
      <c r="E19" s="149"/>
      <c r="F19" s="149"/>
      <c r="G19" s="149"/>
      <c r="H19" s="149"/>
      <c r="I19" s="149"/>
    </row>
    <row r="22" spans="2:9" x14ac:dyDescent="0.25">
      <c r="B22" s="142"/>
      <c r="C22" s="142"/>
      <c r="D22" s="142"/>
      <c r="E22" s="24"/>
      <c r="F22" s="25"/>
      <c r="G22" s="24"/>
      <c r="H22" s="24"/>
      <c r="I22" s="24"/>
    </row>
    <row r="23" spans="2:9" x14ac:dyDescent="0.25">
      <c r="B23" s="143" t="s">
        <v>15</v>
      </c>
      <c r="C23" s="143"/>
      <c r="E23" s="144" t="s">
        <v>16</v>
      </c>
      <c r="F23" s="144"/>
      <c r="G23" s="144"/>
      <c r="H23" s="124" t="s">
        <v>17</v>
      </c>
      <c r="I23" s="124"/>
    </row>
    <row r="42" ht="137.25" customHeight="1" x14ac:dyDescent="0.25"/>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8" priority="1" operator="containsText" text="sAbw">
      <formula>NOT(ISERROR(SEARCH("sAbw",F7)))</formula>
    </cfRule>
    <cfRule type="containsText" dxfId="337" priority="2" operator="containsText" text="lAbw">
      <formula>NOT(ISERROR(SEARCH("lAbw",F7)))</formula>
    </cfRule>
    <cfRule type="containsText" dxfId="336"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84"/>
  <sheetViews>
    <sheetView tabSelected="1" zoomScale="70" zoomScaleNormal="70" zoomScaleSheetLayoutView="100" workbookViewId="0">
      <pane ySplit="7" topLeftCell="A8" activePane="bottomLeft" state="frozen"/>
      <selection activeCell="H35" sqref="H35"/>
      <selection pane="bottomLeft" activeCell="F18" sqref="F18"/>
    </sheetView>
  </sheetViews>
  <sheetFormatPr baseColWidth="10" defaultColWidth="8.85546875" defaultRowHeight="12.75" x14ac:dyDescent="0.2"/>
  <cols>
    <col min="1" max="1" width="1.140625" style="2" customWidth="1"/>
    <col min="2" max="2" width="8.7109375" style="63" customWidth="1"/>
    <col min="3" max="4" width="18.28515625" style="64" hidden="1" customWidth="1"/>
    <col min="5" max="5" width="12.7109375" style="65" customWidth="1"/>
    <col min="6" max="7" width="40.7109375" style="2" customWidth="1"/>
    <col min="8" max="10" width="9.7109375" style="2" customWidth="1"/>
    <col min="11" max="11" width="10.28515625" style="2" customWidth="1"/>
    <col min="12" max="12" width="10.7109375" style="2" customWidth="1"/>
    <col min="13" max="13" width="52.7109375" style="2" customWidth="1"/>
    <col min="14" max="14" width="1.140625" style="2" customWidth="1"/>
    <col min="15" max="16384" width="8.85546875" style="2"/>
  </cols>
  <sheetData>
    <row r="1" spans="2:13" s="10" customFormat="1" ht="6" customHeight="1" x14ac:dyDescent="0.25">
      <c r="B1" s="28"/>
      <c r="C1" s="16"/>
      <c r="D1" s="16"/>
      <c r="G1" s="16"/>
    </row>
    <row r="2" spans="2:13" s="37" customFormat="1" ht="18" customHeight="1" x14ac:dyDescent="0.25">
      <c r="B2" s="134" t="str">
        <f>"Checkliste "&amp;_RLV&amp;" Premiumstufe"</f>
        <v>Checkliste Ferkelerzeugung Premiumstufe</v>
      </c>
      <c r="C2" s="134"/>
      <c r="D2" s="134"/>
      <c r="E2" s="134"/>
      <c r="F2" s="134"/>
      <c r="G2" s="134"/>
      <c r="H2" s="134"/>
      <c r="I2" s="134"/>
      <c r="J2" s="134"/>
      <c r="K2" s="134"/>
      <c r="L2" s="134"/>
      <c r="M2" s="134"/>
    </row>
    <row r="3" spans="2:13" s="19" customFormat="1" ht="26.1" customHeight="1" x14ac:dyDescent="0.25">
      <c r="B3" s="160" t="s">
        <v>314</v>
      </c>
      <c r="C3" s="161"/>
      <c r="D3" s="161"/>
      <c r="E3" s="161"/>
      <c r="F3" s="161"/>
      <c r="G3" s="161"/>
      <c r="H3" s="161"/>
      <c r="I3" s="161"/>
      <c r="J3" s="161"/>
      <c r="K3" s="161"/>
      <c r="L3" s="161"/>
      <c r="M3" s="161"/>
    </row>
    <row r="4" spans="2:13" s="10" customFormat="1" ht="27" customHeight="1" x14ac:dyDescent="0.25">
      <c r="B4" s="21" t="s">
        <v>19</v>
      </c>
      <c r="C4" s="162"/>
      <c r="D4" s="162"/>
      <c r="E4" s="162"/>
      <c r="F4" s="162"/>
      <c r="G4" s="162"/>
      <c r="H4" s="162"/>
      <c r="I4" s="162"/>
      <c r="J4" s="162"/>
      <c r="K4" s="162"/>
      <c r="M4" s="77"/>
    </row>
    <row r="5" spans="2:13" ht="27" customHeight="1" x14ac:dyDescent="0.2">
      <c r="B5" s="145" t="s">
        <v>30</v>
      </c>
      <c r="C5" s="145"/>
      <c r="D5" s="145"/>
      <c r="E5" s="145"/>
      <c r="F5" s="145"/>
      <c r="G5" s="145"/>
      <c r="H5" s="145"/>
      <c r="I5" s="145"/>
      <c r="J5" s="145"/>
      <c r="K5" s="145"/>
      <c r="L5" s="145"/>
      <c r="M5" s="145"/>
    </row>
    <row r="6" spans="2:13" s="27" customFormat="1" ht="26.45" customHeight="1" x14ac:dyDescent="0.25">
      <c r="B6" s="163" t="s">
        <v>31</v>
      </c>
      <c r="C6" s="165" t="s">
        <v>44</v>
      </c>
      <c r="D6" s="165" t="s">
        <v>45</v>
      </c>
      <c r="E6" s="167" t="s">
        <v>32</v>
      </c>
      <c r="F6" s="165" t="s">
        <v>33</v>
      </c>
      <c r="G6" s="169" t="s">
        <v>34</v>
      </c>
      <c r="H6" s="171" t="s">
        <v>23</v>
      </c>
      <c r="I6" s="172"/>
      <c r="J6" s="172"/>
      <c r="K6" s="172"/>
      <c r="L6" s="173"/>
      <c r="M6" s="165" t="s">
        <v>72</v>
      </c>
    </row>
    <row r="7" spans="2:13" x14ac:dyDescent="0.2">
      <c r="B7" s="164"/>
      <c r="C7" s="166"/>
      <c r="D7" s="166"/>
      <c r="E7" s="168"/>
      <c r="F7" s="166"/>
      <c r="G7" s="170"/>
      <c r="H7" s="23" t="s">
        <v>37</v>
      </c>
      <c r="I7" s="23" t="s">
        <v>26</v>
      </c>
      <c r="J7" s="23" t="s">
        <v>27</v>
      </c>
      <c r="K7" s="23" t="s">
        <v>28</v>
      </c>
      <c r="L7" s="23" t="s">
        <v>331</v>
      </c>
      <c r="M7" s="166"/>
    </row>
    <row r="8" spans="2:13" s="26" customFormat="1" x14ac:dyDescent="0.2">
      <c r="B8" s="156" t="s">
        <v>64</v>
      </c>
      <c r="C8" s="157"/>
      <c r="D8" s="157"/>
      <c r="E8" s="157"/>
      <c r="F8" s="157"/>
      <c r="G8" s="157"/>
      <c r="H8" s="157"/>
      <c r="I8" s="157"/>
      <c r="J8" s="157"/>
      <c r="K8" s="157"/>
      <c r="L8" s="157"/>
      <c r="M8" s="158"/>
    </row>
    <row r="9" spans="2:13" ht="25.5" hidden="1" x14ac:dyDescent="0.2">
      <c r="B9" s="29" t="s">
        <v>31</v>
      </c>
      <c r="C9" s="35" t="s">
        <v>44</v>
      </c>
      <c r="D9" s="35" t="s">
        <v>45</v>
      </c>
      <c r="E9" s="41" t="s">
        <v>32</v>
      </c>
      <c r="F9" s="42" t="s">
        <v>33</v>
      </c>
      <c r="G9" s="43" t="s">
        <v>34</v>
      </c>
      <c r="H9" s="36" t="s">
        <v>23</v>
      </c>
      <c r="I9" s="36" t="s">
        <v>39</v>
      </c>
      <c r="J9" s="36" t="s">
        <v>40</v>
      </c>
      <c r="K9" s="36" t="s">
        <v>41</v>
      </c>
      <c r="L9" s="36" t="s">
        <v>42</v>
      </c>
      <c r="M9" s="30" t="s">
        <v>35</v>
      </c>
    </row>
    <row r="10" spans="2:13" s="62" customFormat="1" ht="60.75" customHeight="1" x14ac:dyDescent="0.2">
      <c r="B10" s="50" t="str">
        <f>CONCATENATE("1.",Prüfkriterien_1[[#This Row],[Hilfsspalte_Num]])</f>
        <v>1.1</v>
      </c>
      <c r="C10" s="51">
        <f>ROW()-ROW(Prüfkriterien_1[[#Headers],[Hilfsspalte_Kom]])</f>
        <v>1</v>
      </c>
      <c r="D10" s="52">
        <f>(Prüfkriterien_1[Hilfsspalte_Num]+10)/10</f>
        <v>1.1000000000000001</v>
      </c>
      <c r="E10" s="90" t="s">
        <v>296</v>
      </c>
      <c r="F10" s="49" t="s">
        <v>87</v>
      </c>
      <c r="G10" s="32" t="s">
        <v>91</v>
      </c>
      <c r="H10" s="38" t="s">
        <v>63</v>
      </c>
      <c r="I10" s="38" t="s">
        <v>36</v>
      </c>
      <c r="J10" s="38" t="s">
        <v>36</v>
      </c>
      <c r="K10" s="38"/>
      <c r="L10" s="38" t="s">
        <v>36</v>
      </c>
      <c r="M10" s="49"/>
    </row>
    <row r="11" spans="2:13" s="62" customFormat="1" ht="78.599999999999994" customHeight="1" x14ac:dyDescent="0.2">
      <c r="B11" s="50" t="str">
        <f>CONCATENATE("1.",Prüfkriterien_1[[#This Row],[Hilfsspalte_Num]])</f>
        <v>1.2</v>
      </c>
      <c r="C11" s="51">
        <f>ROW()-ROW(Prüfkriterien_1[[#Headers],[Hilfsspalte_Kom]])</f>
        <v>2</v>
      </c>
      <c r="D11" s="52">
        <f>(Prüfkriterien_1[Hilfsspalte_Num]+10)/10</f>
        <v>1.2</v>
      </c>
      <c r="E11" s="90" t="s">
        <v>103</v>
      </c>
      <c r="F11" s="49" t="s">
        <v>92</v>
      </c>
      <c r="G11" s="32" t="s">
        <v>85</v>
      </c>
      <c r="H11" s="38"/>
      <c r="I11" s="38" t="s">
        <v>36</v>
      </c>
      <c r="J11" s="38" t="s">
        <v>36</v>
      </c>
      <c r="K11" s="38"/>
      <c r="L11" s="38" t="s">
        <v>36</v>
      </c>
      <c r="M11" s="49"/>
    </row>
    <row r="12" spans="2:13" s="62" customFormat="1" ht="54.6" customHeight="1" x14ac:dyDescent="0.2">
      <c r="B12" s="50" t="str">
        <f>CONCATENATE("1.",Prüfkriterien_1[[#This Row],[Hilfsspalte_Num]])</f>
        <v>1.3</v>
      </c>
      <c r="C12" s="51">
        <f>ROW()-ROW(Prüfkriterien_1[[#Headers],[Hilfsspalte_Kom]])</f>
        <v>3</v>
      </c>
      <c r="D12" s="52">
        <f>(Prüfkriterien_1[Hilfsspalte_Num]+10)/10</f>
        <v>1.3</v>
      </c>
      <c r="E12" s="90"/>
      <c r="F12" s="49" t="s">
        <v>88</v>
      </c>
      <c r="G12" s="32" t="s">
        <v>93</v>
      </c>
      <c r="H12" s="38"/>
      <c r="I12" s="38"/>
      <c r="J12" s="38"/>
      <c r="K12" s="38"/>
      <c r="L12" s="38"/>
      <c r="M12" s="49"/>
    </row>
    <row r="13" spans="2:13" s="62" customFormat="1" ht="67.150000000000006" customHeight="1" x14ac:dyDescent="0.2">
      <c r="B13" s="66" t="str">
        <f>CONCATENATE("1.",Prüfkriterien_1[[#This Row],[Hilfsspalte_Num]])</f>
        <v>1.4</v>
      </c>
      <c r="C13" s="67">
        <f>ROW()-ROW(Prüfkriterien_1[[#Headers],[Hilfsspalte_Kom]])</f>
        <v>4</v>
      </c>
      <c r="D13" s="68">
        <f>(Prüfkriterien_1[Hilfsspalte_Num]+10)/10</f>
        <v>1.4</v>
      </c>
      <c r="E13" s="90" t="s">
        <v>104</v>
      </c>
      <c r="F13" s="87" t="s">
        <v>89</v>
      </c>
      <c r="G13" s="32" t="s">
        <v>95</v>
      </c>
      <c r="H13" s="70"/>
      <c r="I13" s="71"/>
      <c r="J13" s="71"/>
      <c r="K13" s="71"/>
      <c r="L13" s="71"/>
      <c r="M13" s="69"/>
    </row>
    <row r="14" spans="2:13" s="62" customFormat="1" ht="54.6" customHeight="1" x14ac:dyDescent="0.2">
      <c r="B14" s="66" t="str">
        <f>CONCATENATE("1.",Prüfkriterien_1[[#This Row],[Hilfsspalte_Num]])</f>
        <v>1.5</v>
      </c>
      <c r="C14" s="67">
        <f>ROW()-ROW(Prüfkriterien_1[[#Headers],[Hilfsspalte_Kom]])</f>
        <v>5</v>
      </c>
      <c r="D14" s="68">
        <f>(Prüfkriterien_1[Hilfsspalte_Num]+10)/10</f>
        <v>1.5</v>
      </c>
      <c r="E14" s="90" t="s">
        <v>105</v>
      </c>
      <c r="F14" s="49" t="s">
        <v>90</v>
      </c>
      <c r="G14" s="32" t="s">
        <v>332</v>
      </c>
      <c r="H14" s="70"/>
      <c r="I14" s="71"/>
      <c r="J14" s="71"/>
      <c r="K14" s="71"/>
      <c r="L14" s="71"/>
      <c r="M14" s="104"/>
    </row>
    <row r="15" spans="2:13" s="62" customFormat="1" ht="85.15" customHeight="1" x14ac:dyDescent="0.2">
      <c r="B15" s="88" t="str">
        <f>CONCATENATE("1.",Prüfkriterien_1[[#This Row],[Hilfsspalte_Num]])</f>
        <v>1.6</v>
      </c>
      <c r="C15" s="45">
        <f>ROW()-ROW(Prüfkriterien_1[[#Headers],[Hilfsspalte_Kom]])</f>
        <v>6</v>
      </c>
      <c r="D15" s="46">
        <f>(Prüfkriterien_1[Hilfsspalte_Num]+10)/10</f>
        <v>1.6</v>
      </c>
      <c r="E15" s="48" t="s">
        <v>106</v>
      </c>
      <c r="F15" s="49" t="s">
        <v>96</v>
      </c>
      <c r="G15" s="89" t="s">
        <v>378</v>
      </c>
      <c r="H15" s="33"/>
      <c r="I15" s="38"/>
      <c r="J15" s="38"/>
      <c r="K15" s="38"/>
      <c r="L15" s="38"/>
      <c r="M15" s="49"/>
    </row>
    <row r="16" spans="2:13" s="62" customFormat="1" ht="98.25" customHeight="1" x14ac:dyDescent="0.2">
      <c r="B16" s="88" t="str">
        <f>CONCATENATE("1.",Prüfkriterien_1[[#This Row],[Hilfsspalte_Num]])</f>
        <v>1.7</v>
      </c>
      <c r="C16" s="45">
        <f>ROW()-ROW(Prüfkriterien_1[[#Headers],[Hilfsspalte_Kom]])</f>
        <v>7</v>
      </c>
      <c r="D16" s="46">
        <f>(Prüfkriterien_1[Hilfsspalte_Num]+10)/10</f>
        <v>1.7</v>
      </c>
      <c r="E16" s="48" t="s">
        <v>106</v>
      </c>
      <c r="F16" s="107" t="s">
        <v>377</v>
      </c>
      <c r="G16" s="108" t="s">
        <v>379</v>
      </c>
      <c r="H16" s="33"/>
      <c r="I16" s="38"/>
      <c r="J16" s="38"/>
      <c r="K16" s="38"/>
      <c r="L16" s="38"/>
      <c r="M16" s="104"/>
    </row>
    <row r="17" spans="2:13" s="62" customFormat="1" ht="126.6" customHeight="1" x14ac:dyDescent="0.2">
      <c r="B17" s="88" t="str">
        <f>CONCATENATE("1.",Prüfkriterien_1[[#This Row],[Hilfsspalte_Num]])</f>
        <v>1.8</v>
      </c>
      <c r="C17" s="45">
        <f>ROW()-ROW(Prüfkriterien_1[[#Headers],[Hilfsspalte_Kom]])</f>
        <v>8</v>
      </c>
      <c r="D17" s="46">
        <f>(Prüfkriterien_1[Hilfsspalte_Num]+10)/10</f>
        <v>1.8</v>
      </c>
      <c r="E17" s="48" t="s">
        <v>107</v>
      </c>
      <c r="F17" s="49" t="s">
        <v>97</v>
      </c>
      <c r="G17" s="32" t="s">
        <v>98</v>
      </c>
      <c r="H17" s="33"/>
      <c r="I17" s="38"/>
      <c r="J17" s="38"/>
      <c r="K17" s="38"/>
      <c r="L17" s="38"/>
      <c r="M17" s="49"/>
    </row>
    <row r="18" spans="2:13" s="62" customFormat="1" ht="63" customHeight="1" x14ac:dyDescent="0.2">
      <c r="B18" s="88" t="str">
        <f>CONCATENATE("1.",Prüfkriterien_1[[#This Row],[Hilfsspalte_Num]])</f>
        <v>1.9</v>
      </c>
      <c r="C18" s="45">
        <f>ROW()-ROW(Prüfkriterien_1[[#Headers],[Hilfsspalte_Kom]])</f>
        <v>9</v>
      </c>
      <c r="D18" s="46">
        <f>(Prüfkriterien_1[Hilfsspalte_Num]+10)/10</f>
        <v>1.9</v>
      </c>
      <c r="E18" s="48" t="s">
        <v>107</v>
      </c>
      <c r="F18" s="49" t="s">
        <v>317</v>
      </c>
      <c r="G18" s="32" t="s">
        <v>318</v>
      </c>
      <c r="H18" s="33"/>
      <c r="I18" s="38"/>
      <c r="J18" s="38"/>
      <c r="K18" s="38"/>
      <c r="L18" s="38"/>
      <c r="M18" s="49"/>
    </row>
    <row r="19" spans="2:13" s="62" customFormat="1" ht="63" customHeight="1" x14ac:dyDescent="0.2">
      <c r="B19" s="88" t="str">
        <f>CONCATENATE("1.",Prüfkriterien_1[[#This Row],[Hilfsspalte_Num]])</f>
        <v>1.10</v>
      </c>
      <c r="C19" s="45">
        <f>ROW()-ROW(Prüfkriterien_1[[#Headers],[Hilfsspalte_Kom]])</f>
        <v>10</v>
      </c>
      <c r="D19" s="46">
        <f>(Prüfkriterien_1[Hilfsspalte_Num]+10)/10</f>
        <v>2</v>
      </c>
      <c r="E19" s="48" t="s">
        <v>107</v>
      </c>
      <c r="F19" s="49" t="s">
        <v>99</v>
      </c>
      <c r="G19" s="32" t="s">
        <v>318</v>
      </c>
      <c r="H19" s="33"/>
      <c r="I19" s="38"/>
      <c r="J19" s="38"/>
      <c r="K19" s="38"/>
      <c r="L19" s="38"/>
      <c r="M19" s="49"/>
    </row>
    <row r="20" spans="2:13" s="62" customFormat="1" ht="72" customHeight="1" x14ac:dyDescent="0.2">
      <c r="B20" s="88" t="str">
        <f>CONCATENATE("1.",Prüfkriterien_1[[#This Row],[Hilfsspalte_Num]])</f>
        <v>1.11</v>
      </c>
      <c r="C20" s="45">
        <f>ROW()-ROW(Prüfkriterien_1[[#Headers],[Hilfsspalte_Kom]])</f>
        <v>11</v>
      </c>
      <c r="D20" s="46">
        <f>(Prüfkriterien_1[Hilfsspalte_Num]+10)/10</f>
        <v>2.1</v>
      </c>
      <c r="E20" s="48" t="s">
        <v>108</v>
      </c>
      <c r="F20" s="49" t="s">
        <v>100</v>
      </c>
      <c r="G20" s="32"/>
      <c r="H20" s="33"/>
      <c r="I20" s="38"/>
      <c r="J20" s="38"/>
      <c r="K20" s="38"/>
      <c r="L20" s="38"/>
      <c r="M20" s="49"/>
    </row>
    <row r="21" spans="2:13" s="62" customFormat="1" ht="145.9" customHeight="1" x14ac:dyDescent="0.2">
      <c r="B21" s="88" t="str">
        <f>CONCATENATE("1.",Prüfkriterien_1[[#This Row],[Hilfsspalte_Num]])</f>
        <v>1.12</v>
      </c>
      <c r="C21" s="45">
        <f>ROW()-ROW(Prüfkriterien_1[[#Headers],[Hilfsspalte_Kom]])</f>
        <v>12</v>
      </c>
      <c r="D21" s="46">
        <f>(Prüfkriterien_1[Hilfsspalte_Num]+10)/10</f>
        <v>2.2000000000000002</v>
      </c>
      <c r="E21" s="48" t="s">
        <v>108</v>
      </c>
      <c r="F21" s="49" t="s">
        <v>371</v>
      </c>
      <c r="G21" s="32" t="s">
        <v>338</v>
      </c>
      <c r="H21" s="33"/>
      <c r="I21" s="38"/>
      <c r="J21" s="38"/>
      <c r="K21" s="38"/>
      <c r="L21" s="38"/>
      <c r="M21" s="104"/>
    </row>
    <row r="22" spans="2:13" s="62" customFormat="1" ht="198" customHeight="1" x14ac:dyDescent="0.2">
      <c r="B22" s="88" t="str">
        <f>CONCATENATE("1.",Prüfkriterien_1[[#This Row],[Hilfsspalte_Num]])</f>
        <v>1.13</v>
      </c>
      <c r="C22" s="45">
        <f>ROW()-ROW(Prüfkriterien_1[[#Headers],[Hilfsspalte_Kom]])</f>
        <v>13</v>
      </c>
      <c r="D22" s="46">
        <f>(Prüfkriterien_1[Hilfsspalte_Num]+10)/10</f>
        <v>2.2999999999999998</v>
      </c>
      <c r="E22" s="48" t="s">
        <v>108</v>
      </c>
      <c r="F22" s="49" t="s">
        <v>339</v>
      </c>
      <c r="G22" s="32" t="s">
        <v>333</v>
      </c>
      <c r="H22" s="33"/>
      <c r="I22" s="38"/>
      <c r="J22" s="38"/>
      <c r="K22" s="38"/>
      <c r="L22" s="38"/>
      <c r="M22" s="104"/>
    </row>
    <row r="23" spans="2:13" s="62" customFormat="1" ht="112.5" customHeight="1" x14ac:dyDescent="0.2">
      <c r="B23" s="88" t="str">
        <f>CONCATENATE("1.",Prüfkriterien_1[[#This Row],[Hilfsspalte_Num]])</f>
        <v>1.14</v>
      </c>
      <c r="C23" s="45">
        <f>ROW()-ROW(Prüfkriterien_1[[#Headers],[Hilfsspalte_Kom]])</f>
        <v>14</v>
      </c>
      <c r="D23" s="46">
        <f>(Prüfkriterien_1[Hilfsspalte_Num]+10)/10</f>
        <v>2.4</v>
      </c>
      <c r="E23" s="48" t="s">
        <v>109</v>
      </c>
      <c r="F23" s="49" t="s">
        <v>389</v>
      </c>
      <c r="G23" s="32" t="s">
        <v>390</v>
      </c>
      <c r="H23" s="33"/>
      <c r="I23" s="38"/>
      <c r="J23" s="38"/>
      <c r="K23" s="38"/>
      <c r="L23" s="38"/>
      <c r="M23" s="49"/>
    </row>
    <row r="24" spans="2:13" s="62" customFormat="1" ht="116.25" customHeight="1" x14ac:dyDescent="0.2">
      <c r="B24" s="50" t="str">
        <f>CONCATENATE("1.",Prüfkriterien_1[[#This Row],[Hilfsspalte_Num]])</f>
        <v>1.15</v>
      </c>
      <c r="C24" s="51">
        <f>ROW()-ROW(Prüfkriterien_1[[#Headers],[Hilfsspalte_Kom]])</f>
        <v>15</v>
      </c>
      <c r="D24" s="52">
        <f>(Prüfkriterien_1[Hilfsspalte_Num]+10)/10</f>
        <v>2.5</v>
      </c>
      <c r="E24" s="48" t="s">
        <v>109</v>
      </c>
      <c r="F24" s="49" t="s">
        <v>101</v>
      </c>
      <c r="G24" s="32" t="s">
        <v>102</v>
      </c>
      <c r="H24" s="38"/>
      <c r="I24" s="38" t="s">
        <v>36</v>
      </c>
      <c r="J24" s="38" t="s">
        <v>36</v>
      </c>
      <c r="K24" s="38"/>
      <c r="L24" s="38"/>
      <c r="M24" s="49"/>
    </row>
    <row r="25" spans="2:13" x14ac:dyDescent="0.2">
      <c r="B25" s="159" t="s">
        <v>110</v>
      </c>
      <c r="C25" s="159"/>
      <c r="D25" s="159"/>
      <c r="E25" s="159"/>
      <c r="F25" s="159"/>
      <c r="G25" s="159"/>
      <c r="H25" s="159"/>
      <c r="I25" s="159"/>
      <c r="J25" s="159"/>
      <c r="K25" s="159"/>
      <c r="L25" s="159"/>
      <c r="M25" s="159"/>
    </row>
    <row r="26" spans="2:13" s="53" customFormat="1" hidden="1" x14ac:dyDescent="0.2">
      <c r="B26" s="44" t="s">
        <v>39</v>
      </c>
      <c r="C26" s="45" t="s">
        <v>40</v>
      </c>
      <c r="D26" s="45" t="s">
        <v>41</v>
      </c>
      <c r="E26" s="31" t="s">
        <v>42</v>
      </c>
      <c r="F26" s="32" t="s">
        <v>43</v>
      </c>
      <c r="G26" s="32" t="s">
        <v>46</v>
      </c>
      <c r="H26" s="33" t="s">
        <v>47</v>
      </c>
      <c r="I26" s="33" t="s">
        <v>48</v>
      </c>
      <c r="J26" s="33" t="s">
        <v>49</v>
      </c>
      <c r="K26" s="33" t="s">
        <v>50</v>
      </c>
      <c r="L26" s="33" t="s">
        <v>51</v>
      </c>
      <c r="M26" s="34" t="s">
        <v>52</v>
      </c>
    </row>
    <row r="27" spans="2:13" s="53" customFormat="1" ht="159.75" customHeight="1" x14ac:dyDescent="0.2">
      <c r="B27" s="44" t="str">
        <f>CONCATENATE("2.",Prüfkriterien_2[[#This Row],[Spalte2]])</f>
        <v>2.1</v>
      </c>
      <c r="C27" s="45">
        <f>ROW()-ROW(Prüfkriterien_2[[#Headers],[Spalte3]])</f>
        <v>1</v>
      </c>
      <c r="D27" s="46">
        <f>(Prüfkriterien_2[[#This Row],[Spalte2]]+20)/10</f>
        <v>2.1</v>
      </c>
      <c r="E27" s="91" t="s">
        <v>111</v>
      </c>
      <c r="F27" s="92" t="s">
        <v>112</v>
      </c>
      <c r="G27" s="92" t="s">
        <v>113</v>
      </c>
      <c r="H27" s="71"/>
      <c r="I27" s="71"/>
      <c r="J27" s="71"/>
      <c r="K27" s="71"/>
      <c r="L27" s="71"/>
      <c r="M27" s="104"/>
    </row>
    <row r="28" spans="2:13" s="53" customFormat="1" ht="90" customHeight="1" x14ac:dyDescent="0.2">
      <c r="B28" s="56" t="str">
        <f>CONCATENATE("2.",Prüfkriterien_2[[#This Row],[Spalte2]])</f>
        <v>2.2</v>
      </c>
      <c r="C28" s="45">
        <f>ROW()-ROW(Prüfkriterien_2[[#Headers],[Spalte3]])</f>
        <v>2</v>
      </c>
      <c r="D28" s="46">
        <f>(Prüfkriterien_2[[#This Row],[Spalte2]]+20)/10</f>
        <v>2.2000000000000002</v>
      </c>
      <c r="E28" s="31" t="s">
        <v>114</v>
      </c>
      <c r="F28" s="32" t="s">
        <v>115</v>
      </c>
      <c r="G28" s="32" t="s">
        <v>319</v>
      </c>
      <c r="H28" s="71"/>
      <c r="I28" s="71"/>
      <c r="J28" s="71"/>
      <c r="K28" s="71"/>
      <c r="L28" s="71"/>
      <c r="M28" s="86"/>
    </row>
    <row r="29" spans="2:13" s="53" customFormat="1" ht="130.5" customHeight="1" x14ac:dyDescent="0.2">
      <c r="B29" s="56" t="str">
        <f>CONCATENATE("2.",Prüfkriterien_2[[#This Row],[Spalte2]])</f>
        <v>2.3</v>
      </c>
      <c r="C29" s="45">
        <f>ROW()-ROW(Prüfkriterien_2[[#Headers],[Spalte3]])</f>
        <v>3</v>
      </c>
      <c r="D29" s="46">
        <f>(Prüfkriterien_2[[#This Row],[Spalte2]]+20)/10</f>
        <v>2.2999999999999998</v>
      </c>
      <c r="E29" s="31" t="s">
        <v>114</v>
      </c>
      <c r="F29" s="32" t="s">
        <v>116</v>
      </c>
      <c r="G29" s="32" t="s">
        <v>117</v>
      </c>
      <c r="H29" s="71"/>
      <c r="I29" s="71"/>
      <c r="J29" s="71"/>
      <c r="K29" s="71"/>
      <c r="L29" s="71"/>
      <c r="M29" s="86"/>
    </row>
    <row r="30" spans="2:13" s="53" customFormat="1" ht="177" customHeight="1" x14ac:dyDescent="0.2">
      <c r="B30" s="56" t="str">
        <f>CONCATENATE("2.",Prüfkriterien_2[[#This Row],[Spalte2]])</f>
        <v>2.4</v>
      </c>
      <c r="C30" s="45">
        <f>ROW()-ROW(Prüfkriterien_2[[#Headers],[Spalte3]])</f>
        <v>4</v>
      </c>
      <c r="D30" s="46">
        <f>(Prüfkriterien_2[[#This Row],[Spalte2]]+20)/10</f>
        <v>2.4</v>
      </c>
      <c r="E30" s="31" t="s">
        <v>118</v>
      </c>
      <c r="F30" s="32" t="s">
        <v>334</v>
      </c>
      <c r="G30" s="32" t="s">
        <v>119</v>
      </c>
      <c r="H30" s="71"/>
      <c r="I30" s="71"/>
      <c r="J30" s="71"/>
      <c r="K30" s="71"/>
      <c r="L30" s="71"/>
      <c r="M30" s="104"/>
    </row>
    <row r="31" spans="2:13" s="53" customFormat="1" hidden="1" x14ac:dyDescent="0.2">
      <c r="B31" s="56" t="str">
        <f>CONCATENATE("2.",Prüfkriterien_2[[#This Row],[Spalte2]])</f>
        <v>2.5</v>
      </c>
      <c r="C31" s="45">
        <f>ROW()-ROW(Prüfkriterien_2[[#Headers],[Spalte3]])</f>
        <v>5</v>
      </c>
      <c r="D31" s="46">
        <f>(Prüfkriterien_2[[#This Row],[Spalte2]]+20)/10</f>
        <v>2.5</v>
      </c>
      <c r="E31" s="58"/>
      <c r="F31" s="59"/>
      <c r="G31" s="59"/>
      <c r="H31" s="71"/>
      <c r="I31" s="71"/>
      <c r="J31" s="71"/>
      <c r="K31" s="71"/>
      <c r="L31" s="71"/>
      <c r="M31" s="86"/>
    </row>
    <row r="32" spans="2:13" x14ac:dyDescent="0.2">
      <c r="B32" s="153" t="s">
        <v>120</v>
      </c>
      <c r="C32" s="154"/>
      <c r="D32" s="154"/>
      <c r="E32" s="154"/>
      <c r="F32" s="154"/>
      <c r="G32" s="154"/>
      <c r="H32" s="154"/>
      <c r="I32" s="154"/>
      <c r="J32" s="154"/>
      <c r="K32" s="154"/>
      <c r="L32" s="154"/>
      <c r="M32" s="155"/>
    </row>
    <row r="33" spans="2:13" s="53" customFormat="1" hidden="1" x14ac:dyDescent="0.2">
      <c r="B33" s="44" t="s">
        <v>39</v>
      </c>
      <c r="C33" s="45" t="s">
        <v>40</v>
      </c>
      <c r="D33" s="45" t="s">
        <v>41</v>
      </c>
      <c r="E33" s="31" t="s">
        <v>42</v>
      </c>
      <c r="F33" s="32" t="s">
        <v>43</v>
      </c>
      <c r="G33" s="32" t="s">
        <v>46</v>
      </c>
      <c r="H33" s="33" t="s">
        <v>47</v>
      </c>
      <c r="I33" s="33" t="s">
        <v>48</v>
      </c>
      <c r="J33" s="33" t="s">
        <v>49</v>
      </c>
      <c r="K33" s="33" t="s">
        <v>50</v>
      </c>
      <c r="L33" s="33" t="s">
        <v>51</v>
      </c>
      <c r="M33" s="34" t="s">
        <v>52</v>
      </c>
    </row>
    <row r="34" spans="2:13" s="53" customFormat="1" ht="75" customHeight="1" x14ac:dyDescent="0.2">
      <c r="B34" s="44" t="str">
        <f>CONCATENATE("3.",Prüfkriterien_3[[#This Row],[Spalte2]])</f>
        <v>3.1</v>
      </c>
      <c r="C34" s="45">
        <f>ROW()-ROW(Prüfkriterien_3[[#Headers],[Spalte3]])</f>
        <v>1</v>
      </c>
      <c r="D34" s="45">
        <f>(Prüfkriterien_3[[#This Row],[Spalte2]]+30)/10</f>
        <v>3.1</v>
      </c>
      <c r="E34" s="93" t="s">
        <v>121</v>
      </c>
      <c r="F34" s="92" t="s">
        <v>387</v>
      </c>
      <c r="G34" s="92" t="s">
        <v>122</v>
      </c>
      <c r="H34" s="71"/>
      <c r="I34" s="71" t="s">
        <v>36</v>
      </c>
      <c r="J34" s="71" t="s">
        <v>36</v>
      </c>
      <c r="K34" s="71"/>
      <c r="L34" s="71"/>
      <c r="M34" s="49"/>
    </row>
    <row r="35" spans="2:13" s="53" customFormat="1" ht="141.6" customHeight="1" x14ac:dyDescent="0.2">
      <c r="B35" s="56" t="str">
        <f>CONCATENATE("3.",Prüfkriterien_3[[#This Row],[Spalte2]])</f>
        <v>3.2</v>
      </c>
      <c r="C35" s="57">
        <f>ROW()-ROW(Prüfkriterien_3[[#Headers],[Spalte3]])</f>
        <v>2</v>
      </c>
      <c r="D35" s="57">
        <f>(Prüfkriterien_3[[#This Row],[Spalte2]]+30)/10</f>
        <v>3.2</v>
      </c>
      <c r="E35" s="93" t="s">
        <v>121</v>
      </c>
      <c r="F35" s="32" t="s">
        <v>179</v>
      </c>
      <c r="G35" s="32" t="s">
        <v>180</v>
      </c>
      <c r="H35" s="71"/>
      <c r="I35" s="71"/>
      <c r="J35" s="71"/>
      <c r="K35" s="71"/>
      <c r="L35" s="71"/>
      <c r="M35" s="86"/>
    </row>
    <row r="36" spans="2:13" s="53" customFormat="1" ht="75" customHeight="1" x14ac:dyDescent="0.2">
      <c r="B36" s="56" t="str">
        <f>CONCATENATE("3.",Prüfkriterien_3[[#This Row],[Spalte2]])</f>
        <v>3.3</v>
      </c>
      <c r="C36" s="57">
        <f>ROW()-ROW(Prüfkriterien_3[[#Headers],[Spalte3]])</f>
        <v>3</v>
      </c>
      <c r="D36" s="57">
        <f>(Prüfkriterien_3[[#This Row],[Spalte2]]+30)/10</f>
        <v>3.3</v>
      </c>
      <c r="E36" s="93" t="s">
        <v>121</v>
      </c>
      <c r="F36" s="32" t="s">
        <v>181</v>
      </c>
      <c r="G36" s="32" t="s">
        <v>380</v>
      </c>
      <c r="H36" s="71"/>
      <c r="I36" s="71" t="s">
        <v>36</v>
      </c>
      <c r="J36" s="71" t="s">
        <v>36</v>
      </c>
      <c r="K36" s="71"/>
      <c r="L36" s="71"/>
      <c r="M36" s="86"/>
    </row>
    <row r="37" spans="2:13" s="53" customFormat="1" hidden="1" x14ac:dyDescent="0.2">
      <c r="B37" s="56" t="str">
        <f>CONCATENATE("3.",Prüfkriterien_3[[#This Row],[Spalte2]])</f>
        <v>3.4</v>
      </c>
      <c r="C37" s="57">
        <f>ROW()-ROW(Prüfkriterien_3[[#Headers],[Spalte3]])</f>
        <v>4</v>
      </c>
      <c r="D37" s="57">
        <f>(Prüfkriterien_3[[#This Row],[Spalte2]]+30)/10</f>
        <v>3.4</v>
      </c>
      <c r="E37" s="58"/>
      <c r="F37" s="59"/>
      <c r="G37" s="59"/>
      <c r="H37" s="71"/>
      <c r="I37" s="71"/>
      <c r="J37" s="71"/>
      <c r="K37" s="71"/>
      <c r="L37" s="71"/>
      <c r="M37" s="86"/>
    </row>
    <row r="38" spans="2:13" s="53" customFormat="1" hidden="1" x14ac:dyDescent="0.2">
      <c r="B38" s="56" t="str">
        <f>CONCATENATE("3.",Prüfkriterien_3[[#This Row],[Spalte2]])</f>
        <v>3.5</v>
      </c>
      <c r="C38" s="57">
        <f>ROW()-ROW(Prüfkriterien_3[[#Headers],[Spalte3]])</f>
        <v>5</v>
      </c>
      <c r="D38" s="57">
        <f>(Prüfkriterien_3[[#This Row],[Spalte2]]+30)/10</f>
        <v>3.5</v>
      </c>
      <c r="E38" s="58"/>
      <c r="F38" s="59"/>
      <c r="G38" s="59"/>
      <c r="H38" s="71"/>
      <c r="I38" s="71"/>
      <c r="J38" s="71"/>
      <c r="K38" s="71"/>
      <c r="L38" s="71"/>
      <c r="M38" s="86"/>
    </row>
    <row r="39" spans="2:13" x14ac:dyDescent="0.2">
      <c r="B39" s="153" t="s">
        <v>123</v>
      </c>
      <c r="C39" s="154"/>
      <c r="D39" s="154"/>
      <c r="E39" s="154"/>
      <c r="F39" s="154"/>
      <c r="G39" s="154"/>
      <c r="H39" s="154"/>
      <c r="I39" s="154"/>
      <c r="J39" s="154"/>
      <c r="K39" s="154"/>
      <c r="L39" s="154"/>
      <c r="M39" s="155"/>
    </row>
    <row r="40" spans="2:13" s="47" customFormat="1" hidden="1" x14ac:dyDescent="0.2">
      <c r="B40" s="44" t="s">
        <v>39</v>
      </c>
      <c r="C40" s="45" t="s">
        <v>40</v>
      </c>
      <c r="D40" s="45" t="s">
        <v>41</v>
      </c>
      <c r="E40" s="31" t="s">
        <v>42</v>
      </c>
      <c r="F40" s="32" t="s">
        <v>43</v>
      </c>
      <c r="G40" s="32" t="s">
        <v>46</v>
      </c>
      <c r="H40" s="33" t="s">
        <v>47</v>
      </c>
      <c r="I40" s="33" t="s">
        <v>48</v>
      </c>
      <c r="J40" s="33" t="s">
        <v>49</v>
      </c>
      <c r="K40" s="33" t="s">
        <v>50</v>
      </c>
      <c r="L40" s="33" t="s">
        <v>51</v>
      </c>
      <c r="M40" s="34" t="s">
        <v>52</v>
      </c>
    </row>
    <row r="41" spans="2:13" s="47" customFormat="1" ht="75" customHeight="1" x14ac:dyDescent="0.2">
      <c r="B41" s="44" t="str">
        <f>CONCATENATE("4.",Prüfkriterien_4[[#This Row],[Spalte2]])</f>
        <v>4.1</v>
      </c>
      <c r="C41" s="45">
        <f>ROW()-ROW(Prüfkriterien_4[[#Headers],[Spalte3]])</f>
        <v>1</v>
      </c>
      <c r="D41" s="45">
        <f>(Prüfkriterien_4[Spalte2]+40)/10</f>
        <v>4.0999999999999996</v>
      </c>
      <c r="E41" s="93" t="s">
        <v>124</v>
      </c>
      <c r="F41" s="43" t="s">
        <v>182</v>
      </c>
      <c r="G41" s="43" t="s">
        <v>320</v>
      </c>
      <c r="H41" s="71"/>
      <c r="I41" s="71"/>
      <c r="J41" s="71"/>
      <c r="K41" s="71"/>
      <c r="L41" s="71"/>
      <c r="M41" s="49"/>
    </row>
    <row r="42" spans="2:13" s="47" customFormat="1" ht="70.150000000000006" customHeight="1" x14ac:dyDescent="0.2">
      <c r="B42" s="44" t="str">
        <f>CONCATENATE("4.",Prüfkriterien_4[[#This Row],[Spalte2]])</f>
        <v>4.2</v>
      </c>
      <c r="C42" s="45">
        <f>ROW()-ROW(Prüfkriterien_4[[#Headers],[Spalte3]])</f>
        <v>2</v>
      </c>
      <c r="D42" s="45">
        <f>(Prüfkriterien_4[Spalte2]+40)/10</f>
        <v>4.2</v>
      </c>
      <c r="E42" s="93" t="s">
        <v>124</v>
      </c>
      <c r="F42" s="43" t="s">
        <v>183</v>
      </c>
      <c r="G42" s="43" t="s">
        <v>125</v>
      </c>
      <c r="H42" s="38"/>
      <c r="I42" s="38"/>
      <c r="J42" s="38"/>
      <c r="K42" s="38"/>
      <c r="L42" s="38"/>
      <c r="M42" s="49"/>
    </row>
    <row r="43" spans="2:13" s="47" customFormat="1" ht="85.15" customHeight="1" x14ac:dyDescent="0.2">
      <c r="B43" s="44" t="str">
        <f>CONCATENATE("4.",Prüfkriterien_4[[#This Row],[Spalte2]])</f>
        <v>4.3</v>
      </c>
      <c r="C43" s="45">
        <f>ROW()-ROW(Prüfkriterien_4[[#Headers],[Spalte3]])</f>
        <v>3</v>
      </c>
      <c r="D43" s="45">
        <f>(Prüfkriterien_4[Spalte2]+40)/10</f>
        <v>4.3</v>
      </c>
      <c r="E43" s="93" t="s">
        <v>126</v>
      </c>
      <c r="F43" s="43" t="s">
        <v>299</v>
      </c>
      <c r="G43" s="43" t="s">
        <v>376</v>
      </c>
      <c r="H43" s="38"/>
      <c r="I43" s="38" t="s">
        <v>36</v>
      </c>
      <c r="J43" s="38" t="s">
        <v>36</v>
      </c>
      <c r="K43" s="38"/>
      <c r="L43" s="38"/>
      <c r="M43" s="49"/>
    </row>
    <row r="44" spans="2:13" s="47" customFormat="1" ht="60" customHeight="1" x14ac:dyDescent="0.2">
      <c r="B44" s="44" t="str">
        <f>CONCATENATE("4.",Prüfkriterien_4[[#This Row],[Spalte2]])</f>
        <v>4.4</v>
      </c>
      <c r="C44" s="45">
        <f>ROW()-ROW(Prüfkriterien_4[[#Headers],[Spalte3]])</f>
        <v>4</v>
      </c>
      <c r="D44" s="45">
        <f>(Prüfkriterien_4[Spalte2]+40)/10</f>
        <v>4.4000000000000004</v>
      </c>
      <c r="E44" s="93" t="s">
        <v>126</v>
      </c>
      <c r="F44" s="43" t="s">
        <v>184</v>
      </c>
      <c r="G44" s="43"/>
      <c r="H44" s="38"/>
      <c r="I44" s="38"/>
      <c r="J44" s="38"/>
      <c r="K44" s="38"/>
      <c r="L44" s="38"/>
      <c r="M44" s="49"/>
    </row>
    <row r="45" spans="2:13" s="47" customFormat="1" ht="60" customHeight="1" x14ac:dyDescent="0.2">
      <c r="B45" s="44" t="str">
        <f>CONCATENATE("4.",Prüfkriterien_4[[#This Row],[Spalte2]])</f>
        <v>4.5</v>
      </c>
      <c r="C45" s="45">
        <f>ROW()-ROW(Prüfkriterien_4[[#Headers],[Spalte3]])</f>
        <v>5</v>
      </c>
      <c r="D45" s="45">
        <f>(Prüfkriterien_4[Spalte2]+40)/10</f>
        <v>4.5</v>
      </c>
      <c r="E45" s="93" t="s">
        <v>127</v>
      </c>
      <c r="F45" s="43" t="s">
        <v>185</v>
      </c>
      <c r="G45" s="43" t="s">
        <v>128</v>
      </c>
      <c r="H45" s="38"/>
      <c r="I45" s="38"/>
      <c r="J45" s="38"/>
      <c r="K45" s="38"/>
      <c r="L45" s="38"/>
      <c r="M45" s="49"/>
    </row>
    <row r="46" spans="2:13" s="47" customFormat="1" ht="60" customHeight="1" x14ac:dyDescent="0.2">
      <c r="B46" s="44" t="str">
        <f>CONCATENATE("4.",Prüfkriterien_4[[#This Row],[Spalte2]])</f>
        <v>4.6</v>
      </c>
      <c r="C46" s="45">
        <f>ROW()-ROW(Prüfkriterien_4[[#Headers],[Spalte3]])</f>
        <v>6</v>
      </c>
      <c r="D46" s="45">
        <f>(Prüfkriterien_4[Spalte2]+40)/10</f>
        <v>4.5999999999999996</v>
      </c>
      <c r="E46" s="93" t="s">
        <v>127</v>
      </c>
      <c r="F46" s="43" t="s">
        <v>340</v>
      </c>
      <c r="G46" s="43" t="s">
        <v>130</v>
      </c>
      <c r="H46" s="38"/>
      <c r="I46" s="38"/>
      <c r="J46" s="38"/>
      <c r="K46" s="38"/>
      <c r="L46" s="38"/>
      <c r="M46" s="49"/>
    </row>
    <row r="47" spans="2:13" s="47" customFormat="1" ht="150.6" customHeight="1" x14ac:dyDescent="0.2">
      <c r="B47" s="44" t="str">
        <f>CONCATENATE("4.",Prüfkriterien_4[[#This Row],[Spalte2]])</f>
        <v>4.7</v>
      </c>
      <c r="C47" s="45">
        <f>ROW()-ROW(Prüfkriterien_4[[#Headers],[Spalte3]])</f>
        <v>7</v>
      </c>
      <c r="D47" s="45">
        <f>(Prüfkriterien_4[Spalte2]+40)/10</f>
        <v>4.7</v>
      </c>
      <c r="E47" s="93" t="s">
        <v>127</v>
      </c>
      <c r="F47" s="43" t="s">
        <v>186</v>
      </c>
      <c r="G47" s="43" t="s">
        <v>131</v>
      </c>
      <c r="H47" s="38"/>
      <c r="I47" s="38"/>
      <c r="J47" s="38"/>
      <c r="K47" s="38"/>
      <c r="L47" s="38"/>
      <c r="M47" s="49"/>
    </row>
    <row r="48" spans="2:13" s="47" customFormat="1" ht="55.15" customHeight="1" x14ac:dyDescent="0.2">
      <c r="B48" s="56" t="str">
        <f>CONCATENATE("4.",Prüfkriterien_4[[#This Row],[Spalte2]])</f>
        <v>4.8</v>
      </c>
      <c r="C48" s="57">
        <f>ROW()-ROW(Prüfkriterien_4[[#Headers],[Spalte3]])</f>
        <v>8</v>
      </c>
      <c r="D48" s="57">
        <f>(Prüfkriterien_4[Spalte2]+40)/10</f>
        <v>4.8</v>
      </c>
      <c r="E48" s="93" t="s">
        <v>127</v>
      </c>
      <c r="F48" s="43" t="s">
        <v>187</v>
      </c>
      <c r="G48" s="43"/>
      <c r="H48" s="71"/>
      <c r="I48" s="71"/>
      <c r="J48" s="71"/>
      <c r="K48" s="71"/>
      <c r="L48" s="71"/>
      <c r="M48" s="86"/>
    </row>
    <row r="49" spans="2:13" s="47" customFormat="1" ht="115.15" customHeight="1" x14ac:dyDescent="0.2">
      <c r="B49" s="56" t="str">
        <f>CONCATENATE("4.",Prüfkriterien_4[[#This Row],[Spalte2]])</f>
        <v>4.9</v>
      </c>
      <c r="C49" s="57">
        <f>ROW()-ROW(Prüfkriterien_4[[#Headers],[Spalte3]])</f>
        <v>9</v>
      </c>
      <c r="D49" s="57">
        <f>(Prüfkriterien_4[Spalte2]+40)/10</f>
        <v>4.9000000000000004</v>
      </c>
      <c r="E49" s="93" t="s">
        <v>108</v>
      </c>
      <c r="F49" s="43" t="s">
        <v>335</v>
      </c>
      <c r="G49" s="43"/>
      <c r="H49" s="71"/>
      <c r="I49" s="71"/>
      <c r="J49" s="71"/>
      <c r="K49" s="71"/>
      <c r="L49" s="71"/>
      <c r="M49" s="104"/>
    </row>
    <row r="50" spans="2:13" s="47" customFormat="1" ht="56.45" customHeight="1" x14ac:dyDescent="0.2">
      <c r="B50" s="56" t="str">
        <f>CONCATENATE("4.",Prüfkriterien_4[[#This Row],[Spalte2]])</f>
        <v>4.10</v>
      </c>
      <c r="C50" s="57">
        <f>ROW()-ROW(Prüfkriterien_4[[#Headers],[Spalte3]])</f>
        <v>10</v>
      </c>
      <c r="D50" s="57">
        <f>(Prüfkriterien_4[Spalte2]+40)/10</f>
        <v>5</v>
      </c>
      <c r="E50" s="93" t="s">
        <v>129</v>
      </c>
      <c r="F50" s="43" t="s">
        <v>188</v>
      </c>
      <c r="G50" s="43"/>
      <c r="H50" s="71"/>
      <c r="I50" s="71"/>
      <c r="J50" s="71"/>
      <c r="K50" s="71"/>
      <c r="L50" s="71"/>
      <c r="M50" s="86"/>
    </row>
    <row r="51" spans="2:13" s="47" customFormat="1" ht="272.45" customHeight="1" x14ac:dyDescent="0.2">
      <c r="B51" s="98" t="str">
        <f>CONCATENATE("4.",Prüfkriterien_4[[#This Row],[Spalte2]])</f>
        <v>4.11</v>
      </c>
      <c r="C51" s="99">
        <f>ROW()-ROW(Prüfkriterien_4[[#Headers],[Spalte3]])</f>
        <v>11</v>
      </c>
      <c r="D51" s="99">
        <f>(Prüfkriterien_4[Spalte2]+40)/10</f>
        <v>5.0999999999999996</v>
      </c>
      <c r="E51" s="100" t="s">
        <v>129</v>
      </c>
      <c r="F51" s="101" t="s">
        <v>189</v>
      </c>
      <c r="G51" s="101" t="s">
        <v>381</v>
      </c>
      <c r="H51" s="102"/>
      <c r="I51" s="102"/>
      <c r="J51" s="102"/>
      <c r="K51" s="102"/>
      <c r="L51" s="102"/>
      <c r="M51" s="103"/>
    </row>
    <row r="52" spans="2:13" x14ac:dyDescent="0.2">
      <c r="B52" s="153" t="s">
        <v>297</v>
      </c>
      <c r="C52" s="154"/>
      <c r="D52" s="154"/>
      <c r="E52" s="154"/>
      <c r="F52" s="154"/>
      <c r="G52" s="154"/>
      <c r="H52" s="154"/>
      <c r="I52" s="154"/>
      <c r="J52" s="154"/>
      <c r="K52" s="154"/>
      <c r="L52" s="154"/>
      <c r="M52" s="155"/>
    </row>
    <row r="53" spans="2:13" s="47" customFormat="1" hidden="1" x14ac:dyDescent="0.2">
      <c r="B53" s="44" t="s">
        <v>39</v>
      </c>
      <c r="C53" s="45" t="s">
        <v>40</v>
      </c>
      <c r="D53" s="45" t="s">
        <v>41</v>
      </c>
      <c r="E53" s="31" t="s">
        <v>42</v>
      </c>
      <c r="F53" s="32" t="s">
        <v>43</v>
      </c>
      <c r="G53" s="32" t="s">
        <v>46</v>
      </c>
      <c r="H53" s="33" t="s">
        <v>47</v>
      </c>
      <c r="I53" s="33" t="s">
        <v>48</v>
      </c>
      <c r="J53" s="33" t="s">
        <v>49</v>
      </c>
      <c r="K53" s="33" t="s">
        <v>50</v>
      </c>
      <c r="L53" s="33" t="s">
        <v>51</v>
      </c>
      <c r="M53" s="34" t="s">
        <v>52</v>
      </c>
    </row>
    <row r="54" spans="2:13" s="47" customFormat="1" ht="90" customHeight="1" x14ac:dyDescent="0.2">
      <c r="B54" s="44" t="str">
        <f>CONCATENATE("5.",Prüfkriterien_5[[#This Row],[Spalte2]])</f>
        <v>5.1</v>
      </c>
      <c r="C54" s="45">
        <f>ROW()-ROW(Prüfkriterien_5[[#Headers],[Spalte3]])</f>
        <v>1</v>
      </c>
      <c r="D54" s="45">
        <f>(Prüfkriterien_5[Spalte2]+50)/10</f>
        <v>5.0999999999999996</v>
      </c>
      <c r="E54" s="93" t="s">
        <v>132</v>
      </c>
      <c r="F54" s="43" t="s">
        <v>190</v>
      </c>
      <c r="G54" s="43" t="s">
        <v>133</v>
      </c>
      <c r="H54" s="71"/>
      <c r="I54" s="71"/>
      <c r="J54" s="71"/>
      <c r="K54" s="71"/>
      <c r="L54" s="71"/>
      <c r="M54" s="49"/>
    </row>
    <row r="55" spans="2:13" s="47" customFormat="1" ht="55.15" customHeight="1" x14ac:dyDescent="0.2">
      <c r="B55" s="44" t="str">
        <f>CONCATENATE("5.",Prüfkriterien_5[[#This Row],[Spalte2]])</f>
        <v>5.2</v>
      </c>
      <c r="C55" s="45">
        <f>ROW()-ROW(Prüfkriterien_5[[#Headers],[Spalte3]])</f>
        <v>2</v>
      </c>
      <c r="D55" s="45">
        <f>(Prüfkriterien_5[Spalte2]+50)/10</f>
        <v>5.2</v>
      </c>
      <c r="E55" s="93" t="s">
        <v>132</v>
      </c>
      <c r="F55" s="43" t="s">
        <v>191</v>
      </c>
      <c r="G55" s="43" t="s">
        <v>134</v>
      </c>
      <c r="H55" s="38"/>
      <c r="I55" s="38"/>
      <c r="J55" s="38"/>
      <c r="K55" s="38"/>
      <c r="L55" s="38"/>
      <c r="M55" s="104"/>
    </row>
    <row r="56" spans="2:13" s="47" customFormat="1" ht="79.900000000000006" customHeight="1" x14ac:dyDescent="0.2">
      <c r="B56" s="44" t="str">
        <f>CONCATENATE("5.",Prüfkriterien_5[[#This Row],[Spalte2]])</f>
        <v>5.3</v>
      </c>
      <c r="C56" s="45">
        <f>ROW()-ROW(Prüfkriterien_5[[#Headers],[Spalte3]])</f>
        <v>3</v>
      </c>
      <c r="D56" s="45">
        <f>(Prüfkriterien_5[Spalte2]+50)/10</f>
        <v>5.3</v>
      </c>
      <c r="E56" s="93" t="s">
        <v>132</v>
      </c>
      <c r="F56" s="43" t="s">
        <v>192</v>
      </c>
      <c r="G56" s="43" t="s">
        <v>337</v>
      </c>
      <c r="H56" s="38"/>
      <c r="I56" s="38"/>
      <c r="J56" s="38"/>
      <c r="K56" s="38"/>
      <c r="L56" s="38"/>
      <c r="M56" s="104"/>
    </row>
    <row r="57" spans="2:13" s="47" customFormat="1" ht="63.75" customHeight="1" x14ac:dyDescent="0.2">
      <c r="B57" s="44" t="str">
        <f>CONCATENATE("5.",Prüfkriterien_5[[#This Row],[Spalte2]])</f>
        <v>5.4</v>
      </c>
      <c r="C57" s="45">
        <f>ROW()-ROW(Prüfkriterien_5[[#Headers],[Spalte3]])</f>
        <v>4</v>
      </c>
      <c r="D57" s="45">
        <f>(Prüfkriterien_5[Spalte2]+50)/10</f>
        <v>5.4</v>
      </c>
      <c r="E57" s="93" t="s">
        <v>132</v>
      </c>
      <c r="F57" s="43" t="s">
        <v>193</v>
      </c>
      <c r="G57" s="43" t="s">
        <v>135</v>
      </c>
      <c r="H57" s="38"/>
      <c r="I57" s="38"/>
      <c r="J57" s="38"/>
      <c r="K57" s="38"/>
      <c r="L57" s="38"/>
      <c r="M57" s="49"/>
    </row>
    <row r="58" spans="2:13" s="47" customFormat="1" ht="66.75" customHeight="1" x14ac:dyDescent="0.2">
      <c r="B58" s="44" t="str">
        <f>CONCATENATE("5.",Prüfkriterien_5[[#This Row],[Spalte2]])</f>
        <v>5.5</v>
      </c>
      <c r="C58" s="45">
        <f>ROW()-ROW(Prüfkriterien_5[[#Headers],[Spalte3]])</f>
        <v>5</v>
      </c>
      <c r="D58" s="45">
        <f>(Prüfkriterien_5[Spalte2]+50)/10</f>
        <v>5.5</v>
      </c>
      <c r="E58" s="93" t="s">
        <v>132</v>
      </c>
      <c r="F58" s="43" t="s">
        <v>194</v>
      </c>
      <c r="G58" s="43"/>
      <c r="H58" s="38"/>
      <c r="I58" s="38"/>
      <c r="J58" s="38"/>
      <c r="K58" s="38"/>
      <c r="L58" s="38"/>
      <c r="M58" s="49"/>
    </row>
    <row r="59" spans="2:13" s="47" customFormat="1" ht="60" customHeight="1" x14ac:dyDescent="0.2">
      <c r="B59" s="44" t="str">
        <f>CONCATENATE("5.",Prüfkriterien_5[[#This Row],[Spalte2]])</f>
        <v>5.6</v>
      </c>
      <c r="C59" s="45">
        <f>ROW()-ROW(Prüfkriterien_5[[#Headers],[Spalte3]])</f>
        <v>6</v>
      </c>
      <c r="D59" s="45">
        <f>(Prüfkriterien_5[Spalte2]+50)/10</f>
        <v>5.6</v>
      </c>
      <c r="E59" s="93" t="s">
        <v>132</v>
      </c>
      <c r="F59" s="43" t="s">
        <v>195</v>
      </c>
      <c r="G59" s="43"/>
      <c r="H59" s="38"/>
      <c r="I59" s="38"/>
      <c r="J59" s="38"/>
      <c r="K59" s="38"/>
      <c r="L59" s="38"/>
      <c r="M59" s="49"/>
    </row>
    <row r="60" spans="2:13" s="47" customFormat="1" ht="79.900000000000006" customHeight="1" x14ac:dyDescent="0.2">
      <c r="B60" s="44" t="str">
        <f>CONCATENATE("5.",Prüfkriterien_5[[#This Row],[Spalte2]])</f>
        <v>5.7</v>
      </c>
      <c r="C60" s="45">
        <f>ROW()-ROW(Prüfkriterien_5[[#Headers],[Spalte3]])</f>
        <v>7</v>
      </c>
      <c r="D60" s="45">
        <f>(Prüfkriterien_5[Spalte2]+50)/10</f>
        <v>5.7</v>
      </c>
      <c r="E60" s="93" t="s">
        <v>132</v>
      </c>
      <c r="F60" s="43" t="s">
        <v>196</v>
      </c>
      <c r="G60" s="43" t="s">
        <v>136</v>
      </c>
      <c r="H60" s="38"/>
      <c r="I60" s="38"/>
      <c r="J60" s="38"/>
      <c r="K60" s="38"/>
      <c r="L60" s="38"/>
      <c r="M60" s="49"/>
    </row>
    <row r="61" spans="2:13" s="47" customFormat="1" ht="80.25" customHeight="1" x14ac:dyDescent="0.2">
      <c r="B61" s="44" t="str">
        <f>CONCATENATE("5.",Prüfkriterien_5[[#This Row],[Spalte2]])</f>
        <v>5.8</v>
      </c>
      <c r="C61" s="45">
        <f>ROW()-ROW(Prüfkriterien_5[[#Headers],[Spalte3]])</f>
        <v>8</v>
      </c>
      <c r="D61" s="45">
        <f>(Prüfkriterien_5[Spalte2]+50)/10</f>
        <v>5.8</v>
      </c>
      <c r="E61" s="93" t="s">
        <v>132</v>
      </c>
      <c r="F61" s="43" t="s">
        <v>197</v>
      </c>
      <c r="G61" s="43" t="s">
        <v>300</v>
      </c>
      <c r="H61" s="38"/>
      <c r="I61" s="38"/>
      <c r="J61" s="38"/>
      <c r="K61" s="38"/>
      <c r="L61" s="38"/>
      <c r="M61" s="49"/>
    </row>
    <row r="62" spans="2:13" s="47" customFormat="1" ht="78" customHeight="1" x14ac:dyDescent="0.2">
      <c r="B62" s="44" t="str">
        <f>CONCATENATE("5.",Prüfkriterien_5[[#This Row],[Spalte2]])</f>
        <v>5.9</v>
      </c>
      <c r="C62" s="45">
        <f>ROW()-ROW(Prüfkriterien_5[[#Headers],[Spalte3]])</f>
        <v>9</v>
      </c>
      <c r="D62" s="45">
        <f>(Prüfkriterien_5[Spalte2]+50)/10</f>
        <v>5.9</v>
      </c>
      <c r="E62" s="93" t="s">
        <v>132</v>
      </c>
      <c r="F62" s="43" t="s">
        <v>341</v>
      </c>
      <c r="G62" s="43" t="s">
        <v>145</v>
      </c>
      <c r="H62" s="38"/>
      <c r="I62" s="38"/>
      <c r="J62" s="38"/>
      <c r="K62" s="38"/>
      <c r="L62" s="38"/>
      <c r="M62" s="104"/>
    </row>
    <row r="63" spans="2:13" s="47" customFormat="1" ht="83.45" customHeight="1" x14ac:dyDescent="0.2">
      <c r="B63" s="44" t="str">
        <f>CONCATENATE("5.",Prüfkriterien_5[[#This Row],[Spalte2]])</f>
        <v>5.10</v>
      </c>
      <c r="C63" s="45">
        <f>ROW()-ROW(Prüfkriterien_5[[#Headers],[Spalte3]])</f>
        <v>10</v>
      </c>
      <c r="D63" s="45">
        <f>(Prüfkriterien_5[Spalte2]+50)/10</f>
        <v>6</v>
      </c>
      <c r="E63" s="93" t="s">
        <v>132</v>
      </c>
      <c r="F63" s="43" t="s">
        <v>301</v>
      </c>
      <c r="G63" s="43" t="s">
        <v>336</v>
      </c>
      <c r="H63" s="38"/>
      <c r="I63" s="38"/>
      <c r="J63" s="38"/>
      <c r="K63" s="38"/>
      <c r="L63" s="38"/>
      <c r="M63" s="104"/>
    </row>
    <row r="64" spans="2:13" s="47" customFormat="1" ht="75" customHeight="1" x14ac:dyDescent="0.2">
      <c r="B64" s="44" t="str">
        <f>CONCATENATE("5.",Prüfkriterien_5[[#This Row],[Spalte2]])</f>
        <v>5.11</v>
      </c>
      <c r="C64" s="45">
        <f>ROW()-ROW(Prüfkriterien_5[[#Headers],[Spalte3]])</f>
        <v>11</v>
      </c>
      <c r="D64" s="45">
        <f>(Prüfkriterien_5[Spalte2]+50)/10</f>
        <v>6.1</v>
      </c>
      <c r="E64" s="93" t="s">
        <v>132</v>
      </c>
      <c r="F64" s="43" t="s">
        <v>342</v>
      </c>
      <c r="G64" s="43"/>
      <c r="H64" s="38"/>
      <c r="I64" s="38"/>
      <c r="J64" s="38"/>
      <c r="K64" s="38"/>
      <c r="L64" s="38"/>
      <c r="M64" s="104"/>
    </row>
    <row r="65" spans="2:13" s="47" customFormat="1" ht="156.75" customHeight="1" x14ac:dyDescent="0.2">
      <c r="B65" s="44" t="str">
        <f>CONCATENATE("5.",Prüfkriterien_5[[#This Row],[Spalte2]])</f>
        <v>5.12</v>
      </c>
      <c r="C65" s="45">
        <f>ROW()-ROW(Prüfkriterien_5[[#Headers],[Spalte3]])</f>
        <v>12</v>
      </c>
      <c r="D65" s="45">
        <f>(Prüfkriterien_5[Spalte2]+50)/10</f>
        <v>6.2</v>
      </c>
      <c r="E65" s="93" t="s">
        <v>132</v>
      </c>
      <c r="F65" s="43" t="s">
        <v>199</v>
      </c>
      <c r="G65" s="43" t="s">
        <v>321</v>
      </c>
      <c r="H65" s="38"/>
      <c r="I65" s="38"/>
      <c r="J65" s="38"/>
      <c r="K65" s="38"/>
      <c r="L65" s="38"/>
      <c r="M65" s="49"/>
    </row>
    <row r="66" spans="2:13" s="47" customFormat="1" ht="86.25" customHeight="1" x14ac:dyDescent="0.2">
      <c r="B66" s="56" t="str">
        <f>CONCATENATE("5.",Prüfkriterien_5[[#This Row],[Spalte2]])</f>
        <v>5.13</v>
      </c>
      <c r="C66" s="57">
        <f>ROW()-ROW(Prüfkriterien_5[[#Headers],[Spalte3]])</f>
        <v>13</v>
      </c>
      <c r="D66" s="57">
        <f>(Prüfkriterien_5[Spalte2]+50)/10</f>
        <v>6.3</v>
      </c>
      <c r="E66" s="93" t="s">
        <v>132</v>
      </c>
      <c r="F66" s="105" t="s">
        <v>343</v>
      </c>
      <c r="G66" s="43" t="s">
        <v>315</v>
      </c>
      <c r="H66" s="71"/>
      <c r="I66" s="71"/>
      <c r="J66" s="71"/>
      <c r="K66" s="71"/>
      <c r="L66" s="71"/>
      <c r="M66" s="104"/>
    </row>
    <row r="67" spans="2:13" s="47" customFormat="1" ht="81.599999999999994" customHeight="1" x14ac:dyDescent="0.2">
      <c r="B67" s="44" t="str">
        <f>CONCATENATE("5.",Prüfkriterien_5[[#This Row],[Spalte2]])</f>
        <v>5.14</v>
      </c>
      <c r="C67" s="45">
        <f>ROW()-ROW(Prüfkriterien_5[[#Headers],[Spalte3]])</f>
        <v>14</v>
      </c>
      <c r="D67" s="45">
        <f>(Prüfkriterien_5[Spalte2]+50)/10</f>
        <v>6.4</v>
      </c>
      <c r="E67" s="93" t="s">
        <v>132</v>
      </c>
      <c r="F67" s="106" t="s">
        <v>344</v>
      </c>
      <c r="G67" s="106" t="s">
        <v>315</v>
      </c>
      <c r="H67" s="38"/>
      <c r="I67" s="38"/>
      <c r="J67" s="38"/>
      <c r="K67" s="38"/>
      <c r="L67" s="38"/>
      <c r="M67" s="49"/>
    </row>
    <row r="68" spans="2:13" s="47" customFormat="1" ht="55.15" customHeight="1" x14ac:dyDescent="0.2">
      <c r="B68" s="44" t="str">
        <f>CONCATENATE("5.",Prüfkriterien_5[[#This Row],[Spalte2]])</f>
        <v>5.15</v>
      </c>
      <c r="C68" s="45">
        <f>ROW()-ROW(Prüfkriterien_5[[#Headers],[Spalte3]])</f>
        <v>15</v>
      </c>
      <c r="D68" s="45">
        <f>(Prüfkriterien_5[Spalte2]+50)/10</f>
        <v>6.5</v>
      </c>
      <c r="E68" s="93" t="s">
        <v>132</v>
      </c>
      <c r="F68" s="43" t="s">
        <v>200</v>
      </c>
      <c r="G68" s="43"/>
      <c r="H68" s="71"/>
      <c r="I68" s="71"/>
      <c r="J68" s="71"/>
      <c r="K68" s="71"/>
      <c r="L68" s="71"/>
      <c r="M68" s="49"/>
    </row>
    <row r="69" spans="2:13" s="47" customFormat="1" ht="63" customHeight="1" x14ac:dyDescent="0.2">
      <c r="B69" s="44" t="str">
        <f>CONCATENATE("5.",Prüfkriterien_5[[#This Row],[Spalte2]])</f>
        <v>5.16</v>
      </c>
      <c r="C69" s="45">
        <f>ROW()-ROW(Prüfkriterien_5[[#Headers],[Spalte3]])</f>
        <v>16</v>
      </c>
      <c r="D69" s="45">
        <f>(Prüfkriterien_5[Spalte2]+50)/10</f>
        <v>6.6</v>
      </c>
      <c r="E69" s="93" t="s">
        <v>132</v>
      </c>
      <c r="F69" s="43" t="s">
        <v>201</v>
      </c>
      <c r="G69" s="43"/>
      <c r="H69" s="71"/>
      <c r="I69" s="71"/>
      <c r="J69" s="71"/>
      <c r="K69" s="71"/>
      <c r="L69" s="71"/>
      <c r="M69" s="49"/>
    </row>
    <row r="70" spans="2:13" s="47" customFormat="1" ht="67.150000000000006" customHeight="1" x14ac:dyDescent="0.2">
      <c r="B70" s="98" t="str">
        <f>CONCATENATE("5.",Prüfkriterien_5[[#This Row],[Spalte2]])</f>
        <v>5.17</v>
      </c>
      <c r="C70" s="99">
        <f>ROW()-ROW(Prüfkriterien_5[[#Headers],[Spalte3]])</f>
        <v>17</v>
      </c>
      <c r="D70" s="99">
        <f>(Prüfkriterien_5[Spalte2]+50)/10</f>
        <v>6.7</v>
      </c>
      <c r="E70" s="100" t="s">
        <v>132</v>
      </c>
      <c r="F70" s="101" t="s">
        <v>202</v>
      </c>
      <c r="G70" s="101" t="s">
        <v>137</v>
      </c>
      <c r="H70" s="102"/>
      <c r="I70" s="102"/>
      <c r="J70" s="102"/>
      <c r="K70" s="102"/>
      <c r="L70" s="102"/>
      <c r="M70" s="103"/>
    </row>
    <row r="71" spans="2:13" x14ac:dyDescent="0.2">
      <c r="B71" s="153" t="s">
        <v>138</v>
      </c>
      <c r="C71" s="154"/>
      <c r="D71" s="154"/>
      <c r="E71" s="154"/>
      <c r="F71" s="154"/>
      <c r="G71" s="154"/>
      <c r="H71" s="154"/>
      <c r="I71" s="154"/>
      <c r="J71" s="154"/>
      <c r="K71" s="154"/>
      <c r="L71" s="154"/>
      <c r="M71" s="155"/>
    </row>
    <row r="72" spans="2:13" s="47" customFormat="1" hidden="1" x14ac:dyDescent="0.2">
      <c r="B72" s="44" t="s">
        <v>39</v>
      </c>
      <c r="C72" s="45" t="s">
        <v>40</v>
      </c>
      <c r="D72" s="45" t="s">
        <v>41</v>
      </c>
      <c r="E72" s="31" t="s">
        <v>42</v>
      </c>
      <c r="F72" s="32" t="s">
        <v>43</v>
      </c>
      <c r="G72" s="32" t="s">
        <v>46</v>
      </c>
      <c r="H72" s="33" t="s">
        <v>47</v>
      </c>
      <c r="I72" s="33" t="s">
        <v>48</v>
      </c>
      <c r="J72" s="33" t="s">
        <v>49</v>
      </c>
      <c r="K72" s="33" t="s">
        <v>50</v>
      </c>
      <c r="L72" s="33" t="s">
        <v>51</v>
      </c>
      <c r="M72" s="34" t="s">
        <v>52</v>
      </c>
    </row>
    <row r="73" spans="2:13" s="47" customFormat="1" ht="60" customHeight="1" x14ac:dyDescent="0.2">
      <c r="B73" s="44" t="str">
        <f>CONCATENATE("6.",Prüfkriterien_6[[#This Row],[Spalte2]])</f>
        <v>6.1</v>
      </c>
      <c r="C73" s="45">
        <f>ROW()-ROW(Prüfkriterien_6[[#Headers],[Spalte3]])</f>
        <v>1</v>
      </c>
      <c r="D73" s="45">
        <f>(Prüfkriterien_6[Spalte2]+60)/10</f>
        <v>6.1</v>
      </c>
      <c r="E73" s="93" t="s">
        <v>139</v>
      </c>
      <c r="F73" s="43" t="s">
        <v>203</v>
      </c>
      <c r="G73" s="43"/>
      <c r="H73" s="71"/>
      <c r="I73" s="71"/>
      <c r="J73" s="71"/>
      <c r="K73" s="71"/>
      <c r="L73" s="71"/>
      <c r="M73" s="49"/>
    </row>
    <row r="74" spans="2:13" s="47" customFormat="1" ht="55.15" customHeight="1" x14ac:dyDescent="0.2">
      <c r="B74" s="56" t="str">
        <f>CONCATENATE("6.",Prüfkriterien_6[[#This Row],[Spalte2]])</f>
        <v>6.2</v>
      </c>
      <c r="C74" s="57">
        <f>ROW()-ROW(Prüfkriterien_6[[#Headers],[Spalte3]])</f>
        <v>2</v>
      </c>
      <c r="D74" s="57">
        <f>(Prüfkriterien_6[Spalte2]+60)/10</f>
        <v>6.2</v>
      </c>
      <c r="E74" s="93" t="s">
        <v>139</v>
      </c>
      <c r="F74" s="43" t="s">
        <v>302</v>
      </c>
      <c r="G74" s="43"/>
      <c r="H74" s="71"/>
      <c r="I74" s="71"/>
      <c r="J74" s="71"/>
      <c r="K74" s="71"/>
      <c r="L74" s="71"/>
      <c r="M74" s="86"/>
    </row>
    <row r="75" spans="2:13" s="47" customFormat="1" ht="102.75" customHeight="1" x14ac:dyDescent="0.2">
      <c r="B75" s="44" t="str">
        <f>CONCATENATE("6.",Prüfkriterien_6[[#This Row],[Spalte2]])</f>
        <v>6.3</v>
      </c>
      <c r="C75" s="45">
        <f>ROW()-ROW(Prüfkriterien_6[[#Headers],[Spalte3]])</f>
        <v>3</v>
      </c>
      <c r="D75" s="45">
        <f>(Prüfkriterien_6[Spalte2]+60)/10</f>
        <v>6.3</v>
      </c>
      <c r="E75" s="93" t="s">
        <v>139</v>
      </c>
      <c r="F75" s="43" t="s">
        <v>204</v>
      </c>
      <c r="G75" s="43" t="s">
        <v>140</v>
      </c>
      <c r="H75" s="71"/>
      <c r="I75" s="71"/>
      <c r="J75" s="71"/>
      <c r="K75" s="71"/>
      <c r="L75" s="71"/>
      <c r="M75" s="49"/>
    </row>
    <row r="76" spans="2:13" s="47" customFormat="1" ht="55.15" customHeight="1" x14ac:dyDescent="0.2">
      <c r="B76" s="44" t="str">
        <f>CONCATENATE("6.",Prüfkriterien_6[[#This Row],[Spalte2]])</f>
        <v>6.4</v>
      </c>
      <c r="C76" s="45">
        <f>ROW()-ROW(Prüfkriterien_6[[#Headers],[Spalte3]])</f>
        <v>4</v>
      </c>
      <c r="D76" s="45">
        <f>(Prüfkriterien_6[Spalte2]+60)/10</f>
        <v>6.4</v>
      </c>
      <c r="E76" s="93" t="s">
        <v>139</v>
      </c>
      <c r="F76" s="43" t="s">
        <v>205</v>
      </c>
      <c r="G76" s="43"/>
      <c r="H76" s="71"/>
      <c r="I76" s="71"/>
      <c r="J76" s="71"/>
      <c r="K76" s="71"/>
      <c r="L76" s="71"/>
      <c r="M76" s="49"/>
    </row>
    <row r="77" spans="2:13" s="47" customFormat="1" ht="111.75" customHeight="1" x14ac:dyDescent="0.2">
      <c r="B77" s="56" t="str">
        <f>CONCATENATE("6.",Prüfkriterien_6[[#This Row],[Spalte2]])</f>
        <v>6.5</v>
      </c>
      <c r="C77" s="57">
        <f>ROW()-ROW(Prüfkriterien_6[[#Headers],[Spalte3]])</f>
        <v>5</v>
      </c>
      <c r="D77" s="57">
        <f>(Prüfkriterien_6[Spalte2]+60)/10</f>
        <v>6.5</v>
      </c>
      <c r="E77" s="93" t="s">
        <v>139</v>
      </c>
      <c r="F77" s="43" t="s">
        <v>206</v>
      </c>
      <c r="G77" s="43" t="s">
        <v>345</v>
      </c>
      <c r="H77" s="71"/>
      <c r="I77" s="71"/>
      <c r="J77" s="71"/>
      <c r="K77" s="71"/>
      <c r="L77" s="71"/>
      <c r="M77" s="104"/>
    </row>
    <row r="78" spans="2:13" x14ac:dyDescent="0.2">
      <c r="B78" s="153" t="s">
        <v>141</v>
      </c>
      <c r="C78" s="154"/>
      <c r="D78" s="154"/>
      <c r="E78" s="154"/>
      <c r="F78" s="154"/>
      <c r="G78" s="154"/>
      <c r="H78" s="154"/>
      <c r="I78" s="154"/>
      <c r="J78" s="154"/>
      <c r="K78" s="154"/>
      <c r="L78" s="154"/>
      <c r="M78" s="155"/>
    </row>
    <row r="79" spans="2:13" s="47" customFormat="1" hidden="1" x14ac:dyDescent="0.2">
      <c r="B79" s="44" t="s">
        <v>39</v>
      </c>
      <c r="C79" s="45" t="s">
        <v>40</v>
      </c>
      <c r="D79" s="45" t="s">
        <v>41</v>
      </c>
      <c r="E79" s="31" t="s">
        <v>42</v>
      </c>
      <c r="F79" s="32" t="s">
        <v>43</v>
      </c>
      <c r="G79" s="32" t="s">
        <v>46</v>
      </c>
      <c r="H79" s="33" t="s">
        <v>47</v>
      </c>
      <c r="I79" s="33" t="s">
        <v>48</v>
      </c>
      <c r="J79" s="33" t="s">
        <v>49</v>
      </c>
      <c r="K79" s="33" t="s">
        <v>50</v>
      </c>
      <c r="L79" s="33" t="s">
        <v>51</v>
      </c>
      <c r="M79" s="34" t="s">
        <v>52</v>
      </c>
    </row>
    <row r="80" spans="2:13" s="47" customFormat="1" ht="111.75" customHeight="1" x14ac:dyDescent="0.2">
      <c r="B80" s="44" t="str">
        <f>CONCATENATE("7.",Prüfkriterien_7[[#This Row],[Spalte2]])</f>
        <v>7.1</v>
      </c>
      <c r="C80" s="45">
        <f>ROW()-ROW(Prüfkriterien_7[[#Headers],[Spalte3]])</f>
        <v>1</v>
      </c>
      <c r="D80" s="45">
        <f>(Prüfkriterien_7[Spalte2]+70)/10</f>
        <v>7.1</v>
      </c>
      <c r="E80" s="93" t="s">
        <v>142</v>
      </c>
      <c r="F80" s="43" t="s">
        <v>346</v>
      </c>
      <c r="G80" s="43" t="s">
        <v>144</v>
      </c>
      <c r="H80" s="71"/>
      <c r="I80" s="71" t="s">
        <v>36</v>
      </c>
      <c r="J80" s="71" t="s">
        <v>36</v>
      </c>
      <c r="K80" s="71"/>
      <c r="L80" s="71"/>
      <c r="M80" s="104"/>
    </row>
    <row r="81" spans="2:13" s="47" customFormat="1" ht="75" customHeight="1" x14ac:dyDescent="0.2">
      <c r="B81" s="56" t="str">
        <f>CONCATENATE("7.",Prüfkriterien_7[[#This Row],[Spalte2]])</f>
        <v>7.2</v>
      </c>
      <c r="C81" s="57">
        <f>ROW()-ROW(Prüfkriterien_7[[#Headers],[Spalte3]])</f>
        <v>2</v>
      </c>
      <c r="D81" s="57">
        <f>(Prüfkriterien_7[Spalte2]+70)/10</f>
        <v>7.2</v>
      </c>
      <c r="E81" s="93" t="s">
        <v>142</v>
      </c>
      <c r="F81" s="43" t="s">
        <v>207</v>
      </c>
      <c r="G81" s="43"/>
      <c r="H81" s="71"/>
      <c r="I81" s="71"/>
      <c r="J81" s="71"/>
      <c r="K81" s="71"/>
      <c r="L81" s="71"/>
      <c r="M81" s="86"/>
    </row>
    <row r="82" spans="2:13" s="47" customFormat="1" ht="75" customHeight="1" x14ac:dyDescent="0.2">
      <c r="B82" s="44" t="str">
        <f>CONCATENATE("7.",Prüfkriterien_7[[#This Row],[Spalte2]])</f>
        <v>7.3</v>
      </c>
      <c r="C82" s="45">
        <f>ROW()-ROW(Prüfkriterien_7[[#Headers],[Spalte3]])</f>
        <v>3</v>
      </c>
      <c r="D82" s="45">
        <f>(Prüfkriterien_7[Spalte2]+70)/10</f>
        <v>7.3</v>
      </c>
      <c r="E82" s="93" t="s">
        <v>142</v>
      </c>
      <c r="F82" s="43" t="s">
        <v>208</v>
      </c>
      <c r="G82" s="43"/>
      <c r="H82" s="71"/>
      <c r="I82" s="71"/>
      <c r="J82" s="71"/>
      <c r="K82" s="71"/>
      <c r="L82" s="71"/>
      <c r="M82" s="49"/>
    </row>
    <row r="83" spans="2:13" s="47" customFormat="1" ht="404.25" customHeight="1" x14ac:dyDescent="0.2">
      <c r="B83" s="44" t="str">
        <f>CONCATENATE("7.",Prüfkriterien_7[[#This Row],[Spalte2]])</f>
        <v>7.4</v>
      </c>
      <c r="C83" s="45">
        <f>ROW()-ROW(Prüfkriterien_7[[#Headers],[Spalte3]])</f>
        <v>4</v>
      </c>
      <c r="D83" s="45">
        <f>(Prüfkriterien_7[Spalte2]+70)/10</f>
        <v>7.4</v>
      </c>
      <c r="E83" s="93" t="s">
        <v>142</v>
      </c>
      <c r="F83" s="43" t="s">
        <v>347</v>
      </c>
      <c r="G83" s="43" t="s">
        <v>348</v>
      </c>
      <c r="H83" s="38"/>
      <c r="I83" s="38"/>
      <c r="J83" s="38"/>
      <c r="K83" s="38"/>
      <c r="L83" s="38"/>
      <c r="M83" s="104"/>
    </row>
    <row r="84" spans="2:13" s="47" customFormat="1" ht="55.15" customHeight="1" x14ac:dyDescent="0.2">
      <c r="B84" s="44" t="str">
        <f>CONCATENATE("7.",Prüfkriterien_7[[#This Row],[Spalte2]])</f>
        <v>7.5</v>
      </c>
      <c r="C84" s="45">
        <f>ROW()-ROW(Prüfkriterien_7[[#Headers],[Spalte3]])</f>
        <v>5</v>
      </c>
      <c r="D84" s="45">
        <f>(Prüfkriterien_7[Spalte2]+70)/10</f>
        <v>7.5</v>
      </c>
      <c r="E84" s="93" t="s">
        <v>142</v>
      </c>
      <c r="F84" s="43" t="s">
        <v>211</v>
      </c>
      <c r="G84" s="43" t="s">
        <v>143</v>
      </c>
      <c r="H84" s="71"/>
      <c r="I84" s="71" t="s">
        <v>36</v>
      </c>
      <c r="J84" s="71" t="s">
        <v>36</v>
      </c>
      <c r="K84" s="71"/>
      <c r="L84" s="71"/>
      <c r="M84" s="49"/>
    </row>
    <row r="85" spans="2:13" s="47" customFormat="1" ht="55.15" customHeight="1" x14ac:dyDescent="0.2">
      <c r="B85" s="56" t="str">
        <f>CONCATENATE("7.",Prüfkriterien_7[[#This Row],[Spalte2]])</f>
        <v>7.6</v>
      </c>
      <c r="C85" s="57">
        <f>ROW()-ROW(Prüfkriterien_7[[#Headers],[Spalte3]])</f>
        <v>6</v>
      </c>
      <c r="D85" s="57">
        <f>(Prüfkriterien_7[Spalte2]+70)/10</f>
        <v>7.6</v>
      </c>
      <c r="E85" s="93" t="s">
        <v>142</v>
      </c>
      <c r="F85" s="43" t="s">
        <v>373</v>
      </c>
      <c r="G85" s="43"/>
      <c r="H85" s="71"/>
      <c r="I85" s="71"/>
      <c r="J85" s="71"/>
      <c r="K85" s="71"/>
      <c r="L85" s="71"/>
      <c r="M85" s="104"/>
    </row>
    <row r="86" spans="2:13" x14ac:dyDescent="0.2">
      <c r="B86" s="153" t="s">
        <v>146</v>
      </c>
      <c r="C86" s="154"/>
      <c r="D86" s="154"/>
      <c r="E86" s="154"/>
      <c r="F86" s="154"/>
      <c r="G86" s="154"/>
      <c r="H86" s="154"/>
      <c r="I86" s="154"/>
      <c r="J86" s="154"/>
      <c r="K86" s="154"/>
      <c r="L86" s="154"/>
      <c r="M86" s="155"/>
    </row>
    <row r="87" spans="2:13" s="47" customFormat="1" hidden="1" x14ac:dyDescent="0.2">
      <c r="B87" s="44" t="s">
        <v>39</v>
      </c>
      <c r="C87" s="45" t="s">
        <v>40</v>
      </c>
      <c r="D87" s="45" t="s">
        <v>41</v>
      </c>
      <c r="E87" s="31" t="s">
        <v>42</v>
      </c>
      <c r="F87" s="32" t="s">
        <v>43</v>
      </c>
      <c r="G87" s="32" t="s">
        <v>46</v>
      </c>
      <c r="H87" s="33" t="s">
        <v>47</v>
      </c>
      <c r="I87" s="33" t="s">
        <v>48</v>
      </c>
      <c r="J87" s="33" t="s">
        <v>49</v>
      </c>
      <c r="K87" s="33" t="s">
        <v>50</v>
      </c>
      <c r="L87" s="33" t="s">
        <v>51</v>
      </c>
      <c r="M87" s="34" t="s">
        <v>52</v>
      </c>
    </row>
    <row r="88" spans="2:13" s="47" customFormat="1" ht="55.15" customHeight="1" x14ac:dyDescent="0.2">
      <c r="B88" s="44" t="str">
        <f>CONCATENATE("8.",Prüfkriterien_8[[#This Row],[Spalte2]])</f>
        <v>8.1</v>
      </c>
      <c r="C88" s="45">
        <f>ROW()-ROW(Prüfkriterien_8[[#Headers],[Spalte3]])</f>
        <v>1</v>
      </c>
      <c r="D88" s="45">
        <f>(Prüfkriterien_8[Spalte2]+80)/10</f>
        <v>8.1</v>
      </c>
      <c r="E88" s="93" t="s">
        <v>147</v>
      </c>
      <c r="F88" s="43" t="s">
        <v>210</v>
      </c>
      <c r="G88" s="43" t="s">
        <v>148</v>
      </c>
      <c r="H88" s="71"/>
      <c r="I88" s="71"/>
      <c r="J88" s="71"/>
      <c r="K88" s="71"/>
      <c r="L88" s="71"/>
      <c r="M88" s="49"/>
    </row>
    <row r="89" spans="2:13" s="47" customFormat="1" ht="57.75" customHeight="1" x14ac:dyDescent="0.2">
      <c r="B89" s="44" t="str">
        <f>CONCATENATE("8.",Prüfkriterien_8[[#This Row],[Spalte2]])</f>
        <v>8.2</v>
      </c>
      <c r="C89" s="45">
        <f>ROW()-ROW(Prüfkriterien_8[[#Headers],[Spalte3]])</f>
        <v>2</v>
      </c>
      <c r="D89" s="45">
        <f>(Prüfkriterien_8[Spalte2]+80)/10</f>
        <v>8.1999999999999993</v>
      </c>
      <c r="E89" s="93" t="s">
        <v>147</v>
      </c>
      <c r="F89" s="43" t="s">
        <v>349</v>
      </c>
      <c r="G89" s="43" t="s">
        <v>209</v>
      </c>
      <c r="H89" s="38"/>
      <c r="I89" s="38" t="s">
        <v>36</v>
      </c>
      <c r="J89" s="38" t="s">
        <v>36</v>
      </c>
      <c r="K89" s="38"/>
      <c r="L89" s="38"/>
      <c r="M89" s="104"/>
    </row>
    <row r="90" spans="2:13" s="47" customFormat="1" ht="55.15" customHeight="1" x14ac:dyDescent="0.2">
      <c r="B90" s="44" t="str">
        <f>CONCATENATE("8.",Prüfkriterien_8[[#This Row],[Spalte2]])</f>
        <v>8.3</v>
      </c>
      <c r="C90" s="45">
        <f>ROW()-ROW(Prüfkriterien_8[[#Headers],[Spalte3]])</f>
        <v>3</v>
      </c>
      <c r="D90" s="45">
        <f>(Prüfkriterien_8[Spalte2]+80)/10</f>
        <v>8.3000000000000007</v>
      </c>
      <c r="E90" s="93" t="s">
        <v>147</v>
      </c>
      <c r="F90" s="43" t="s">
        <v>350</v>
      </c>
      <c r="G90" s="43"/>
      <c r="H90" s="38"/>
      <c r="I90" s="38"/>
      <c r="J90" s="38"/>
      <c r="K90" s="38"/>
      <c r="L90" s="38"/>
      <c r="M90" s="104"/>
    </row>
    <row r="91" spans="2:13" s="47" customFormat="1" ht="60" customHeight="1" x14ac:dyDescent="0.2">
      <c r="B91" s="44" t="str">
        <f>CONCATENATE("8.",Prüfkriterien_8[[#This Row],[Spalte2]])</f>
        <v>8.4</v>
      </c>
      <c r="C91" s="45">
        <f>ROW()-ROW(Prüfkriterien_8[[#Headers],[Spalte3]])</f>
        <v>4</v>
      </c>
      <c r="D91" s="45">
        <f>(Prüfkriterien_8[Spalte2]+80)/10</f>
        <v>8.4</v>
      </c>
      <c r="E91" s="93" t="s">
        <v>147</v>
      </c>
      <c r="F91" s="43" t="s">
        <v>351</v>
      </c>
      <c r="G91" s="43"/>
      <c r="H91" s="38"/>
      <c r="I91" s="38"/>
      <c r="J91" s="38"/>
      <c r="K91" s="38"/>
      <c r="L91" s="38"/>
      <c r="M91" s="104"/>
    </row>
    <row r="92" spans="2:13" s="47" customFormat="1" ht="90" customHeight="1" x14ac:dyDescent="0.2">
      <c r="B92" s="44" t="str">
        <f>CONCATENATE("8.",Prüfkriterien_8[[#This Row],[Spalte2]])</f>
        <v>8.5</v>
      </c>
      <c r="C92" s="45">
        <f>ROW()-ROW(Prüfkriterien_8[[#Headers],[Spalte3]])</f>
        <v>5</v>
      </c>
      <c r="D92" s="45">
        <f>(Prüfkriterien_8[Spalte2]+80)/10</f>
        <v>8.5</v>
      </c>
      <c r="E92" s="93" t="s">
        <v>147</v>
      </c>
      <c r="F92" s="43" t="s">
        <v>212</v>
      </c>
      <c r="G92" s="43" t="s">
        <v>303</v>
      </c>
      <c r="H92" s="38"/>
      <c r="I92" s="38"/>
      <c r="J92" s="38"/>
      <c r="K92" s="38"/>
      <c r="L92" s="38"/>
      <c r="M92" s="104"/>
    </row>
    <row r="93" spans="2:13" s="47" customFormat="1" ht="60" customHeight="1" x14ac:dyDescent="0.2">
      <c r="B93" s="44" t="str">
        <f>CONCATENATE("8.",Prüfkriterien_8[[#This Row],[Spalte2]])</f>
        <v>8.6</v>
      </c>
      <c r="C93" s="45">
        <f>ROW()-ROW(Prüfkriterien_8[[#Headers],[Spalte3]])</f>
        <v>6</v>
      </c>
      <c r="D93" s="45">
        <f>(Prüfkriterien_8[Spalte2]+80)/10</f>
        <v>8.6</v>
      </c>
      <c r="E93" s="93" t="s">
        <v>147</v>
      </c>
      <c r="F93" s="43" t="s">
        <v>213</v>
      </c>
      <c r="G93" s="43"/>
      <c r="H93" s="38"/>
      <c r="I93" s="38"/>
      <c r="J93" s="38"/>
      <c r="K93" s="38"/>
      <c r="L93" s="38"/>
      <c r="M93" s="49"/>
    </row>
    <row r="94" spans="2:13" s="47" customFormat="1" ht="55.15" customHeight="1" x14ac:dyDescent="0.2">
      <c r="B94" s="44" t="str">
        <f>CONCATENATE("8.",Prüfkriterien_8[[#This Row],[Spalte2]])</f>
        <v>8.7</v>
      </c>
      <c r="C94" s="45">
        <f>ROW()-ROW(Prüfkriterien_8[[#Headers],[Spalte3]])</f>
        <v>7</v>
      </c>
      <c r="D94" s="45">
        <f>(Prüfkriterien_8[Spalte2]+80)/10</f>
        <v>8.6999999999999993</v>
      </c>
      <c r="E94" s="93" t="s">
        <v>147</v>
      </c>
      <c r="F94" s="43" t="s">
        <v>214</v>
      </c>
      <c r="G94" s="43"/>
      <c r="H94" s="38"/>
      <c r="I94" s="38"/>
      <c r="J94" s="38"/>
      <c r="K94" s="38"/>
      <c r="L94" s="38"/>
      <c r="M94" s="49"/>
    </row>
    <row r="95" spans="2:13" s="47" customFormat="1" ht="64.900000000000006" customHeight="1" x14ac:dyDescent="0.2">
      <c r="B95" s="44" t="str">
        <f>CONCATENATE("8.",Prüfkriterien_8[[#This Row],[Spalte2]])</f>
        <v>8.8</v>
      </c>
      <c r="C95" s="45">
        <f>ROW()-ROW(Prüfkriterien_8[[#Headers],[Spalte3]])</f>
        <v>8</v>
      </c>
      <c r="D95" s="45">
        <f>(Prüfkriterien_8[Spalte2]+80)/10</f>
        <v>8.8000000000000007</v>
      </c>
      <c r="E95" s="93" t="s">
        <v>147</v>
      </c>
      <c r="F95" s="43" t="s">
        <v>215</v>
      </c>
      <c r="G95" s="43" t="s">
        <v>352</v>
      </c>
      <c r="H95" s="38"/>
      <c r="I95" s="38"/>
      <c r="J95" s="38"/>
      <c r="K95" s="38"/>
      <c r="L95" s="38"/>
      <c r="M95" s="104"/>
    </row>
    <row r="96" spans="2:13" s="47" customFormat="1" ht="257.25" customHeight="1" x14ac:dyDescent="0.2">
      <c r="B96" s="44" t="str">
        <f>CONCATENATE("8.",Prüfkriterien_8[[#This Row],[Spalte2]])</f>
        <v>8.9</v>
      </c>
      <c r="C96" s="45">
        <f>ROW()-ROW(Prüfkriterien_8[[#Headers],[Spalte3]])</f>
        <v>9</v>
      </c>
      <c r="D96" s="45">
        <f>(Prüfkriterien_8[Spalte2]+80)/10</f>
        <v>8.9</v>
      </c>
      <c r="E96" s="93" t="s">
        <v>147</v>
      </c>
      <c r="F96" s="43" t="s">
        <v>199</v>
      </c>
      <c r="G96" s="43" t="s">
        <v>154</v>
      </c>
      <c r="H96" s="38"/>
      <c r="I96" s="38"/>
      <c r="J96" s="38"/>
      <c r="K96" s="38"/>
      <c r="L96" s="38"/>
      <c r="M96" s="49"/>
    </row>
    <row r="97" spans="2:13" s="47" customFormat="1" ht="55.15" customHeight="1" x14ac:dyDescent="0.2">
      <c r="B97" s="44" t="str">
        <f>CONCATENATE("8.",Prüfkriterien_8[[#This Row],[Spalte2]])</f>
        <v>8.10</v>
      </c>
      <c r="C97" s="45">
        <f>ROW()-ROW(Prüfkriterien_8[[#Headers],[Spalte3]])</f>
        <v>10</v>
      </c>
      <c r="D97" s="45">
        <f>(Prüfkriterien_8[Spalte2]+80)/10</f>
        <v>9</v>
      </c>
      <c r="E97" s="93" t="s">
        <v>147</v>
      </c>
      <c r="F97" s="43" t="s">
        <v>216</v>
      </c>
      <c r="G97" s="43"/>
      <c r="H97" s="38"/>
      <c r="I97" s="38"/>
      <c r="J97" s="38"/>
      <c r="K97" s="38"/>
      <c r="L97" s="38"/>
      <c r="M97" s="49"/>
    </row>
    <row r="98" spans="2:13" s="47" customFormat="1" ht="60" customHeight="1" x14ac:dyDescent="0.2">
      <c r="B98" s="44" t="str">
        <f>CONCATENATE("8.",Prüfkriterien_8[[#This Row],[Spalte2]])</f>
        <v>8.11</v>
      </c>
      <c r="C98" s="45">
        <f>ROW()-ROW(Prüfkriterien_8[[#Headers],[Spalte3]])</f>
        <v>11</v>
      </c>
      <c r="D98" s="45">
        <f>(Prüfkriterien_8[Spalte2]+80)/10</f>
        <v>9.1</v>
      </c>
      <c r="E98" s="93" t="s">
        <v>147</v>
      </c>
      <c r="F98" s="43" t="s">
        <v>217</v>
      </c>
      <c r="G98" s="43"/>
      <c r="H98" s="38"/>
      <c r="I98" s="38"/>
      <c r="J98" s="38"/>
      <c r="K98" s="38"/>
      <c r="L98" s="38"/>
      <c r="M98" s="49"/>
    </row>
    <row r="99" spans="2:13" s="47" customFormat="1" ht="62.25" customHeight="1" x14ac:dyDescent="0.2">
      <c r="B99" s="44" t="str">
        <f>CONCATENATE("8.",Prüfkriterien_8[[#This Row],[Spalte2]])</f>
        <v>8.12</v>
      </c>
      <c r="C99" s="45">
        <f>ROW()-ROW(Prüfkriterien_8[[#Headers],[Spalte3]])</f>
        <v>12</v>
      </c>
      <c r="D99" s="45">
        <f>(Prüfkriterien_8[Spalte2]+80)/10</f>
        <v>9.1999999999999993</v>
      </c>
      <c r="E99" s="93" t="s">
        <v>147</v>
      </c>
      <c r="F99" s="43" t="s">
        <v>218</v>
      </c>
      <c r="G99" s="43" t="s">
        <v>150</v>
      </c>
      <c r="H99" s="38"/>
      <c r="I99" s="38"/>
      <c r="J99" s="38"/>
      <c r="K99" s="38"/>
      <c r="L99" s="38"/>
      <c r="M99" s="49"/>
    </row>
    <row r="100" spans="2:13" s="47" customFormat="1" ht="104.25" customHeight="1" x14ac:dyDescent="0.2">
      <c r="B100" s="44" t="str">
        <f>CONCATENATE("8.",Prüfkriterien_8[[#This Row],[Spalte2]])</f>
        <v>8.13</v>
      </c>
      <c r="C100" s="45">
        <f>ROW()-ROW(Prüfkriterien_8[[#Headers],[Spalte3]])</f>
        <v>13</v>
      </c>
      <c r="D100" s="45">
        <f>(Prüfkriterien_8[Spalte2]+80)/10</f>
        <v>9.3000000000000007</v>
      </c>
      <c r="E100" s="93" t="s">
        <v>147</v>
      </c>
      <c r="F100" s="43" t="s">
        <v>219</v>
      </c>
      <c r="G100" s="43"/>
      <c r="H100" s="38"/>
      <c r="I100" s="38"/>
      <c r="J100" s="38"/>
      <c r="K100" s="38"/>
      <c r="L100" s="38"/>
      <c r="M100" s="49"/>
    </row>
    <row r="101" spans="2:13" s="47" customFormat="1" ht="69" customHeight="1" x14ac:dyDescent="0.2">
      <c r="B101" s="44" t="str">
        <f>CONCATENATE("8.",Prüfkriterien_8[[#This Row],[Spalte2]])</f>
        <v>8.14</v>
      </c>
      <c r="C101" s="45">
        <f>ROW()-ROW(Prüfkriterien_8[[#Headers],[Spalte3]])</f>
        <v>14</v>
      </c>
      <c r="D101" s="45">
        <f>(Prüfkriterien_8[Spalte2]+80)/10</f>
        <v>9.4</v>
      </c>
      <c r="E101" s="93" t="s">
        <v>147</v>
      </c>
      <c r="F101" s="43" t="s">
        <v>353</v>
      </c>
      <c r="G101" s="43"/>
      <c r="H101" s="38"/>
      <c r="I101" s="38"/>
      <c r="J101" s="38"/>
      <c r="K101" s="38"/>
      <c r="L101" s="38"/>
      <c r="M101" s="49"/>
    </row>
    <row r="102" spans="2:13" s="47" customFormat="1" ht="60" customHeight="1" x14ac:dyDescent="0.2">
      <c r="B102" s="44" t="str">
        <f>CONCATENATE("8.",Prüfkriterien_8[[#This Row],[Spalte2]])</f>
        <v>8.15</v>
      </c>
      <c r="C102" s="45">
        <f>ROW()-ROW(Prüfkriterien_8[[#Headers],[Spalte3]])</f>
        <v>15</v>
      </c>
      <c r="D102" s="45">
        <f>(Prüfkriterien_8[Spalte2]+80)/10</f>
        <v>9.5</v>
      </c>
      <c r="E102" s="93" t="s">
        <v>147</v>
      </c>
      <c r="F102" s="43" t="s">
        <v>354</v>
      </c>
      <c r="G102" s="43"/>
      <c r="H102" s="38"/>
      <c r="I102" s="38"/>
      <c r="J102" s="38"/>
      <c r="K102" s="38"/>
      <c r="L102" s="38"/>
      <c r="M102" s="104"/>
    </row>
    <row r="103" spans="2:13" s="47" customFormat="1" ht="55.15" customHeight="1" x14ac:dyDescent="0.2">
      <c r="B103" s="44" t="str">
        <f>CONCATENATE("8.",Prüfkriterien_8[[#This Row],[Spalte2]])</f>
        <v>8.16</v>
      </c>
      <c r="C103" s="45">
        <f>ROW()-ROW(Prüfkriterien_8[[#Headers],[Spalte3]])</f>
        <v>16</v>
      </c>
      <c r="D103" s="45">
        <f>(Prüfkriterien_8[Spalte2]+80)/10</f>
        <v>9.6</v>
      </c>
      <c r="E103" s="93" t="s">
        <v>147</v>
      </c>
      <c r="F103" s="43" t="s">
        <v>222</v>
      </c>
      <c r="G103" s="43" t="s">
        <v>151</v>
      </c>
      <c r="H103" s="38"/>
      <c r="I103" s="38"/>
      <c r="J103" s="38"/>
      <c r="K103" s="38"/>
      <c r="L103" s="38"/>
      <c r="M103" s="49"/>
    </row>
    <row r="104" spans="2:13" s="47" customFormat="1" ht="60" customHeight="1" x14ac:dyDescent="0.2">
      <c r="B104" s="44" t="str">
        <f>CONCATENATE("8.",Prüfkriterien_8[[#This Row],[Spalte2]])</f>
        <v>8.17</v>
      </c>
      <c r="C104" s="45">
        <f>ROW()-ROW(Prüfkriterien_8[[#Headers],[Spalte3]])</f>
        <v>17</v>
      </c>
      <c r="D104" s="45">
        <f>(Prüfkriterien_8[Spalte2]+80)/10</f>
        <v>9.6999999999999993</v>
      </c>
      <c r="E104" s="93" t="s">
        <v>147</v>
      </c>
      <c r="F104" s="43" t="s">
        <v>220</v>
      </c>
      <c r="G104" s="43" t="s">
        <v>151</v>
      </c>
      <c r="H104" s="38"/>
      <c r="I104" s="38"/>
      <c r="J104" s="38"/>
      <c r="K104" s="38"/>
      <c r="L104" s="38"/>
      <c r="M104" s="49"/>
    </row>
    <row r="105" spans="2:13" s="47" customFormat="1" ht="55.15" customHeight="1" x14ac:dyDescent="0.2">
      <c r="B105" s="44" t="str">
        <f>CONCATENATE("8.",Prüfkriterien_8[[#This Row],[Spalte2]])</f>
        <v>8.18</v>
      </c>
      <c r="C105" s="45">
        <f>ROW()-ROW(Prüfkriterien_8[[#Headers],[Spalte3]])</f>
        <v>18</v>
      </c>
      <c r="D105" s="45">
        <f>(Prüfkriterien_8[Spalte2]+80)/10</f>
        <v>9.8000000000000007</v>
      </c>
      <c r="E105" s="93" t="s">
        <v>147</v>
      </c>
      <c r="F105" s="43" t="s">
        <v>221</v>
      </c>
      <c r="G105" s="43" t="s">
        <v>151</v>
      </c>
      <c r="H105" s="38"/>
      <c r="I105" s="38"/>
      <c r="J105" s="38"/>
      <c r="K105" s="38"/>
      <c r="L105" s="38"/>
      <c r="M105" s="49"/>
    </row>
    <row r="106" spans="2:13" s="47" customFormat="1" ht="60" customHeight="1" x14ac:dyDescent="0.2">
      <c r="B106" s="44" t="str">
        <f>CONCATENATE("8.",Prüfkriterien_8[[#This Row],[Spalte2]])</f>
        <v>8.19</v>
      </c>
      <c r="C106" s="45">
        <f>ROW()-ROW(Prüfkriterien_8[[#Headers],[Spalte3]])</f>
        <v>19</v>
      </c>
      <c r="D106" s="45">
        <f>(Prüfkriterien_8[Spalte2]+80)/10</f>
        <v>9.9</v>
      </c>
      <c r="E106" s="93" t="s">
        <v>147</v>
      </c>
      <c r="F106" s="43" t="s">
        <v>223</v>
      </c>
      <c r="G106" s="43" t="s">
        <v>152</v>
      </c>
      <c r="H106" s="38"/>
      <c r="I106" s="38"/>
      <c r="J106" s="38"/>
      <c r="K106" s="38"/>
      <c r="L106" s="38"/>
      <c r="M106" s="49"/>
    </row>
    <row r="107" spans="2:13" s="47" customFormat="1" ht="72" customHeight="1" x14ac:dyDescent="0.2">
      <c r="B107" s="44" t="str">
        <f>CONCATENATE("8.",Prüfkriterien_8[[#This Row],[Spalte2]])</f>
        <v>8.20</v>
      </c>
      <c r="C107" s="45">
        <f>ROW()-ROW(Prüfkriterien_8[[#Headers],[Spalte3]])</f>
        <v>20</v>
      </c>
      <c r="D107" s="45">
        <f>(Prüfkriterien_8[Spalte2]+80)/10</f>
        <v>10</v>
      </c>
      <c r="E107" s="93" t="s">
        <v>147</v>
      </c>
      <c r="F107" s="43" t="s">
        <v>322</v>
      </c>
      <c r="G107" s="43"/>
      <c r="H107" s="38"/>
      <c r="I107" s="38"/>
      <c r="J107" s="38"/>
      <c r="K107" s="38"/>
      <c r="L107" s="38"/>
      <c r="M107" s="49"/>
    </row>
    <row r="108" spans="2:13" s="47" customFormat="1" ht="60" customHeight="1" x14ac:dyDescent="0.2">
      <c r="B108" s="44" t="str">
        <f>CONCATENATE("8.",Prüfkriterien_8[[#This Row],[Spalte2]])</f>
        <v>8.21</v>
      </c>
      <c r="C108" s="45">
        <f>ROW()-ROW(Prüfkriterien_8[[#Headers],[Spalte3]])</f>
        <v>21</v>
      </c>
      <c r="D108" s="45">
        <f>(Prüfkriterien_8[Spalte2]+80)/10</f>
        <v>10.1</v>
      </c>
      <c r="E108" s="93" t="s">
        <v>147</v>
      </c>
      <c r="F108" s="43" t="s">
        <v>224</v>
      </c>
      <c r="G108" s="43"/>
      <c r="H108" s="38"/>
      <c r="I108" s="38"/>
      <c r="J108" s="38"/>
      <c r="K108" s="38"/>
      <c r="L108" s="38"/>
      <c r="M108" s="49"/>
    </row>
    <row r="109" spans="2:13" s="47" customFormat="1" ht="55.15" customHeight="1" x14ac:dyDescent="0.2">
      <c r="B109" s="44" t="str">
        <f>CONCATENATE("8.",Prüfkriterien_8[[#This Row],[Spalte2]])</f>
        <v>8.22</v>
      </c>
      <c r="C109" s="45">
        <f>ROW()-ROW(Prüfkriterien_8[[#Headers],[Spalte3]])</f>
        <v>22</v>
      </c>
      <c r="D109" s="45">
        <f>(Prüfkriterien_8[Spalte2]+80)/10</f>
        <v>10.199999999999999</v>
      </c>
      <c r="E109" s="93" t="s">
        <v>147</v>
      </c>
      <c r="F109" s="43" t="s">
        <v>225</v>
      </c>
      <c r="G109" s="43"/>
      <c r="H109" s="38"/>
      <c r="I109" s="38"/>
      <c r="J109" s="38"/>
      <c r="K109" s="38"/>
      <c r="L109" s="38"/>
      <c r="M109" s="49"/>
    </row>
    <row r="110" spans="2:13" s="47" customFormat="1" ht="102.75" customHeight="1" x14ac:dyDescent="0.2">
      <c r="B110" s="44" t="str">
        <f>CONCATENATE("8.",Prüfkriterien_8[[#This Row],[Spalte2]])</f>
        <v>8.23</v>
      </c>
      <c r="C110" s="45">
        <f>ROW()-ROW(Prüfkriterien_8[[#Headers],[Spalte3]])</f>
        <v>23</v>
      </c>
      <c r="D110" s="45">
        <f>(Prüfkriterien_8[Spalte2]+80)/10</f>
        <v>10.3</v>
      </c>
      <c r="E110" s="93" t="s">
        <v>129</v>
      </c>
      <c r="F110" s="43" t="s">
        <v>304</v>
      </c>
      <c r="G110" s="43" t="s">
        <v>355</v>
      </c>
      <c r="H110" s="38"/>
      <c r="I110" s="38"/>
      <c r="J110" s="38"/>
      <c r="K110" s="38"/>
      <c r="L110" s="38"/>
      <c r="M110" s="104"/>
    </row>
    <row r="111" spans="2:13" s="47" customFormat="1" ht="59.45" customHeight="1" x14ac:dyDescent="0.2">
      <c r="B111" s="44" t="str">
        <f>CONCATENATE("8.",Prüfkriterien_8[[#This Row],[Spalte2]])</f>
        <v>8.24</v>
      </c>
      <c r="C111" s="45">
        <f>ROW()-ROW(Prüfkriterien_8[[#Headers],[Spalte3]])</f>
        <v>24</v>
      </c>
      <c r="D111" s="45">
        <f>(Prüfkriterien_8[Spalte2]+80)/10</f>
        <v>10.4</v>
      </c>
      <c r="E111" s="93" t="s">
        <v>129</v>
      </c>
      <c r="F111" s="43" t="s">
        <v>226</v>
      </c>
      <c r="G111" s="43"/>
      <c r="H111" s="38"/>
      <c r="I111" s="38"/>
      <c r="J111" s="38"/>
      <c r="K111" s="38"/>
      <c r="L111" s="38"/>
      <c r="M111" s="49"/>
    </row>
    <row r="112" spans="2:13" s="47" customFormat="1" ht="60" customHeight="1" x14ac:dyDescent="0.2">
      <c r="B112" s="44" t="str">
        <f>CONCATENATE("8.",Prüfkriterien_8[[#This Row],[Spalte2]])</f>
        <v>8.25</v>
      </c>
      <c r="C112" s="45">
        <f>ROW()-ROW(Prüfkriterien_8[[#Headers],[Spalte3]])</f>
        <v>25</v>
      </c>
      <c r="D112" s="45">
        <f>(Prüfkriterien_8[Spalte2]+80)/10</f>
        <v>10.5</v>
      </c>
      <c r="E112" s="93" t="s">
        <v>129</v>
      </c>
      <c r="F112" s="43" t="s">
        <v>227</v>
      </c>
      <c r="G112" s="43"/>
      <c r="H112" s="38"/>
      <c r="I112" s="38"/>
      <c r="J112" s="38"/>
      <c r="K112" s="38"/>
      <c r="L112" s="38"/>
      <c r="M112" s="49"/>
    </row>
    <row r="113" spans="2:13" s="47" customFormat="1" ht="60.75" customHeight="1" x14ac:dyDescent="0.2">
      <c r="B113" s="56" t="str">
        <f>CONCATENATE("8.",Prüfkriterien_8[[#This Row],[Spalte2]])</f>
        <v>8.26</v>
      </c>
      <c r="C113" s="57">
        <f>ROW()-ROW(Prüfkriterien_8[[#Headers],[Spalte3]])</f>
        <v>26</v>
      </c>
      <c r="D113" s="57">
        <f>(Prüfkriterien_8[Spalte2]+80)/10</f>
        <v>10.6</v>
      </c>
      <c r="E113" s="93" t="s">
        <v>129</v>
      </c>
      <c r="F113" s="43" t="s">
        <v>228</v>
      </c>
      <c r="G113" s="43"/>
      <c r="H113" s="71"/>
      <c r="I113" s="71"/>
      <c r="J113" s="71"/>
      <c r="K113" s="71"/>
      <c r="L113" s="71"/>
      <c r="M113" s="86"/>
    </row>
    <row r="114" spans="2:13" s="47" customFormat="1" ht="71.25" customHeight="1" x14ac:dyDescent="0.2">
      <c r="B114" s="44" t="str">
        <f>CONCATENATE("8.",Prüfkriterien_8[[#This Row],[Spalte2]])</f>
        <v>8.27</v>
      </c>
      <c r="C114" s="45">
        <f>ROW()-ROW(Prüfkriterien_8[[#Headers],[Spalte3]])</f>
        <v>27</v>
      </c>
      <c r="D114" s="45">
        <f>(Prüfkriterien_8[Spalte2]+80)/10</f>
        <v>10.7</v>
      </c>
      <c r="E114" s="93" t="s">
        <v>129</v>
      </c>
      <c r="F114" s="43" t="s">
        <v>229</v>
      </c>
      <c r="G114" s="43"/>
      <c r="H114" s="71"/>
      <c r="I114" s="71"/>
      <c r="J114" s="71"/>
      <c r="K114" s="71"/>
      <c r="L114" s="71"/>
      <c r="M114" s="49"/>
    </row>
    <row r="115" spans="2:13" s="47" customFormat="1" ht="77.25" customHeight="1" x14ac:dyDescent="0.2">
      <c r="B115" s="44" t="str">
        <f>CONCATENATE("8.",Prüfkriterien_8[[#This Row],[Spalte2]])</f>
        <v>8.28</v>
      </c>
      <c r="C115" s="45">
        <f>ROW()-ROW(Prüfkriterien_8[[#Headers],[Spalte3]])</f>
        <v>28</v>
      </c>
      <c r="D115" s="45">
        <f>(Prüfkriterien_8[Spalte2]+80)/10</f>
        <v>10.8</v>
      </c>
      <c r="E115" s="93" t="s">
        <v>129</v>
      </c>
      <c r="F115" s="43" t="s">
        <v>230</v>
      </c>
      <c r="G115" s="43" t="s">
        <v>153</v>
      </c>
      <c r="H115" s="71"/>
      <c r="I115" s="71"/>
      <c r="J115" s="71"/>
      <c r="K115" s="71"/>
      <c r="L115" s="71"/>
      <c r="M115" s="49"/>
    </row>
    <row r="116" spans="2:13" s="47" customFormat="1" ht="65.25" customHeight="1" x14ac:dyDescent="0.2">
      <c r="B116" s="98" t="str">
        <f>CONCATENATE("8.",Prüfkriterien_8[[#This Row],[Spalte2]])</f>
        <v>8.29</v>
      </c>
      <c r="C116" s="99">
        <f>ROW()-ROW(Prüfkriterien_8[[#Headers],[Spalte3]])</f>
        <v>29</v>
      </c>
      <c r="D116" s="99">
        <f>(Prüfkriterien_8[Spalte2]+80)/10</f>
        <v>10.9</v>
      </c>
      <c r="E116" s="100" t="s">
        <v>129</v>
      </c>
      <c r="F116" s="101" t="s">
        <v>231</v>
      </c>
      <c r="G116" s="101"/>
      <c r="H116" s="102"/>
      <c r="I116" s="102"/>
      <c r="J116" s="102"/>
      <c r="K116" s="102"/>
      <c r="L116" s="102"/>
      <c r="M116" s="103"/>
    </row>
    <row r="117" spans="2:13" x14ac:dyDescent="0.2">
      <c r="B117" s="153" t="s">
        <v>155</v>
      </c>
      <c r="C117" s="154"/>
      <c r="D117" s="154"/>
      <c r="E117" s="154"/>
      <c r="F117" s="154"/>
      <c r="G117" s="154"/>
      <c r="H117" s="154"/>
      <c r="I117" s="154"/>
      <c r="J117" s="154"/>
      <c r="K117" s="154"/>
      <c r="L117" s="154"/>
      <c r="M117" s="155"/>
    </row>
    <row r="118" spans="2:13" s="47" customFormat="1" hidden="1" x14ac:dyDescent="0.2">
      <c r="B118" s="44" t="s">
        <v>39</v>
      </c>
      <c r="C118" s="45" t="s">
        <v>40</v>
      </c>
      <c r="D118" s="45" t="s">
        <v>41</v>
      </c>
      <c r="E118" s="31" t="s">
        <v>42</v>
      </c>
      <c r="F118" s="32" t="s">
        <v>43</v>
      </c>
      <c r="G118" s="32" t="s">
        <v>46</v>
      </c>
      <c r="H118" s="33" t="s">
        <v>47</v>
      </c>
      <c r="I118" s="33" t="s">
        <v>48</v>
      </c>
      <c r="J118" s="33" t="s">
        <v>49</v>
      </c>
      <c r="K118" s="33" t="s">
        <v>50</v>
      </c>
      <c r="L118" s="33" t="s">
        <v>51</v>
      </c>
      <c r="M118" s="34" t="s">
        <v>52</v>
      </c>
    </row>
    <row r="119" spans="2:13" s="47" customFormat="1" ht="40.5" customHeight="1" x14ac:dyDescent="0.2">
      <c r="B119" s="44" t="str">
        <f>CONCATENATE("9.",Prüfkriterien_9[[#This Row],[Spalte2]])</f>
        <v>9.1</v>
      </c>
      <c r="C119" s="45">
        <f>ROW()-ROW(Prüfkriterien_9[[#Headers],[Spalte3]])</f>
        <v>1</v>
      </c>
      <c r="D119" s="45">
        <f>(Prüfkriterien_9[Spalte2]+90)/10</f>
        <v>9.1</v>
      </c>
      <c r="E119" s="93" t="s">
        <v>156</v>
      </c>
      <c r="F119" s="43" t="s">
        <v>232</v>
      </c>
      <c r="G119" s="43"/>
      <c r="H119" s="71"/>
      <c r="I119" s="71"/>
      <c r="J119" s="71"/>
      <c r="K119" s="71"/>
      <c r="L119" s="71"/>
      <c r="M119" s="49"/>
    </row>
    <row r="120" spans="2:13" s="47" customFormat="1" ht="51.75" customHeight="1" x14ac:dyDescent="0.2">
      <c r="B120" s="44" t="str">
        <f>CONCATENATE("9.",Prüfkriterien_9[[#This Row],[Spalte2]])</f>
        <v>9.2</v>
      </c>
      <c r="C120" s="45">
        <f>ROW()-ROW(Prüfkriterien_9[[#Headers],[Spalte3]])</f>
        <v>2</v>
      </c>
      <c r="D120" s="45">
        <f>(Prüfkriterien_9[Spalte2]+90)/10</f>
        <v>9.1999999999999993</v>
      </c>
      <c r="E120" s="93" t="s">
        <v>156</v>
      </c>
      <c r="F120" s="43" t="s">
        <v>233</v>
      </c>
      <c r="G120" s="43"/>
      <c r="H120" s="38"/>
      <c r="I120" s="38"/>
      <c r="J120" s="38"/>
      <c r="K120" s="38"/>
      <c r="L120" s="38"/>
      <c r="M120" s="49"/>
    </row>
    <row r="121" spans="2:13" s="47" customFormat="1" ht="65.25" customHeight="1" x14ac:dyDescent="0.2">
      <c r="B121" s="44" t="str">
        <f>CONCATENATE("9.",Prüfkriterien_9[[#This Row],[Spalte2]])</f>
        <v>9.3</v>
      </c>
      <c r="C121" s="45">
        <f>ROW()-ROW(Prüfkriterien_9[[#Headers],[Spalte3]])</f>
        <v>3</v>
      </c>
      <c r="D121" s="45">
        <f>(Prüfkriterien_9[Spalte2]+90)/10</f>
        <v>9.3000000000000007</v>
      </c>
      <c r="E121" s="93" t="s">
        <v>156</v>
      </c>
      <c r="F121" s="43" t="s">
        <v>351</v>
      </c>
      <c r="G121" s="43"/>
      <c r="H121" s="38"/>
      <c r="I121" s="38"/>
      <c r="J121" s="38"/>
      <c r="K121" s="38"/>
      <c r="L121" s="38"/>
      <c r="M121" s="104"/>
    </row>
    <row r="122" spans="2:13" s="47" customFormat="1" ht="92.25" customHeight="1" x14ac:dyDescent="0.2">
      <c r="B122" s="44" t="str">
        <f>CONCATENATE("9.",Prüfkriterien_9[[#This Row],[Spalte2]])</f>
        <v>9.4</v>
      </c>
      <c r="C122" s="45">
        <f>ROW()-ROW(Prüfkriterien_9[[#Headers],[Spalte3]])</f>
        <v>4</v>
      </c>
      <c r="D122" s="45">
        <f>(Prüfkriterien_9[Spalte2]+90)/10</f>
        <v>9.4</v>
      </c>
      <c r="E122" s="93" t="s">
        <v>156</v>
      </c>
      <c r="F122" s="43" t="s">
        <v>212</v>
      </c>
      <c r="G122" s="43" t="s">
        <v>149</v>
      </c>
      <c r="H122" s="38"/>
      <c r="I122" s="38"/>
      <c r="J122" s="38"/>
      <c r="K122" s="38"/>
      <c r="L122" s="38"/>
      <c r="M122" s="104"/>
    </row>
    <row r="123" spans="2:13" s="47" customFormat="1" ht="64.5" customHeight="1" x14ac:dyDescent="0.2">
      <c r="B123" s="44" t="str">
        <f>CONCATENATE("9.",Prüfkriterien_9[[#This Row],[Spalte2]])</f>
        <v>9.5</v>
      </c>
      <c r="C123" s="45">
        <f>ROW()-ROW(Prüfkriterien_9[[#Headers],[Spalte3]])</f>
        <v>5</v>
      </c>
      <c r="D123" s="45">
        <f>(Prüfkriterien_9[Spalte2]+90)/10</f>
        <v>9.5</v>
      </c>
      <c r="E123" s="93" t="s">
        <v>156</v>
      </c>
      <c r="F123" s="43" t="s">
        <v>213</v>
      </c>
      <c r="G123" s="43"/>
      <c r="H123" s="38"/>
      <c r="I123" s="38"/>
      <c r="J123" s="38"/>
      <c r="K123" s="38"/>
      <c r="L123" s="38"/>
      <c r="M123" s="49"/>
    </row>
    <row r="124" spans="2:13" s="47" customFormat="1" ht="263.25" customHeight="1" x14ac:dyDescent="0.2">
      <c r="B124" s="44" t="str">
        <f>CONCATENATE("9.",Prüfkriterien_9[[#This Row],[Spalte2]])</f>
        <v>9.6</v>
      </c>
      <c r="C124" s="45">
        <f>ROW()-ROW(Prüfkriterien_9[[#Headers],[Spalte3]])</f>
        <v>6</v>
      </c>
      <c r="D124" s="45">
        <f>(Prüfkriterien_9[Spalte2]+90)/10</f>
        <v>9.6</v>
      </c>
      <c r="E124" s="93" t="s">
        <v>156</v>
      </c>
      <c r="F124" s="43" t="s">
        <v>199</v>
      </c>
      <c r="G124" s="43" t="s">
        <v>157</v>
      </c>
      <c r="H124" s="38"/>
      <c r="I124" s="38"/>
      <c r="J124" s="38"/>
      <c r="K124" s="38"/>
      <c r="L124" s="38"/>
      <c r="M124" s="49"/>
    </row>
    <row r="125" spans="2:13" s="47" customFormat="1" ht="51" customHeight="1" x14ac:dyDescent="0.2">
      <c r="B125" s="44" t="str">
        <f>CONCATENATE("9.",Prüfkriterien_9[[#This Row],[Spalte2]])</f>
        <v>9.7</v>
      </c>
      <c r="C125" s="45">
        <f>ROW()-ROW(Prüfkriterien_9[[#Headers],[Spalte3]])</f>
        <v>7</v>
      </c>
      <c r="D125" s="45">
        <f>(Prüfkriterien_9[Spalte2]+90)/10</f>
        <v>9.6999999999999993</v>
      </c>
      <c r="E125" s="93" t="s">
        <v>156</v>
      </c>
      <c r="F125" s="43" t="s">
        <v>216</v>
      </c>
      <c r="G125" s="43"/>
      <c r="H125" s="38"/>
      <c r="I125" s="38"/>
      <c r="J125" s="38"/>
      <c r="K125" s="38"/>
      <c r="L125" s="38"/>
      <c r="M125" s="49"/>
    </row>
    <row r="126" spans="2:13" s="47" customFormat="1" ht="67.5" customHeight="1" x14ac:dyDescent="0.2">
      <c r="B126" s="44" t="str">
        <f>CONCATENATE("9.",Prüfkriterien_9[[#This Row],[Spalte2]])</f>
        <v>9.8</v>
      </c>
      <c r="C126" s="45">
        <f>ROW()-ROW(Prüfkriterien_9[[#Headers],[Spalte3]])</f>
        <v>8</v>
      </c>
      <c r="D126" s="45">
        <f>(Prüfkriterien_9[Spalte2]+90)/10</f>
        <v>9.8000000000000007</v>
      </c>
      <c r="E126" s="93" t="s">
        <v>156</v>
      </c>
      <c r="F126" s="43" t="s">
        <v>217</v>
      </c>
      <c r="G126" s="43"/>
      <c r="H126" s="38"/>
      <c r="I126" s="38"/>
      <c r="J126" s="38"/>
      <c r="K126" s="38"/>
      <c r="L126" s="38"/>
      <c r="M126" s="49"/>
    </row>
    <row r="127" spans="2:13" s="47" customFormat="1" ht="77.25" customHeight="1" x14ac:dyDescent="0.2">
      <c r="B127" s="44" t="str">
        <f>CONCATENATE("9.",Prüfkriterien_9[[#This Row],[Spalte2]])</f>
        <v>9.9</v>
      </c>
      <c r="C127" s="45">
        <f>ROW()-ROW(Prüfkriterien_9[[#Headers],[Spalte3]])</f>
        <v>9</v>
      </c>
      <c r="D127" s="45">
        <f>(Prüfkriterien_9[Spalte2]+90)/10</f>
        <v>9.9</v>
      </c>
      <c r="E127" s="93" t="s">
        <v>156</v>
      </c>
      <c r="F127" s="43" t="s">
        <v>218</v>
      </c>
      <c r="G127" s="43" t="s">
        <v>150</v>
      </c>
      <c r="H127" s="38"/>
      <c r="I127" s="38"/>
      <c r="J127" s="38"/>
      <c r="K127" s="38"/>
      <c r="L127" s="38"/>
      <c r="M127" s="49"/>
    </row>
    <row r="128" spans="2:13" s="47" customFormat="1" ht="106.5" customHeight="1" x14ac:dyDescent="0.2">
      <c r="B128" s="44" t="str">
        <f>CONCATENATE("9.",Prüfkriterien_9[[#This Row],[Spalte2]])</f>
        <v>9.10</v>
      </c>
      <c r="C128" s="45">
        <f>ROW()-ROW(Prüfkriterien_9[[#Headers],[Spalte3]])</f>
        <v>10</v>
      </c>
      <c r="D128" s="45">
        <f>(Prüfkriterien_9[Spalte2]+90)/10</f>
        <v>10</v>
      </c>
      <c r="E128" s="93" t="s">
        <v>156</v>
      </c>
      <c r="F128" s="43" t="s">
        <v>219</v>
      </c>
      <c r="G128" s="43"/>
      <c r="H128" s="38"/>
      <c r="I128" s="38"/>
      <c r="J128" s="38"/>
      <c r="K128" s="38"/>
      <c r="L128" s="38"/>
      <c r="M128" s="49"/>
    </row>
    <row r="129" spans="2:13" s="47" customFormat="1" ht="83.25" customHeight="1" x14ac:dyDescent="0.2">
      <c r="B129" s="44" t="str">
        <f>CONCATENATE("9.",Prüfkriterien_9[[#This Row],[Spalte2]])</f>
        <v>9.11</v>
      </c>
      <c r="C129" s="45">
        <f>ROW()-ROW(Prüfkriterien_9[[#Headers],[Spalte3]])</f>
        <v>11</v>
      </c>
      <c r="D129" s="45">
        <f>(Prüfkriterien_9[Spalte2]+90)/10</f>
        <v>10.1</v>
      </c>
      <c r="E129" s="93" t="s">
        <v>156</v>
      </c>
      <c r="F129" s="43" t="s">
        <v>356</v>
      </c>
      <c r="G129" s="43"/>
      <c r="H129" s="38"/>
      <c r="I129" s="38"/>
      <c r="J129" s="38"/>
      <c r="K129" s="38"/>
      <c r="L129" s="38"/>
      <c r="M129" s="104"/>
    </row>
    <row r="130" spans="2:13" s="47" customFormat="1" ht="67.5" customHeight="1" x14ac:dyDescent="0.2">
      <c r="B130" s="44" t="str">
        <f>CONCATENATE("9.",Prüfkriterien_9[[#This Row],[Spalte2]])</f>
        <v>9.12</v>
      </c>
      <c r="C130" s="45">
        <f>ROW()-ROW(Prüfkriterien_9[[#Headers],[Spalte3]])</f>
        <v>12</v>
      </c>
      <c r="D130" s="45">
        <f>(Prüfkriterien_9[Spalte2]+90)/10</f>
        <v>10.199999999999999</v>
      </c>
      <c r="E130" s="93" t="s">
        <v>156</v>
      </c>
      <c r="F130" s="43" t="s">
        <v>354</v>
      </c>
      <c r="G130" s="43"/>
      <c r="H130" s="38"/>
      <c r="I130" s="38"/>
      <c r="J130" s="38"/>
      <c r="K130" s="38"/>
      <c r="L130" s="38"/>
      <c r="M130" s="104"/>
    </row>
    <row r="131" spans="2:13" s="47" customFormat="1" ht="57.75" customHeight="1" x14ac:dyDescent="0.2">
      <c r="B131" s="44" t="str">
        <f>CONCATENATE("9.",Prüfkriterien_9[[#This Row],[Spalte2]])</f>
        <v>9.13</v>
      </c>
      <c r="C131" s="45">
        <f>ROW()-ROW(Prüfkriterien_9[[#Headers],[Spalte3]])</f>
        <v>13</v>
      </c>
      <c r="D131" s="45">
        <f>(Prüfkriterien_9[Spalte2]+90)/10</f>
        <v>10.3</v>
      </c>
      <c r="E131" s="93" t="s">
        <v>156</v>
      </c>
      <c r="F131" s="43" t="s">
        <v>222</v>
      </c>
      <c r="G131" s="43" t="s">
        <v>151</v>
      </c>
      <c r="H131" s="38"/>
      <c r="I131" s="38"/>
      <c r="J131" s="38"/>
      <c r="K131" s="38"/>
      <c r="L131" s="38"/>
      <c r="M131" s="49"/>
    </row>
    <row r="132" spans="2:13" s="47" customFormat="1" ht="62.25" customHeight="1" x14ac:dyDescent="0.2">
      <c r="B132" s="44" t="str">
        <f>CONCATENATE("9.",Prüfkriterien_9[[#This Row],[Spalte2]])</f>
        <v>9.14</v>
      </c>
      <c r="C132" s="45">
        <f>ROW()-ROW(Prüfkriterien_9[[#Headers],[Spalte3]])</f>
        <v>14</v>
      </c>
      <c r="D132" s="45">
        <f>(Prüfkriterien_9[Spalte2]+90)/10</f>
        <v>10.4</v>
      </c>
      <c r="E132" s="93" t="s">
        <v>156</v>
      </c>
      <c r="F132" s="43" t="s">
        <v>220</v>
      </c>
      <c r="G132" s="43" t="s">
        <v>151</v>
      </c>
      <c r="H132" s="38"/>
      <c r="I132" s="38"/>
      <c r="J132" s="38"/>
      <c r="K132" s="38"/>
      <c r="L132" s="38"/>
      <c r="M132" s="49"/>
    </row>
    <row r="133" spans="2:13" s="47" customFormat="1" ht="59.25" customHeight="1" x14ac:dyDescent="0.2">
      <c r="B133" s="44" t="str">
        <f>CONCATENATE("9.",Prüfkriterien_9[[#This Row],[Spalte2]])</f>
        <v>9.15</v>
      </c>
      <c r="C133" s="45">
        <f>ROW()-ROW(Prüfkriterien_9[[#Headers],[Spalte3]])</f>
        <v>15</v>
      </c>
      <c r="D133" s="45">
        <f>(Prüfkriterien_9[Spalte2]+90)/10</f>
        <v>10.5</v>
      </c>
      <c r="E133" s="93" t="s">
        <v>156</v>
      </c>
      <c r="F133" s="43" t="s">
        <v>234</v>
      </c>
      <c r="G133" s="43" t="s">
        <v>151</v>
      </c>
      <c r="H133" s="38"/>
      <c r="I133" s="38"/>
      <c r="J133" s="38"/>
      <c r="K133" s="38"/>
      <c r="L133" s="38"/>
      <c r="M133" s="49"/>
    </row>
    <row r="134" spans="2:13" s="47" customFormat="1" ht="65.25" customHeight="1" x14ac:dyDescent="0.2">
      <c r="B134" s="44" t="str">
        <f>CONCATENATE("9.",Prüfkriterien_9[[#This Row],[Spalte2]])</f>
        <v>9.16</v>
      </c>
      <c r="C134" s="45">
        <f>ROW()-ROW(Prüfkriterien_9[[#Headers],[Spalte3]])</f>
        <v>16</v>
      </c>
      <c r="D134" s="45">
        <f>(Prüfkriterien_9[Spalte2]+90)/10</f>
        <v>10.6</v>
      </c>
      <c r="E134" s="93" t="s">
        <v>156</v>
      </c>
      <c r="F134" s="43" t="s">
        <v>223</v>
      </c>
      <c r="G134" s="43" t="s">
        <v>152</v>
      </c>
      <c r="H134" s="38"/>
      <c r="I134" s="38"/>
      <c r="J134" s="38"/>
      <c r="K134" s="38"/>
      <c r="L134" s="38"/>
      <c r="M134" s="49"/>
    </row>
    <row r="135" spans="2:13" s="47" customFormat="1" ht="76.5" customHeight="1" x14ac:dyDescent="0.2">
      <c r="B135" s="44" t="str">
        <f>CONCATENATE("9.",Prüfkriterien_9[[#This Row],[Spalte2]])</f>
        <v>9.17</v>
      </c>
      <c r="C135" s="45">
        <f>ROW()-ROW(Prüfkriterien_9[[#Headers],[Spalte3]])</f>
        <v>17</v>
      </c>
      <c r="D135" s="45">
        <f>(Prüfkriterien_9[Spalte2]+90)/10</f>
        <v>10.7</v>
      </c>
      <c r="E135" s="93" t="s">
        <v>156</v>
      </c>
      <c r="F135" s="43" t="s">
        <v>372</v>
      </c>
      <c r="G135" s="43"/>
      <c r="H135" s="38"/>
      <c r="I135" s="38"/>
      <c r="J135" s="38"/>
      <c r="K135" s="38"/>
      <c r="L135" s="38"/>
      <c r="M135" s="49"/>
    </row>
    <row r="136" spans="2:13" s="47" customFormat="1" ht="55.15" customHeight="1" x14ac:dyDescent="0.2">
      <c r="B136" s="44" t="str">
        <f>CONCATENATE("9.",Prüfkriterien_9[[#This Row],[Spalte2]])</f>
        <v>9.18</v>
      </c>
      <c r="C136" s="45">
        <f>ROW()-ROW(Prüfkriterien_9[[#Headers],[Spalte3]])</f>
        <v>18</v>
      </c>
      <c r="D136" s="45">
        <f>(Prüfkriterien_9[Spalte2]+90)/10</f>
        <v>10.8</v>
      </c>
      <c r="E136" s="93" t="s">
        <v>156</v>
      </c>
      <c r="F136" s="43" t="s">
        <v>224</v>
      </c>
      <c r="G136" s="43"/>
      <c r="H136" s="38"/>
      <c r="I136" s="38"/>
      <c r="J136" s="38"/>
      <c r="K136" s="38"/>
      <c r="L136" s="38"/>
      <c r="M136" s="49"/>
    </row>
    <row r="137" spans="2:13" s="47" customFormat="1" ht="55.15" customHeight="1" x14ac:dyDescent="0.2">
      <c r="B137" s="44" t="str">
        <f>CONCATENATE("9.",Prüfkriterien_9[[#This Row],[Spalte2]])</f>
        <v>9.19</v>
      </c>
      <c r="C137" s="45">
        <f>ROW()-ROW(Prüfkriterien_9[[#Headers],[Spalte3]])</f>
        <v>19</v>
      </c>
      <c r="D137" s="45">
        <f>(Prüfkriterien_9[Spalte2]+90)/10</f>
        <v>10.9</v>
      </c>
      <c r="E137" s="93" t="s">
        <v>156</v>
      </c>
      <c r="F137" s="43" t="s">
        <v>225</v>
      </c>
      <c r="G137" s="43"/>
      <c r="H137" s="38"/>
      <c r="I137" s="38"/>
      <c r="J137" s="38"/>
      <c r="K137" s="38"/>
      <c r="L137" s="38"/>
      <c r="M137" s="49"/>
    </row>
    <row r="138" spans="2:13" s="47" customFormat="1" ht="103.9" customHeight="1" x14ac:dyDescent="0.2">
      <c r="B138" s="44" t="str">
        <f>CONCATENATE("9.",Prüfkriterien_9[[#This Row],[Spalte2]])</f>
        <v>9.20</v>
      </c>
      <c r="C138" s="45">
        <f>ROW()-ROW(Prüfkriterien_9[[#Headers],[Spalte3]])</f>
        <v>20</v>
      </c>
      <c r="D138" s="45">
        <f>(Prüfkriterien_9[Spalte2]+90)/10</f>
        <v>11</v>
      </c>
      <c r="E138" s="93" t="s">
        <v>129</v>
      </c>
      <c r="F138" s="43" t="s">
        <v>304</v>
      </c>
      <c r="G138" s="43" t="s">
        <v>355</v>
      </c>
      <c r="H138" s="38"/>
      <c r="I138" s="38"/>
      <c r="J138" s="38"/>
      <c r="K138" s="38"/>
      <c r="L138" s="38"/>
      <c r="M138" s="104"/>
    </row>
    <row r="139" spans="2:13" s="47" customFormat="1" ht="59.25" customHeight="1" x14ac:dyDescent="0.2">
      <c r="B139" s="44" t="str">
        <f>CONCATENATE("9.",Prüfkriterien_9[[#This Row],[Spalte2]])</f>
        <v>9.21</v>
      </c>
      <c r="C139" s="45">
        <f>ROW()-ROW(Prüfkriterien_9[[#Headers],[Spalte3]])</f>
        <v>21</v>
      </c>
      <c r="D139" s="45">
        <f>(Prüfkriterien_9[Spalte2]+90)/10</f>
        <v>11.1</v>
      </c>
      <c r="E139" s="93" t="s">
        <v>129</v>
      </c>
      <c r="F139" s="43" t="s">
        <v>226</v>
      </c>
      <c r="G139" s="43"/>
      <c r="H139" s="38"/>
      <c r="I139" s="38"/>
      <c r="J139" s="38"/>
      <c r="K139" s="38"/>
      <c r="L139" s="38"/>
      <c r="M139" s="49"/>
    </row>
    <row r="140" spans="2:13" s="47" customFormat="1" ht="61.5" customHeight="1" x14ac:dyDescent="0.2">
      <c r="B140" s="44" t="str">
        <f>CONCATENATE("9.",Prüfkriterien_9[[#This Row],[Spalte2]])</f>
        <v>9.22</v>
      </c>
      <c r="C140" s="45">
        <f>ROW()-ROW(Prüfkriterien_9[[#Headers],[Spalte3]])</f>
        <v>22</v>
      </c>
      <c r="D140" s="45">
        <f>(Prüfkriterien_9[Spalte2]+90)/10</f>
        <v>11.2</v>
      </c>
      <c r="E140" s="93" t="s">
        <v>129</v>
      </c>
      <c r="F140" s="43" t="s">
        <v>227</v>
      </c>
      <c r="G140" s="43"/>
      <c r="H140" s="38"/>
      <c r="I140" s="38"/>
      <c r="J140" s="38"/>
      <c r="K140" s="38"/>
      <c r="L140" s="38"/>
      <c r="M140" s="49"/>
    </row>
    <row r="141" spans="2:13" s="47" customFormat="1" ht="64.5" customHeight="1" x14ac:dyDescent="0.2">
      <c r="B141" s="56" t="str">
        <f>CONCATENATE("9.",Prüfkriterien_9[[#This Row],[Spalte2]])</f>
        <v>9.23</v>
      </c>
      <c r="C141" s="57">
        <f>ROW()-ROW(Prüfkriterien_9[[#Headers],[Spalte3]])</f>
        <v>23</v>
      </c>
      <c r="D141" s="57">
        <f>(Prüfkriterien_9[Spalte2]+90)/10</f>
        <v>11.3</v>
      </c>
      <c r="E141" s="93" t="s">
        <v>129</v>
      </c>
      <c r="F141" s="43" t="s">
        <v>228</v>
      </c>
      <c r="G141" s="43"/>
      <c r="H141" s="71"/>
      <c r="I141" s="71"/>
      <c r="J141" s="71"/>
      <c r="K141" s="71"/>
      <c r="L141" s="71"/>
      <c r="M141" s="86"/>
    </row>
    <row r="142" spans="2:13" s="47" customFormat="1" ht="70.5" customHeight="1" x14ac:dyDescent="0.2">
      <c r="B142" s="44" t="str">
        <f>CONCATENATE("9.",Prüfkriterien_9[[#This Row],[Spalte2]])</f>
        <v>9.24</v>
      </c>
      <c r="C142" s="45">
        <f>ROW()-ROW(Prüfkriterien_9[[#Headers],[Spalte3]])</f>
        <v>24</v>
      </c>
      <c r="D142" s="45">
        <f>(Prüfkriterien_9[Spalte2]+90)/10</f>
        <v>11.4</v>
      </c>
      <c r="E142" s="93" t="s">
        <v>129</v>
      </c>
      <c r="F142" s="43" t="s">
        <v>229</v>
      </c>
      <c r="G142" s="43"/>
      <c r="H142" s="71"/>
      <c r="I142" s="71"/>
      <c r="J142" s="71"/>
      <c r="K142" s="71"/>
      <c r="L142" s="71"/>
      <c r="M142" s="49"/>
    </row>
    <row r="143" spans="2:13" s="47" customFormat="1" ht="78.75" customHeight="1" x14ac:dyDescent="0.2">
      <c r="B143" s="44" t="str">
        <f>CONCATENATE("9.",Prüfkriterien_9[[#This Row],[Spalte2]])</f>
        <v>9.25</v>
      </c>
      <c r="C143" s="45">
        <f>ROW()-ROW(Prüfkriterien_9[[#Headers],[Spalte3]])</f>
        <v>25</v>
      </c>
      <c r="D143" s="45">
        <f>(Prüfkriterien_9[Spalte2]+90)/10</f>
        <v>11.5</v>
      </c>
      <c r="E143" s="93" t="s">
        <v>129</v>
      </c>
      <c r="F143" s="43" t="s">
        <v>230</v>
      </c>
      <c r="G143" s="43" t="s">
        <v>153</v>
      </c>
      <c r="H143" s="71"/>
      <c r="I143" s="71"/>
      <c r="J143" s="71"/>
      <c r="K143" s="71"/>
      <c r="L143" s="71"/>
      <c r="M143" s="49"/>
    </row>
    <row r="144" spans="2:13" s="47" customFormat="1" ht="63.75" customHeight="1" x14ac:dyDescent="0.2">
      <c r="B144" s="98" t="str">
        <f>CONCATENATE("9.",Prüfkriterien_9[[#This Row],[Spalte2]])</f>
        <v>9.26</v>
      </c>
      <c r="C144" s="99">
        <f>ROW()-ROW(Prüfkriterien_9[[#Headers],[Spalte3]])</f>
        <v>26</v>
      </c>
      <c r="D144" s="99">
        <f>(Prüfkriterien_9[Spalte2]+90)/10</f>
        <v>11.6</v>
      </c>
      <c r="E144" s="100" t="s">
        <v>129</v>
      </c>
      <c r="F144" s="101" t="s">
        <v>235</v>
      </c>
      <c r="G144" s="101"/>
      <c r="H144" s="102"/>
      <c r="I144" s="102"/>
      <c r="J144" s="102"/>
      <c r="K144" s="102"/>
      <c r="L144" s="102"/>
      <c r="M144" s="103"/>
    </row>
    <row r="145" spans="2:13" x14ac:dyDescent="0.2">
      <c r="B145" s="153" t="s">
        <v>158</v>
      </c>
      <c r="C145" s="154"/>
      <c r="D145" s="154"/>
      <c r="E145" s="154"/>
      <c r="F145" s="154"/>
      <c r="G145" s="154"/>
      <c r="H145" s="154"/>
      <c r="I145" s="154"/>
      <c r="J145" s="154"/>
      <c r="K145" s="154"/>
      <c r="L145" s="154"/>
      <c r="M145" s="155"/>
    </row>
    <row r="146" spans="2:13" s="47" customFormat="1" hidden="1" x14ac:dyDescent="0.2">
      <c r="B146" s="44" t="s">
        <v>39</v>
      </c>
      <c r="C146" s="45" t="s">
        <v>40</v>
      </c>
      <c r="D146" s="45" t="s">
        <v>41</v>
      </c>
      <c r="E146" s="31" t="s">
        <v>42</v>
      </c>
      <c r="F146" s="32" t="s">
        <v>43</v>
      </c>
      <c r="G146" s="32" t="s">
        <v>46</v>
      </c>
      <c r="H146" s="33" t="s">
        <v>47</v>
      </c>
      <c r="I146" s="33" t="s">
        <v>48</v>
      </c>
      <c r="J146" s="33" t="s">
        <v>49</v>
      </c>
      <c r="K146" s="33" t="s">
        <v>50</v>
      </c>
      <c r="L146" s="33" t="s">
        <v>51</v>
      </c>
      <c r="M146" s="34" t="s">
        <v>52</v>
      </c>
    </row>
    <row r="147" spans="2:13" s="47" customFormat="1" ht="62.25" customHeight="1" x14ac:dyDescent="0.2">
      <c r="B147" s="44" t="str">
        <f>CONCATENATE("10.",Prüfkriterien_10[[#This Row],[Spalte2]])</f>
        <v>10.1</v>
      </c>
      <c r="C147" s="45">
        <f>ROW()-ROW(Prüfkriterien_10[[#Headers],[Spalte3]])</f>
        <v>1</v>
      </c>
      <c r="D147" s="45">
        <f>(Prüfkriterien_10[Spalte2]+100)/10</f>
        <v>10.1</v>
      </c>
      <c r="E147" s="93" t="s">
        <v>159</v>
      </c>
      <c r="F147" s="43" t="s">
        <v>323</v>
      </c>
      <c r="G147" s="43" t="s">
        <v>160</v>
      </c>
      <c r="H147" s="71"/>
      <c r="I147" s="71"/>
      <c r="J147" s="71"/>
      <c r="K147" s="71"/>
      <c r="L147" s="71"/>
      <c r="M147" s="49"/>
    </row>
    <row r="148" spans="2:13" s="47" customFormat="1" ht="63" customHeight="1" x14ac:dyDescent="0.2">
      <c r="B148" s="44" t="str">
        <f>CONCATENATE("10.",Prüfkriterien_10[[#This Row],[Spalte2]])</f>
        <v>10.2</v>
      </c>
      <c r="C148" s="45">
        <f>ROW()-ROW(Prüfkriterien_10[[#Headers],[Spalte3]])</f>
        <v>2</v>
      </c>
      <c r="D148" s="45">
        <f>(Prüfkriterien_10[Spalte2]+100)/10</f>
        <v>10.199999999999999</v>
      </c>
      <c r="E148" s="93" t="s">
        <v>159</v>
      </c>
      <c r="F148" s="43" t="s">
        <v>236</v>
      </c>
      <c r="G148" s="43"/>
      <c r="H148" s="38"/>
      <c r="I148" s="38"/>
      <c r="J148" s="38"/>
      <c r="K148" s="38"/>
      <c r="L148" s="38"/>
      <c r="M148" s="49"/>
    </row>
    <row r="149" spans="2:13" s="47" customFormat="1" ht="60" customHeight="1" x14ac:dyDescent="0.2">
      <c r="B149" s="44" t="str">
        <f>CONCATENATE("10.",Prüfkriterien_10[[#This Row],[Spalte2]])</f>
        <v>10.3</v>
      </c>
      <c r="C149" s="45">
        <f>ROW()-ROW(Prüfkriterien_10[[#Headers],[Spalte3]])</f>
        <v>3</v>
      </c>
      <c r="D149" s="45">
        <f>(Prüfkriterien_10[Spalte2]+100)/10</f>
        <v>10.3</v>
      </c>
      <c r="E149" s="93" t="s">
        <v>159</v>
      </c>
      <c r="F149" s="43" t="s">
        <v>306</v>
      </c>
      <c r="G149" s="43"/>
      <c r="H149" s="38"/>
      <c r="I149" s="38"/>
      <c r="J149" s="38"/>
      <c r="K149" s="38"/>
      <c r="L149" s="38"/>
      <c r="M149" s="49"/>
    </row>
    <row r="150" spans="2:13" s="47" customFormat="1" ht="84.75" customHeight="1" x14ac:dyDescent="0.2">
      <c r="B150" s="44" t="str">
        <f>CONCATENATE("10.",Prüfkriterien_10[[#This Row],[Spalte2]])</f>
        <v>10.4</v>
      </c>
      <c r="C150" s="45">
        <f>ROW()-ROW(Prüfkriterien_10[[#Headers],[Spalte3]])</f>
        <v>4</v>
      </c>
      <c r="D150" s="45">
        <f>(Prüfkriterien_10[Spalte2]+100)/10</f>
        <v>10.4</v>
      </c>
      <c r="E150" s="93"/>
      <c r="F150" s="43" t="s">
        <v>307</v>
      </c>
      <c r="G150" s="43" t="s">
        <v>324</v>
      </c>
      <c r="H150" s="38"/>
      <c r="I150" s="38"/>
      <c r="J150" s="38"/>
      <c r="K150" s="38"/>
      <c r="L150" s="38"/>
      <c r="M150" s="49"/>
    </row>
    <row r="151" spans="2:13" s="47" customFormat="1" ht="57.75" customHeight="1" x14ac:dyDescent="0.2">
      <c r="B151" s="44" t="str">
        <f>CONCATENATE("10.",Prüfkriterien_10[[#This Row],[Spalte2]])</f>
        <v>10.5</v>
      </c>
      <c r="C151" s="45">
        <f>ROW()-ROW(Prüfkriterien_10[[#Headers],[Spalte3]])</f>
        <v>5</v>
      </c>
      <c r="D151" s="45">
        <f>(Prüfkriterien_10[Spalte2]+100)/10</f>
        <v>10.5</v>
      </c>
      <c r="E151" s="93" t="s">
        <v>129</v>
      </c>
      <c r="F151" s="43" t="s">
        <v>305</v>
      </c>
      <c r="G151" s="43"/>
      <c r="H151" s="38"/>
      <c r="I151" s="38"/>
      <c r="J151" s="38"/>
      <c r="K151" s="38"/>
      <c r="L151" s="38"/>
      <c r="M151" s="49"/>
    </row>
    <row r="152" spans="2:13" s="47" customFormat="1" ht="55.15" customHeight="1" x14ac:dyDescent="0.2">
      <c r="B152" s="44" t="str">
        <f>CONCATENATE("10.",Prüfkriterien_10[[#This Row],[Spalte2]])</f>
        <v>10.6</v>
      </c>
      <c r="C152" s="45">
        <f>ROW()-ROW(Prüfkriterien_10[[#Headers],[Spalte3]])</f>
        <v>6</v>
      </c>
      <c r="D152" s="45">
        <f>(Prüfkriterien_10[Spalte2]+100)/10</f>
        <v>10.6</v>
      </c>
      <c r="E152" s="93" t="s">
        <v>129</v>
      </c>
      <c r="F152" s="43" t="s">
        <v>237</v>
      </c>
      <c r="G152" s="43"/>
      <c r="H152" s="38"/>
      <c r="I152" s="38"/>
      <c r="J152" s="38"/>
      <c r="K152" s="38"/>
      <c r="L152" s="38"/>
      <c r="M152" s="49"/>
    </row>
    <row r="153" spans="2:13" s="47" customFormat="1" ht="55.15" customHeight="1" x14ac:dyDescent="0.2">
      <c r="B153" s="44" t="str">
        <f>CONCATENATE("10.",Prüfkriterien_10[[#This Row],[Spalte2]])</f>
        <v>10.7</v>
      </c>
      <c r="C153" s="45">
        <f>ROW()-ROW(Prüfkriterien_10[[#Headers],[Spalte3]])</f>
        <v>7</v>
      </c>
      <c r="D153" s="45">
        <f>(Prüfkriterien_10[Spalte2]+100)/10</f>
        <v>10.7</v>
      </c>
      <c r="E153" s="93" t="s">
        <v>129</v>
      </c>
      <c r="F153" s="43" t="s">
        <v>308</v>
      </c>
      <c r="G153" s="43"/>
      <c r="H153" s="38"/>
      <c r="I153" s="38"/>
      <c r="J153" s="38"/>
      <c r="K153" s="38"/>
      <c r="L153" s="38"/>
      <c r="M153" s="49"/>
    </row>
    <row r="154" spans="2:13" s="47" customFormat="1" ht="60" customHeight="1" x14ac:dyDescent="0.2">
      <c r="B154" s="44" t="str">
        <f>CONCATENATE("10.",Prüfkriterien_10[[#This Row],[Spalte2]])</f>
        <v>10.8</v>
      </c>
      <c r="C154" s="45">
        <f>ROW()-ROW(Prüfkriterien_10[[#Headers],[Spalte3]])</f>
        <v>8</v>
      </c>
      <c r="D154" s="45">
        <f>(Prüfkriterien_10[Spalte2]+100)/10</f>
        <v>10.8</v>
      </c>
      <c r="E154" s="93" t="s">
        <v>129</v>
      </c>
      <c r="F154" s="43" t="s">
        <v>309</v>
      </c>
      <c r="G154" s="43"/>
      <c r="H154" s="38"/>
      <c r="I154" s="38"/>
      <c r="J154" s="38"/>
      <c r="K154" s="38"/>
      <c r="L154" s="38"/>
      <c r="M154" s="49"/>
    </row>
    <row r="155" spans="2:13" s="47" customFormat="1" ht="75" customHeight="1" x14ac:dyDescent="0.2">
      <c r="B155" s="44" t="str">
        <f>CONCATENATE("10.",Prüfkriterien_10[[#This Row],[Spalte2]])</f>
        <v>10.9</v>
      </c>
      <c r="C155" s="45">
        <f>ROW()-ROW(Prüfkriterien_10[[#Headers],[Spalte3]])</f>
        <v>9</v>
      </c>
      <c r="D155" s="45">
        <f>(Prüfkriterien_10[Spalte2]+100)/10</f>
        <v>10.9</v>
      </c>
      <c r="E155" s="93" t="s">
        <v>129</v>
      </c>
      <c r="F155" s="43" t="s">
        <v>230</v>
      </c>
      <c r="G155" s="43" t="s">
        <v>153</v>
      </c>
      <c r="H155" s="38"/>
      <c r="I155" s="38"/>
      <c r="J155" s="38"/>
      <c r="K155" s="38"/>
      <c r="L155" s="38"/>
      <c r="M155" s="49"/>
    </row>
    <row r="156" spans="2:13" s="47" customFormat="1" ht="55.15" customHeight="1" x14ac:dyDescent="0.2">
      <c r="B156" s="44" t="str">
        <f>CONCATENATE("10.",Prüfkriterien_10[[#This Row],[Spalte2]])</f>
        <v>10.10</v>
      </c>
      <c r="C156" s="45">
        <f>ROW()-ROW(Prüfkriterien_10[[#Headers],[Spalte3]])</f>
        <v>10</v>
      </c>
      <c r="D156" s="45">
        <f>(Prüfkriterien_10[Spalte2]+100)/10</f>
        <v>11</v>
      </c>
      <c r="E156" s="93" t="s">
        <v>129</v>
      </c>
      <c r="F156" s="43" t="s">
        <v>238</v>
      </c>
      <c r="G156" s="43"/>
      <c r="H156" s="38"/>
      <c r="I156" s="38"/>
      <c r="J156" s="38"/>
      <c r="K156" s="38"/>
      <c r="L156" s="38"/>
      <c r="M156" s="49"/>
    </row>
    <row r="157" spans="2:13" s="47" customFormat="1" ht="55.15" customHeight="1" x14ac:dyDescent="0.2">
      <c r="B157" s="44" t="str">
        <f>CONCATENATE("10.",Prüfkriterien_10[[#This Row],[Spalte2]])</f>
        <v>10.11</v>
      </c>
      <c r="C157" s="45">
        <f>ROW()-ROW(Prüfkriterien_10[[#Headers],[Spalte3]])</f>
        <v>11</v>
      </c>
      <c r="D157" s="45">
        <f>(Prüfkriterien_10[Spalte2]+100)/10</f>
        <v>11.1</v>
      </c>
      <c r="E157" s="93" t="s">
        <v>159</v>
      </c>
      <c r="F157" s="43" t="s">
        <v>357</v>
      </c>
      <c r="G157" s="43"/>
      <c r="H157" s="38"/>
      <c r="I157" s="38"/>
      <c r="J157" s="38"/>
      <c r="K157" s="38"/>
      <c r="L157" s="38"/>
      <c r="M157" s="104"/>
    </row>
    <row r="158" spans="2:13" s="47" customFormat="1" ht="55.15" customHeight="1" x14ac:dyDescent="0.2">
      <c r="B158" s="44" t="str">
        <f>CONCATENATE("10.",Prüfkriterien_10[[#This Row],[Spalte2]])</f>
        <v>10.12</v>
      </c>
      <c r="C158" s="45">
        <f>ROW()-ROW(Prüfkriterien_10[[#Headers],[Spalte3]])</f>
        <v>12</v>
      </c>
      <c r="D158" s="45">
        <f>(Prüfkriterien_10[Spalte2]+100)/10</f>
        <v>11.2</v>
      </c>
      <c r="E158" s="93" t="s">
        <v>159</v>
      </c>
      <c r="F158" s="43" t="s">
        <v>240</v>
      </c>
      <c r="G158" s="43"/>
      <c r="H158" s="38"/>
      <c r="I158" s="38"/>
      <c r="J158" s="38"/>
      <c r="K158" s="38"/>
      <c r="L158" s="38"/>
      <c r="M158" s="49"/>
    </row>
    <row r="159" spans="2:13" s="47" customFormat="1" ht="60" customHeight="1" x14ac:dyDescent="0.2">
      <c r="B159" s="44" t="str">
        <f>CONCATENATE("10.",Prüfkriterien_10[[#This Row],[Spalte2]])</f>
        <v>10.13</v>
      </c>
      <c r="C159" s="45">
        <f>ROW()-ROW(Prüfkriterien_10[[#Headers],[Spalte3]])</f>
        <v>13</v>
      </c>
      <c r="D159" s="45">
        <f>(Prüfkriterien_10[Spalte2]+100)/10</f>
        <v>11.3</v>
      </c>
      <c r="E159" s="93" t="s">
        <v>159</v>
      </c>
      <c r="F159" s="43" t="s">
        <v>239</v>
      </c>
      <c r="G159" s="43"/>
      <c r="H159" s="38"/>
      <c r="I159" s="38"/>
      <c r="J159" s="38"/>
      <c r="K159" s="38"/>
      <c r="L159" s="38"/>
      <c r="M159" s="49"/>
    </row>
    <row r="160" spans="2:13" s="47" customFormat="1" ht="55.15" customHeight="1" x14ac:dyDescent="0.2">
      <c r="B160" s="44" t="str">
        <f>CONCATENATE("10.",Prüfkriterien_10[[#This Row],[Spalte2]])</f>
        <v>10.14</v>
      </c>
      <c r="C160" s="45">
        <f>ROW()-ROW(Prüfkriterien_10[[#Headers],[Spalte3]])</f>
        <v>14</v>
      </c>
      <c r="D160" s="45">
        <f>(Prüfkriterien_10[Spalte2]+100)/10</f>
        <v>11.4</v>
      </c>
      <c r="E160" s="93" t="s">
        <v>159</v>
      </c>
      <c r="F160" s="43" t="s">
        <v>241</v>
      </c>
      <c r="G160" s="43"/>
      <c r="H160" s="38"/>
      <c r="I160" s="38"/>
      <c r="J160" s="38"/>
      <c r="K160" s="38"/>
      <c r="L160" s="38"/>
      <c r="M160" s="49"/>
    </row>
    <row r="161" spans="2:13" s="47" customFormat="1" ht="51.75" customHeight="1" x14ac:dyDescent="0.2">
      <c r="B161" s="44" t="str">
        <f>CONCATENATE("10.",Prüfkriterien_10[[#This Row],[Spalte2]])</f>
        <v>10.15</v>
      </c>
      <c r="C161" s="45">
        <f>ROW()-ROW(Prüfkriterien_10[[#Headers],[Spalte3]])</f>
        <v>15</v>
      </c>
      <c r="D161" s="45">
        <f>(Prüfkriterien_10[Spalte2]+100)/10</f>
        <v>11.5</v>
      </c>
      <c r="E161" s="93" t="s">
        <v>159</v>
      </c>
      <c r="F161" s="43" t="s">
        <v>242</v>
      </c>
      <c r="G161" s="43"/>
      <c r="H161" s="38"/>
      <c r="I161" s="38"/>
      <c r="J161" s="38"/>
      <c r="K161" s="38"/>
      <c r="L161" s="38"/>
      <c r="M161" s="49"/>
    </row>
    <row r="162" spans="2:13" s="47" customFormat="1" ht="87.75" customHeight="1" x14ac:dyDescent="0.2">
      <c r="B162" s="44" t="str">
        <f>CONCATENATE("10.",Prüfkriterien_10[[#This Row],[Spalte2]])</f>
        <v>10.16</v>
      </c>
      <c r="C162" s="45">
        <f>ROW()-ROW(Prüfkriterien_10[[#Headers],[Spalte3]])</f>
        <v>16</v>
      </c>
      <c r="D162" s="45">
        <f>(Prüfkriterien_10[Spalte2]+100)/10</f>
        <v>11.6</v>
      </c>
      <c r="E162" s="93" t="s">
        <v>159</v>
      </c>
      <c r="F162" s="43" t="s">
        <v>243</v>
      </c>
      <c r="G162" s="43" t="s">
        <v>149</v>
      </c>
      <c r="H162" s="38"/>
      <c r="I162" s="38"/>
      <c r="J162" s="38"/>
      <c r="K162" s="38"/>
      <c r="L162" s="38"/>
      <c r="M162" s="104"/>
    </row>
    <row r="163" spans="2:13" s="47" customFormat="1" ht="55.15" customHeight="1" x14ac:dyDescent="0.2">
      <c r="B163" s="44" t="str">
        <f>CONCATENATE("10.",Prüfkriterien_10[[#This Row],[Spalte2]])</f>
        <v>10.17</v>
      </c>
      <c r="C163" s="45">
        <f>ROW()-ROW(Prüfkriterien_10[[#Headers],[Spalte3]])</f>
        <v>17</v>
      </c>
      <c r="D163" s="45">
        <f>(Prüfkriterien_10[Spalte2]+100)/10</f>
        <v>11.7</v>
      </c>
      <c r="E163" s="93" t="s">
        <v>159</v>
      </c>
      <c r="F163" s="43" t="s">
        <v>244</v>
      </c>
      <c r="G163" s="43"/>
      <c r="H163" s="38"/>
      <c r="I163" s="38"/>
      <c r="J163" s="38"/>
      <c r="K163" s="38"/>
      <c r="L163" s="38"/>
      <c r="M163" s="49"/>
    </row>
    <row r="164" spans="2:13" s="47" customFormat="1" ht="64.900000000000006" customHeight="1" x14ac:dyDescent="0.2">
      <c r="B164" s="44" t="str">
        <f>CONCATENATE("10.",Prüfkriterien_10[[#This Row],[Spalte2]])</f>
        <v>10.18</v>
      </c>
      <c r="C164" s="45">
        <f>ROW()-ROW(Prüfkriterien_10[[#Headers],[Spalte3]])</f>
        <v>18</v>
      </c>
      <c r="D164" s="45">
        <f>(Prüfkriterien_10[Spalte2]+100)/10</f>
        <v>11.8</v>
      </c>
      <c r="E164" s="93" t="s">
        <v>159</v>
      </c>
      <c r="F164" s="43" t="s">
        <v>245</v>
      </c>
      <c r="G164" s="43"/>
      <c r="H164" s="38"/>
      <c r="I164" s="38"/>
      <c r="J164" s="38"/>
      <c r="K164" s="38"/>
      <c r="L164" s="38"/>
      <c r="M164" s="49"/>
    </row>
    <row r="165" spans="2:13" s="47" customFormat="1" ht="55.15" customHeight="1" x14ac:dyDescent="0.2">
      <c r="B165" s="44" t="str">
        <f>CONCATENATE("10.",Prüfkriterien_10[[#This Row],[Spalte2]])</f>
        <v>10.19</v>
      </c>
      <c r="C165" s="45">
        <f>ROW()-ROW(Prüfkriterien_10[[#Headers],[Spalte3]])</f>
        <v>19</v>
      </c>
      <c r="D165" s="45">
        <f>(Prüfkriterien_10[Spalte2]+100)/10</f>
        <v>11.9</v>
      </c>
      <c r="E165" s="93" t="s">
        <v>159</v>
      </c>
      <c r="F165" s="43" t="s">
        <v>246</v>
      </c>
      <c r="G165" s="43"/>
      <c r="H165" s="38"/>
      <c r="I165" s="38"/>
      <c r="J165" s="38"/>
      <c r="K165" s="38"/>
      <c r="L165" s="38"/>
      <c r="M165" s="49"/>
    </row>
    <row r="166" spans="2:13" s="47" customFormat="1" ht="55.15" customHeight="1" x14ac:dyDescent="0.2">
      <c r="B166" s="56" t="str">
        <f>CONCATENATE("10.",Prüfkriterien_10[[#This Row],[Spalte2]])</f>
        <v>10.20</v>
      </c>
      <c r="C166" s="57">
        <f>ROW()-ROW(Prüfkriterien_10[[#Headers],[Spalte3]])</f>
        <v>20</v>
      </c>
      <c r="D166" s="57">
        <f>(Prüfkriterien_10[Spalte2]+100)/10</f>
        <v>12</v>
      </c>
      <c r="E166" s="93" t="s">
        <v>159</v>
      </c>
      <c r="F166" s="43" t="s">
        <v>247</v>
      </c>
      <c r="G166" s="43"/>
      <c r="H166" s="71"/>
      <c r="I166" s="71"/>
      <c r="J166" s="71"/>
      <c r="K166" s="71"/>
      <c r="L166" s="71"/>
      <c r="M166" s="86"/>
    </row>
    <row r="167" spans="2:13" s="47" customFormat="1" ht="209.25" customHeight="1" x14ac:dyDescent="0.2">
      <c r="B167" s="44" t="str">
        <f>CONCATENATE("10.",Prüfkriterien_10[[#This Row],[Spalte2]])</f>
        <v>10.21</v>
      </c>
      <c r="C167" s="45">
        <f>ROW()-ROW(Prüfkriterien_10[[#Headers],[Spalte3]])</f>
        <v>21</v>
      </c>
      <c r="D167" s="45">
        <f>(Prüfkriterien_10[Spalte2]+100)/10</f>
        <v>12.1</v>
      </c>
      <c r="E167" s="93" t="s">
        <v>159</v>
      </c>
      <c r="F167" s="43" t="s">
        <v>248</v>
      </c>
      <c r="G167" s="43" t="s">
        <v>161</v>
      </c>
      <c r="H167" s="71"/>
      <c r="I167" s="71"/>
      <c r="J167" s="71"/>
      <c r="K167" s="71"/>
      <c r="L167" s="71"/>
      <c r="M167" s="49"/>
    </row>
    <row r="168" spans="2:13" s="47" customFormat="1" ht="55.15" customHeight="1" x14ac:dyDescent="0.2">
      <c r="B168" s="44" t="str">
        <f>CONCATENATE("10.",Prüfkriterien_10[[#This Row],[Spalte2]])</f>
        <v>10.22</v>
      </c>
      <c r="C168" s="45">
        <f>ROW()-ROW(Prüfkriterien_10[[#Headers],[Spalte3]])</f>
        <v>22</v>
      </c>
      <c r="D168" s="45">
        <f>(Prüfkriterien_10[Spalte2]+100)/10</f>
        <v>12.2</v>
      </c>
      <c r="E168" s="93" t="s">
        <v>159</v>
      </c>
      <c r="F168" s="43" t="s">
        <v>249</v>
      </c>
      <c r="G168" s="43"/>
      <c r="H168" s="71"/>
      <c r="I168" s="71"/>
      <c r="J168" s="71"/>
      <c r="K168" s="71"/>
      <c r="L168" s="71"/>
      <c r="M168" s="49"/>
    </row>
    <row r="169" spans="2:13" s="47" customFormat="1" ht="60" customHeight="1" x14ac:dyDescent="0.2">
      <c r="B169" s="56" t="str">
        <f>CONCATENATE("10.",Prüfkriterien_10[[#This Row],[Spalte2]])</f>
        <v>10.23</v>
      </c>
      <c r="C169" s="57">
        <f>ROW()-ROW(Prüfkriterien_10[[#Headers],[Spalte3]])</f>
        <v>23</v>
      </c>
      <c r="D169" s="57">
        <f>(Prüfkriterien_10[Spalte2]+100)/10</f>
        <v>12.3</v>
      </c>
      <c r="E169" s="93" t="s">
        <v>159</v>
      </c>
      <c r="F169" s="43" t="s">
        <v>250</v>
      </c>
      <c r="G169" s="43"/>
      <c r="H169" s="71"/>
      <c r="I169" s="71"/>
      <c r="J169" s="71"/>
      <c r="K169" s="71"/>
      <c r="L169" s="71"/>
      <c r="M169" s="86"/>
    </row>
    <row r="170" spans="2:13" x14ac:dyDescent="0.2">
      <c r="B170" s="153" t="s">
        <v>162</v>
      </c>
      <c r="C170" s="154"/>
      <c r="D170" s="154"/>
      <c r="E170" s="154"/>
      <c r="F170" s="154"/>
      <c r="G170" s="154"/>
      <c r="H170" s="154"/>
      <c r="I170" s="154"/>
      <c r="J170" s="154"/>
      <c r="K170" s="154"/>
      <c r="L170" s="154"/>
      <c r="M170" s="155"/>
    </row>
    <row r="171" spans="2:13" s="47" customFormat="1" hidden="1" x14ac:dyDescent="0.2">
      <c r="B171" s="44" t="s">
        <v>39</v>
      </c>
      <c r="C171" s="45" t="s">
        <v>40</v>
      </c>
      <c r="D171" s="45" t="s">
        <v>41</v>
      </c>
      <c r="E171" s="31" t="s">
        <v>42</v>
      </c>
      <c r="F171" s="32" t="s">
        <v>43</v>
      </c>
      <c r="G171" s="32" t="s">
        <v>46</v>
      </c>
      <c r="H171" s="33" t="s">
        <v>47</v>
      </c>
      <c r="I171" s="33" t="s">
        <v>48</v>
      </c>
      <c r="J171" s="33" t="s">
        <v>49</v>
      </c>
      <c r="K171" s="33" t="s">
        <v>50</v>
      </c>
      <c r="L171" s="33" t="s">
        <v>51</v>
      </c>
      <c r="M171" s="34" t="s">
        <v>52</v>
      </c>
    </row>
    <row r="172" spans="2:13" s="47" customFormat="1" ht="55.15" customHeight="1" x14ac:dyDescent="0.2">
      <c r="B172" s="44" t="str">
        <f>CONCATENATE("11.",Prüfkriterien_11[[#This Row],[Spalte2]])</f>
        <v>11.1</v>
      </c>
      <c r="C172" s="45">
        <f>ROW()-ROW(Prüfkriterien_11[[#Headers],[Spalte3]])</f>
        <v>1</v>
      </c>
      <c r="D172" s="45">
        <f>(Prüfkriterien_11[Spalte2]+110)/10</f>
        <v>11.1</v>
      </c>
      <c r="E172" s="94" t="s">
        <v>163</v>
      </c>
      <c r="F172" s="95" t="s">
        <v>358</v>
      </c>
      <c r="G172" s="32" t="s">
        <v>374</v>
      </c>
      <c r="H172" s="71"/>
      <c r="I172" s="71" t="s">
        <v>36</v>
      </c>
      <c r="J172" s="71" t="s">
        <v>36</v>
      </c>
      <c r="K172" s="71"/>
      <c r="L172" s="71"/>
      <c r="M172" s="104"/>
    </row>
    <row r="173" spans="2:13" s="47" customFormat="1" ht="55.15" customHeight="1" x14ac:dyDescent="0.2">
      <c r="B173" s="44" t="str">
        <f>CONCATENATE("11.",Prüfkriterien_11[[#This Row],[Spalte2]])</f>
        <v>11.2</v>
      </c>
      <c r="C173" s="45">
        <f>ROW()-ROW(Prüfkriterien_11[[#Headers],[Spalte3]])</f>
        <v>2</v>
      </c>
      <c r="D173" s="45">
        <f>(Prüfkriterien_11[Spalte2]+110)/10</f>
        <v>11.2</v>
      </c>
      <c r="E173" s="93" t="s">
        <v>164</v>
      </c>
      <c r="F173" s="43" t="s">
        <v>325</v>
      </c>
      <c r="G173" s="43"/>
      <c r="H173" s="38"/>
      <c r="I173" s="38"/>
      <c r="J173" s="38"/>
      <c r="K173" s="38"/>
      <c r="L173" s="38"/>
      <c r="M173" s="49"/>
    </row>
    <row r="174" spans="2:13" s="47" customFormat="1" ht="60" customHeight="1" x14ac:dyDescent="0.2">
      <c r="B174" s="44" t="str">
        <f>CONCATENATE("11.",Prüfkriterien_11[[#This Row],[Spalte2]])</f>
        <v>11.3</v>
      </c>
      <c r="C174" s="45">
        <f>ROW()-ROW(Prüfkriterien_11[[#Headers],[Spalte3]])</f>
        <v>3</v>
      </c>
      <c r="D174" s="45">
        <f>(Prüfkriterien_11[Spalte2]+110)/10</f>
        <v>11.3</v>
      </c>
      <c r="E174" s="93" t="s">
        <v>164</v>
      </c>
      <c r="F174" s="43" t="s">
        <v>251</v>
      </c>
      <c r="G174" s="43" t="s">
        <v>375</v>
      </c>
      <c r="H174" s="38"/>
      <c r="I174" s="38"/>
      <c r="J174" s="38"/>
      <c r="K174" s="38"/>
      <c r="L174" s="38"/>
      <c r="M174" s="49"/>
    </row>
    <row r="175" spans="2:13" s="47" customFormat="1" ht="66" customHeight="1" x14ac:dyDescent="0.2">
      <c r="B175" s="44" t="str">
        <f>CONCATENATE("11.",Prüfkriterien_11[[#This Row],[Spalte2]])</f>
        <v>11.4</v>
      </c>
      <c r="C175" s="45">
        <f>ROW()-ROW(Prüfkriterien_11[[#Headers],[Spalte3]])</f>
        <v>4</v>
      </c>
      <c r="D175" s="45">
        <f>(Prüfkriterien_11[Spalte2]+110)/10</f>
        <v>11.4</v>
      </c>
      <c r="E175" s="93" t="s">
        <v>164</v>
      </c>
      <c r="F175" s="43" t="s">
        <v>326</v>
      </c>
      <c r="G175" s="43"/>
      <c r="H175" s="38"/>
      <c r="I175" s="38"/>
      <c r="J175" s="38"/>
      <c r="K175" s="38"/>
      <c r="L175" s="38"/>
      <c r="M175" s="49"/>
    </row>
    <row r="176" spans="2:13" s="47" customFormat="1" ht="126" customHeight="1" x14ac:dyDescent="0.2">
      <c r="B176" s="44" t="str">
        <f>CONCATENATE("11.",Prüfkriterien_11[[#This Row],[Spalte2]])</f>
        <v>11.5</v>
      </c>
      <c r="C176" s="45">
        <f>ROW()-ROW(Prüfkriterien_11[[#Headers],[Spalte3]])</f>
        <v>5</v>
      </c>
      <c r="D176" s="45">
        <f>(Prüfkriterien_11[Spalte2]+110)/10</f>
        <v>11.5</v>
      </c>
      <c r="E176" s="93" t="s">
        <v>164</v>
      </c>
      <c r="F176" s="43" t="s">
        <v>252</v>
      </c>
      <c r="G176" s="43" t="s">
        <v>382</v>
      </c>
      <c r="H176" s="38"/>
      <c r="I176" s="38"/>
      <c r="J176" s="38"/>
      <c r="K176" s="38"/>
      <c r="L176" s="38"/>
      <c r="M176" s="49"/>
    </row>
    <row r="177" spans="2:13" s="47" customFormat="1" ht="60" customHeight="1" x14ac:dyDescent="0.2">
      <c r="B177" s="44" t="str">
        <f>CONCATENATE("11.",Prüfkriterien_11[[#This Row],[Spalte2]])</f>
        <v>11.6</v>
      </c>
      <c r="C177" s="45">
        <f>ROW()-ROW(Prüfkriterien_11[[#Headers],[Spalte3]])</f>
        <v>6</v>
      </c>
      <c r="D177" s="45">
        <f>(Prüfkriterien_11[Spalte2]+110)/10</f>
        <v>11.6</v>
      </c>
      <c r="E177" s="93" t="s">
        <v>164</v>
      </c>
      <c r="F177" s="43" t="s">
        <v>213</v>
      </c>
      <c r="G177" s="43"/>
      <c r="H177" s="38"/>
      <c r="I177" s="38"/>
      <c r="J177" s="38"/>
      <c r="K177" s="38"/>
      <c r="L177" s="38"/>
      <c r="M177" s="49"/>
    </row>
    <row r="178" spans="2:13" s="47" customFormat="1" ht="263.25" customHeight="1" x14ac:dyDescent="0.2">
      <c r="B178" s="44" t="str">
        <f>CONCATENATE("11.",Prüfkriterien_11[[#This Row],[Spalte2]])</f>
        <v>11.7</v>
      </c>
      <c r="C178" s="45">
        <f>ROW()-ROW(Prüfkriterien_11[[#Headers],[Spalte3]])</f>
        <v>7</v>
      </c>
      <c r="D178" s="45">
        <f>(Prüfkriterien_11[Spalte2]+110)/10</f>
        <v>11.7</v>
      </c>
      <c r="E178" s="93" t="s">
        <v>164</v>
      </c>
      <c r="F178" s="43" t="s">
        <v>253</v>
      </c>
      <c r="G178" s="43" t="s">
        <v>310</v>
      </c>
      <c r="H178" s="38"/>
      <c r="I178" s="38"/>
      <c r="J178" s="38"/>
      <c r="K178" s="38"/>
      <c r="L178" s="38"/>
      <c r="M178" s="49"/>
    </row>
    <row r="179" spans="2:13" s="47" customFormat="1" ht="55.15" customHeight="1" x14ac:dyDescent="0.2">
      <c r="B179" s="44" t="str">
        <f>CONCATENATE("11.",Prüfkriterien_11[[#This Row],[Spalte2]])</f>
        <v>11.8</v>
      </c>
      <c r="C179" s="45">
        <f>ROW()-ROW(Prüfkriterien_11[[#Headers],[Spalte3]])</f>
        <v>8</v>
      </c>
      <c r="D179" s="45">
        <f>(Prüfkriterien_11[Spalte2]+110)/10</f>
        <v>11.8</v>
      </c>
      <c r="E179" s="93" t="s">
        <v>164</v>
      </c>
      <c r="F179" s="43" t="s">
        <v>254</v>
      </c>
      <c r="G179" s="43"/>
      <c r="H179" s="38"/>
      <c r="I179" s="38"/>
      <c r="J179" s="38"/>
      <c r="K179" s="38"/>
      <c r="L179" s="38"/>
      <c r="M179" s="49"/>
    </row>
    <row r="180" spans="2:13" s="47" customFormat="1" ht="61.15" customHeight="1" x14ac:dyDescent="0.2">
      <c r="B180" s="44" t="str">
        <f>CONCATENATE("11.",Prüfkriterien_11[[#This Row],[Spalte2]])</f>
        <v>11.9</v>
      </c>
      <c r="C180" s="45">
        <f>ROW()-ROW(Prüfkriterien_11[[#Headers],[Spalte3]])</f>
        <v>9</v>
      </c>
      <c r="D180" s="45">
        <f>(Prüfkriterien_11[Spalte2]+110)/10</f>
        <v>11.9</v>
      </c>
      <c r="E180" s="93" t="s">
        <v>164</v>
      </c>
      <c r="F180" s="43" t="s">
        <v>255</v>
      </c>
      <c r="G180" s="43" t="s">
        <v>383</v>
      </c>
      <c r="H180" s="38"/>
      <c r="I180" s="38"/>
      <c r="J180" s="38"/>
      <c r="K180" s="38"/>
      <c r="L180" s="38"/>
      <c r="M180" s="49"/>
    </row>
    <row r="181" spans="2:13" s="47" customFormat="1" ht="91.5" customHeight="1" x14ac:dyDescent="0.2">
      <c r="B181" s="44" t="str">
        <f>CONCATENATE("11.",Prüfkriterien_11[[#This Row],[Spalte2]])</f>
        <v>11.10</v>
      </c>
      <c r="C181" s="45">
        <f>ROW()-ROW(Prüfkriterien_11[[#Headers],[Spalte3]])</f>
        <v>10</v>
      </c>
      <c r="D181" s="45">
        <f>(Prüfkriterien_11[Spalte2]+110)/10</f>
        <v>12</v>
      </c>
      <c r="E181" s="94" t="s">
        <v>129</v>
      </c>
      <c r="F181" s="43" t="s">
        <v>304</v>
      </c>
      <c r="G181" s="43" t="s">
        <v>359</v>
      </c>
      <c r="H181" s="38"/>
      <c r="I181" s="38"/>
      <c r="J181" s="38"/>
      <c r="K181" s="38"/>
      <c r="L181" s="38"/>
      <c r="M181" s="104"/>
    </row>
    <row r="182" spans="2:13" s="47" customFormat="1" ht="62.25" customHeight="1" x14ac:dyDescent="0.2">
      <c r="B182" s="44" t="str">
        <f>CONCATENATE("11.",Prüfkriterien_11[[#This Row],[Spalte2]])</f>
        <v>11.11</v>
      </c>
      <c r="C182" s="45">
        <f>ROW()-ROW(Prüfkriterien_11[[#Headers],[Spalte3]])</f>
        <v>11</v>
      </c>
      <c r="D182" s="45">
        <f>(Prüfkriterien_11[Spalte2]+110)/10</f>
        <v>12.1</v>
      </c>
      <c r="E182" s="93" t="s">
        <v>129</v>
      </c>
      <c r="F182" s="43" t="s">
        <v>226</v>
      </c>
      <c r="G182" s="43"/>
      <c r="H182" s="38"/>
      <c r="I182" s="38"/>
      <c r="J182" s="38"/>
      <c r="K182" s="38"/>
      <c r="L182" s="38"/>
      <c r="M182" s="49"/>
    </row>
    <row r="183" spans="2:13" s="47" customFormat="1" ht="66.75" customHeight="1" x14ac:dyDescent="0.2">
      <c r="B183" s="44" t="str">
        <f>CONCATENATE("11.",Prüfkriterien_11[[#This Row],[Spalte2]])</f>
        <v>11.12</v>
      </c>
      <c r="C183" s="45">
        <f>ROW()-ROW(Prüfkriterien_11[[#Headers],[Spalte3]])</f>
        <v>12</v>
      </c>
      <c r="D183" s="45">
        <f>(Prüfkriterien_11[Spalte2]+110)/10</f>
        <v>12.2</v>
      </c>
      <c r="E183" s="93" t="s">
        <v>129</v>
      </c>
      <c r="F183" s="43" t="s">
        <v>256</v>
      </c>
      <c r="G183" s="43" t="s">
        <v>384</v>
      </c>
      <c r="H183" s="38"/>
      <c r="I183" s="38"/>
      <c r="J183" s="38"/>
      <c r="K183" s="38"/>
      <c r="L183" s="38"/>
      <c r="M183" s="49"/>
    </row>
    <row r="184" spans="2:13" s="47" customFormat="1" ht="71.25" customHeight="1" x14ac:dyDescent="0.2">
      <c r="B184" s="44" t="str">
        <f>CONCATENATE("11.",Prüfkriterien_11[[#This Row],[Spalte2]])</f>
        <v>11.13</v>
      </c>
      <c r="C184" s="45">
        <f>ROW()-ROW(Prüfkriterien_11[[#Headers],[Spalte3]])</f>
        <v>13</v>
      </c>
      <c r="D184" s="45">
        <f>(Prüfkriterien_11[Spalte2]+110)/10</f>
        <v>12.3</v>
      </c>
      <c r="E184" s="93" t="s">
        <v>129</v>
      </c>
      <c r="F184" s="43" t="s">
        <v>257</v>
      </c>
      <c r="G184" s="43" t="s">
        <v>385</v>
      </c>
      <c r="H184" s="38"/>
      <c r="I184" s="38"/>
      <c r="J184" s="38"/>
      <c r="K184" s="38"/>
      <c r="L184" s="38"/>
      <c r="M184" s="49"/>
    </row>
    <row r="185" spans="2:13" s="47" customFormat="1" ht="135" customHeight="1" x14ac:dyDescent="0.2">
      <c r="B185" s="44" t="str">
        <f>CONCATENATE("11.",Prüfkriterien_11[[#This Row],[Spalte2]])</f>
        <v>11.14</v>
      </c>
      <c r="C185" s="45">
        <f>ROW()-ROW(Prüfkriterien_11[[#Headers],[Spalte3]])</f>
        <v>14</v>
      </c>
      <c r="D185" s="45">
        <f>(Prüfkriterien_11[Spalte2]+110)/10</f>
        <v>12.4</v>
      </c>
      <c r="E185" s="93" t="s">
        <v>129</v>
      </c>
      <c r="F185" s="43" t="s">
        <v>258</v>
      </c>
      <c r="G185" s="43" t="s">
        <v>386</v>
      </c>
      <c r="H185" s="38"/>
      <c r="I185" s="38"/>
      <c r="J185" s="38"/>
      <c r="K185" s="38"/>
      <c r="L185" s="38"/>
      <c r="M185" s="104"/>
    </row>
    <row r="186" spans="2:13" s="47" customFormat="1" ht="76.5" customHeight="1" x14ac:dyDescent="0.2">
      <c r="B186" s="44" t="str">
        <f>CONCATENATE("11.",Prüfkriterien_11[[#This Row],[Spalte2]])</f>
        <v>11.15</v>
      </c>
      <c r="C186" s="45">
        <f>ROW()-ROW(Prüfkriterien_11[[#Headers],[Spalte3]])</f>
        <v>15</v>
      </c>
      <c r="D186" s="45">
        <f>(Prüfkriterien_11[Spalte2]+110)/10</f>
        <v>12.5</v>
      </c>
      <c r="E186" s="93" t="s">
        <v>129</v>
      </c>
      <c r="F186" s="43" t="s">
        <v>259</v>
      </c>
      <c r="G186" s="43" t="s">
        <v>153</v>
      </c>
      <c r="H186" s="38"/>
      <c r="I186" s="38"/>
      <c r="J186" s="38"/>
      <c r="K186" s="38"/>
      <c r="L186" s="38"/>
      <c r="M186" s="49"/>
    </row>
    <row r="187" spans="2:13" s="47" customFormat="1" ht="66.75" customHeight="1" x14ac:dyDescent="0.2">
      <c r="B187" s="44" t="str">
        <f>CONCATENATE("11.",Prüfkriterien_11[[#This Row],[Spalte2]])</f>
        <v>11.16</v>
      </c>
      <c r="C187" s="45">
        <f>ROW()-ROW(Prüfkriterien_11[[#Headers],[Spalte3]])</f>
        <v>16</v>
      </c>
      <c r="D187" s="45">
        <f>(Prüfkriterien_11[Spalte2]+110)/10</f>
        <v>12.6</v>
      </c>
      <c r="E187" s="93" t="s">
        <v>129</v>
      </c>
      <c r="F187" s="43" t="s">
        <v>360</v>
      </c>
      <c r="G187" s="32"/>
      <c r="H187" s="38"/>
      <c r="I187" s="38"/>
      <c r="J187" s="38"/>
      <c r="K187" s="38"/>
      <c r="L187" s="38"/>
      <c r="M187" s="104"/>
    </row>
    <row r="188" spans="2:13" s="47" customFormat="1" ht="77.25" customHeight="1" x14ac:dyDescent="0.2">
      <c r="B188" s="56" t="str">
        <f>CONCATENATE("11.",Prüfkriterien_11[[#This Row],[Spalte2]])</f>
        <v>11.17</v>
      </c>
      <c r="C188" s="57">
        <f>ROW()-ROW(Prüfkriterien_11[[#Headers],[Spalte3]])</f>
        <v>17</v>
      </c>
      <c r="D188" s="57">
        <f>(Prüfkriterien_11[Spalte2]+110)/10</f>
        <v>12.7</v>
      </c>
      <c r="E188" s="94" t="s">
        <v>165</v>
      </c>
      <c r="F188" s="96" t="s">
        <v>361</v>
      </c>
      <c r="G188" s="97" t="s">
        <v>327</v>
      </c>
      <c r="H188" s="71"/>
      <c r="I188" s="71"/>
      <c r="J188" s="71"/>
      <c r="K188" s="71"/>
      <c r="L188" s="71"/>
      <c r="M188" s="104"/>
    </row>
    <row r="189" spans="2:13" s="47" customFormat="1" ht="62.25" customHeight="1" x14ac:dyDescent="0.2">
      <c r="B189" s="44" t="str">
        <f>CONCATENATE("11.",Prüfkriterien_11[[#This Row],[Spalte2]])</f>
        <v>11.18</v>
      </c>
      <c r="C189" s="45">
        <f>ROW()-ROW(Prüfkriterien_11[[#Headers],[Spalte3]])</f>
        <v>18</v>
      </c>
      <c r="D189" s="45">
        <f>(Prüfkriterien_11[Spalte2]+110)/10</f>
        <v>12.8</v>
      </c>
      <c r="E189" s="94" t="s">
        <v>165</v>
      </c>
      <c r="F189" s="95" t="s">
        <v>260</v>
      </c>
      <c r="G189" s="95" t="s">
        <v>166</v>
      </c>
      <c r="H189" s="71"/>
      <c r="I189" s="71"/>
      <c r="J189" s="71"/>
      <c r="K189" s="71"/>
      <c r="L189" s="71"/>
      <c r="M189" s="49"/>
    </row>
    <row r="190" spans="2:13" s="47" customFormat="1" ht="60.75" customHeight="1" x14ac:dyDescent="0.2">
      <c r="B190" s="44" t="str">
        <f>CONCATENATE("11.",Prüfkriterien_11[[#This Row],[Spalte2]])</f>
        <v>11.19</v>
      </c>
      <c r="C190" s="45">
        <f>ROW()-ROW(Prüfkriterien_11[[#Headers],[Spalte3]])</f>
        <v>19</v>
      </c>
      <c r="D190" s="45">
        <f>(Prüfkriterien_11[Spalte2]+110)/10</f>
        <v>12.9</v>
      </c>
      <c r="E190" s="94" t="s">
        <v>165</v>
      </c>
      <c r="F190" s="43" t="s">
        <v>222</v>
      </c>
      <c r="G190" s="95"/>
      <c r="H190" s="38"/>
      <c r="I190" s="38"/>
      <c r="J190" s="38"/>
      <c r="K190" s="38"/>
      <c r="L190" s="38"/>
      <c r="M190" s="49"/>
    </row>
    <row r="191" spans="2:13" s="47" customFormat="1" ht="60" customHeight="1" x14ac:dyDescent="0.2">
      <c r="B191" s="44" t="str">
        <f>CONCATENATE("11.",Prüfkriterien_11[[#This Row],[Spalte2]])</f>
        <v>11.20</v>
      </c>
      <c r="C191" s="45">
        <f>ROW()-ROW(Prüfkriterien_11[[#Headers],[Spalte3]])</f>
        <v>20</v>
      </c>
      <c r="D191" s="45">
        <f>(Prüfkriterien_11[Spalte2]+110)/10</f>
        <v>13</v>
      </c>
      <c r="E191" s="94" t="s">
        <v>165</v>
      </c>
      <c r="F191" s="43" t="s">
        <v>220</v>
      </c>
      <c r="G191" s="95" t="s">
        <v>167</v>
      </c>
      <c r="H191" s="71"/>
      <c r="I191" s="71"/>
      <c r="J191" s="71"/>
      <c r="K191" s="71"/>
      <c r="L191" s="71"/>
      <c r="M191" s="49"/>
    </row>
    <row r="192" spans="2:13" s="47" customFormat="1" ht="55.15" customHeight="1" x14ac:dyDescent="0.2">
      <c r="B192" s="56" t="str">
        <f>CONCATENATE("11.",Prüfkriterien_11[[#This Row],[Spalte2]])</f>
        <v>11.21</v>
      </c>
      <c r="C192" s="57">
        <f>ROW()-ROW(Prüfkriterien_11[[#Headers],[Spalte3]])</f>
        <v>21</v>
      </c>
      <c r="D192" s="57">
        <f>(Prüfkriterien_11[Spalte2]+110)/10</f>
        <v>13.1</v>
      </c>
      <c r="E192" s="94" t="s">
        <v>165</v>
      </c>
      <c r="F192" s="95" t="s">
        <v>328</v>
      </c>
      <c r="G192" s="95" t="s">
        <v>168</v>
      </c>
      <c r="H192" s="71"/>
      <c r="I192" s="71"/>
      <c r="J192" s="71"/>
      <c r="K192" s="71"/>
      <c r="L192" s="71"/>
      <c r="M192" s="86"/>
    </row>
    <row r="193" spans="2:13" x14ac:dyDescent="0.2">
      <c r="B193" s="153" t="s">
        <v>388</v>
      </c>
      <c r="C193" s="154"/>
      <c r="D193" s="154"/>
      <c r="E193" s="154"/>
      <c r="F193" s="154"/>
      <c r="G193" s="154"/>
      <c r="H193" s="154"/>
      <c r="I193" s="154"/>
      <c r="J193" s="154"/>
      <c r="K193" s="154"/>
      <c r="L193" s="154"/>
      <c r="M193" s="155"/>
    </row>
    <row r="194" spans="2:13" hidden="1" x14ac:dyDescent="0.2">
      <c r="B194" s="44" t="s">
        <v>39</v>
      </c>
      <c r="C194" s="45" t="s">
        <v>40</v>
      </c>
      <c r="D194" s="45" t="s">
        <v>41</v>
      </c>
      <c r="E194" s="31" t="s">
        <v>42</v>
      </c>
      <c r="F194" s="32" t="s">
        <v>43</v>
      </c>
      <c r="G194" s="32" t="s">
        <v>46</v>
      </c>
      <c r="H194" s="33" t="s">
        <v>47</v>
      </c>
      <c r="I194" s="33" t="s">
        <v>48</v>
      </c>
      <c r="J194" s="33" t="s">
        <v>49</v>
      </c>
      <c r="K194" s="33" t="s">
        <v>50</v>
      </c>
      <c r="L194" s="33" t="s">
        <v>51</v>
      </c>
      <c r="M194" s="34" t="s">
        <v>52</v>
      </c>
    </row>
    <row r="195" spans="2:13" ht="64.5" customHeight="1" x14ac:dyDescent="0.2">
      <c r="B195" s="44" t="str">
        <f>CONCATENATE("12.",Prüfkriterien_1114[[#This Row],[Spalte2]])</f>
        <v>12.1</v>
      </c>
      <c r="C195" s="45">
        <f>ROW()-ROW(Prüfkriterien_1114[[#Headers],[Spalte3]])</f>
        <v>1</v>
      </c>
      <c r="D195" s="45">
        <f>(Prüfkriterien_1114[Spalte2]+120)/10</f>
        <v>12.1</v>
      </c>
      <c r="E195" s="93" t="s">
        <v>169</v>
      </c>
      <c r="F195" s="43" t="s">
        <v>261</v>
      </c>
      <c r="G195" s="43"/>
      <c r="H195" s="71"/>
      <c r="I195" s="71"/>
      <c r="J195" s="71"/>
      <c r="K195" s="71"/>
      <c r="L195" s="71"/>
      <c r="M195" s="49"/>
    </row>
    <row r="196" spans="2:13" ht="94.5" customHeight="1" x14ac:dyDescent="0.2">
      <c r="B196" s="44" t="str">
        <f>CONCATENATE("12.",Prüfkriterien_1114[[#This Row],[Spalte2]])</f>
        <v>12.2</v>
      </c>
      <c r="C196" s="45">
        <f>ROW()-ROW(Prüfkriterien_1114[[#Headers],[Spalte3]])</f>
        <v>2</v>
      </c>
      <c r="D196" s="45">
        <f>(Prüfkriterien_1114[Spalte2]+120)/10</f>
        <v>12.2</v>
      </c>
      <c r="E196" s="93" t="s">
        <v>169</v>
      </c>
      <c r="F196" s="43" t="s">
        <v>262</v>
      </c>
      <c r="G196" s="43" t="s">
        <v>177</v>
      </c>
      <c r="H196" s="38"/>
      <c r="I196" s="38"/>
      <c r="J196" s="38"/>
      <c r="K196" s="38"/>
      <c r="L196" s="38"/>
      <c r="M196" s="49"/>
    </row>
    <row r="197" spans="2:13" ht="210" customHeight="1" x14ac:dyDescent="0.2">
      <c r="B197" s="44" t="str">
        <f>CONCATENATE("12.",Prüfkriterien_1114[[#This Row],[Spalte2]])</f>
        <v>12.3</v>
      </c>
      <c r="C197" s="45">
        <f>ROW()-ROW(Prüfkriterien_1114[[#Headers],[Spalte3]])</f>
        <v>3</v>
      </c>
      <c r="D197" s="45">
        <f>(Prüfkriterien_1114[Spalte2]+120)/10</f>
        <v>12.3</v>
      </c>
      <c r="E197" s="93" t="s">
        <v>170</v>
      </c>
      <c r="F197" s="43" t="s">
        <v>263</v>
      </c>
      <c r="G197" s="43" t="s">
        <v>264</v>
      </c>
      <c r="H197" s="38"/>
      <c r="I197" s="38"/>
      <c r="J197" s="38"/>
      <c r="K197" s="38"/>
      <c r="L197" s="38"/>
      <c r="M197" s="49"/>
    </row>
    <row r="198" spans="2:13" ht="70.5" customHeight="1" x14ac:dyDescent="0.2">
      <c r="B198" s="44" t="str">
        <f>CONCATENATE("12.",Prüfkriterien_1114[[#This Row],[Spalte2]])</f>
        <v>12.4</v>
      </c>
      <c r="C198" s="45">
        <f>ROW()-ROW(Prüfkriterien_1114[[#Headers],[Spalte3]])</f>
        <v>4</v>
      </c>
      <c r="D198" s="45">
        <f>(Prüfkriterien_1114[Spalte2]+120)/10</f>
        <v>12.4</v>
      </c>
      <c r="E198" s="93" t="s">
        <v>170</v>
      </c>
      <c r="F198" s="43" t="s">
        <v>265</v>
      </c>
      <c r="G198" s="43" t="s">
        <v>178</v>
      </c>
      <c r="H198" s="38"/>
      <c r="I198" s="38"/>
      <c r="J198" s="38"/>
      <c r="K198" s="38"/>
      <c r="L198" s="38"/>
      <c r="M198" s="49"/>
    </row>
    <row r="199" spans="2:13" ht="60.75" customHeight="1" x14ac:dyDescent="0.2">
      <c r="B199" s="44" t="str">
        <f>CONCATENATE("12.",Prüfkriterien_1114[[#This Row],[Spalte2]])</f>
        <v>12.5</v>
      </c>
      <c r="C199" s="45">
        <f>ROW()-ROW(Prüfkriterien_1114[[#Headers],[Spalte3]])</f>
        <v>5</v>
      </c>
      <c r="D199" s="45">
        <f>(Prüfkriterien_1114[Spalte2]+120)/10</f>
        <v>12.5</v>
      </c>
      <c r="E199" s="93" t="s">
        <v>171</v>
      </c>
      <c r="F199" s="43" t="s">
        <v>267</v>
      </c>
      <c r="G199" s="43" t="s">
        <v>172</v>
      </c>
      <c r="H199" s="38"/>
      <c r="I199" s="38"/>
      <c r="J199" s="38"/>
      <c r="K199" s="38"/>
      <c r="L199" s="38"/>
      <c r="M199" s="49"/>
    </row>
    <row r="200" spans="2:13" ht="70.150000000000006" customHeight="1" x14ac:dyDescent="0.2">
      <c r="B200" s="56" t="str">
        <f>CONCATENATE("12.",Prüfkriterien_1114[[#This Row],[Spalte2]])</f>
        <v>12.6</v>
      </c>
      <c r="C200" s="57">
        <f>ROW()-ROW(Prüfkriterien_1114[[#Headers],[Spalte3]])</f>
        <v>6</v>
      </c>
      <c r="D200" s="57">
        <f>(Prüfkriterien_1114[Spalte2]+120)/10</f>
        <v>12.6</v>
      </c>
      <c r="E200" s="93" t="s">
        <v>171</v>
      </c>
      <c r="F200" s="43" t="s">
        <v>362</v>
      </c>
      <c r="G200" s="43" t="s">
        <v>173</v>
      </c>
      <c r="H200" s="71"/>
      <c r="I200" s="71"/>
      <c r="J200" s="71"/>
      <c r="K200" s="71"/>
      <c r="L200" s="71"/>
      <c r="M200" s="104"/>
    </row>
    <row r="201" spans="2:13" ht="64.900000000000006" customHeight="1" x14ac:dyDescent="0.2">
      <c r="B201" s="44" t="str">
        <f>CONCATENATE("12.",Prüfkriterien_1114[[#This Row],[Spalte2]])</f>
        <v>12.7</v>
      </c>
      <c r="C201" s="45">
        <f>ROW()-ROW(Prüfkriterien_1114[[#Headers],[Spalte3]])</f>
        <v>7</v>
      </c>
      <c r="D201" s="45">
        <f>(Prüfkriterien_1114[Spalte2]+120)/10</f>
        <v>12.7</v>
      </c>
      <c r="E201" s="93" t="s">
        <v>171</v>
      </c>
      <c r="F201" s="43" t="s">
        <v>266</v>
      </c>
      <c r="G201" s="43" t="s">
        <v>174</v>
      </c>
      <c r="H201" s="71"/>
      <c r="I201" s="71"/>
      <c r="J201" s="71"/>
      <c r="K201" s="71"/>
      <c r="L201" s="71"/>
      <c r="M201" s="49"/>
    </row>
    <row r="202" spans="2:13" ht="119.25" customHeight="1" x14ac:dyDescent="0.2">
      <c r="B202" s="44" t="str">
        <f>CONCATENATE("12.",Prüfkriterien_1114[[#This Row],[Spalte2]])</f>
        <v>12.8</v>
      </c>
      <c r="C202" s="45">
        <f>ROW()-ROW(Prüfkriterien_1114[[#Headers],[Spalte3]])</f>
        <v>8</v>
      </c>
      <c r="D202" s="45">
        <f>(Prüfkriterien_1114[Spalte2]+120)/10</f>
        <v>12.8</v>
      </c>
      <c r="E202" s="93" t="s">
        <v>171</v>
      </c>
      <c r="F202" s="43" t="s">
        <v>363</v>
      </c>
      <c r="G202" s="43" t="s">
        <v>175</v>
      </c>
      <c r="H202" s="71"/>
      <c r="I202" s="71"/>
      <c r="J202" s="71"/>
      <c r="K202" s="71"/>
      <c r="L202" s="71"/>
      <c r="M202" s="104"/>
    </row>
    <row r="203" spans="2:13" ht="113.25" customHeight="1" x14ac:dyDescent="0.2">
      <c r="B203" s="98" t="str">
        <f>CONCATENATE("12.",Prüfkriterien_1114[[#This Row],[Spalte2]])</f>
        <v>12.9</v>
      </c>
      <c r="C203" s="99">
        <f>ROW()-ROW(Prüfkriterien_1114[[#Headers],[Spalte3]])</f>
        <v>9</v>
      </c>
      <c r="D203" s="99">
        <f>(Prüfkriterien_1114[Spalte2]+120)/10</f>
        <v>12.9</v>
      </c>
      <c r="E203" s="100" t="s">
        <v>171</v>
      </c>
      <c r="F203" s="101" t="s">
        <v>311</v>
      </c>
      <c r="G203" s="101" t="s">
        <v>176</v>
      </c>
      <c r="H203" s="102"/>
      <c r="I203" s="102"/>
      <c r="J203" s="102"/>
      <c r="K203" s="102"/>
      <c r="L203" s="102"/>
      <c r="M203" s="103"/>
    </row>
    <row r="204" spans="2:13" x14ac:dyDescent="0.2">
      <c r="B204" s="153" t="s">
        <v>298</v>
      </c>
      <c r="C204" s="154"/>
      <c r="D204" s="154"/>
      <c r="E204" s="154"/>
      <c r="F204" s="154"/>
      <c r="G204" s="154"/>
      <c r="H204" s="154"/>
      <c r="I204" s="154"/>
      <c r="J204" s="154"/>
      <c r="K204" s="154"/>
      <c r="L204" s="154"/>
      <c r="M204" s="155"/>
    </row>
    <row r="205" spans="2:13" hidden="1" x14ac:dyDescent="0.2">
      <c r="B205" s="44" t="s">
        <v>39</v>
      </c>
      <c r="C205" s="45" t="s">
        <v>40</v>
      </c>
      <c r="D205" s="45" t="s">
        <v>41</v>
      </c>
      <c r="E205" s="31" t="s">
        <v>42</v>
      </c>
      <c r="F205" s="32" t="s">
        <v>43</v>
      </c>
      <c r="G205" s="32" t="s">
        <v>46</v>
      </c>
      <c r="H205" s="33" t="s">
        <v>47</v>
      </c>
      <c r="I205" s="33" t="s">
        <v>48</v>
      </c>
      <c r="J205" s="33" t="s">
        <v>49</v>
      </c>
      <c r="K205" s="33" t="s">
        <v>50</v>
      </c>
      <c r="L205" s="33" t="s">
        <v>51</v>
      </c>
      <c r="M205" s="34" t="s">
        <v>52</v>
      </c>
    </row>
    <row r="206" spans="2:13" ht="55.15" customHeight="1" x14ac:dyDescent="0.2">
      <c r="B206" s="44" t="str">
        <f>CONCATENATE("13.",Prüfkriterien_1115[[#This Row],[Spalte2]])</f>
        <v>13.1</v>
      </c>
      <c r="C206" s="45">
        <f>ROW()-ROW(Prüfkriterien_1115[[#Headers],[Spalte3]])</f>
        <v>1</v>
      </c>
      <c r="D206" s="45">
        <f>(Prüfkriterien_1115[Spalte2]+130)/10</f>
        <v>13.1</v>
      </c>
      <c r="E206" s="93" t="s">
        <v>268</v>
      </c>
      <c r="F206" s="43" t="s">
        <v>274</v>
      </c>
      <c r="G206" s="43"/>
      <c r="H206" s="38"/>
      <c r="I206" s="38"/>
      <c r="J206" s="38"/>
      <c r="K206" s="38"/>
      <c r="L206" s="38"/>
      <c r="M206" s="49"/>
    </row>
    <row r="207" spans="2:13" ht="55.15" customHeight="1" x14ac:dyDescent="0.2">
      <c r="B207" s="44" t="str">
        <f>CONCATENATE("13.",Prüfkriterien_1115[[#This Row],[Spalte2]])</f>
        <v>13.2</v>
      </c>
      <c r="C207" s="45">
        <f>ROW()-ROW(Prüfkriterien_1115[[#Headers],[Spalte3]])</f>
        <v>2</v>
      </c>
      <c r="D207" s="45">
        <f>(Prüfkriterien_1115[Spalte2]+130)/10</f>
        <v>13.2</v>
      </c>
      <c r="E207" s="93" t="s">
        <v>268</v>
      </c>
      <c r="F207" s="43" t="s">
        <v>364</v>
      </c>
      <c r="G207" s="43"/>
      <c r="H207" s="38"/>
      <c r="I207" s="38"/>
      <c r="J207" s="38"/>
      <c r="K207" s="38"/>
      <c r="L207" s="38"/>
      <c r="M207" s="104"/>
    </row>
    <row r="208" spans="2:13" ht="55.15" customHeight="1" x14ac:dyDescent="0.2">
      <c r="B208" s="44" t="str">
        <f>CONCATENATE("13.",Prüfkriterien_1115[[#This Row],[Spalte2]])</f>
        <v>13.3</v>
      </c>
      <c r="C208" s="45">
        <f>ROW()-ROW(Prüfkriterien_1115[[#Headers],[Spalte3]])</f>
        <v>3</v>
      </c>
      <c r="D208" s="45">
        <f>(Prüfkriterien_1115[Spalte2]+130)/10</f>
        <v>13.3</v>
      </c>
      <c r="E208" s="93" t="s">
        <v>268</v>
      </c>
      <c r="F208" s="43" t="s">
        <v>275</v>
      </c>
      <c r="G208" s="43"/>
      <c r="H208" s="38"/>
      <c r="I208" s="38"/>
      <c r="J208" s="38"/>
      <c r="K208" s="38"/>
      <c r="L208" s="38"/>
      <c r="M208" s="49"/>
    </row>
    <row r="209" spans="2:13" ht="55.15" customHeight="1" x14ac:dyDescent="0.2">
      <c r="B209" s="44" t="str">
        <f>CONCATENATE("13.",Prüfkriterien_1115[[#This Row],[Spalte2]])</f>
        <v>13.4</v>
      </c>
      <c r="C209" s="45">
        <f>ROW()-ROW(Prüfkriterien_1115[[#Headers],[Spalte3]])</f>
        <v>4</v>
      </c>
      <c r="D209" s="45">
        <f>(Prüfkriterien_1115[Spalte2]+130)/10</f>
        <v>13.4</v>
      </c>
      <c r="E209" s="93" t="s">
        <v>268</v>
      </c>
      <c r="F209" s="43" t="s">
        <v>276</v>
      </c>
      <c r="G209" s="43"/>
      <c r="H209" s="38"/>
      <c r="I209" s="38"/>
      <c r="J209" s="38"/>
      <c r="K209" s="38"/>
      <c r="L209" s="38"/>
      <c r="M209" s="49"/>
    </row>
    <row r="210" spans="2:13" ht="55.15" customHeight="1" x14ac:dyDescent="0.2">
      <c r="B210" s="44" t="str">
        <f>CONCATENATE("13.",Prüfkriterien_1115[[#This Row],[Spalte2]])</f>
        <v>13.5</v>
      </c>
      <c r="C210" s="45">
        <f>ROW()-ROW(Prüfkriterien_1115[[#Headers],[Spalte3]])</f>
        <v>5</v>
      </c>
      <c r="D210" s="45">
        <f>(Prüfkriterien_1115[Spalte2]+130)/10</f>
        <v>13.5</v>
      </c>
      <c r="E210" s="93" t="s">
        <v>268</v>
      </c>
      <c r="F210" s="43" t="s">
        <v>277</v>
      </c>
      <c r="G210" s="43"/>
      <c r="H210" s="38"/>
      <c r="I210" s="38"/>
      <c r="J210" s="38"/>
      <c r="K210" s="38"/>
      <c r="L210" s="38"/>
      <c r="M210" s="49"/>
    </row>
    <row r="211" spans="2:13" ht="55.15" customHeight="1" x14ac:dyDescent="0.2">
      <c r="B211" s="44" t="str">
        <f>CONCATENATE("13.",Prüfkriterien_1115[[#This Row],[Spalte2]])</f>
        <v>13.6</v>
      </c>
      <c r="C211" s="45">
        <f>ROW()-ROW(Prüfkriterien_1115[[#Headers],[Spalte3]])</f>
        <v>6</v>
      </c>
      <c r="D211" s="45">
        <f>(Prüfkriterien_1115[Spalte2]+130)/10</f>
        <v>13.6</v>
      </c>
      <c r="E211" s="93" t="s">
        <v>268</v>
      </c>
      <c r="F211" s="43" t="s">
        <v>278</v>
      </c>
      <c r="G211" s="43" t="s">
        <v>269</v>
      </c>
      <c r="H211" s="38"/>
      <c r="I211" s="38"/>
      <c r="J211" s="38"/>
      <c r="K211" s="38"/>
      <c r="L211" s="38"/>
      <c r="M211" s="49"/>
    </row>
    <row r="212" spans="2:13" ht="70.150000000000006" customHeight="1" x14ac:dyDescent="0.2">
      <c r="B212" s="44" t="str">
        <f>CONCATENATE("13.",Prüfkriterien_1115[[#This Row],[Spalte2]])</f>
        <v>13.7</v>
      </c>
      <c r="C212" s="45">
        <f>ROW()-ROW(Prüfkriterien_1115[[#Headers],[Spalte3]])</f>
        <v>7</v>
      </c>
      <c r="D212" s="45">
        <f>(Prüfkriterien_1115[Spalte2]+130)/10</f>
        <v>13.7</v>
      </c>
      <c r="E212" s="93" t="s">
        <v>268</v>
      </c>
      <c r="F212" s="43" t="s">
        <v>279</v>
      </c>
      <c r="G212" s="43" t="s">
        <v>270</v>
      </c>
      <c r="H212" s="38"/>
      <c r="I212" s="38"/>
      <c r="J212" s="38"/>
      <c r="K212" s="38"/>
      <c r="L212" s="38"/>
      <c r="M212" s="49"/>
    </row>
    <row r="213" spans="2:13" ht="79.900000000000006" customHeight="1" x14ac:dyDescent="0.2">
      <c r="B213" s="44" t="str">
        <f>CONCATENATE("13.",Prüfkriterien_1115[[#This Row],[Spalte2]])</f>
        <v>13.8</v>
      </c>
      <c r="C213" s="45">
        <f>ROW()-ROW(Prüfkriterien_1115[[#Headers],[Spalte3]])</f>
        <v>8</v>
      </c>
      <c r="D213" s="45">
        <f>(Prüfkriterien_1115[Spalte2]+130)/10</f>
        <v>13.8</v>
      </c>
      <c r="E213" s="93" t="s">
        <v>268</v>
      </c>
      <c r="F213" s="43" t="s">
        <v>280</v>
      </c>
      <c r="G213" s="43" t="s">
        <v>312</v>
      </c>
      <c r="H213" s="38"/>
      <c r="I213" s="38"/>
      <c r="J213" s="38"/>
      <c r="K213" s="38"/>
      <c r="L213" s="38"/>
      <c r="M213" s="104"/>
    </row>
    <row r="214" spans="2:13" ht="60" customHeight="1" x14ac:dyDescent="0.2">
      <c r="B214" s="44" t="str">
        <f>CONCATENATE("13.",Prüfkriterien_1115[[#This Row],[Spalte2]])</f>
        <v>13.9</v>
      </c>
      <c r="C214" s="45">
        <f>ROW()-ROW(Prüfkriterien_1115[[#Headers],[Spalte3]])</f>
        <v>9</v>
      </c>
      <c r="D214" s="45">
        <f>(Prüfkriterien_1115[Spalte2]+130)/10</f>
        <v>13.9</v>
      </c>
      <c r="E214" s="93" t="s">
        <v>268</v>
      </c>
      <c r="F214" s="43" t="s">
        <v>213</v>
      </c>
      <c r="G214" s="43"/>
      <c r="H214" s="38"/>
      <c r="I214" s="38"/>
      <c r="J214" s="38"/>
      <c r="K214" s="38"/>
      <c r="L214" s="38"/>
      <c r="M214" s="49"/>
    </row>
    <row r="215" spans="2:13" ht="75" customHeight="1" x14ac:dyDescent="0.2">
      <c r="B215" s="44" t="str">
        <f>CONCATENATE("13.",Prüfkriterien_1115[[#This Row],[Spalte2]])</f>
        <v>13.10</v>
      </c>
      <c r="C215" s="45">
        <f>ROW()-ROW(Prüfkriterien_1115[[#Headers],[Spalte3]])</f>
        <v>10</v>
      </c>
      <c r="D215" s="45">
        <f>(Prüfkriterien_1115[Spalte2]+130)/10</f>
        <v>14</v>
      </c>
      <c r="E215" s="93" t="s">
        <v>268</v>
      </c>
      <c r="F215" s="43" t="s">
        <v>281</v>
      </c>
      <c r="G215" s="43" t="s">
        <v>271</v>
      </c>
      <c r="H215" s="38"/>
      <c r="I215" s="38"/>
      <c r="J215" s="38"/>
      <c r="K215" s="38"/>
      <c r="L215" s="38"/>
      <c r="M215" s="49"/>
    </row>
    <row r="216" spans="2:13" ht="75" customHeight="1" x14ac:dyDescent="0.2">
      <c r="B216" s="44" t="str">
        <f>CONCATENATE("13.",Prüfkriterien_1115[[#This Row],[Spalte2]])</f>
        <v>13.11</v>
      </c>
      <c r="C216" s="45">
        <f>ROW()-ROW(Prüfkriterien_1115[[#Headers],[Spalte3]])</f>
        <v>11</v>
      </c>
      <c r="D216" s="45">
        <f>(Prüfkriterien_1115[Spalte2]+130)/10</f>
        <v>14.1</v>
      </c>
      <c r="E216" s="93" t="s">
        <v>268</v>
      </c>
      <c r="F216" s="43" t="s">
        <v>198</v>
      </c>
      <c r="G216" s="43" t="s">
        <v>365</v>
      </c>
      <c r="H216" s="38"/>
      <c r="I216" s="38"/>
      <c r="J216" s="38"/>
      <c r="K216" s="38"/>
      <c r="L216" s="38"/>
      <c r="M216" s="104"/>
    </row>
    <row r="217" spans="2:13" ht="60" customHeight="1" x14ac:dyDescent="0.2">
      <c r="B217" s="44" t="str">
        <f>CONCATENATE("13.",Prüfkriterien_1115[[#This Row],[Spalte2]])</f>
        <v>13.12</v>
      </c>
      <c r="C217" s="45">
        <f>ROW()-ROW(Prüfkriterien_1115[[#Headers],[Spalte3]])</f>
        <v>12</v>
      </c>
      <c r="D217" s="45">
        <f>(Prüfkriterien_1115[Spalte2]+130)/10</f>
        <v>14.2</v>
      </c>
      <c r="E217" s="93" t="s">
        <v>268</v>
      </c>
      <c r="F217" s="43" t="s">
        <v>313</v>
      </c>
      <c r="G217" s="43" t="s">
        <v>366</v>
      </c>
      <c r="H217" s="38"/>
      <c r="I217" s="38"/>
      <c r="J217" s="38"/>
      <c r="K217" s="38"/>
      <c r="L217" s="38"/>
      <c r="M217" s="104"/>
    </row>
    <row r="218" spans="2:13" ht="257.25" customHeight="1" x14ac:dyDescent="0.2">
      <c r="B218" s="44" t="str">
        <f>CONCATENATE("13.",Prüfkriterien_1115[[#This Row],[Spalte2]])</f>
        <v>13.13</v>
      </c>
      <c r="C218" s="45">
        <f>ROW()-ROW(Prüfkriterien_1115[[#Headers],[Spalte3]])</f>
        <v>13</v>
      </c>
      <c r="D218" s="45">
        <f>(Prüfkriterien_1115[Spalte2]+130)/10</f>
        <v>14.3</v>
      </c>
      <c r="E218" s="93" t="s">
        <v>268</v>
      </c>
      <c r="F218" s="43" t="s">
        <v>199</v>
      </c>
      <c r="G218" s="43" t="s">
        <v>157</v>
      </c>
      <c r="H218" s="71"/>
      <c r="I218" s="71"/>
      <c r="J218" s="71"/>
      <c r="K218" s="71"/>
      <c r="L218" s="71"/>
      <c r="M218" s="49"/>
    </row>
    <row r="219" spans="2:13" ht="55.15" customHeight="1" x14ac:dyDescent="0.2">
      <c r="B219" s="44" t="str">
        <f>CONCATENATE("13.",Prüfkriterien_1115[[#This Row],[Spalte2]])</f>
        <v>13.14</v>
      </c>
      <c r="C219" s="45">
        <f>ROW()-ROW(Prüfkriterien_1115[[#Headers],[Spalte3]])</f>
        <v>14</v>
      </c>
      <c r="D219" s="45">
        <f>(Prüfkriterien_1115[Spalte2]+130)/10</f>
        <v>14.4</v>
      </c>
      <c r="E219" s="93" t="s">
        <v>268</v>
      </c>
      <c r="F219" s="43" t="s">
        <v>216</v>
      </c>
      <c r="G219" s="43"/>
      <c r="H219" s="38"/>
      <c r="I219" s="38"/>
      <c r="J219" s="38"/>
      <c r="K219" s="38"/>
      <c r="L219" s="38"/>
      <c r="M219" s="104"/>
    </row>
    <row r="220" spans="2:13" ht="60" customHeight="1" x14ac:dyDescent="0.2">
      <c r="B220" s="44" t="str">
        <f>CONCATENATE("13.",Prüfkriterien_1115[[#This Row],[Spalte2]])</f>
        <v>13.15</v>
      </c>
      <c r="C220" s="45">
        <f>ROW()-ROW(Prüfkriterien_1115[[#Headers],[Spalte3]])</f>
        <v>15</v>
      </c>
      <c r="D220" s="45">
        <f>(Prüfkriterien_1115[Spalte2]+130)/10</f>
        <v>14.5</v>
      </c>
      <c r="E220" s="93" t="s">
        <v>268</v>
      </c>
      <c r="F220" s="43" t="s">
        <v>217</v>
      </c>
      <c r="G220" s="43"/>
      <c r="H220" s="38"/>
      <c r="I220" s="38"/>
      <c r="J220" s="38"/>
      <c r="K220" s="38"/>
      <c r="L220" s="38"/>
      <c r="M220" s="49"/>
    </row>
    <row r="221" spans="2:13" ht="64.5" customHeight="1" x14ac:dyDescent="0.2">
      <c r="B221" s="44" t="str">
        <f>CONCATENATE("13.",Prüfkriterien_1115[[#This Row],[Spalte2]])</f>
        <v>13.16</v>
      </c>
      <c r="C221" s="45">
        <f>ROW()-ROW(Prüfkriterien_1115[[#Headers],[Spalte3]])</f>
        <v>16</v>
      </c>
      <c r="D221" s="45">
        <f>(Prüfkriterien_1115[Spalte2]+130)/10</f>
        <v>14.6</v>
      </c>
      <c r="E221" s="93" t="s">
        <v>268</v>
      </c>
      <c r="F221" s="43" t="s">
        <v>222</v>
      </c>
      <c r="G221" s="43"/>
      <c r="H221" s="38"/>
      <c r="I221" s="38"/>
      <c r="J221" s="38"/>
      <c r="K221" s="38"/>
      <c r="L221" s="38"/>
      <c r="M221" s="49"/>
    </row>
    <row r="222" spans="2:13" ht="69.75" customHeight="1" x14ac:dyDescent="0.2">
      <c r="B222" s="56" t="str">
        <f>CONCATENATE("13.",Prüfkriterien_1115[[#This Row],[Spalte2]])</f>
        <v>13.17</v>
      </c>
      <c r="C222" s="57">
        <f>ROW()-ROW(Prüfkriterien_1115[[#Headers],[Spalte3]])</f>
        <v>17</v>
      </c>
      <c r="D222" s="57">
        <f>(Prüfkriterien_1115[Spalte2]+130)/10</f>
        <v>14.7</v>
      </c>
      <c r="E222" s="93" t="s">
        <v>268</v>
      </c>
      <c r="F222" s="43" t="s">
        <v>220</v>
      </c>
      <c r="G222" s="43"/>
      <c r="H222" s="71"/>
      <c r="I222" s="71"/>
      <c r="J222" s="71"/>
      <c r="K222" s="71"/>
      <c r="L222" s="71"/>
      <c r="M222" s="86"/>
    </row>
    <row r="223" spans="2:13" ht="55.15" customHeight="1" x14ac:dyDescent="0.2">
      <c r="B223" s="44" t="str">
        <f>CONCATENATE("13.",Prüfkriterien_1115[[#This Row],[Spalte2]])</f>
        <v>13.18</v>
      </c>
      <c r="C223" s="45">
        <f>ROW()-ROW(Prüfkriterien_1115[[#Headers],[Spalte3]])</f>
        <v>18</v>
      </c>
      <c r="D223" s="45">
        <f>(Prüfkriterien_1115[Spalte2]+130)/10</f>
        <v>14.8</v>
      </c>
      <c r="E223" s="93" t="s">
        <v>268</v>
      </c>
      <c r="F223" s="43" t="s">
        <v>221</v>
      </c>
      <c r="G223" s="43" t="s">
        <v>367</v>
      </c>
      <c r="H223" s="71"/>
      <c r="I223" s="71"/>
      <c r="J223" s="71"/>
      <c r="K223" s="71"/>
      <c r="L223" s="71"/>
      <c r="M223" s="104"/>
    </row>
    <row r="224" spans="2:13" ht="60.75" customHeight="1" x14ac:dyDescent="0.2">
      <c r="B224" s="44" t="str">
        <f>CONCATENATE("13.",Prüfkriterien_1115[[#This Row],[Spalte2]])</f>
        <v>13.19</v>
      </c>
      <c r="C224" s="45">
        <f>ROW()-ROW(Prüfkriterien_1115[[#Headers],[Spalte3]])</f>
        <v>19</v>
      </c>
      <c r="D224" s="45">
        <f>(Prüfkriterien_1115[Spalte2]+130)/10</f>
        <v>14.9</v>
      </c>
      <c r="E224" s="93" t="s">
        <v>268</v>
      </c>
      <c r="F224" s="43" t="s">
        <v>282</v>
      </c>
      <c r="G224" s="43" t="s">
        <v>272</v>
      </c>
      <c r="H224" s="71"/>
      <c r="I224" s="71"/>
      <c r="J224" s="71"/>
      <c r="K224" s="71"/>
      <c r="L224" s="71"/>
      <c r="M224" s="49"/>
    </row>
    <row r="225" spans="2:13" ht="69" customHeight="1" x14ac:dyDescent="0.2">
      <c r="B225" s="98" t="str">
        <f>CONCATENATE("13.",Prüfkriterien_1115[[#This Row],[Spalte2]])</f>
        <v>13.20</v>
      </c>
      <c r="C225" s="99">
        <f>ROW()-ROW(Prüfkriterien_1115[[#Headers],[Spalte3]])</f>
        <v>20</v>
      </c>
      <c r="D225" s="99">
        <f>(Prüfkriterien_1115[Spalte2]+130)/10</f>
        <v>15</v>
      </c>
      <c r="E225" s="100" t="s">
        <v>268</v>
      </c>
      <c r="F225" s="101" t="s">
        <v>283</v>
      </c>
      <c r="G225" s="101" t="s">
        <v>273</v>
      </c>
      <c r="H225" s="102"/>
      <c r="I225" s="102"/>
      <c r="J225" s="102"/>
      <c r="K225" s="102"/>
      <c r="L225" s="102"/>
      <c r="M225" s="103"/>
    </row>
    <row r="226" spans="2:13" x14ac:dyDescent="0.2">
      <c r="B226" s="153" t="s">
        <v>284</v>
      </c>
      <c r="C226" s="154"/>
      <c r="D226" s="154"/>
      <c r="E226" s="154"/>
      <c r="F226" s="154"/>
      <c r="G226" s="154"/>
      <c r="H226" s="154"/>
      <c r="I226" s="154"/>
      <c r="J226" s="154"/>
      <c r="K226" s="154"/>
      <c r="L226" s="154"/>
      <c r="M226" s="155"/>
    </row>
    <row r="227" spans="2:13" hidden="1" x14ac:dyDescent="0.2">
      <c r="B227" s="44" t="s">
        <v>39</v>
      </c>
      <c r="C227" s="45" t="s">
        <v>40</v>
      </c>
      <c r="D227" s="45" t="s">
        <v>41</v>
      </c>
      <c r="E227" s="31" t="s">
        <v>42</v>
      </c>
      <c r="F227" s="32" t="s">
        <v>43</v>
      </c>
      <c r="G227" s="32" t="s">
        <v>46</v>
      </c>
      <c r="H227" s="33" t="s">
        <v>47</v>
      </c>
      <c r="I227" s="33" t="s">
        <v>48</v>
      </c>
      <c r="J227" s="33" t="s">
        <v>49</v>
      </c>
      <c r="K227" s="33" t="s">
        <v>50</v>
      </c>
      <c r="L227" s="33" t="s">
        <v>51</v>
      </c>
      <c r="M227" s="34" t="s">
        <v>52</v>
      </c>
    </row>
    <row r="228" spans="2:13" ht="70.150000000000006" customHeight="1" x14ac:dyDescent="0.2">
      <c r="B228" s="44" t="str">
        <f>CONCATENATE("14.",Prüfkriterien_1116[[#This Row],[Spalte2]])</f>
        <v>14.1</v>
      </c>
      <c r="C228" s="45">
        <f>ROW()-ROW(Prüfkriterien_1116[[#Headers],[Spalte3]])</f>
        <v>1</v>
      </c>
      <c r="D228" s="45">
        <f>(Prüfkriterien_1116[Spalte2]+140)/10</f>
        <v>14.1</v>
      </c>
      <c r="E228" s="93" t="s">
        <v>285</v>
      </c>
      <c r="F228" s="43" t="s">
        <v>329</v>
      </c>
      <c r="G228" s="43"/>
      <c r="H228" s="71"/>
      <c r="I228" s="71"/>
      <c r="J228" s="71"/>
      <c r="K228" s="71"/>
      <c r="L228" s="71"/>
      <c r="M228" s="49"/>
    </row>
    <row r="229" spans="2:13" ht="55.15" customHeight="1" x14ac:dyDescent="0.2">
      <c r="B229" s="44" t="str">
        <f>CONCATENATE("14.",Prüfkriterien_1116[[#This Row],[Spalte2]])</f>
        <v>14.2</v>
      </c>
      <c r="C229" s="45">
        <f>ROW()-ROW(Prüfkriterien_1116[[#Headers],[Spalte3]])</f>
        <v>2</v>
      </c>
      <c r="D229" s="45">
        <f>(Prüfkriterien_1116[Spalte2]+140)/10</f>
        <v>14.2</v>
      </c>
      <c r="E229" s="93" t="s">
        <v>285</v>
      </c>
      <c r="F229" s="43" t="s">
        <v>286</v>
      </c>
      <c r="G229" s="43"/>
      <c r="H229" s="38"/>
      <c r="I229" s="38"/>
      <c r="J229" s="38"/>
      <c r="K229" s="38"/>
      <c r="L229" s="38"/>
      <c r="M229" s="49"/>
    </row>
    <row r="230" spans="2:13" ht="55.15" customHeight="1" x14ac:dyDescent="0.2">
      <c r="B230" s="44" t="str">
        <f>CONCATENATE("14.",Prüfkriterien_1116[[#This Row],[Spalte2]])</f>
        <v>14.3</v>
      </c>
      <c r="C230" s="45">
        <f>ROW()-ROW(Prüfkriterien_1116[[#Headers],[Spalte3]])</f>
        <v>3</v>
      </c>
      <c r="D230" s="45">
        <f>(Prüfkriterien_1116[Spalte2]+140)/10</f>
        <v>14.3</v>
      </c>
      <c r="E230" s="93" t="s">
        <v>285</v>
      </c>
      <c r="F230" s="43" t="s">
        <v>287</v>
      </c>
      <c r="G230" s="43"/>
      <c r="H230" s="38"/>
      <c r="I230" s="38"/>
      <c r="J230" s="38"/>
      <c r="K230" s="38"/>
      <c r="L230" s="38"/>
      <c r="M230" s="49"/>
    </row>
    <row r="231" spans="2:13" ht="60" customHeight="1" x14ac:dyDescent="0.2">
      <c r="B231" s="44" t="str">
        <f>CONCATENATE("14.",Prüfkriterien_1116[[#This Row],[Spalte2]])</f>
        <v>14.4</v>
      </c>
      <c r="C231" s="45">
        <f>ROW()-ROW(Prüfkriterien_1116[[#Headers],[Spalte3]])</f>
        <v>4</v>
      </c>
      <c r="D231" s="45">
        <f>(Prüfkriterien_1116[Spalte2]+140)/10</f>
        <v>14.4</v>
      </c>
      <c r="E231" s="93" t="s">
        <v>285</v>
      </c>
      <c r="F231" s="43" t="s">
        <v>288</v>
      </c>
      <c r="G231" s="43"/>
      <c r="H231" s="38"/>
      <c r="I231" s="38"/>
      <c r="J231" s="38"/>
      <c r="K231" s="38"/>
      <c r="L231" s="38"/>
      <c r="M231" s="49"/>
    </row>
    <row r="232" spans="2:13" ht="55.15" customHeight="1" x14ac:dyDescent="0.2">
      <c r="B232" s="44" t="str">
        <f>CONCATENATE("14.",Prüfkriterien_1116[[#This Row],[Spalte2]])</f>
        <v>14.5</v>
      </c>
      <c r="C232" s="45">
        <f>ROW()-ROW(Prüfkriterien_1116[[#Headers],[Spalte3]])</f>
        <v>5</v>
      </c>
      <c r="D232" s="45">
        <f>(Prüfkriterien_1116[Spalte2]+140)/10</f>
        <v>14.5</v>
      </c>
      <c r="E232" s="93" t="s">
        <v>285</v>
      </c>
      <c r="F232" s="43" t="s">
        <v>289</v>
      </c>
      <c r="G232" s="43"/>
      <c r="H232" s="38"/>
      <c r="I232" s="38"/>
      <c r="J232" s="38"/>
      <c r="K232" s="38"/>
      <c r="L232" s="38"/>
      <c r="M232" s="49"/>
    </row>
    <row r="233" spans="2:13" ht="55.15" customHeight="1" x14ac:dyDescent="0.2">
      <c r="B233" s="44" t="str">
        <f>CONCATENATE("14.",Prüfkriterien_1116[[#This Row],[Spalte2]])</f>
        <v>14.6</v>
      </c>
      <c r="C233" s="45">
        <f>ROW()-ROW(Prüfkriterien_1116[[#Headers],[Spalte3]])</f>
        <v>6</v>
      </c>
      <c r="D233" s="45">
        <f>(Prüfkriterien_1116[Spalte2]+140)/10</f>
        <v>14.6</v>
      </c>
      <c r="E233" s="93" t="s">
        <v>285</v>
      </c>
      <c r="F233" s="43" t="s">
        <v>290</v>
      </c>
      <c r="G233" s="43"/>
      <c r="H233" s="38"/>
      <c r="I233" s="38"/>
      <c r="J233" s="38"/>
      <c r="K233" s="38"/>
      <c r="L233" s="38"/>
      <c r="M233" s="49"/>
    </row>
    <row r="234" spans="2:13" ht="66.75" customHeight="1" x14ac:dyDescent="0.2">
      <c r="B234" s="44" t="str">
        <f>CONCATENATE("14.",Prüfkriterien_1116[[#This Row],[Spalte2]])</f>
        <v>14.7</v>
      </c>
      <c r="C234" s="45">
        <f>ROW()-ROW(Prüfkriterien_1116[[#Headers],[Spalte3]])</f>
        <v>7</v>
      </c>
      <c r="D234" s="45">
        <f>(Prüfkriterien_1116[Spalte2]+140)/10</f>
        <v>14.7</v>
      </c>
      <c r="E234" s="93" t="s">
        <v>285</v>
      </c>
      <c r="F234" s="43" t="s">
        <v>291</v>
      </c>
      <c r="G234" s="43" t="s">
        <v>368</v>
      </c>
      <c r="H234" s="38"/>
      <c r="I234" s="38"/>
      <c r="J234" s="38"/>
      <c r="K234" s="38"/>
      <c r="L234" s="38"/>
      <c r="M234" s="104"/>
    </row>
    <row r="235" spans="2:13" ht="99.75" customHeight="1" x14ac:dyDescent="0.2">
      <c r="B235" s="44" t="str">
        <f>CONCATENATE("14.",Prüfkriterien_1116[[#This Row],[Spalte2]])</f>
        <v>14.8</v>
      </c>
      <c r="C235" s="45">
        <f>ROW()-ROW(Prüfkriterien_1116[[#Headers],[Spalte3]])</f>
        <v>8</v>
      </c>
      <c r="D235" s="45">
        <f>(Prüfkriterien_1116[Spalte2]+140)/10</f>
        <v>14.8</v>
      </c>
      <c r="E235" s="93" t="s">
        <v>285</v>
      </c>
      <c r="F235" s="43" t="s">
        <v>292</v>
      </c>
      <c r="G235" s="43" t="s">
        <v>330</v>
      </c>
      <c r="H235" s="38"/>
      <c r="I235" s="38"/>
      <c r="J235" s="38"/>
      <c r="K235" s="38"/>
      <c r="L235" s="38"/>
      <c r="M235" s="49"/>
    </row>
    <row r="236" spans="2:13" ht="75" customHeight="1" x14ac:dyDescent="0.2">
      <c r="B236" s="44" t="str">
        <f>CONCATENATE("14.",Prüfkriterien_1116[[#This Row],[Spalte2]])</f>
        <v>14.9</v>
      </c>
      <c r="C236" s="45">
        <f>ROW()-ROW(Prüfkriterien_1116[[#Headers],[Spalte3]])</f>
        <v>9</v>
      </c>
      <c r="D236" s="45">
        <f>(Prüfkriterien_1116[Spalte2]+140)/10</f>
        <v>14.9</v>
      </c>
      <c r="E236" s="93" t="s">
        <v>285</v>
      </c>
      <c r="F236" s="43" t="s">
        <v>293</v>
      </c>
      <c r="G236" s="43"/>
      <c r="H236" s="38"/>
      <c r="I236" s="38"/>
      <c r="J236" s="38"/>
      <c r="K236" s="38"/>
      <c r="L236" s="38"/>
      <c r="M236" s="49"/>
    </row>
    <row r="237" spans="2:13" ht="93" customHeight="1" x14ac:dyDescent="0.2">
      <c r="B237" s="44" t="str">
        <f>CONCATENATE("14.",Prüfkriterien_1116[[#This Row],[Spalte2]])</f>
        <v>14.10</v>
      </c>
      <c r="C237" s="45">
        <f>ROW()-ROW(Prüfkriterien_1116[[#Headers],[Spalte3]])</f>
        <v>10</v>
      </c>
      <c r="D237" s="45">
        <f>(Prüfkriterien_1116[Spalte2]+140)/10</f>
        <v>15</v>
      </c>
      <c r="E237" s="93" t="s">
        <v>285</v>
      </c>
      <c r="F237" s="105" t="s">
        <v>369</v>
      </c>
      <c r="G237" s="43" t="s">
        <v>316</v>
      </c>
      <c r="H237" s="38"/>
      <c r="I237" s="38"/>
      <c r="J237" s="38"/>
      <c r="K237" s="38"/>
      <c r="L237" s="38"/>
      <c r="M237" s="104"/>
    </row>
    <row r="238" spans="2:13" ht="87.75" customHeight="1" x14ac:dyDescent="0.2">
      <c r="B238" s="44" t="str">
        <f>CONCATENATE("14.",Prüfkriterien_1116[[#This Row],[Spalte2]])</f>
        <v>14.11</v>
      </c>
      <c r="C238" s="45">
        <f>ROW()-ROW(Prüfkriterien_1116[[#Headers],[Spalte3]])</f>
        <v>11</v>
      </c>
      <c r="D238" s="45">
        <f>(Prüfkriterien_1116[Spalte2]+140)/10</f>
        <v>15.1</v>
      </c>
      <c r="E238" s="93" t="s">
        <v>285</v>
      </c>
      <c r="F238" s="106" t="s">
        <v>370</v>
      </c>
      <c r="G238" s="106" t="s">
        <v>316</v>
      </c>
      <c r="H238" s="38"/>
      <c r="I238" s="38"/>
      <c r="J238" s="38"/>
      <c r="K238" s="38"/>
      <c r="L238" s="38"/>
      <c r="M238" s="49"/>
    </row>
    <row r="239" spans="2:13" ht="55.15" customHeight="1" x14ac:dyDescent="0.2">
      <c r="B239" s="56" t="str">
        <f>CONCATENATE("14.",Prüfkriterien_1116[[#This Row],[Spalte2]])</f>
        <v>14.12</v>
      </c>
      <c r="C239" s="57">
        <f>ROW()-ROW(Prüfkriterien_1116[[#Headers],[Spalte3]])</f>
        <v>12</v>
      </c>
      <c r="D239" s="57">
        <f>(Prüfkriterien_1116[Spalte2]+140)/10</f>
        <v>15.2</v>
      </c>
      <c r="E239" s="93" t="s">
        <v>285</v>
      </c>
      <c r="F239" s="43" t="s">
        <v>294</v>
      </c>
      <c r="G239" s="43"/>
      <c r="H239" s="71"/>
      <c r="I239" s="71"/>
      <c r="J239" s="71"/>
      <c r="K239" s="71"/>
      <c r="L239" s="71"/>
      <c r="M239" s="86"/>
    </row>
    <row r="240" spans="2:13" ht="55.15" customHeight="1" x14ac:dyDescent="0.2">
      <c r="B240" s="44" t="str">
        <f>CONCATENATE("14.",Prüfkriterien_1116[[#This Row],[Spalte2]])</f>
        <v>14.13</v>
      </c>
      <c r="C240" s="45">
        <f>ROW()-ROW(Prüfkriterien_1116[[#Headers],[Spalte3]])</f>
        <v>13</v>
      </c>
      <c r="D240" s="45">
        <f>(Prüfkriterien_1116[Spalte2]+140)/10</f>
        <v>15.3</v>
      </c>
      <c r="E240" s="93" t="s">
        <v>285</v>
      </c>
      <c r="F240" s="43" t="s">
        <v>295</v>
      </c>
      <c r="G240" s="43"/>
      <c r="H240" s="71"/>
      <c r="I240" s="71"/>
      <c r="J240" s="71"/>
      <c r="K240" s="71"/>
      <c r="L240" s="71"/>
      <c r="M240" s="49"/>
    </row>
    <row r="241" spans="2:13" ht="55.15" customHeight="1" x14ac:dyDescent="0.2">
      <c r="B241" s="44" t="str">
        <f>CONCATENATE("14.",Prüfkriterien_1116[[#This Row],[Spalte2]])</f>
        <v>14.14</v>
      </c>
      <c r="C241" s="45">
        <f>ROW()-ROW(Prüfkriterien_1116[[#Headers],[Spalte3]])</f>
        <v>14</v>
      </c>
      <c r="D241" s="45">
        <f>(Prüfkriterien_1116[Spalte2]+140)/10</f>
        <v>15.4</v>
      </c>
      <c r="E241" s="93" t="s">
        <v>285</v>
      </c>
      <c r="F241" s="43" t="s">
        <v>201</v>
      </c>
      <c r="G241" s="43"/>
      <c r="H241" s="71"/>
      <c r="I241" s="71"/>
      <c r="J241" s="71"/>
      <c r="K241" s="71"/>
      <c r="L241" s="71"/>
      <c r="M241" s="49"/>
    </row>
    <row r="242" spans="2:13" ht="60" customHeight="1" x14ac:dyDescent="0.2">
      <c r="B242" s="56" t="str">
        <f>CONCATENATE("14.",Prüfkriterien_1116[[#This Row],[Spalte2]])</f>
        <v>14.15</v>
      </c>
      <c r="C242" s="57">
        <f>ROW()-ROW(Prüfkriterien_1116[[#Headers],[Spalte3]])</f>
        <v>15</v>
      </c>
      <c r="D242" s="57">
        <f>(Prüfkriterien_1116[Spalte2]+140)/10</f>
        <v>15.5</v>
      </c>
      <c r="E242" s="93" t="s">
        <v>285</v>
      </c>
      <c r="F242" s="43" t="s">
        <v>202</v>
      </c>
      <c r="G242" s="43"/>
      <c r="H242" s="71"/>
      <c r="I242" s="71"/>
      <c r="J242" s="71"/>
      <c r="K242" s="71"/>
      <c r="L242" s="71"/>
      <c r="M242" s="86"/>
    </row>
    <row r="243" spans="2:13" hidden="1" x14ac:dyDescent="0.2">
      <c r="B243" s="153" t="s">
        <v>79</v>
      </c>
      <c r="C243" s="154"/>
      <c r="D243" s="154"/>
      <c r="E243" s="154"/>
      <c r="F243" s="154"/>
      <c r="G243" s="154"/>
      <c r="H243" s="154"/>
      <c r="I243" s="154"/>
      <c r="J243" s="154"/>
      <c r="K243" s="154"/>
      <c r="L243" s="154"/>
      <c r="M243" s="155"/>
    </row>
    <row r="244" spans="2:13" hidden="1" x14ac:dyDescent="0.2">
      <c r="B244" s="44" t="s">
        <v>39</v>
      </c>
      <c r="C244" s="45" t="s">
        <v>40</v>
      </c>
      <c r="D244" s="45" t="s">
        <v>41</v>
      </c>
      <c r="E244" s="31" t="s">
        <v>42</v>
      </c>
      <c r="F244" s="32" t="s">
        <v>43</v>
      </c>
      <c r="G244" s="32" t="s">
        <v>46</v>
      </c>
      <c r="H244" s="33" t="s">
        <v>47</v>
      </c>
      <c r="I244" s="33" t="s">
        <v>48</v>
      </c>
      <c r="J244" s="33" t="s">
        <v>49</v>
      </c>
      <c r="K244" s="33" t="s">
        <v>50</v>
      </c>
      <c r="L244" s="33" t="s">
        <v>51</v>
      </c>
      <c r="M244" s="34" t="s">
        <v>52</v>
      </c>
    </row>
    <row r="245" spans="2:13" hidden="1" x14ac:dyDescent="0.2">
      <c r="B245" s="44" t="str">
        <f>CONCATENATE("15.",Prüfkriterien_1117[[#This Row],[Spalte2]])</f>
        <v>15.1</v>
      </c>
      <c r="C245" s="45">
        <f>ROW()-ROW(Prüfkriterien_1117[[#Headers],[Spalte3]])</f>
        <v>1</v>
      </c>
      <c r="D245" s="45">
        <f>(Prüfkriterien_1117[Spalte2]+150)/10</f>
        <v>15.1</v>
      </c>
      <c r="E245" s="31"/>
      <c r="F245" s="32"/>
      <c r="G245" s="32"/>
      <c r="H245" s="71"/>
      <c r="I245" s="71"/>
      <c r="J245" s="71"/>
      <c r="K245" s="71"/>
      <c r="L245" s="71"/>
      <c r="M245" s="49"/>
    </row>
    <row r="246" spans="2:13" hidden="1" x14ac:dyDescent="0.2">
      <c r="B246" s="56" t="str">
        <f>CONCATENATE("15.",Prüfkriterien_1117[[#This Row],[Spalte2]])</f>
        <v>15.2</v>
      </c>
      <c r="C246" s="57">
        <f>ROW()-ROW(Prüfkriterien_1117[[#Headers],[Spalte3]])</f>
        <v>2</v>
      </c>
      <c r="D246" s="57">
        <f>(Prüfkriterien_1117[Spalte2]+150)/10</f>
        <v>15.2</v>
      </c>
      <c r="E246" s="58"/>
      <c r="F246" s="59"/>
      <c r="G246" s="59"/>
      <c r="H246" s="71"/>
      <c r="I246" s="71"/>
      <c r="J246" s="71"/>
      <c r="K246" s="71"/>
      <c r="L246" s="71"/>
      <c r="M246" s="86"/>
    </row>
    <row r="247" spans="2:13" hidden="1" x14ac:dyDescent="0.2">
      <c r="B247" s="44" t="str">
        <f>CONCATENATE("15.",Prüfkriterien_1117[[#This Row],[Spalte2]])</f>
        <v>15.3</v>
      </c>
      <c r="C247" s="45">
        <f>ROW()-ROW(Prüfkriterien_1117[[#Headers],[Spalte3]])</f>
        <v>3</v>
      </c>
      <c r="D247" s="45">
        <f>(Prüfkriterien_1117[Spalte2]+150)/10</f>
        <v>15.3</v>
      </c>
      <c r="E247" s="31"/>
      <c r="F247" s="32"/>
      <c r="G247" s="32"/>
      <c r="H247" s="71"/>
      <c r="I247" s="71"/>
      <c r="J247" s="71"/>
      <c r="K247" s="71"/>
      <c r="L247" s="71"/>
      <c r="M247" s="49"/>
    </row>
    <row r="248" spans="2:13" hidden="1" x14ac:dyDescent="0.2">
      <c r="B248" s="44" t="str">
        <f>CONCATENATE("15.",Prüfkriterien_1117[[#This Row],[Spalte2]])</f>
        <v>15.4</v>
      </c>
      <c r="C248" s="45">
        <f>ROW()-ROW(Prüfkriterien_1117[[#Headers],[Spalte3]])</f>
        <v>4</v>
      </c>
      <c r="D248" s="45">
        <f>(Prüfkriterien_1117[Spalte2]+150)/10</f>
        <v>15.4</v>
      </c>
      <c r="E248" s="31"/>
      <c r="F248" s="32"/>
      <c r="G248" s="32"/>
      <c r="H248" s="71"/>
      <c r="I248" s="71"/>
      <c r="J248" s="71"/>
      <c r="K248" s="71"/>
      <c r="L248" s="71"/>
      <c r="M248" s="49"/>
    </row>
    <row r="249" spans="2:13" hidden="1" x14ac:dyDescent="0.2">
      <c r="B249" s="56" t="str">
        <f>CONCATENATE("15.",Prüfkriterien_1117[[#This Row],[Spalte2]])</f>
        <v>15.5</v>
      </c>
      <c r="C249" s="57">
        <f>ROW()-ROW(Prüfkriterien_1117[[#Headers],[Spalte3]])</f>
        <v>5</v>
      </c>
      <c r="D249" s="57">
        <f>(Prüfkriterien_1117[Spalte2]+150)/10</f>
        <v>15.5</v>
      </c>
      <c r="E249" s="58"/>
      <c r="F249" s="59"/>
      <c r="G249" s="59"/>
      <c r="H249" s="71"/>
      <c r="I249" s="71"/>
      <c r="J249" s="71"/>
      <c r="K249" s="71"/>
      <c r="L249" s="71"/>
      <c r="M249" s="86"/>
    </row>
    <row r="250" spans="2:13" hidden="1" x14ac:dyDescent="0.2">
      <c r="B250" s="153" t="s">
        <v>80</v>
      </c>
      <c r="C250" s="154"/>
      <c r="D250" s="154"/>
      <c r="E250" s="154"/>
      <c r="F250" s="154"/>
      <c r="G250" s="154"/>
      <c r="H250" s="154"/>
      <c r="I250" s="154"/>
      <c r="J250" s="154"/>
      <c r="K250" s="154"/>
      <c r="L250" s="154"/>
      <c r="M250" s="155"/>
    </row>
    <row r="251" spans="2:13" hidden="1" x14ac:dyDescent="0.2">
      <c r="B251" s="44" t="s">
        <v>39</v>
      </c>
      <c r="C251" s="45" t="s">
        <v>40</v>
      </c>
      <c r="D251" s="45" t="s">
        <v>41</v>
      </c>
      <c r="E251" s="31" t="s">
        <v>42</v>
      </c>
      <c r="F251" s="32" t="s">
        <v>43</v>
      </c>
      <c r="G251" s="32" t="s">
        <v>46</v>
      </c>
      <c r="H251" s="33" t="s">
        <v>47</v>
      </c>
      <c r="I251" s="33" t="s">
        <v>48</v>
      </c>
      <c r="J251" s="33" t="s">
        <v>49</v>
      </c>
      <c r="K251" s="33" t="s">
        <v>50</v>
      </c>
      <c r="L251" s="33" t="s">
        <v>51</v>
      </c>
      <c r="M251" s="34" t="s">
        <v>52</v>
      </c>
    </row>
    <row r="252" spans="2:13" hidden="1" x14ac:dyDescent="0.2">
      <c r="B252" s="44" t="str">
        <f>CONCATENATE("16.",Prüfkriterien_1118[[#This Row],[Spalte2]])</f>
        <v>16.1</v>
      </c>
      <c r="C252" s="45">
        <f>ROW()-ROW(Prüfkriterien_1118[[#Headers],[Spalte3]])</f>
        <v>1</v>
      </c>
      <c r="D252" s="45">
        <f>(Prüfkriterien_1118[Spalte2]+160)/10</f>
        <v>16.100000000000001</v>
      </c>
      <c r="E252" s="31"/>
      <c r="F252" s="32"/>
      <c r="G252" s="32"/>
      <c r="H252" s="71"/>
      <c r="I252" s="71"/>
      <c r="J252" s="71"/>
      <c r="K252" s="71"/>
      <c r="L252" s="71"/>
      <c r="M252" s="49"/>
    </row>
    <row r="253" spans="2:13" hidden="1" x14ac:dyDescent="0.2">
      <c r="B253" s="56" t="str">
        <f>CONCATENATE("16.",Prüfkriterien_1118[[#This Row],[Spalte2]])</f>
        <v>16.2</v>
      </c>
      <c r="C253" s="57">
        <f>ROW()-ROW(Prüfkriterien_1118[[#Headers],[Spalte3]])</f>
        <v>2</v>
      </c>
      <c r="D253" s="57">
        <f>(Prüfkriterien_1118[Spalte2]+160)/10</f>
        <v>16.2</v>
      </c>
      <c r="E253" s="58"/>
      <c r="F253" s="59"/>
      <c r="G253" s="59"/>
      <c r="H253" s="71"/>
      <c r="I253" s="71"/>
      <c r="J253" s="71"/>
      <c r="K253" s="71"/>
      <c r="L253" s="71"/>
      <c r="M253" s="86"/>
    </row>
    <row r="254" spans="2:13" hidden="1" x14ac:dyDescent="0.2">
      <c r="B254" s="44" t="str">
        <f>CONCATENATE("16.",Prüfkriterien_1118[[#This Row],[Spalte2]])</f>
        <v>16.3</v>
      </c>
      <c r="C254" s="45">
        <f>ROW()-ROW(Prüfkriterien_1118[[#Headers],[Spalte3]])</f>
        <v>3</v>
      </c>
      <c r="D254" s="45">
        <f>(Prüfkriterien_1118[Spalte2]+160)/10</f>
        <v>16.3</v>
      </c>
      <c r="E254" s="31"/>
      <c r="F254" s="32"/>
      <c r="G254" s="32"/>
      <c r="H254" s="71"/>
      <c r="I254" s="71"/>
      <c r="J254" s="71"/>
      <c r="K254" s="71"/>
      <c r="L254" s="71"/>
      <c r="M254" s="49"/>
    </row>
    <row r="255" spans="2:13" hidden="1" x14ac:dyDescent="0.2">
      <c r="B255" s="44" t="str">
        <f>CONCATENATE("16.",Prüfkriterien_1118[[#This Row],[Spalte2]])</f>
        <v>16.4</v>
      </c>
      <c r="C255" s="45">
        <f>ROW()-ROW(Prüfkriterien_1118[[#Headers],[Spalte3]])</f>
        <v>4</v>
      </c>
      <c r="D255" s="45">
        <f>(Prüfkriterien_1118[Spalte2]+160)/10</f>
        <v>16.399999999999999</v>
      </c>
      <c r="E255" s="31"/>
      <c r="F255" s="32"/>
      <c r="G255" s="32"/>
      <c r="H255" s="71"/>
      <c r="I255" s="71"/>
      <c r="J255" s="71"/>
      <c r="K255" s="71"/>
      <c r="L255" s="71"/>
      <c r="M255" s="49"/>
    </row>
    <row r="256" spans="2:13" hidden="1" x14ac:dyDescent="0.2">
      <c r="B256" s="56" t="str">
        <f>CONCATENATE("16.",Prüfkriterien_1118[[#This Row],[Spalte2]])</f>
        <v>16.5</v>
      </c>
      <c r="C256" s="57">
        <f>ROW()-ROW(Prüfkriterien_1118[[#Headers],[Spalte3]])</f>
        <v>5</v>
      </c>
      <c r="D256" s="57">
        <f>(Prüfkriterien_1118[Spalte2]+160)/10</f>
        <v>16.5</v>
      </c>
      <c r="E256" s="58"/>
      <c r="F256" s="59"/>
      <c r="G256" s="59"/>
      <c r="H256" s="71"/>
      <c r="I256" s="71"/>
      <c r="J256" s="71"/>
      <c r="K256" s="71"/>
      <c r="L256" s="71"/>
      <c r="M256" s="86"/>
    </row>
    <row r="257" spans="2:13" hidden="1" x14ac:dyDescent="0.2">
      <c r="B257" s="153" t="s">
        <v>81</v>
      </c>
      <c r="C257" s="154"/>
      <c r="D257" s="154"/>
      <c r="E257" s="154"/>
      <c r="F257" s="154"/>
      <c r="G257" s="154"/>
      <c r="H257" s="154"/>
      <c r="I257" s="154"/>
      <c r="J257" s="154"/>
      <c r="K257" s="154"/>
      <c r="L257" s="154"/>
      <c r="M257" s="155"/>
    </row>
    <row r="258" spans="2:13" hidden="1" x14ac:dyDescent="0.2">
      <c r="B258" s="44" t="s">
        <v>39</v>
      </c>
      <c r="C258" s="45" t="s">
        <v>40</v>
      </c>
      <c r="D258" s="45" t="s">
        <v>41</v>
      </c>
      <c r="E258" s="31" t="s">
        <v>42</v>
      </c>
      <c r="F258" s="32" t="s">
        <v>43</v>
      </c>
      <c r="G258" s="32" t="s">
        <v>46</v>
      </c>
      <c r="H258" s="33" t="s">
        <v>47</v>
      </c>
      <c r="I258" s="33" t="s">
        <v>48</v>
      </c>
      <c r="J258" s="33" t="s">
        <v>49</v>
      </c>
      <c r="K258" s="33" t="s">
        <v>50</v>
      </c>
      <c r="L258" s="33" t="s">
        <v>51</v>
      </c>
      <c r="M258" s="34" t="s">
        <v>52</v>
      </c>
    </row>
    <row r="259" spans="2:13" hidden="1" x14ac:dyDescent="0.2">
      <c r="B259" s="44" t="str">
        <f>CONCATENATE("17.",Prüfkriterien_1119[[#This Row],[Spalte2]])</f>
        <v>17.1</v>
      </c>
      <c r="C259" s="45">
        <f>ROW()-ROW(Prüfkriterien_1119[[#Headers],[Spalte3]])</f>
        <v>1</v>
      </c>
      <c r="D259" s="45">
        <f>(Prüfkriterien_1119[Spalte2]+170)/10</f>
        <v>17.100000000000001</v>
      </c>
      <c r="E259" s="31"/>
      <c r="F259" s="32"/>
      <c r="G259" s="32"/>
      <c r="H259" s="71"/>
      <c r="I259" s="71"/>
      <c r="J259" s="71"/>
      <c r="K259" s="71"/>
      <c r="L259" s="71"/>
      <c r="M259" s="49"/>
    </row>
    <row r="260" spans="2:13" hidden="1" x14ac:dyDescent="0.2">
      <c r="B260" s="56" t="str">
        <f>CONCATENATE("17.",Prüfkriterien_1119[[#This Row],[Spalte2]])</f>
        <v>17.2</v>
      </c>
      <c r="C260" s="57">
        <f>ROW()-ROW(Prüfkriterien_1119[[#Headers],[Spalte3]])</f>
        <v>2</v>
      </c>
      <c r="D260" s="57">
        <f>(Prüfkriterien_1119[Spalte2]+170)/10</f>
        <v>17.2</v>
      </c>
      <c r="E260" s="58"/>
      <c r="F260" s="59"/>
      <c r="G260" s="59"/>
      <c r="H260" s="71"/>
      <c r="I260" s="71"/>
      <c r="J260" s="71"/>
      <c r="K260" s="71"/>
      <c r="L260" s="71"/>
      <c r="M260" s="86"/>
    </row>
    <row r="261" spans="2:13" hidden="1" x14ac:dyDescent="0.2">
      <c r="B261" s="44" t="str">
        <f>CONCATENATE("17.",Prüfkriterien_1119[[#This Row],[Spalte2]])</f>
        <v>17.3</v>
      </c>
      <c r="C261" s="45">
        <f>ROW()-ROW(Prüfkriterien_1119[[#Headers],[Spalte3]])</f>
        <v>3</v>
      </c>
      <c r="D261" s="45">
        <f>(Prüfkriterien_1119[Spalte2]+170)/10</f>
        <v>17.3</v>
      </c>
      <c r="E261" s="31"/>
      <c r="F261" s="32"/>
      <c r="G261" s="32"/>
      <c r="H261" s="71"/>
      <c r="I261" s="71"/>
      <c r="J261" s="71"/>
      <c r="K261" s="71"/>
      <c r="L261" s="71"/>
      <c r="M261" s="49"/>
    </row>
    <row r="262" spans="2:13" hidden="1" x14ac:dyDescent="0.2">
      <c r="B262" s="44" t="str">
        <f>CONCATENATE("17.",Prüfkriterien_1119[[#This Row],[Spalte2]])</f>
        <v>17.4</v>
      </c>
      <c r="C262" s="45">
        <f>ROW()-ROW(Prüfkriterien_1119[[#Headers],[Spalte3]])</f>
        <v>4</v>
      </c>
      <c r="D262" s="45">
        <f>(Prüfkriterien_1119[Spalte2]+170)/10</f>
        <v>17.399999999999999</v>
      </c>
      <c r="E262" s="31"/>
      <c r="F262" s="32"/>
      <c r="G262" s="32"/>
      <c r="H262" s="71"/>
      <c r="I262" s="71"/>
      <c r="J262" s="71"/>
      <c r="K262" s="71"/>
      <c r="L262" s="71"/>
      <c r="M262" s="49"/>
    </row>
    <row r="263" spans="2:13" hidden="1" x14ac:dyDescent="0.2">
      <c r="B263" s="56" t="str">
        <f>CONCATENATE("17.",Prüfkriterien_1119[[#This Row],[Spalte2]])</f>
        <v>17.5</v>
      </c>
      <c r="C263" s="57">
        <f>ROW()-ROW(Prüfkriterien_1119[[#Headers],[Spalte3]])</f>
        <v>5</v>
      </c>
      <c r="D263" s="57">
        <f>(Prüfkriterien_1119[Spalte2]+170)/10</f>
        <v>17.5</v>
      </c>
      <c r="E263" s="58"/>
      <c r="F263" s="59"/>
      <c r="G263" s="59"/>
      <c r="H263" s="71"/>
      <c r="I263" s="71"/>
      <c r="J263" s="71"/>
      <c r="K263" s="71"/>
      <c r="L263" s="71"/>
      <c r="M263" s="86"/>
    </row>
    <row r="264" spans="2:13" hidden="1" x14ac:dyDescent="0.2">
      <c r="B264" s="153" t="s">
        <v>82</v>
      </c>
      <c r="C264" s="154"/>
      <c r="D264" s="154"/>
      <c r="E264" s="154"/>
      <c r="F264" s="154"/>
      <c r="G264" s="154"/>
      <c r="H264" s="154"/>
      <c r="I264" s="154"/>
      <c r="J264" s="154"/>
      <c r="K264" s="154"/>
      <c r="L264" s="154"/>
      <c r="M264" s="155"/>
    </row>
    <row r="265" spans="2:13" hidden="1" x14ac:dyDescent="0.2">
      <c r="B265" s="44" t="s">
        <v>39</v>
      </c>
      <c r="C265" s="45" t="s">
        <v>40</v>
      </c>
      <c r="D265" s="45" t="s">
        <v>41</v>
      </c>
      <c r="E265" s="31" t="s">
        <v>42</v>
      </c>
      <c r="F265" s="32" t="s">
        <v>43</v>
      </c>
      <c r="G265" s="32" t="s">
        <v>46</v>
      </c>
      <c r="H265" s="33" t="s">
        <v>47</v>
      </c>
      <c r="I265" s="33" t="s">
        <v>48</v>
      </c>
      <c r="J265" s="33" t="s">
        <v>49</v>
      </c>
      <c r="K265" s="33" t="s">
        <v>50</v>
      </c>
      <c r="L265" s="33" t="s">
        <v>51</v>
      </c>
      <c r="M265" s="34" t="s">
        <v>52</v>
      </c>
    </row>
    <row r="266" spans="2:13" hidden="1" x14ac:dyDescent="0.2">
      <c r="B266" s="44" t="str">
        <f>CONCATENATE("18.",Prüfkriterien_1120[[#This Row],[Spalte2]])</f>
        <v>18.1</v>
      </c>
      <c r="C266" s="45">
        <f>ROW()-ROW(Prüfkriterien_1120[[#Headers],[Spalte3]])</f>
        <v>1</v>
      </c>
      <c r="D266" s="45">
        <f>(Prüfkriterien_1120[Spalte2]+180)/10</f>
        <v>18.100000000000001</v>
      </c>
      <c r="E266" s="31"/>
      <c r="F266" s="32"/>
      <c r="G266" s="32"/>
      <c r="H266" s="71"/>
      <c r="I266" s="71"/>
      <c r="J266" s="71"/>
      <c r="K266" s="71"/>
      <c r="L266" s="71"/>
      <c r="M266" s="49"/>
    </row>
    <row r="267" spans="2:13" hidden="1" x14ac:dyDescent="0.2">
      <c r="B267" s="56" t="str">
        <f>CONCATENATE("18.",Prüfkriterien_1120[[#This Row],[Spalte2]])</f>
        <v>18.2</v>
      </c>
      <c r="C267" s="57">
        <f>ROW()-ROW(Prüfkriterien_1120[[#Headers],[Spalte3]])</f>
        <v>2</v>
      </c>
      <c r="D267" s="57">
        <f>(Prüfkriterien_1120[Spalte2]+180)/10</f>
        <v>18.2</v>
      </c>
      <c r="E267" s="58"/>
      <c r="F267" s="59"/>
      <c r="G267" s="59"/>
      <c r="H267" s="71"/>
      <c r="I267" s="71"/>
      <c r="J267" s="71"/>
      <c r="K267" s="71"/>
      <c r="L267" s="71"/>
      <c r="M267" s="86"/>
    </row>
    <row r="268" spans="2:13" hidden="1" x14ac:dyDescent="0.2">
      <c r="B268" s="44" t="str">
        <f>CONCATENATE("18.",Prüfkriterien_1120[[#This Row],[Spalte2]])</f>
        <v>18.3</v>
      </c>
      <c r="C268" s="45">
        <f>ROW()-ROW(Prüfkriterien_1120[[#Headers],[Spalte3]])</f>
        <v>3</v>
      </c>
      <c r="D268" s="45">
        <f>(Prüfkriterien_1120[Spalte2]+180)/10</f>
        <v>18.3</v>
      </c>
      <c r="E268" s="31"/>
      <c r="F268" s="32"/>
      <c r="G268" s="32"/>
      <c r="H268" s="71"/>
      <c r="I268" s="71"/>
      <c r="J268" s="71"/>
      <c r="K268" s="71"/>
      <c r="L268" s="71"/>
      <c r="M268" s="49"/>
    </row>
    <row r="269" spans="2:13" hidden="1" x14ac:dyDescent="0.2">
      <c r="B269" s="44" t="str">
        <f>CONCATENATE("18.",Prüfkriterien_1120[[#This Row],[Spalte2]])</f>
        <v>18.4</v>
      </c>
      <c r="C269" s="45">
        <f>ROW()-ROW(Prüfkriterien_1120[[#Headers],[Spalte3]])</f>
        <v>4</v>
      </c>
      <c r="D269" s="45">
        <f>(Prüfkriterien_1120[Spalte2]+180)/10</f>
        <v>18.399999999999999</v>
      </c>
      <c r="E269" s="31"/>
      <c r="F269" s="32"/>
      <c r="G269" s="32"/>
      <c r="H269" s="71"/>
      <c r="I269" s="71"/>
      <c r="J269" s="71"/>
      <c r="K269" s="71"/>
      <c r="L269" s="71"/>
      <c r="M269" s="49"/>
    </row>
    <row r="270" spans="2:13" hidden="1" x14ac:dyDescent="0.2">
      <c r="B270" s="56" t="str">
        <f>CONCATENATE("18.",Prüfkriterien_1120[[#This Row],[Spalte2]])</f>
        <v>18.5</v>
      </c>
      <c r="C270" s="57">
        <f>ROW()-ROW(Prüfkriterien_1120[[#Headers],[Spalte3]])</f>
        <v>5</v>
      </c>
      <c r="D270" s="57">
        <f>(Prüfkriterien_1120[Spalte2]+180)/10</f>
        <v>18.5</v>
      </c>
      <c r="E270" s="58"/>
      <c r="F270" s="59"/>
      <c r="G270" s="59"/>
      <c r="H270" s="71"/>
      <c r="I270" s="71"/>
      <c r="J270" s="71"/>
      <c r="K270" s="71"/>
      <c r="L270" s="71"/>
      <c r="M270" s="86"/>
    </row>
    <row r="271" spans="2:13" hidden="1" x14ac:dyDescent="0.2">
      <c r="B271" s="153" t="s">
        <v>83</v>
      </c>
      <c r="C271" s="154"/>
      <c r="D271" s="154"/>
      <c r="E271" s="154"/>
      <c r="F271" s="154"/>
      <c r="G271" s="154"/>
      <c r="H271" s="154"/>
      <c r="I271" s="154"/>
      <c r="J271" s="154"/>
      <c r="K271" s="154"/>
      <c r="L271" s="154"/>
      <c r="M271" s="155"/>
    </row>
    <row r="272" spans="2:13" hidden="1" x14ac:dyDescent="0.2">
      <c r="B272" s="44" t="s">
        <v>39</v>
      </c>
      <c r="C272" s="45" t="s">
        <v>40</v>
      </c>
      <c r="D272" s="45" t="s">
        <v>41</v>
      </c>
      <c r="E272" s="31" t="s">
        <v>42</v>
      </c>
      <c r="F272" s="32" t="s">
        <v>43</v>
      </c>
      <c r="G272" s="32" t="s">
        <v>46</v>
      </c>
      <c r="H272" s="33" t="s">
        <v>47</v>
      </c>
      <c r="I272" s="33" t="s">
        <v>48</v>
      </c>
      <c r="J272" s="33" t="s">
        <v>49</v>
      </c>
      <c r="K272" s="33" t="s">
        <v>50</v>
      </c>
      <c r="L272" s="33" t="s">
        <v>51</v>
      </c>
      <c r="M272" s="34" t="s">
        <v>52</v>
      </c>
    </row>
    <row r="273" spans="2:13" hidden="1" x14ac:dyDescent="0.2">
      <c r="B273" s="44" t="str">
        <f>CONCATENATE("19.",Prüfkriterien_1121[[#This Row],[Spalte2]])</f>
        <v>19.1</v>
      </c>
      <c r="C273" s="45">
        <f>ROW()-ROW(Prüfkriterien_1121[[#Headers],[Spalte3]])</f>
        <v>1</v>
      </c>
      <c r="D273" s="45">
        <f>(Prüfkriterien_1121[Spalte2]+190)/10</f>
        <v>19.100000000000001</v>
      </c>
      <c r="E273" s="31"/>
      <c r="F273" s="32"/>
      <c r="G273" s="32"/>
      <c r="H273" s="71"/>
      <c r="I273" s="71"/>
      <c r="J273" s="71"/>
      <c r="K273" s="71"/>
      <c r="L273" s="71"/>
      <c r="M273" s="49"/>
    </row>
    <row r="274" spans="2:13" hidden="1" x14ac:dyDescent="0.2">
      <c r="B274" s="56" t="str">
        <f>CONCATENATE("19.",Prüfkriterien_1121[[#This Row],[Spalte2]])</f>
        <v>19.2</v>
      </c>
      <c r="C274" s="57">
        <f>ROW()-ROW(Prüfkriterien_1121[[#Headers],[Spalte3]])</f>
        <v>2</v>
      </c>
      <c r="D274" s="57">
        <f>(Prüfkriterien_1121[Spalte2]+190)/10</f>
        <v>19.2</v>
      </c>
      <c r="E274" s="58"/>
      <c r="F274" s="59"/>
      <c r="G274" s="59"/>
      <c r="H274" s="71"/>
      <c r="I274" s="71"/>
      <c r="J274" s="71"/>
      <c r="K274" s="71"/>
      <c r="L274" s="71"/>
      <c r="M274" s="86"/>
    </row>
    <row r="275" spans="2:13" hidden="1" x14ac:dyDescent="0.2">
      <c r="B275" s="44" t="str">
        <f>CONCATENATE("19.",Prüfkriterien_1121[[#This Row],[Spalte2]])</f>
        <v>19.3</v>
      </c>
      <c r="C275" s="45">
        <f>ROW()-ROW(Prüfkriterien_1121[[#Headers],[Spalte3]])</f>
        <v>3</v>
      </c>
      <c r="D275" s="45">
        <f>(Prüfkriterien_1121[Spalte2]+190)/10</f>
        <v>19.3</v>
      </c>
      <c r="E275" s="31"/>
      <c r="F275" s="32"/>
      <c r="G275" s="32"/>
      <c r="H275" s="71"/>
      <c r="I275" s="71"/>
      <c r="J275" s="71"/>
      <c r="K275" s="71"/>
      <c r="L275" s="71"/>
      <c r="M275" s="49"/>
    </row>
    <row r="276" spans="2:13" hidden="1" x14ac:dyDescent="0.2">
      <c r="B276" s="44" t="str">
        <f>CONCATENATE("19.",Prüfkriterien_1121[[#This Row],[Spalte2]])</f>
        <v>19.4</v>
      </c>
      <c r="C276" s="45">
        <f>ROW()-ROW(Prüfkriterien_1121[[#Headers],[Spalte3]])</f>
        <v>4</v>
      </c>
      <c r="D276" s="45">
        <f>(Prüfkriterien_1121[Spalte2]+190)/10</f>
        <v>19.399999999999999</v>
      </c>
      <c r="E276" s="31"/>
      <c r="F276" s="32"/>
      <c r="G276" s="32"/>
      <c r="H276" s="71"/>
      <c r="I276" s="71"/>
      <c r="J276" s="71"/>
      <c r="K276" s="71"/>
      <c r="L276" s="71"/>
      <c r="M276" s="49"/>
    </row>
    <row r="277" spans="2:13" hidden="1" x14ac:dyDescent="0.2">
      <c r="B277" s="56" t="str">
        <f>CONCATENATE("19.",Prüfkriterien_1121[[#This Row],[Spalte2]])</f>
        <v>19.5</v>
      </c>
      <c r="C277" s="57">
        <f>ROW()-ROW(Prüfkriterien_1121[[#Headers],[Spalte3]])</f>
        <v>5</v>
      </c>
      <c r="D277" s="57">
        <f>(Prüfkriterien_1121[Spalte2]+190)/10</f>
        <v>19.5</v>
      </c>
      <c r="E277" s="58"/>
      <c r="F277" s="59"/>
      <c r="G277" s="59"/>
      <c r="H277" s="71"/>
      <c r="I277" s="71"/>
      <c r="J277" s="71"/>
      <c r="K277" s="71"/>
      <c r="L277" s="71"/>
      <c r="M277" s="86"/>
    </row>
    <row r="278" spans="2:13" hidden="1" x14ac:dyDescent="0.2">
      <c r="B278" s="153" t="s">
        <v>84</v>
      </c>
      <c r="C278" s="154"/>
      <c r="D278" s="154"/>
      <c r="E278" s="154"/>
      <c r="F278" s="154"/>
      <c r="G278" s="154"/>
      <c r="H278" s="154"/>
      <c r="I278" s="154"/>
      <c r="J278" s="154"/>
      <c r="K278" s="154"/>
      <c r="L278" s="154"/>
      <c r="M278" s="155"/>
    </row>
    <row r="279" spans="2:13" hidden="1" x14ac:dyDescent="0.2">
      <c r="B279" s="44" t="s">
        <v>39</v>
      </c>
      <c r="C279" s="45" t="s">
        <v>40</v>
      </c>
      <c r="D279" s="45" t="s">
        <v>41</v>
      </c>
      <c r="E279" s="31" t="s">
        <v>42</v>
      </c>
      <c r="F279" s="32" t="s">
        <v>43</v>
      </c>
      <c r="G279" s="32" t="s">
        <v>46</v>
      </c>
      <c r="H279" s="33" t="s">
        <v>47</v>
      </c>
      <c r="I279" s="33" t="s">
        <v>48</v>
      </c>
      <c r="J279" s="33" t="s">
        <v>49</v>
      </c>
      <c r="K279" s="33" t="s">
        <v>50</v>
      </c>
      <c r="L279" s="33" t="s">
        <v>51</v>
      </c>
      <c r="M279" s="34" t="s">
        <v>52</v>
      </c>
    </row>
    <row r="280" spans="2:13" hidden="1" x14ac:dyDescent="0.2">
      <c r="B280" s="44" t="str">
        <f>CONCATENATE("20.",Prüfkriterien_1122[[#This Row],[Spalte2]])</f>
        <v>20.1</v>
      </c>
      <c r="C280" s="45">
        <f>ROW()-ROW(Prüfkriterien_1122[[#Headers],[Spalte3]])</f>
        <v>1</v>
      </c>
      <c r="D280" s="45">
        <f>(Prüfkriterien_1122[Spalte2]+200)/10</f>
        <v>20.100000000000001</v>
      </c>
      <c r="E280" s="31"/>
      <c r="F280" s="32"/>
      <c r="G280" s="32"/>
      <c r="H280" s="71"/>
      <c r="I280" s="71"/>
      <c r="J280" s="71"/>
      <c r="K280" s="71"/>
      <c r="L280" s="71"/>
      <c r="M280" s="49"/>
    </row>
    <row r="281" spans="2:13" hidden="1" x14ac:dyDescent="0.2">
      <c r="B281" s="56" t="str">
        <f>CONCATENATE("20.",Prüfkriterien_1122[[#This Row],[Spalte2]])</f>
        <v>20.2</v>
      </c>
      <c r="C281" s="57">
        <f>ROW()-ROW(Prüfkriterien_1122[[#Headers],[Spalte3]])</f>
        <v>2</v>
      </c>
      <c r="D281" s="57">
        <f>(Prüfkriterien_1122[Spalte2]+200)/10</f>
        <v>20.2</v>
      </c>
      <c r="E281" s="58"/>
      <c r="F281" s="59"/>
      <c r="G281" s="59"/>
      <c r="H281" s="71"/>
      <c r="I281" s="71"/>
      <c r="J281" s="71"/>
      <c r="K281" s="71"/>
      <c r="L281" s="71"/>
      <c r="M281" s="86"/>
    </row>
    <row r="282" spans="2:13" hidden="1" x14ac:dyDescent="0.2">
      <c r="B282" s="44" t="str">
        <f>CONCATENATE("20.",Prüfkriterien_1122[[#This Row],[Spalte2]])</f>
        <v>20.3</v>
      </c>
      <c r="C282" s="45">
        <f>ROW()-ROW(Prüfkriterien_1122[[#Headers],[Spalte3]])</f>
        <v>3</v>
      </c>
      <c r="D282" s="45">
        <f>(Prüfkriterien_1122[Spalte2]+200)/10</f>
        <v>20.3</v>
      </c>
      <c r="E282" s="31"/>
      <c r="F282" s="32"/>
      <c r="G282" s="32"/>
      <c r="H282" s="71"/>
      <c r="I282" s="71"/>
      <c r="J282" s="71"/>
      <c r="K282" s="71"/>
      <c r="L282" s="71"/>
      <c r="M282" s="49"/>
    </row>
    <row r="283" spans="2:13" hidden="1" x14ac:dyDescent="0.2">
      <c r="B283" s="44" t="str">
        <f>CONCATENATE("20.",Prüfkriterien_1122[[#This Row],[Spalte2]])</f>
        <v>20.4</v>
      </c>
      <c r="C283" s="45">
        <f>ROW()-ROW(Prüfkriterien_1122[[#Headers],[Spalte3]])</f>
        <v>4</v>
      </c>
      <c r="D283" s="45">
        <f>(Prüfkriterien_1122[Spalte2]+200)/10</f>
        <v>20.399999999999999</v>
      </c>
      <c r="E283" s="31"/>
      <c r="F283" s="32"/>
      <c r="G283" s="32"/>
      <c r="H283" s="71"/>
      <c r="I283" s="71"/>
      <c r="J283" s="71"/>
      <c r="K283" s="71"/>
      <c r="L283" s="71"/>
      <c r="M283" s="49"/>
    </row>
    <row r="284" spans="2:13" hidden="1" x14ac:dyDescent="0.2">
      <c r="B284" s="56" t="str">
        <f>CONCATENATE("20.",Prüfkriterien_1122[[#This Row],[Spalte2]])</f>
        <v>20.5</v>
      </c>
      <c r="C284" s="57">
        <f>ROW()-ROW(Prüfkriterien_1122[[#Headers],[Spalte3]])</f>
        <v>5</v>
      </c>
      <c r="D284" s="57">
        <f>(Prüfkriterien_1122[Spalte2]+200)/10</f>
        <v>20.5</v>
      </c>
      <c r="E284" s="58"/>
      <c r="F284" s="59"/>
      <c r="G284" s="59"/>
      <c r="H284" s="71"/>
      <c r="I284" s="71"/>
      <c r="J284" s="71"/>
      <c r="K284" s="71"/>
      <c r="L284" s="71"/>
      <c r="M284" s="86"/>
    </row>
  </sheetData>
  <sheetProtection formatCells="0" formatRows="0" insertRows="0" deleteRows="0"/>
  <mergeCells count="32">
    <mergeCell ref="B52:M52"/>
    <mergeCell ref="C4:K4"/>
    <mergeCell ref="B6:B7"/>
    <mergeCell ref="C6:C7"/>
    <mergeCell ref="E6:E7"/>
    <mergeCell ref="F6:F7"/>
    <mergeCell ref="G6:G7"/>
    <mergeCell ref="H6:L6"/>
    <mergeCell ref="M6:M7"/>
    <mergeCell ref="D6:D7"/>
    <mergeCell ref="B39:M39"/>
    <mergeCell ref="B2:M2"/>
    <mergeCell ref="B5:M5"/>
    <mergeCell ref="B8:M8"/>
    <mergeCell ref="B25:M25"/>
    <mergeCell ref="B32:M32"/>
    <mergeCell ref="B3:M3"/>
    <mergeCell ref="B170:M170"/>
    <mergeCell ref="B71:M71"/>
    <mergeCell ref="B78:M78"/>
    <mergeCell ref="B86:M86"/>
    <mergeCell ref="B117:M117"/>
    <mergeCell ref="B145:M145"/>
    <mergeCell ref="B257:M257"/>
    <mergeCell ref="B264:M264"/>
    <mergeCell ref="B271:M271"/>
    <mergeCell ref="B278:M278"/>
    <mergeCell ref="B193:M193"/>
    <mergeCell ref="B204:M204"/>
    <mergeCell ref="B226:M226"/>
    <mergeCell ref="B243:M243"/>
    <mergeCell ref="B250:M25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41" operator="containsText" id="{5E95DCB8-8D9B-43CB-9F0E-367D7B8C392E}">
            <xm:f>NOT(ISERROR(SEARCH("grau",H26)))</xm:f>
            <xm:f>"grau"</xm:f>
            <x14:dxf>
              <font>
                <color rgb="FF808080"/>
              </font>
              <fill>
                <patternFill>
                  <bgColor rgb="FF808080"/>
                </patternFill>
              </fill>
            </x14:dxf>
          </x14:cfRule>
          <xm:sqref>H53:L53 H33:L33 H26:L26 H40:L40</xm:sqref>
        </x14:conditionalFormatting>
        <x14:conditionalFormatting xmlns:xm="http://schemas.microsoft.com/office/excel/2006/main">
          <x14:cfRule type="containsText" priority="38" operator="containsText" id="{856D55F9-5406-42BE-8943-059812964641}">
            <xm:f>NOT(ISERROR(SEARCH("grau",H10)))</xm:f>
            <xm:f>"grau"</xm:f>
            <x14:dxf>
              <font>
                <strike val="0"/>
                <color rgb="FF808080"/>
              </font>
              <fill>
                <patternFill>
                  <bgColor rgb="FF808080"/>
                </patternFill>
              </fill>
            </x14:dxf>
          </x14:cfRule>
          <xm:sqref>H10:L24</xm:sqref>
        </x14:conditionalFormatting>
        <x14:conditionalFormatting xmlns:xm="http://schemas.microsoft.com/office/excel/2006/main">
          <x14:cfRule type="containsText" priority="36" operator="containsText" id="{3EA6EFDB-E455-4F38-A982-1E38324F0343}">
            <xm:f>NOT(ISERROR(SEARCH("grau",H72)))</xm:f>
            <xm:f>"grau"</xm:f>
            <x14:dxf>
              <font>
                <color rgb="FF808080"/>
              </font>
              <fill>
                <patternFill>
                  <bgColor rgb="FF808080"/>
                </patternFill>
              </fill>
            </x14:dxf>
          </x14:cfRule>
          <xm:sqref>H72:L72</xm:sqref>
        </x14:conditionalFormatting>
        <x14:conditionalFormatting xmlns:xm="http://schemas.microsoft.com/office/excel/2006/main">
          <x14:cfRule type="containsText" priority="35" operator="containsText" id="{5BEAB68E-34A9-4110-B056-50320AFBCCB0}">
            <xm:f>NOT(ISERROR(SEARCH("grau",H79)))</xm:f>
            <xm:f>"grau"</xm:f>
            <x14:dxf>
              <font>
                <color rgb="FF808080"/>
              </font>
              <fill>
                <patternFill>
                  <bgColor rgb="FF808080"/>
                </patternFill>
              </fill>
            </x14:dxf>
          </x14:cfRule>
          <xm:sqref>H79:L79</xm:sqref>
        </x14:conditionalFormatting>
        <x14:conditionalFormatting xmlns:xm="http://schemas.microsoft.com/office/excel/2006/main">
          <x14:cfRule type="containsText" priority="34" operator="containsText" id="{CF7EDDB7-2157-4E54-80CC-AC6AB6FBA5CD}">
            <xm:f>NOT(ISERROR(SEARCH("grau",H87)))</xm:f>
            <xm:f>"grau"</xm:f>
            <x14:dxf>
              <font>
                <color rgb="FF808080"/>
              </font>
              <fill>
                <patternFill>
                  <bgColor rgb="FF808080"/>
                </patternFill>
              </fill>
            </x14:dxf>
          </x14:cfRule>
          <xm:sqref>H87:L87</xm:sqref>
        </x14:conditionalFormatting>
        <x14:conditionalFormatting xmlns:xm="http://schemas.microsoft.com/office/excel/2006/main">
          <x14:cfRule type="containsText" priority="33" operator="containsText" id="{A15A7D79-1345-4D48-A805-61E375A492E8}">
            <xm:f>NOT(ISERROR(SEARCH("grau",H118)))</xm:f>
            <xm:f>"grau"</xm:f>
            <x14:dxf>
              <font>
                <color rgb="FF808080"/>
              </font>
              <fill>
                <patternFill>
                  <bgColor rgb="FF808080"/>
                </patternFill>
              </fill>
            </x14:dxf>
          </x14:cfRule>
          <xm:sqref>H118:L118</xm:sqref>
        </x14:conditionalFormatting>
        <x14:conditionalFormatting xmlns:xm="http://schemas.microsoft.com/office/excel/2006/main">
          <x14:cfRule type="containsText" priority="32" operator="containsText" id="{24D64CB9-06C8-4AB6-96E9-068B2C93B725}">
            <xm:f>NOT(ISERROR(SEARCH("grau",H146)))</xm:f>
            <xm:f>"grau"</xm:f>
            <x14:dxf>
              <font>
                <color rgb="FF808080"/>
              </font>
              <fill>
                <patternFill>
                  <bgColor rgb="FF808080"/>
                </patternFill>
              </fill>
            </x14:dxf>
          </x14:cfRule>
          <xm:sqref>H146:L146</xm:sqref>
        </x14:conditionalFormatting>
        <x14:conditionalFormatting xmlns:xm="http://schemas.microsoft.com/office/excel/2006/main">
          <x14:cfRule type="containsText" priority="31" operator="containsText" id="{04852FE4-12C5-447A-9DDA-1F52D59ECA2D}">
            <xm:f>NOT(ISERROR(SEARCH("grau",H171)))</xm:f>
            <xm:f>"grau"</xm:f>
            <x14:dxf>
              <font>
                <color rgb="FF808080"/>
              </font>
              <fill>
                <patternFill>
                  <bgColor rgb="FF808080"/>
                </patternFill>
              </fill>
            </x14:dxf>
          </x14:cfRule>
          <xm:sqref>H171:L171</xm:sqref>
        </x14:conditionalFormatting>
        <x14:conditionalFormatting xmlns:xm="http://schemas.microsoft.com/office/excel/2006/main">
          <x14:cfRule type="containsText" priority="30" operator="containsText" id="{32CED03D-F2D6-43BD-96A2-05A09463D7C0}">
            <xm:f>NOT(ISERROR(SEARCH("grau",H27)))</xm:f>
            <xm:f>"grau"</xm:f>
            <x14:dxf>
              <font>
                <strike val="0"/>
                <color rgb="FF808080"/>
              </font>
              <fill>
                <patternFill>
                  <bgColor rgb="FF808080"/>
                </patternFill>
              </fill>
            </x14:dxf>
          </x14:cfRule>
          <xm:sqref>H27:L31</xm:sqref>
        </x14:conditionalFormatting>
        <x14:conditionalFormatting xmlns:xm="http://schemas.microsoft.com/office/excel/2006/main">
          <x14:cfRule type="containsText" priority="29" operator="containsText" id="{10D13B80-F562-4D13-9416-2378CF067E36}">
            <xm:f>NOT(ISERROR(SEARCH("grau",H34)))</xm:f>
            <xm:f>"grau"</xm:f>
            <x14:dxf>
              <font>
                <strike val="0"/>
                <color rgb="FF808080"/>
              </font>
              <fill>
                <patternFill>
                  <bgColor rgb="FF808080"/>
                </patternFill>
              </fill>
            </x14:dxf>
          </x14:cfRule>
          <xm:sqref>H34:L38</xm:sqref>
        </x14:conditionalFormatting>
        <x14:conditionalFormatting xmlns:xm="http://schemas.microsoft.com/office/excel/2006/main">
          <x14:cfRule type="containsText" priority="28" operator="containsText" id="{41302013-6309-41F7-AB3A-3CF85A2F4C09}">
            <xm:f>NOT(ISERROR(SEARCH("grau",H41)))</xm:f>
            <xm:f>"grau"</xm:f>
            <x14:dxf>
              <font>
                <strike val="0"/>
                <color rgb="FF808080"/>
              </font>
              <fill>
                <patternFill>
                  <bgColor rgb="FF808080"/>
                </patternFill>
              </fill>
            </x14:dxf>
          </x14:cfRule>
          <xm:sqref>H41:L51</xm:sqref>
        </x14:conditionalFormatting>
        <x14:conditionalFormatting xmlns:xm="http://schemas.microsoft.com/office/excel/2006/main">
          <x14:cfRule type="containsText" priority="27" operator="containsText" id="{3C7F9D6F-7348-475E-B111-5290B22399CB}">
            <xm:f>NOT(ISERROR(SEARCH("grau",H54)))</xm:f>
            <xm:f>"grau"</xm:f>
            <x14:dxf>
              <font>
                <strike val="0"/>
                <color rgb="FF808080"/>
              </font>
              <fill>
                <patternFill>
                  <bgColor rgb="FF808080"/>
                </patternFill>
              </fill>
            </x14:dxf>
          </x14:cfRule>
          <xm:sqref>H54:L70</xm:sqref>
        </x14:conditionalFormatting>
        <x14:conditionalFormatting xmlns:xm="http://schemas.microsoft.com/office/excel/2006/main">
          <x14:cfRule type="containsText" priority="26" operator="containsText" id="{68654830-C345-4A9E-B254-612F8050723F}">
            <xm:f>NOT(ISERROR(SEARCH("grau",H73)))</xm:f>
            <xm:f>"grau"</xm:f>
            <x14:dxf>
              <font>
                <strike val="0"/>
                <color rgb="FF808080"/>
              </font>
              <fill>
                <patternFill>
                  <bgColor rgb="FF808080"/>
                </patternFill>
              </fill>
            </x14:dxf>
          </x14:cfRule>
          <xm:sqref>H73:L77</xm:sqref>
        </x14:conditionalFormatting>
        <x14:conditionalFormatting xmlns:xm="http://schemas.microsoft.com/office/excel/2006/main">
          <x14:cfRule type="containsText" priority="25" operator="containsText" id="{86FD2B43-43C2-48F5-8A70-07B6CB777C51}">
            <xm:f>NOT(ISERROR(SEARCH("grau",H80)))</xm:f>
            <xm:f>"grau"</xm:f>
            <x14:dxf>
              <font>
                <strike val="0"/>
                <color rgb="FF808080"/>
              </font>
              <fill>
                <patternFill>
                  <bgColor rgb="FF808080"/>
                </patternFill>
              </fill>
            </x14:dxf>
          </x14:cfRule>
          <xm:sqref>H80:L85</xm:sqref>
        </x14:conditionalFormatting>
        <x14:conditionalFormatting xmlns:xm="http://schemas.microsoft.com/office/excel/2006/main">
          <x14:cfRule type="containsText" priority="24" operator="containsText" id="{5BC4E333-64F7-4B72-83BE-1046AF02BDCC}">
            <xm:f>NOT(ISERROR(SEARCH("grau",H88)))</xm:f>
            <xm:f>"grau"</xm:f>
            <x14:dxf>
              <font>
                <strike val="0"/>
                <color rgb="FF808080"/>
              </font>
              <fill>
                <patternFill>
                  <bgColor rgb="FF808080"/>
                </patternFill>
              </fill>
            </x14:dxf>
          </x14:cfRule>
          <xm:sqref>H88:L116</xm:sqref>
        </x14:conditionalFormatting>
        <x14:conditionalFormatting xmlns:xm="http://schemas.microsoft.com/office/excel/2006/main">
          <x14:cfRule type="containsText" priority="23" operator="containsText" id="{95C285D0-7ED5-42CE-B09E-275402939F55}">
            <xm:f>NOT(ISERROR(SEARCH("grau",H119)))</xm:f>
            <xm:f>"grau"</xm:f>
            <x14:dxf>
              <font>
                <strike val="0"/>
                <color rgb="FF808080"/>
              </font>
              <fill>
                <patternFill>
                  <bgColor rgb="FF808080"/>
                </patternFill>
              </fill>
            </x14:dxf>
          </x14:cfRule>
          <xm:sqref>H119:L144</xm:sqref>
        </x14:conditionalFormatting>
        <x14:conditionalFormatting xmlns:xm="http://schemas.microsoft.com/office/excel/2006/main">
          <x14:cfRule type="containsText" priority="22" operator="containsText" id="{1DCA7D83-58EB-4560-A7E1-5D14B8198110}">
            <xm:f>NOT(ISERROR(SEARCH("grau",H147)))</xm:f>
            <xm:f>"grau"</xm:f>
            <x14:dxf>
              <font>
                <strike val="0"/>
                <color rgb="FF808080"/>
              </font>
              <fill>
                <patternFill>
                  <bgColor rgb="FF808080"/>
                </patternFill>
              </fill>
            </x14:dxf>
          </x14:cfRule>
          <xm:sqref>H147:L169</xm:sqref>
        </x14:conditionalFormatting>
        <x14:conditionalFormatting xmlns:xm="http://schemas.microsoft.com/office/excel/2006/main">
          <x14:cfRule type="containsText" priority="21" operator="containsText" id="{A563CE49-0DFC-42E6-94DB-06696CC89F49}">
            <xm:f>NOT(ISERROR(SEARCH("grau",H172)))</xm:f>
            <xm:f>"grau"</xm:f>
            <x14:dxf>
              <font>
                <strike val="0"/>
                <color rgb="FF808080"/>
              </font>
              <fill>
                <patternFill>
                  <bgColor rgb="FF808080"/>
                </patternFill>
              </fill>
            </x14:dxf>
          </x14:cfRule>
          <xm:sqref>H172:L192</xm:sqref>
        </x14:conditionalFormatting>
        <x14:conditionalFormatting xmlns:xm="http://schemas.microsoft.com/office/excel/2006/main">
          <x14:cfRule type="containsText" priority="18" operator="containsText" id="{65067A0B-5A61-4E4B-9D42-11BB99BF41EC}">
            <xm:f>NOT(ISERROR(SEARCH("grau",H194)))</xm:f>
            <xm:f>"grau"</xm:f>
            <x14:dxf>
              <font>
                <color rgb="FF808080"/>
              </font>
              <fill>
                <patternFill>
                  <bgColor rgb="FF808080"/>
                </patternFill>
              </fill>
            </x14:dxf>
          </x14:cfRule>
          <xm:sqref>H194:L194</xm:sqref>
        </x14:conditionalFormatting>
        <x14:conditionalFormatting xmlns:xm="http://schemas.microsoft.com/office/excel/2006/main">
          <x14:cfRule type="containsText" priority="17" operator="containsText" id="{1CECCE4C-C45F-41E6-A625-9BB72793F478}">
            <xm:f>NOT(ISERROR(SEARCH("grau",H195)))</xm:f>
            <xm:f>"grau"</xm:f>
            <x14:dxf>
              <font>
                <strike val="0"/>
                <color rgb="FF808080"/>
              </font>
              <fill>
                <patternFill>
                  <bgColor rgb="FF808080"/>
                </patternFill>
              </fill>
            </x14:dxf>
          </x14:cfRule>
          <xm:sqref>H195:L203</xm:sqref>
        </x14:conditionalFormatting>
        <x14:conditionalFormatting xmlns:xm="http://schemas.microsoft.com/office/excel/2006/main">
          <x14:cfRule type="containsText" priority="16" operator="containsText" id="{02270D33-C4AC-4A31-AB27-BB3107BCA00B}">
            <xm:f>NOT(ISERROR(SEARCH("grau",H205)))</xm:f>
            <xm:f>"grau"</xm:f>
            <x14:dxf>
              <font>
                <color rgb="FF808080"/>
              </font>
              <fill>
                <patternFill>
                  <bgColor rgb="FF808080"/>
                </patternFill>
              </fill>
            </x14:dxf>
          </x14:cfRule>
          <xm:sqref>H205:L217</xm:sqref>
        </x14:conditionalFormatting>
        <x14:conditionalFormatting xmlns:xm="http://schemas.microsoft.com/office/excel/2006/main">
          <x14:cfRule type="containsText" priority="15" operator="containsText" id="{4295F26E-3E36-472D-AE71-6206A0679865}">
            <xm:f>NOT(ISERROR(SEARCH("grau",H206)))</xm:f>
            <xm:f>"grau"</xm:f>
            <x14:dxf>
              <font>
                <strike val="0"/>
                <color rgb="FF808080"/>
              </font>
              <fill>
                <patternFill>
                  <bgColor rgb="FF808080"/>
                </patternFill>
              </fill>
            </x14:dxf>
          </x14:cfRule>
          <xm:sqref>H206:L225</xm:sqref>
        </x14:conditionalFormatting>
        <x14:conditionalFormatting xmlns:xm="http://schemas.microsoft.com/office/excel/2006/main">
          <x14:cfRule type="containsText" priority="14" operator="containsText" id="{9BEEF450-D191-42FF-941E-35F00AFDA0DF}">
            <xm:f>NOT(ISERROR(SEARCH("grau",H227)))</xm:f>
            <xm:f>"grau"</xm:f>
            <x14:dxf>
              <font>
                <color rgb="FF808080"/>
              </font>
              <fill>
                <patternFill>
                  <bgColor rgb="FF808080"/>
                </patternFill>
              </fill>
            </x14:dxf>
          </x14:cfRule>
          <xm:sqref>H227:L227</xm:sqref>
        </x14:conditionalFormatting>
        <x14:conditionalFormatting xmlns:xm="http://schemas.microsoft.com/office/excel/2006/main">
          <x14:cfRule type="containsText" priority="13" operator="containsText" id="{DE2F9B22-A57E-487B-B157-4C4BBC38A2C1}">
            <xm:f>NOT(ISERROR(SEARCH("grau",H228)))</xm:f>
            <xm:f>"grau"</xm:f>
            <x14:dxf>
              <font>
                <strike val="0"/>
                <color rgb="FF808080"/>
              </font>
              <fill>
                <patternFill>
                  <bgColor rgb="FF808080"/>
                </patternFill>
              </fill>
            </x14:dxf>
          </x14:cfRule>
          <xm:sqref>H228:L242</xm:sqref>
        </x14:conditionalFormatting>
        <x14:conditionalFormatting xmlns:xm="http://schemas.microsoft.com/office/excel/2006/main">
          <x14:cfRule type="containsText" priority="12" operator="containsText" id="{288C4941-4BDE-41BB-96E5-EEFE4385A3A9}">
            <xm:f>NOT(ISERROR(SEARCH("grau",H244)))</xm:f>
            <xm:f>"grau"</xm:f>
            <x14:dxf>
              <font>
                <color rgb="FF808080"/>
              </font>
              <fill>
                <patternFill>
                  <bgColor rgb="FF808080"/>
                </patternFill>
              </fill>
            </x14:dxf>
          </x14:cfRule>
          <xm:sqref>H244:L244</xm:sqref>
        </x14:conditionalFormatting>
        <x14:conditionalFormatting xmlns:xm="http://schemas.microsoft.com/office/excel/2006/main">
          <x14:cfRule type="containsText" priority="11" operator="containsText" id="{DF8CF27D-9527-4A3D-A846-A04149E71256}">
            <xm:f>NOT(ISERROR(SEARCH("grau",H245)))</xm:f>
            <xm:f>"grau"</xm:f>
            <x14:dxf>
              <font>
                <strike val="0"/>
                <color rgb="FF808080"/>
              </font>
              <fill>
                <patternFill>
                  <bgColor rgb="FF808080"/>
                </patternFill>
              </fill>
            </x14:dxf>
          </x14:cfRule>
          <xm:sqref>H245:L249</xm:sqref>
        </x14:conditionalFormatting>
        <x14:conditionalFormatting xmlns:xm="http://schemas.microsoft.com/office/excel/2006/main">
          <x14:cfRule type="containsText" priority="10" operator="containsText" id="{FB334C23-F5AF-40A3-9F2B-927FC047297B}">
            <xm:f>NOT(ISERROR(SEARCH("grau",H251)))</xm:f>
            <xm:f>"grau"</xm:f>
            <x14:dxf>
              <font>
                <color rgb="FF808080"/>
              </font>
              <fill>
                <patternFill>
                  <bgColor rgb="FF808080"/>
                </patternFill>
              </fill>
            </x14:dxf>
          </x14:cfRule>
          <xm:sqref>H251:L251</xm:sqref>
        </x14:conditionalFormatting>
        <x14:conditionalFormatting xmlns:xm="http://schemas.microsoft.com/office/excel/2006/main">
          <x14:cfRule type="containsText" priority="9" operator="containsText" id="{B5A30344-B4B8-42CD-830B-1FC4143D80FB}">
            <xm:f>NOT(ISERROR(SEARCH("grau",H252)))</xm:f>
            <xm:f>"grau"</xm:f>
            <x14:dxf>
              <font>
                <strike val="0"/>
                <color rgb="FF808080"/>
              </font>
              <fill>
                <patternFill>
                  <bgColor rgb="FF808080"/>
                </patternFill>
              </fill>
            </x14:dxf>
          </x14:cfRule>
          <xm:sqref>H252:L256</xm:sqref>
        </x14:conditionalFormatting>
        <x14:conditionalFormatting xmlns:xm="http://schemas.microsoft.com/office/excel/2006/main">
          <x14:cfRule type="containsText" priority="8" operator="containsText" id="{8E0223C3-80BA-4C42-830A-0157E6DDEBA8}">
            <xm:f>NOT(ISERROR(SEARCH("grau",H258)))</xm:f>
            <xm:f>"grau"</xm:f>
            <x14:dxf>
              <font>
                <color rgb="FF808080"/>
              </font>
              <fill>
                <patternFill>
                  <bgColor rgb="FF808080"/>
                </patternFill>
              </fill>
            </x14:dxf>
          </x14:cfRule>
          <xm:sqref>H258:L258</xm:sqref>
        </x14:conditionalFormatting>
        <x14:conditionalFormatting xmlns:xm="http://schemas.microsoft.com/office/excel/2006/main">
          <x14:cfRule type="containsText" priority="7" operator="containsText" id="{78C38492-556B-49AA-9490-D83FB69A7E14}">
            <xm:f>NOT(ISERROR(SEARCH("grau",H259)))</xm:f>
            <xm:f>"grau"</xm:f>
            <x14:dxf>
              <font>
                <strike val="0"/>
                <color rgb="FF808080"/>
              </font>
              <fill>
                <patternFill>
                  <bgColor rgb="FF808080"/>
                </patternFill>
              </fill>
            </x14:dxf>
          </x14:cfRule>
          <xm:sqref>H259:L263</xm:sqref>
        </x14:conditionalFormatting>
        <x14:conditionalFormatting xmlns:xm="http://schemas.microsoft.com/office/excel/2006/main">
          <x14:cfRule type="containsText" priority="6" operator="containsText" id="{405EB9AD-F91B-479F-82C5-5390E2E1825F}">
            <xm:f>NOT(ISERROR(SEARCH("grau",H265)))</xm:f>
            <xm:f>"grau"</xm:f>
            <x14:dxf>
              <font>
                <color rgb="FF808080"/>
              </font>
              <fill>
                <patternFill>
                  <bgColor rgb="FF808080"/>
                </patternFill>
              </fill>
            </x14:dxf>
          </x14:cfRule>
          <xm:sqref>H265:L265</xm:sqref>
        </x14:conditionalFormatting>
        <x14:conditionalFormatting xmlns:xm="http://schemas.microsoft.com/office/excel/2006/main">
          <x14:cfRule type="containsText" priority="5" operator="containsText" id="{24A9AE4A-F330-405A-A8FD-14FB1492AC25}">
            <xm:f>NOT(ISERROR(SEARCH("grau",H266)))</xm:f>
            <xm:f>"grau"</xm:f>
            <x14:dxf>
              <font>
                <strike val="0"/>
                <color rgb="FF808080"/>
              </font>
              <fill>
                <patternFill>
                  <bgColor rgb="FF808080"/>
                </patternFill>
              </fill>
            </x14:dxf>
          </x14:cfRule>
          <xm:sqref>H266:L270</xm:sqref>
        </x14:conditionalFormatting>
        <x14:conditionalFormatting xmlns:xm="http://schemas.microsoft.com/office/excel/2006/main">
          <x14:cfRule type="containsText" priority="4" operator="containsText" id="{81F19A2C-7D93-41F5-80FC-A24F41C9D143}">
            <xm:f>NOT(ISERROR(SEARCH("grau",H272)))</xm:f>
            <xm:f>"grau"</xm:f>
            <x14:dxf>
              <font>
                <color rgb="FF808080"/>
              </font>
              <fill>
                <patternFill>
                  <bgColor rgb="FF808080"/>
                </patternFill>
              </fill>
            </x14:dxf>
          </x14:cfRule>
          <xm:sqref>H272:L272</xm:sqref>
        </x14:conditionalFormatting>
        <x14:conditionalFormatting xmlns:xm="http://schemas.microsoft.com/office/excel/2006/main">
          <x14:cfRule type="containsText" priority="3" operator="containsText" id="{57A2F711-9D77-41B5-9E35-3074ED829147}">
            <xm:f>NOT(ISERROR(SEARCH("grau",H273)))</xm:f>
            <xm:f>"grau"</xm:f>
            <x14:dxf>
              <font>
                <strike val="0"/>
                <color rgb="FF808080"/>
              </font>
              <fill>
                <patternFill>
                  <bgColor rgb="FF808080"/>
                </patternFill>
              </fill>
            </x14:dxf>
          </x14:cfRule>
          <xm:sqref>H273:L277</xm:sqref>
        </x14:conditionalFormatting>
        <x14:conditionalFormatting xmlns:xm="http://schemas.microsoft.com/office/excel/2006/main">
          <x14:cfRule type="containsText" priority="2" operator="containsText" id="{CD0ADB6F-FF3E-47EA-A262-5DC5076ED515}">
            <xm:f>NOT(ISERROR(SEARCH("grau",H279)))</xm:f>
            <xm:f>"grau"</xm:f>
            <x14:dxf>
              <font>
                <color rgb="FF808080"/>
              </font>
              <fill>
                <patternFill>
                  <bgColor rgb="FF808080"/>
                </patternFill>
              </fill>
            </x14:dxf>
          </x14:cfRule>
          <xm:sqref>H279:L279</xm:sqref>
        </x14:conditionalFormatting>
        <x14:conditionalFormatting xmlns:xm="http://schemas.microsoft.com/office/excel/2006/main">
          <x14:cfRule type="containsText" priority="1" operator="containsText" id="{F1BBABB6-62E1-4E53-A384-AD6B43001E1A}">
            <xm:f>NOT(ISERROR(SEARCH("grau",H280)))</xm:f>
            <xm:f>"grau"</xm:f>
            <x14:dxf>
              <font>
                <strike val="0"/>
                <color rgb="FF808080"/>
              </font>
              <fill>
                <patternFill>
                  <bgColor rgb="FF808080"/>
                </patternFill>
              </fill>
            </x14:dxf>
          </x14:cfRule>
          <xm:sqref>H280:L284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H146:L169 H26:L31 H33:L38 H40:L51 H53:L70 H72:L77 H79:L85 H87:L116 H118:L144 H171:L192 H194:L203 H205:L225 H227:L242 H244:L249 H251:L256 H258:L263 H265:L270 H272:L277 H279:L284 H9:L24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F13" sqref="F13"/>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74" t="s">
        <v>66</v>
      </c>
      <c r="C2" s="174"/>
    </row>
    <row r="3" spans="2:5" ht="7.9" customHeight="1" x14ac:dyDescent="0.25">
      <c r="B3" s="8"/>
      <c r="C3" s="8"/>
    </row>
    <row r="4" spans="2:5" ht="55.9" customHeight="1" x14ac:dyDescent="0.25">
      <c r="B4" s="175" t="s">
        <v>38</v>
      </c>
      <c r="C4" s="175"/>
    </row>
    <row r="5" spans="2:5" ht="7.9" customHeight="1" x14ac:dyDescent="0.2">
      <c r="B5" s="9"/>
      <c r="C5" s="9"/>
    </row>
    <row r="6" spans="2:5" s="10" customFormat="1" ht="25.9" customHeight="1" x14ac:dyDescent="0.25">
      <c r="B6" s="75" t="s">
        <v>53</v>
      </c>
      <c r="C6" s="54" t="s">
        <v>69</v>
      </c>
    </row>
    <row r="7" spans="2:5" s="10" customFormat="1" ht="25.9" customHeight="1" x14ac:dyDescent="0.25">
      <c r="B7" s="75" t="s">
        <v>67</v>
      </c>
      <c r="C7" s="54" t="s">
        <v>70</v>
      </c>
    </row>
    <row r="8" spans="2:5" s="10" customFormat="1" ht="25.9" customHeight="1" x14ac:dyDescent="0.25">
      <c r="B8" s="74" t="s">
        <v>65</v>
      </c>
      <c r="C8" s="55" t="s">
        <v>94</v>
      </c>
    </row>
    <row r="9" spans="2:5" s="10" customFormat="1" ht="25.9" customHeight="1" x14ac:dyDescent="0.25">
      <c r="B9" s="61" t="s">
        <v>54</v>
      </c>
      <c r="C9" s="12" t="s">
        <v>14</v>
      </c>
    </row>
    <row r="10" spans="2:5" s="10" customFormat="1" ht="25.9" customHeight="1" x14ac:dyDescent="0.25">
      <c r="B10" s="11"/>
      <c r="C10" s="84"/>
      <c r="E10" s="76" t="s">
        <v>68</v>
      </c>
    </row>
    <row r="11" spans="2:5" s="10" customFormat="1" ht="25.9" customHeight="1" x14ac:dyDescent="0.25">
      <c r="B11" s="11"/>
      <c r="C11" s="83" t="s">
        <v>36</v>
      </c>
    </row>
    <row r="12" spans="2:5" s="10" customFormat="1" ht="25.9" customHeight="1" x14ac:dyDescent="0.25">
      <c r="B12" s="61" t="s">
        <v>55</v>
      </c>
      <c r="C12" s="78" t="s">
        <v>26</v>
      </c>
    </row>
    <row r="13" spans="2:5" s="10" customFormat="1" ht="25.9" customHeight="1" x14ac:dyDescent="0.25">
      <c r="B13" s="11"/>
      <c r="C13" s="78" t="s">
        <v>27</v>
      </c>
    </row>
    <row r="14" spans="2:5" s="10" customFormat="1" ht="25.9" customHeight="1" x14ac:dyDescent="0.25">
      <c r="B14" s="11"/>
      <c r="C14" s="78"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2024-01-29T16:09:50Z</dcterms:modified>
</cp:coreProperties>
</file>