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Checkliste!$A$1:$N$172</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29" i="7" l="1"/>
  <c r="B29" i="7" s="1"/>
  <c r="D29" i="7" l="1"/>
  <c r="C14" i="7" l="1"/>
  <c r="B14" i="7" s="1"/>
  <c r="D14" i="7" l="1"/>
  <c r="C137" i="7"/>
  <c r="B137" i="7" s="1"/>
  <c r="C131" i="7"/>
  <c r="B131" i="7" s="1"/>
  <c r="C132" i="7"/>
  <c r="B132" i="7" s="1"/>
  <c r="C133" i="7"/>
  <c r="B133" i="7" s="1"/>
  <c r="C141" i="7"/>
  <c r="B141" i="7" s="1"/>
  <c r="C142" i="7"/>
  <c r="B142" i="7" s="1"/>
  <c r="C143" i="7"/>
  <c r="B143" i="7" s="1"/>
  <c r="D131" i="7" l="1"/>
  <c r="D137" i="7"/>
  <c r="D132" i="7"/>
  <c r="D142" i="7"/>
  <c r="D133" i="7"/>
  <c r="D141" i="7"/>
  <c r="D143" i="7"/>
  <c r="C59" i="7" l="1"/>
  <c r="B59" i="7" s="1"/>
  <c r="C58" i="7"/>
  <c r="B58" i="7" s="1"/>
  <c r="C57" i="7"/>
  <c r="B57" i="7" s="1"/>
  <c r="C77" i="7"/>
  <c r="B77" i="7" s="1"/>
  <c r="C66" i="7"/>
  <c r="B66" i="7" s="1"/>
  <c r="C46" i="7"/>
  <c r="D46" i="7" s="1"/>
  <c r="C34" i="7"/>
  <c r="B34" i="7" s="1"/>
  <c r="C31" i="7"/>
  <c r="B31" i="7" s="1"/>
  <c r="C30" i="7"/>
  <c r="B30" i="7" s="1"/>
  <c r="D59" i="7" l="1"/>
  <c r="D58" i="7"/>
  <c r="D57" i="7"/>
  <c r="D77" i="7"/>
  <c r="D66" i="7"/>
  <c r="B46" i="7"/>
  <c r="D34" i="7"/>
  <c r="D31" i="7"/>
  <c r="D30" i="7"/>
  <c r="C36" i="7"/>
  <c r="B36" i="7" s="1"/>
  <c r="C26" i="7"/>
  <c r="B26" i="7" s="1"/>
  <c r="C25" i="7"/>
  <c r="B25" i="7" s="1"/>
  <c r="C16" i="7"/>
  <c r="B16" i="7" s="1"/>
  <c r="D26" i="7" l="1"/>
  <c r="D36" i="7"/>
  <c r="D25" i="7"/>
  <c r="D16" i="7"/>
  <c r="C107" i="7" l="1"/>
  <c r="B107" i="7" s="1"/>
  <c r="D107" i="7" l="1"/>
  <c r="C130" i="7"/>
  <c r="B130" i="7" s="1"/>
  <c r="C134" i="7"/>
  <c r="B134" i="7" s="1"/>
  <c r="C114" i="7"/>
  <c r="B114" i="7" s="1"/>
  <c r="C115" i="7"/>
  <c r="B115" i="7" s="1"/>
  <c r="C116" i="7"/>
  <c r="B116" i="7" s="1"/>
  <c r="C117" i="7"/>
  <c r="B117" i="7" s="1"/>
  <c r="C118" i="7"/>
  <c r="B118" i="7" s="1"/>
  <c r="C119" i="7"/>
  <c r="B119" i="7" s="1"/>
  <c r="C120" i="7"/>
  <c r="B120" i="7" s="1"/>
  <c r="C121" i="7"/>
  <c r="B121" i="7" s="1"/>
  <c r="C122" i="7"/>
  <c r="B122" i="7" s="1"/>
  <c r="C123" i="7"/>
  <c r="B123" i="7" s="1"/>
  <c r="C111" i="7"/>
  <c r="B111" i="7" s="1"/>
  <c r="C103" i="7"/>
  <c r="B103" i="7" s="1"/>
  <c r="C89" i="7"/>
  <c r="B89" i="7" s="1"/>
  <c r="C90" i="7"/>
  <c r="B90" i="7" s="1"/>
  <c r="C91" i="7"/>
  <c r="D91" i="7" s="1"/>
  <c r="C92" i="7"/>
  <c r="B92" i="7" s="1"/>
  <c r="C93" i="7"/>
  <c r="B93" i="7" s="1"/>
  <c r="C94" i="7"/>
  <c r="B94" i="7" s="1"/>
  <c r="C95" i="7"/>
  <c r="B95" i="7" s="1"/>
  <c r="C96" i="7"/>
  <c r="B96" i="7" s="1"/>
  <c r="C97" i="7"/>
  <c r="B97" i="7" s="1"/>
  <c r="C98" i="7"/>
  <c r="B98" i="7" s="1"/>
  <c r="C99" i="7"/>
  <c r="B99" i="7" s="1"/>
  <c r="C100" i="7"/>
  <c r="D100" i="7" s="1"/>
  <c r="C101" i="7"/>
  <c r="B101" i="7" s="1"/>
  <c r="C102" i="7"/>
  <c r="B102" i="7" s="1"/>
  <c r="C80" i="7"/>
  <c r="B80" i="7" s="1"/>
  <c r="C81" i="7"/>
  <c r="B81" i="7" s="1"/>
  <c r="C82" i="7"/>
  <c r="B82" i="7" s="1"/>
  <c r="C83" i="7"/>
  <c r="B83" i="7" s="1"/>
  <c r="C84" i="7"/>
  <c r="B84" i="7" s="1"/>
  <c r="C85" i="7"/>
  <c r="B85" i="7" s="1"/>
  <c r="C86" i="7"/>
  <c r="B86" i="7" s="1"/>
  <c r="C87" i="7"/>
  <c r="B87" i="7" s="1"/>
  <c r="C88" i="7"/>
  <c r="D88" i="7" s="1"/>
  <c r="D130" i="7" l="1"/>
  <c r="D134" i="7"/>
  <c r="D116" i="7"/>
  <c r="D115" i="7"/>
  <c r="D114" i="7"/>
  <c r="D117" i="7"/>
  <c r="D121" i="7"/>
  <c r="D119" i="7"/>
  <c r="D118" i="7"/>
  <c r="D120" i="7"/>
  <c r="D123" i="7"/>
  <c r="D122" i="7"/>
  <c r="D111" i="7"/>
  <c r="D103" i="7"/>
  <c r="D90" i="7"/>
  <c r="D89" i="7"/>
  <c r="D92" i="7"/>
  <c r="B91" i="7"/>
  <c r="D94" i="7"/>
  <c r="D99" i="7"/>
  <c r="D93" i="7"/>
  <c r="D101" i="7"/>
  <c r="D95" i="7"/>
  <c r="D97" i="7"/>
  <c r="D96" i="7"/>
  <c r="D98" i="7"/>
  <c r="B100" i="7"/>
  <c r="D102" i="7"/>
  <c r="D80" i="7"/>
  <c r="D81" i="7"/>
  <c r="D82" i="7"/>
  <c r="D83" i="7"/>
  <c r="D84" i="7"/>
  <c r="D86" i="7"/>
  <c r="D85" i="7"/>
  <c r="D87" i="7"/>
  <c r="B88" i="7"/>
  <c r="C51" i="7" l="1"/>
  <c r="B51" i="7" s="1"/>
  <c r="C52" i="7"/>
  <c r="D52" i="7" s="1"/>
  <c r="C53" i="7"/>
  <c r="B53" i="7" s="1"/>
  <c r="C54" i="7"/>
  <c r="B54" i="7" s="1"/>
  <c r="C55" i="7"/>
  <c r="B55" i="7" s="1"/>
  <c r="C56" i="7"/>
  <c r="B56" i="7" s="1"/>
  <c r="C60" i="7"/>
  <c r="B60" i="7" s="1"/>
  <c r="C61" i="7"/>
  <c r="B61" i="7" s="1"/>
  <c r="C62" i="7"/>
  <c r="B62" i="7" s="1"/>
  <c r="C63" i="7"/>
  <c r="B63" i="7" s="1"/>
  <c r="C64" i="7"/>
  <c r="B64" i="7" s="1"/>
  <c r="C65" i="7"/>
  <c r="B65" i="7" s="1"/>
  <c r="C67" i="7"/>
  <c r="D67" i="7" s="1"/>
  <c r="C68" i="7"/>
  <c r="B68" i="7" s="1"/>
  <c r="C69" i="7"/>
  <c r="D69" i="7" s="1"/>
  <c r="C70" i="7"/>
  <c r="B70" i="7" s="1"/>
  <c r="C71" i="7"/>
  <c r="B71" i="7" s="1"/>
  <c r="C72" i="7"/>
  <c r="B72" i="7" s="1"/>
  <c r="C73" i="7"/>
  <c r="B73" i="7" s="1"/>
  <c r="C74" i="7"/>
  <c r="B74" i="7" s="1"/>
  <c r="C75" i="7"/>
  <c r="B75" i="7" s="1"/>
  <c r="C76" i="7"/>
  <c r="B76" i="7" s="1"/>
  <c r="C78" i="7"/>
  <c r="B78" i="7" s="1"/>
  <c r="C79" i="7"/>
  <c r="B79" i="7" s="1"/>
  <c r="C43" i="7"/>
  <c r="B43" i="7" s="1"/>
  <c r="D51" i="7" l="1"/>
  <c r="B52" i="7"/>
  <c r="D54" i="7"/>
  <c r="D65" i="7"/>
  <c r="D55" i="7"/>
  <c r="D53" i="7"/>
  <c r="D56" i="7"/>
  <c r="D60" i="7"/>
  <c r="D63" i="7"/>
  <c r="D62" i="7"/>
  <c r="D61" i="7"/>
  <c r="B67" i="7"/>
  <c r="D64" i="7"/>
  <c r="D76" i="7"/>
  <c r="D68" i="7"/>
  <c r="B69" i="7"/>
  <c r="D70" i="7"/>
  <c r="D72" i="7"/>
  <c r="D71" i="7"/>
  <c r="D74" i="7"/>
  <c r="D73" i="7"/>
  <c r="D75" i="7"/>
  <c r="D78" i="7"/>
  <c r="D79" i="7"/>
  <c r="D43" i="7"/>
  <c r="C40" i="7" l="1"/>
  <c r="B40" i="7" s="1"/>
  <c r="C41" i="7"/>
  <c r="B41" i="7" s="1"/>
  <c r="C42" i="7"/>
  <c r="B42" i="7" s="1"/>
  <c r="C44" i="7"/>
  <c r="D44" i="7" s="1"/>
  <c r="C45" i="7"/>
  <c r="B45" i="7" s="1"/>
  <c r="C47" i="7"/>
  <c r="B47" i="7" s="1"/>
  <c r="C48" i="7"/>
  <c r="B48" i="7" s="1"/>
  <c r="C49" i="7"/>
  <c r="B49" i="7" s="1"/>
  <c r="C50" i="7"/>
  <c r="B50" i="7" s="1"/>
  <c r="D41" i="7" l="1"/>
  <c r="D40" i="7"/>
  <c r="D42" i="7"/>
  <c r="B44" i="7"/>
  <c r="D45" i="7"/>
  <c r="D47" i="7"/>
  <c r="D48" i="7"/>
  <c r="D50" i="7"/>
  <c r="D49" i="7"/>
  <c r="C22" i="7" l="1"/>
  <c r="B22" i="7" s="1"/>
  <c r="C17" i="7"/>
  <c r="B17" i="7" s="1"/>
  <c r="C18" i="7"/>
  <c r="B18" i="7" s="1"/>
  <c r="C19" i="7"/>
  <c r="B19" i="7" s="1"/>
  <c r="C20" i="7"/>
  <c r="B20" i="7" s="1"/>
  <c r="C21" i="7"/>
  <c r="B21" i="7" s="1"/>
  <c r="C15" i="7"/>
  <c r="B15" i="7" s="1"/>
  <c r="D22" i="7" l="1"/>
  <c r="D17" i="7"/>
  <c r="D19" i="7"/>
  <c r="D18" i="7"/>
  <c r="D20" i="7"/>
  <c r="D21" i="7"/>
  <c r="D15" i="7"/>
  <c r="C28" i="7" l="1"/>
  <c r="B28" i="7" s="1"/>
  <c r="D28" i="7" l="1"/>
  <c r="C11" i="7"/>
  <c r="B11" i="7" s="1"/>
  <c r="D11" i="7" l="1"/>
  <c r="C27" i="7" l="1"/>
  <c r="B27" i="7" s="1"/>
  <c r="D27" i="7" l="1"/>
  <c r="B2" i="7"/>
  <c r="B2" i="2"/>
  <c r="B2" i="1"/>
  <c r="C13" i="7" l="1"/>
  <c r="D13" i="7" s="1"/>
  <c r="C172" i="7"/>
  <c r="B172" i="7" s="1"/>
  <c r="C171" i="7"/>
  <c r="B171" i="7" s="1"/>
  <c r="C170" i="7"/>
  <c r="D170" i="7" s="1"/>
  <c r="C169" i="7"/>
  <c r="D169" i="7" s="1"/>
  <c r="C168" i="7"/>
  <c r="B168" i="7" s="1"/>
  <c r="C165" i="7"/>
  <c r="D165" i="7" s="1"/>
  <c r="C164" i="7"/>
  <c r="B164" i="7" s="1"/>
  <c r="C163" i="7"/>
  <c r="D163" i="7" s="1"/>
  <c r="C162" i="7"/>
  <c r="D162" i="7" s="1"/>
  <c r="C161" i="7"/>
  <c r="D161" i="7" s="1"/>
  <c r="C158" i="7"/>
  <c r="D158" i="7" s="1"/>
  <c r="C157" i="7"/>
  <c r="B157" i="7" s="1"/>
  <c r="C156" i="7"/>
  <c r="D156" i="7" s="1"/>
  <c r="C155" i="7"/>
  <c r="D155" i="7" s="1"/>
  <c r="C154" i="7"/>
  <c r="B154" i="7" s="1"/>
  <c r="C151" i="7"/>
  <c r="D151" i="7" s="1"/>
  <c r="C150" i="7"/>
  <c r="B150" i="7" s="1"/>
  <c r="C149" i="7"/>
  <c r="D149" i="7" s="1"/>
  <c r="C148" i="7"/>
  <c r="D148" i="7" s="1"/>
  <c r="C147" i="7"/>
  <c r="B147" i="7" s="1"/>
  <c r="C144" i="7"/>
  <c r="B144" i="7" s="1"/>
  <c r="C140" i="7"/>
  <c r="D140" i="7" s="1"/>
  <c r="C139" i="7"/>
  <c r="D139" i="7" s="1"/>
  <c r="C138" i="7"/>
  <c r="B138" i="7" s="1"/>
  <c r="C129" i="7"/>
  <c r="B129" i="7" s="1"/>
  <c r="C128" i="7"/>
  <c r="D128" i="7" s="1"/>
  <c r="C127" i="7"/>
  <c r="D127" i="7" s="1"/>
  <c r="C126" i="7"/>
  <c r="B126" i="7" s="1"/>
  <c r="B128" i="7" l="1"/>
  <c r="B151" i="7"/>
  <c r="B155" i="7"/>
  <c r="B163" i="7"/>
  <c r="B13" i="7"/>
  <c r="B127" i="7"/>
  <c r="B140" i="7"/>
  <c r="B158" i="7"/>
  <c r="B162" i="7"/>
  <c r="B170" i="7"/>
  <c r="B139" i="7"/>
  <c r="B149" i="7"/>
  <c r="B165" i="7"/>
  <c r="B161" i="7"/>
  <c r="B169" i="7"/>
  <c r="B148" i="7"/>
  <c r="B156" i="7"/>
  <c r="D126" i="7"/>
  <c r="D129" i="7"/>
  <c r="D172" i="7"/>
  <c r="D168" i="7"/>
  <c r="D171" i="7"/>
  <c r="D164" i="7"/>
  <c r="D154" i="7"/>
  <c r="D157" i="7"/>
  <c r="D147" i="7"/>
  <c r="D150" i="7"/>
  <c r="D144" i="7"/>
  <c r="D138" i="7"/>
  <c r="C113" i="7" l="1"/>
  <c r="B113" i="7" s="1"/>
  <c r="C112" i="7"/>
  <c r="B112" i="7" s="1"/>
  <c r="D113" i="7" l="1"/>
  <c r="D112" i="7"/>
  <c r="C39" i="7"/>
  <c r="B39" i="7" s="1"/>
  <c r="C38" i="7"/>
  <c r="D38" i="7" s="1"/>
  <c r="C37" i="7"/>
  <c r="D37" i="7" s="1"/>
  <c r="D39" i="7" l="1"/>
  <c r="B38" i="7"/>
  <c r="B37" i="7"/>
  <c r="C35" i="7" l="1"/>
  <c r="C106" i="7"/>
  <c r="C110" i="7"/>
  <c r="C10" i="7"/>
  <c r="C12" i="7"/>
  <c r="D35" i="7" l="1"/>
  <c r="B35" i="7"/>
  <c r="D106" i="7"/>
  <c r="B106" i="7"/>
  <c r="D10" i="7"/>
  <c r="B10" i="7"/>
  <c r="D110" i="7"/>
  <c r="B110" i="7"/>
  <c r="D12" i="7"/>
  <c r="B12" i="7"/>
</calcChain>
</file>

<file path=xl/sharedStrings.xml><?xml version="1.0" encoding="utf-8"?>
<sst xmlns="http://schemas.openxmlformats.org/spreadsheetml/2006/main" count="626" uniqueCount="367">
  <si>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</si>
  <si>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</si>
  <si>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</si>
  <si>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</si>
  <si>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</si>
  <si>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</si>
  <si>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</si>
  <si>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</si>
  <si>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</si>
  <si>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</si>
  <si>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</si>
  <si>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</si>
  <si>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</si>
  <si>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</si>
  <si>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</si>
  <si>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</si>
  <si>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</si>
  <si>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</si>
  <si>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</si>
  <si>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</si>
  <si>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</si>
  <si>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</si>
  <si>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</si>
  <si>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</si>
  <si>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</si>
  <si>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</si>
  <si>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</si>
  <si>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</si>
  <si>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</si>
  <si>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</si>
  <si>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</si>
  <si>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</si>
  <si>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</si>
  <si>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</si>
  <si>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</si>
  <si>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</si>
  <si>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</si>
  <si>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</si>
  <si>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Ist die Betriebsbeschreibung vollständig und aktuell?</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</si>
  <si>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</si>
  <si>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</si>
  <si>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</si>
  <si>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</si>
  <si>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</si>
  <si>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</si>
  <si>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</si>
  <si>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</si>
  <si>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</si>
  <si>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</si>
  <si>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</si>
  <si>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</si>
  <si>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</si>
  <si>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</si>
  <si>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</si>
  <si>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</si>
  <si>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</si>
  <si>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</si>
  <si>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</si>
  <si>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</si>
  <si>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</si>
  <si>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</si>
  <si>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</si>
  <si>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</si>
  <si>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</si>
  <si>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</si>
  <si>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</si>
  <si>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</si>
  <si>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</si>
  <si>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</si>
  <si>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8.</t>
  </si>
  <si>
    <t>9.</t>
  </si>
  <si>
    <t>10.</t>
  </si>
  <si>
    <t>11.</t>
  </si>
  <si>
    <t>Titel der Checkliste:</t>
  </si>
  <si>
    <t>Einstellungen</t>
  </si>
  <si>
    <t>Betriebsname:</t>
  </si>
  <si>
    <t>&lt;- Hier nichts eintragen</t>
  </si>
  <si>
    <t>dd.mm.yyyy</t>
  </si>
  <si>
    <t>zzzzzz</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</si>
  <si>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</si>
  <si>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</si>
  <si>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</si>
  <si>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</si>
  <si>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</si>
  <si>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</si>
  <si>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r>
      <t>OK?</t>
    </r>
    <r>
      <rPr>
        <vertAlign val="superscript"/>
        <sz val="10"/>
        <color theme="1"/>
        <rFont val="Arial"/>
        <family val="2"/>
      </rPr>
      <t>1</t>
    </r>
  </si>
  <si>
    <t>Erkennt der Systemteilnehmer die Nutzungsbedingungen und Vorgaben der Zertifizierungsstelle an?</t>
  </si>
  <si>
    <t>Erkennt der Systemteilnehmer die Nutzungsbedingungen und Vorgaben des Labelgebers an?</t>
  </si>
  <si>
    <t>Nachweis über einen gültigen Vertrag mit der Zertifizierungsgesellschaft wird im Betriebsbeschreibungsbogen bestätigt.</t>
  </si>
  <si>
    <t>Nachweis wird im Betriebsbeschreibungsbogen bestätigt.
Dieser enthält u.a. die Datenschutzerklärung und eine Einwilligung zur Dateneinsicht durch den Deutschen Tierschutzbund.</t>
  </si>
  <si>
    <t xml:space="preserve">
RL Zert 2023
3.3</t>
  </si>
  <si>
    <t xml:space="preserve">
RL Zert 2023
3.2</t>
  </si>
  <si>
    <t>RL Zert 2023
6.4.2</t>
  </si>
  <si>
    <t>Hähne</t>
  </si>
  <si>
    <t>2. Allgemeine Anforderungen</t>
  </si>
  <si>
    <t>2.5</t>
  </si>
  <si>
    <t xml:space="preserve">Werden die Anforderungen bezüglich der Rahmenbedingungen erfüllt? </t>
  </si>
  <si>
    <t>2.2</t>
  </si>
  <si>
    <t>Uneingeschränkter Zugang für Zertifizierungssstellen; eigene Stallnummern; getrennte Bestandsbücher; eindeutige Kennzeichung auf Lieferscheinen; unterschiedliche Zuchtlinien im Stall</t>
  </si>
  <si>
    <t>3.1</t>
  </si>
  <si>
    <t>3.3</t>
  </si>
  <si>
    <t>Werden die Anforderungen zur Kennzeichnung, Dokumentation und Nachweispflicht erfüllt?</t>
  </si>
  <si>
    <r>
      <t xml:space="preserve">Aufzeichnungen und Dokumente für eine Berechnung des Warenflusses müssen auf dem Betrieb zur Einsicht bereit liegen.Lieferscheine müssen mit dem Label des Tierschutzlabels gekennzeichnet sein und den Schriftzug tragen „Tierschutzlabel‚ Für Mehr Tierschutz‘".             Keine Plausibilität. </t>
    </r>
    <r>
      <rPr>
        <b/>
        <sz val="10"/>
        <color theme="1"/>
        <rFont val="Arial"/>
        <family val="2"/>
      </rPr>
      <t>K.O.</t>
    </r>
  </si>
  <si>
    <t>3.2</t>
  </si>
  <si>
    <t>Erfolgt mindestens alle 12 Monate eine dokumentierte Eigenkontrolle?</t>
  </si>
  <si>
    <t>2.6</t>
  </si>
  <si>
    <t>Sind für Abweichungen, die in der Eigenkontrolle festgestellt wurden, Korrekturmaßnahmen sowie Fristen schriftlich festgelegt?</t>
  </si>
  <si>
    <t>Wurden festgelegte Korrekturmaßnahmen aus der Eigenkontrolle fristgerecht umgesetzt und dokumentiert?</t>
  </si>
  <si>
    <t>Werden die Anforderungen bezüglich der Meldepflicht erfüllt?</t>
  </si>
  <si>
    <t>2.4</t>
  </si>
  <si>
    <t>Erfüllung der Anforderungen für Sachkunde laut Kapitel 2.1.8; Schulung und Unterweisung für Mitarbeiter, inkl. Dokumentation.</t>
  </si>
  <si>
    <t>Werden die Anforderungen für die Sachkunde erfüllt?</t>
  </si>
  <si>
    <t>2.7</t>
  </si>
  <si>
    <t xml:space="preserve">Werden die Anforderungen für Fortbildungen erfüllt? </t>
  </si>
  <si>
    <t>2.8</t>
  </si>
  <si>
    <t>4.3.1</t>
  </si>
  <si>
    <t>Werden die Anforderungen an den Bestandsbetreuungsvertrag mit einem Tierarzt erfüllt?</t>
  </si>
  <si>
    <t>4.3.2</t>
  </si>
  <si>
    <t xml:space="preserve">Werden die Anforderungen an Manipulationen am Tier erfüllt? </t>
  </si>
  <si>
    <t>3.4</t>
  </si>
  <si>
    <t>3. Anforderungen an die Tierhaltung</t>
  </si>
  <si>
    <t>4.1</t>
  </si>
  <si>
    <t>4.2</t>
  </si>
  <si>
    <t>Werden die Anforderungen an die Zucht erfüllt?</t>
  </si>
  <si>
    <t>4.3.3</t>
  </si>
  <si>
    <t>Werden die tierärztlichen Untersuchungsergebnisse dokumentiert?</t>
  </si>
  <si>
    <t xml:space="preserve">Werden die Anforderungen an den Einsatz von Antibiotika erfüllt? </t>
  </si>
  <si>
    <r>
      <t>Einsatz als Prophylaxe.</t>
    </r>
    <r>
      <rPr>
        <b/>
        <sz val="10"/>
        <color theme="1"/>
        <rFont val="Arial"/>
        <family val="2"/>
      </rPr>
      <t xml:space="preserve"> K.O.                       
</t>
    </r>
    <r>
      <rPr>
        <sz val="10"/>
        <color theme="1"/>
        <rFont val="Arial"/>
        <family val="2"/>
      </rPr>
      <t xml:space="preserve">keine tierärztliche Untersuchung und Therapie. </t>
    </r>
    <r>
      <rPr>
        <b/>
        <sz val="10"/>
        <color theme="1"/>
        <rFont val="Arial"/>
        <family val="2"/>
      </rPr>
      <t xml:space="preserve">K.O.                                                           
</t>
    </r>
    <r>
      <rPr>
        <sz val="10"/>
        <color theme="1"/>
        <rFont val="Arial"/>
        <family val="2"/>
      </rPr>
      <t xml:space="preserve">Kein Resistenztest. </t>
    </r>
    <r>
      <rPr>
        <b/>
        <sz val="10"/>
        <color theme="1"/>
        <rFont val="Arial"/>
        <family val="2"/>
      </rPr>
      <t xml:space="preserve">K.O.                           
</t>
    </r>
    <r>
      <rPr>
        <sz val="10"/>
        <color theme="1"/>
        <rFont val="Arial"/>
        <family val="2"/>
      </rPr>
      <t>Einsatz Reserve-Antiobiotika, ohne Therapienotstand, ohne Vorliegen eines Resistenztestes.</t>
    </r>
    <r>
      <rPr>
        <b/>
        <sz val="10"/>
        <color theme="1"/>
        <rFont val="Arial"/>
        <family val="2"/>
      </rPr>
      <t xml:space="preserve"> K.O.                                       </t>
    </r>
    <r>
      <rPr>
        <sz val="10"/>
        <color theme="1"/>
        <rFont val="Arial"/>
        <family val="2"/>
      </rPr>
      <t>Keine bakteriologische Untersuchung und kein Resistenztrest bei Notfalltherapie.</t>
    </r>
    <r>
      <rPr>
        <b/>
        <sz val="10"/>
        <color theme="1"/>
        <rFont val="Arial"/>
        <family val="2"/>
      </rPr>
      <t xml:space="preserve"> K.O.              </t>
    </r>
    <r>
      <rPr>
        <sz val="10"/>
        <color theme="1"/>
        <rFont val="Arial"/>
        <family val="2"/>
      </rPr>
      <t xml:space="preserve">Dokumentation aller Behandlungen, auch Endo- und Ektoparasiten. </t>
    </r>
  </si>
  <si>
    <t>Werden die Anforderungen an ein Krankenabteil erfüllt?</t>
  </si>
  <si>
    <t>4.3.4</t>
  </si>
  <si>
    <t>Werden die Anforderungen an verletzte, kranke oder Tiere mit einem gestörten Allgemeinbefinden erfüllt?</t>
  </si>
  <si>
    <r>
      <t xml:space="preserve">Tiere müssen vom Bestand separiert werden. </t>
    </r>
    <r>
      <rPr>
        <b/>
        <sz val="10"/>
        <color theme="1"/>
        <rFont val="Arial"/>
        <family val="2"/>
      </rPr>
      <t>K.O.</t>
    </r>
  </si>
  <si>
    <t>4.4</t>
  </si>
  <si>
    <t>Werden die Anforderungen zur Gruppengröße eingehalten?</t>
  </si>
  <si>
    <t>4.5.1</t>
  </si>
  <si>
    <t>4.5.2</t>
  </si>
  <si>
    <t>Ist der Stall flächendeckend eingestreut?</t>
  </si>
  <si>
    <t>Wird mindestens ein Drittel der Stallgrundfläche als Scharrraum angeboten?</t>
  </si>
  <si>
    <t>Ist der Scharrraum den Tieren unbegrenzt zugänglich?</t>
  </si>
  <si>
    <t>4.6.1</t>
  </si>
  <si>
    <r>
      <t xml:space="preserve">restriktive Fütterung </t>
    </r>
    <r>
      <rPr>
        <b/>
        <sz val="10"/>
        <color theme="1"/>
        <rFont val="Arial"/>
        <family val="2"/>
      </rPr>
      <t>= K.O.</t>
    </r>
  </si>
  <si>
    <t>4.6.2</t>
  </si>
  <si>
    <t>Sind Futter- und Tränkeeinrichtungen so gestaltet, dass Verschmutzungen des Futters bzw. Wassers auf das Minimum reduziert sind?</t>
  </si>
  <si>
    <t>4.7</t>
  </si>
  <si>
    <t>Werden die Beschäftigungsmaterialien nach Verbrauch regelmäßig erneuert?</t>
  </si>
  <si>
    <t>Sind die Beschäftigungsmaterialien gleichmäßig verteilt und von allen Seiten zugänglich?</t>
  </si>
  <si>
    <t>Unterscheidet sich das Staubbadematerial im KSR vom Einstreumaterial?</t>
  </si>
  <si>
    <t>Sind die Pickgegenstände hygienisch und futtermittelrechtlich unbedenklich?</t>
  </si>
  <si>
    <t>Müssen als Futtermittel zugelassen sein.</t>
  </si>
  <si>
    <t>Ein Pickstein muss mindestens faustgroß sein</t>
  </si>
  <si>
    <t>Wird pro 500 Tiere ein manipulierbarer und zu bearbeitender Pickgegenstand  zur Verfügung gestellt?</t>
  </si>
  <si>
    <t>Raufutter, gebrochene Picksteine, Magensteine, Staubbademöglichkeit, Kükenpapier mit Raufutter, Luzernebrikett
Bei Volierensystemen müssen diese (bis auf die Staubbademöglichkeit) erst ab dem Zugang zum Scharrraum angeboten werden</t>
  </si>
  <si>
    <t>4.8</t>
  </si>
  <si>
    <t xml:space="preserve">Sind keine stromführenden Drähte im Aufenthaltsbereich der Tiere vorhanden? </t>
  </si>
  <si>
    <t>Stehen im Stall genügend Sitzstangen zur Verfügung?</t>
  </si>
  <si>
    <t>4.9</t>
  </si>
  <si>
    <t>Sind die Sitzstangen höhenverstellbar?</t>
  </si>
  <si>
    <t>Bei Einsatz von erhöhten Ebenen: Stehen im Stall pro Tier mind. 0,02m² einer erhöhten Ebene als Alternative zur Sitzstange zur Verfügung?</t>
  </si>
  <si>
    <t>Sind die erhöhten Ebenen für die Tiere gut erreichbar und trotzdem bei aufrechtem Gang unterquerbar?</t>
  </si>
  <si>
    <t>4.10</t>
  </si>
  <si>
    <t>Wird Tageslicht gewährt?</t>
  </si>
  <si>
    <r>
      <t xml:space="preserve"> Kein Tageslicht. </t>
    </r>
    <r>
      <rPr>
        <b/>
        <sz val="10"/>
        <color theme="1"/>
        <rFont val="Arial"/>
        <family val="2"/>
      </rPr>
      <t xml:space="preserve">= K.O. </t>
    </r>
  </si>
  <si>
    <t>Ist eine gleichmäßige Verteilung des Lichts gewährleistet?</t>
  </si>
  <si>
    <r>
      <t xml:space="preserve">Keine 8-stündige ununterbrochene Dunkelphase = </t>
    </r>
    <r>
      <rPr>
        <b/>
        <sz val="10"/>
        <color theme="1"/>
        <rFont val="Arial"/>
        <family val="2"/>
      </rPr>
      <t>K.O.</t>
    </r>
  </si>
  <si>
    <t>Wird flickerfusionsfreies Licht verwendet?</t>
  </si>
  <si>
    <t>4.11</t>
  </si>
  <si>
    <t>Wird die Staubbelastung so gering wie möglich gehalten?</t>
  </si>
  <si>
    <t>Liegt bei einer Außentemperatur von &gt; 30 °C die Stalltemperatur nicht mehr als 3 °C über der Außentemperatur?</t>
  </si>
  <si>
    <t>Andernfalls sind Gegenmaßnahmen zu ergreifen, um Hitzestress für die Tiere zu vermeiden. Diese Maßnahmen sind zu dokumentieren.</t>
  </si>
  <si>
    <t>Untersuchung sowohl von Brunnen-, als auch von Leitungswasser.</t>
  </si>
  <si>
    <t>4.12</t>
  </si>
  <si>
    <t>Wurden bei Überschreitung der Grenzwerte für Keime oder nachgewiesene Arzneimittelrückstände die Wasserleitungssysteme so gereinigt,  dass keine Rückstände mehr auftraten, die ergriffenen Maßnahmen dokumentiert und wurde der Erfolg an Hand aktueller Untersuchungsergebnisse kontrolliert und nachgewiesen?</t>
  </si>
  <si>
    <t>Untersuchung im laufenden Durchgang, der behandelt wurde. Probennahme direkt am Tränkenippel                                                  Wurden bei festgestellten Rückständen erneut Korrektmurmaßnahmen eingeleitet und dokumentiert?</t>
  </si>
  <si>
    <t>4.13</t>
  </si>
  <si>
    <t>Ist ein KSR vorhanden?</t>
  </si>
  <si>
    <t>Ist der KSR entlang der Längsseite des Stalles angegliedert und befestigt?</t>
  </si>
  <si>
    <t>Beträgt die Größe des KSR mind. 20 % der nutzbaren Stallgrundfläche?</t>
  </si>
  <si>
    <r>
      <t>ANG für KSR Nachrüstung vorhanden.</t>
    </r>
    <r>
      <rPr>
        <b/>
        <sz val="10"/>
        <color theme="1"/>
        <rFont val="Arial"/>
        <family val="2"/>
      </rPr>
      <t xml:space="preserve"> = n.a.</t>
    </r>
  </si>
  <si>
    <t>Bei Stalltiefen &gt; 20 m: Ist ein beidseitiger KSR vorhanden?</t>
  </si>
  <si>
    <t>Entspricht der beidseitige KSR den Vorgaben?</t>
  </si>
  <si>
    <t xml:space="preserve">Sofern die Flächenvorgabe (20 % der Stallgrundfläche) eingehalten ist, muss dabei nur mind. einer der KSR 3 m tief sein. </t>
  </si>
  <si>
    <r>
      <t xml:space="preserve">ANG für KSR Nachrüstung vorhanden. </t>
    </r>
    <r>
      <rPr>
        <b/>
        <sz val="10"/>
        <color theme="1"/>
        <rFont val="Arial"/>
        <family val="2"/>
      </rPr>
      <t>= n.a.</t>
    </r>
  </si>
  <si>
    <t>Sind die Auslauföffnungen gleichmäßig über die Längsseiten des Stalls verteilt bzw. liegt eine BiB vor?</t>
  </si>
  <si>
    <r>
      <t xml:space="preserve">BiB für bestehende Anlagen, bauliche Gründe
bzw. ANG für KSR Nachrüstung vorhanden. </t>
    </r>
    <r>
      <rPr>
        <b/>
        <sz val="10"/>
        <color theme="1"/>
        <rFont val="Arial"/>
        <family val="2"/>
      </rPr>
      <t>= n.a.</t>
    </r>
  </si>
  <si>
    <r>
      <t xml:space="preserve">BiB für bestehende Anlagen, bauliche Gründe bzw. ANG für KSR Nachrüstung vorhanden. </t>
    </r>
    <r>
      <rPr>
        <b/>
        <sz val="10"/>
        <color theme="1"/>
        <rFont val="Arial"/>
        <family val="2"/>
      </rPr>
      <t>= n.a.</t>
    </r>
  </si>
  <si>
    <t>Beträgt die Höhe des KSR mindestens 2 m oder liegt eine BiB vor?</t>
  </si>
  <si>
    <t xml:space="preserve">Bei bestehenden Anlagen kann im Rahmen der Zulassung eine BiB beim DTSchB beantragt werden. </t>
  </si>
  <si>
    <t>Wird der KSR flächendeckend eingestreut?</t>
  </si>
  <si>
    <r>
      <t xml:space="preserve">Mit geeignete Materialien wie im Innenbereich.
ANG für KSR Nachrüstung vorhanden. </t>
    </r>
    <r>
      <rPr>
        <b/>
        <sz val="10"/>
        <color theme="1"/>
        <rFont val="Arial"/>
        <family val="2"/>
      </rPr>
      <t>= n.a.</t>
    </r>
  </si>
  <si>
    <t>Werden die Zeitpunkte des Öffnens und Schließens der Auslauföffnungen tagesaktuell dokumentiert?</t>
  </si>
  <si>
    <t>Ist der KSR spätestens ab dem 28. Lebenstag und mindestens 50 % der Lebenszeit uneingeschränkt während der Tageslichtstunden allen Tieren zugänglich?</t>
  </si>
  <si>
    <t>Wird bei Abweichungen der Mindestnutzungszeiten des KSR wegen extremer Witterungsbedingungen bzw. ein behördliches Aufstallungsgebot mit einem genauen Grund zusätzlich angegeben?</t>
  </si>
  <si>
    <t>Wurde bei Nutzung des KSR &lt; 50 % der Lebenszeit der Tiere der DTSchB informiert?</t>
  </si>
  <si>
    <t>Werden alle Bedingungen eingehalten, wenn bei Antragstellung zur Systemzulassung noch kein KSR vorhanden ist?</t>
  </si>
  <si>
    <t>Noch kein KSR vorhanden: Wird die Besatzdichte innerhalb der Übergangsfrist auf 14 Tiere / m² begrenzt?</t>
  </si>
  <si>
    <r>
      <t xml:space="preserve">K.O. </t>
    </r>
    <r>
      <rPr>
        <sz val="10"/>
        <color theme="1"/>
        <rFont val="Arial"/>
        <family val="2"/>
      </rPr>
      <t xml:space="preserve">                                                           </t>
    </r>
  </si>
  <si>
    <t>4.14</t>
  </si>
  <si>
    <t>Wurden die Fänger über die Vorgaben zum Fangen und Verladen belehrt?</t>
  </si>
  <si>
    <t>Wurden die Tiere nur bei Dunkelheit oder in abgedunkelten Ställen eingefangen?</t>
  </si>
  <si>
    <t>Bei professionellen Fangkolonnen: Hat der Vorarbeiter der Fangkolonne einen behördlich anerkannten Sachkundenachweis?</t>
  </si>
  <si>
    <t>Bei nichtprofessionellen Fangkolonnen: Hat die  Aufsicht führende Person der Fangkolonne einen behördlich anerkannten Sachkundenachweis?</t>
  </si>
  <si>
    <t>Fängt ein Fänger maximal 2 Tiere gleichzeitig?</t>
  </si>
  <si>
    <t>Werden die Transportboxen in unmittelbarer Nähe zu den Tieren positioniert?</t>
  </si>
  <si>
    <t>Werden die Tiere beim Fangen weder an Hals, Schwanz, Flügel und/oder Gefieder gezogen?</t>
  </si>
  <si>
    <t>Werden die Anforderungen zum Mindestschlachtgewicht eingehalten?</t>
  </si>
  <si>
    <t>Mindestschlachtgewicht: 1,3kg;
Mindestschlachtgewicht bei Zweinutzungshähnen: 1,6kg</t>
  </si>
  <si>
    <t>Werden die Anforderungen an die Bestandsobergrenze eingehalten?</t>
  </si>
  <si>
    <t>Werden die Anforderungen an die Besatzdichte eingehalten?</t>
  </si>
  <si>
    <t>5. Tierbezogene Kriterien</t>
  </si>
  <si>
    <t>7.1</t>
  </si>
  <si>
    <t xml:space="preserve">7.2 </t>
  </si>
  <si>
    <t>Werden die Anforderungen an die Erfassung und Dokumentation erfüllt?</t>
  </si>
  <si>
    <t>7.2</t>
  </si>
  <si>
    <t>Werden die Anforderungen zur Meldung von Grenzwertüberschreitungen erfüllt?</t>
  </si>
  <si>
    <t>Werden die Anforderungen an die Beratung bei Grenzwertüberschreitung erfüllt?</t>
  </si>
  <si>
    <t>Werden die Anforderungen bezüglich einer Überschreitung eines Schwellenwertes erfüllt?</t>
  </si>
  <si>
    <t>7.3</t>
  </si>
  <si>
    <t>7.4</t>
  </si>
  <si>
    <t>7.5</t>
  </si>
  <si>
    <t>7.6</t>
  </si>
  <si>
    <t>7.9</t>
  </si>
  <si>
    <t xml:space="preserve">7.10 </t>
  </si>
  <si>
    <t>7.10</t>
  </si>
  <si>
    <t>8.2</t>
  </si>
  <si>
    <t>8.3</t>
  </si>
  <si>
    <t>Bei über 30 °C Außentemperatur werden keine Tiere verladen oder transportiert. Ausgenommen sind Transporte, die mit Transportfahrzeugen durchgeführt werden, die mit einer funktionsfähigen Klimaanlage ausgestattet sind.</t>
  </si>
  <si>
    <r>
      <t xml:space="preserve">Meldung von Zertifikatsentzügen / melde- u./o. anzeigepflichtige Tierkrankheiten und damit zusammenhängende behördliche Anordnungen / Veränderungen an o. auf dem Betrieb / Sabotagen / Einbrüche an den DTSchB
</t>
    </r>
    <r>
      <rPr>
        <b/>
        <sz val="10"/>
        <color theme="1"/>
        <rFont val="Arial"/>
        <family val="2"/>
      </rPr>
      <t>Erstaudit = n.a.</t>
    </r>
  </si>
  <si>
    <t xml:space="preserve">Erstaudit = n.a. </t>
  </si>
  <si>
    <r>
      <t xml:space="preserve">Abgleich der Betriebsbeschreibung, ggf. Korrektur bei betrieblichen Veränderungen.
Es ist der </t>
    </r>
    <r>
      <rPr>
        <b/>
        <sz val="10"/>
        <color theme="1"/>
        <rFont val="Arial"/>
        <family val="2"/>
      </rPr>
      <t>→ Betriebsbeschreibungsbogen</t>
    </r>
    <r>
      <rPr>
        <sz val="10"/>
        <color theme="1"/>
        <rFont val="Arial"/>
        <family val="2"/>
      </rPr>
      <t xml:space="preserve"> zu verwenden. </t>
    </r>
  </si>
  <si>
    <t>Tagesaktuelle Dokumentation.</t>
  </si>
  <si>
    <t>Liegt ein gültiges KAT-Zertifikat vor?</t>
  </si>
  <si>
    <r>
      <t>Kein gültiges KAT-Zertifikat =</t>
    </r>
    <r>
      <rPr>
        <b/>
        <sz val="10"/>
        <color theme="1"/>
        <rFont val="Arial"/>
        <family val="2"/>
      </rPr>
      <t xml:space="preserve"> K.O.</t>
    </r>
  </si>
  <si>
    <t>Werden die Anforderungen bezüglich gesetzlicher Vorgaben erfüllt?</t>
  </si>
  <si>
    <r>
      <t xml:space="preserve">Betriebsdefinition: Betriebsregistriernummer 
(Unternehmensnummer, InVeKos-Nummer, Balis Nummer, ZID-Nummer, VVVO-Nr.)
</t>
    </r>
    <r>
      <rPr>
        <b/>
        <sz val="10"/>
        <color theme="1"/>
        <rFont val="Arial"/>
        <family val="2"/>
      </rPr>
      <t>ANG = erfüllt</t>
    </r>
  </si>
  <si>
    <t>Wird innerhalb des Betriebs keine Tierhaltung 
der gleichen Nutzungsart bewirtschaftet, deren 
Standard unterhalb der Anforderungen der 
Einstiegsstufe liegen bzw. liegt eine ANG für 
"ausnahmsweise gestattete Parallelhaltung" vor?</t>
  </si>
  <si>
    <t xml:space="preserve">Werden die Anforderungen bei ausnahmsweise gestatteter Paralellhaltung erfüllt? </t>
  </si>
  <si>
    <t>2.1</t>
  </si>
  <si>
    <t>Augenscheinliche Erfüllung der gesetzlichen Vorgaben laut Kapitel 2.1</t>
  </si>
  <si>
    <r>
      <t>Zweinutzungs-Zuchtlinien werden auf Antrag des Zuchtunternehmens bzw. des Markenlizenznehmers zugelassen</t>
    </r>
    <r>
      <rPr>
        <b/>
        <sz val="10"/>
        <color theme="1"/>
        <rFont val="Arial"/>
        <family val="2"/>
      </rPr>
      <t xml:space="preserve"> (→ MU 10.1)</t>
    </r>
  </si>
  <si>
    <r>
      <t xml:space="preserve">Dokumentation in Form der → </t>
    </r>
    <r>
      <rPr>
        <b/>
        <sz val="10"/>
        <color theme="1"/>
        <rFont val="Arial"/>
        <family val="2"/>
      </rPr>
      <t>MU 10.3</t>
    </r>
  </si>
  <si>
    <t>Weisen die Tiere keine erkennbaren Zeichen auf, die auf eine Störung des Allgemeinbefindens des Gesamtbestandes hinweisen?</t>
  </si>
  <si>
    <t>Zum Beispiel Verletzungen, Lahmheiten, Immobilität, Apathie, Anzeichen von Schmerzen, Abmagerung, Symptome von Infektionserkrankungen, Abweichungen vom Normalverhalten.</t>
  </si>
  <si>
    <t>Werden bei Störungen des Allgemeinbefindens der Tiere wirksame Gegenmaßnahmen ergriffen und werden diese protokolliert?</t>
  </si>
  <si>
    <t>Protokolle des Tierhalters mit den aufgeführten Gegenmaßnahmen, die durchgeführt wurden, prüfen sowie die Dokumentation über Entwicklung der Situation.</t>
  </si>
  <si>
    <t>4. Zusätzliche Anforderungen an die Tierhaltung in der Einstiegsstufe</t>
  </si>
  <si>
    <t>5.1</t>
  </si>
  <si>
    <t>5.2</t>
  </si>
  <si>
    <r>
      <t xml:space="preserve">Innerhalb einer Betriebsregistriernummer dürfen max. 60.000 Hähne gehalten werden. Dabei darf die Anzahl von 30.000 Hähnen pro Stall nicht überschritten werden. </t>
    </r>
    <r>
      <rPr>
        <b/>
        <sz val="10"/>
        <color theme="1"/>
        <rFont val="Arial"/>
        <family val="2"/>
      </rPr>
      <t>K.O.</t>
    </r>
  </si>
  <si>
    <r>
      <t xml:space="preserve">Die Einstallen von schnabelkupierten Küken ist nicht zulässig. </t>
    </r>
    <r>
      <rPr>
        <b/>
        <sz val="10"/>
        <color theme="1"/>
        <rFont val="Arial"/>
        <family val="2"/>
      </rPr>
      <t>K.O.</t>
    </r>
    <r>
      <rPr>
        <sz val="10"/>
        <color theme="1"/>
        <rFont val="Arial"/>
        <family val="2"/>
      </rPr>
      <t xml:space="preserve">
Es muss ein Nachweisdokument vorliegen.</t>
    </r>
  </si>
  <si>
    <t>Werden die Anforderungen an das Futter erfüllt?</t>
  </si>
  <si>
    <r>
      <t xml:space="preserve">GVO-Fütterung </t>
    </r>
    <r>
      <rPr>
        <b/>
        <sz val="10"/>
        <color theme="1"/>
        <rFont val="Arial"/>
        <family val="2"/>
      </rPr>
      <t>= K.O.</t>
    </r>
  </si>
  <si>
    <t>Werden die Vorgaben zur restriktiven Fütterung eingehalten?</t>
  </si>
  <si>
    <t>Wird den Tieren ab dem 1. LT Grit separat zum Futter angeboten?</t>
  </si>
  <si>
    <t>Pro 1.000 Tiere ist 1 Behältnis vorzuhalten</t>
  </si>
  <si>
    <t>Dokumentation prüfen.</t>
  </si>
  <si>
    <t>Werden Zu- und Abgänge in das Krankenabteil sowie notgetötete Tiere tagesaktuell dokumentiert und begründet?</t>
  </si>
  <si>
    <t>Werden die Anforderungen an das Vorgehen bei einem Kannibalismusgeschehen erfüllt?</t>
  </si>
  <si>
    <t>Professionelle Beratung ist in Anspruch zu nehmen.</t>
  </si>
  <si>
    <t>Werden die Anforderungen an die Einstreu erfüllt?</t>
  </si>
  <si>
    <t xml:space="preserve">Feuchtigkeitsabsorbierend, trocken, locker; Hähne müssen picken, scharren und staubbaden können. Feuchte, vernässte/verkrustete Einstreubereiche müssen entfernt und erneuert werden. Entsprechende Einstreu muss vorgehalten werden. </t>
  </si>
  <si>
    <r>
      <t xml:space="preserve">Spätestens ab dem 21. LT vollumfänglich zugänglich
Nur bei Haltung in Volierensystemen, ansonsten </t>
    </r>
    <r>
      <rPr>
        <b/>
        <sz val="10"/>
        <color theme="1"/>
        <rFont val="Arial"/>
        <family val="2"/>
      </rPr>
      <t xml:space="preserve">= n.a. </t>
    </r>
  </si>
  <si>
    <r>
      <t xml:space="preserve">Nur bei Haltung in Volierensystemen, ansonsten </t>
    </r>
    <r>
      <rPr>
        <b/>
        <sz val="10"/>
        <color theme="1"/>
        <rFont val="Arial"/>
        <family val="2"/>
      </rPr>
      <t xml:space="preserve">= n.a. </t>
    </r>
  </si>
  <si>
    <t>Haben die Hähne jederzeit Zugang zu Futter und Tränkewasser?</t>
  </si>
  <si>
    <t>Entsprechen die Fütterungseinrichtungen den Anforderungen?</t>
  </si>
  <si>
    <t>Entsprechen die Tränkeeinrichtungen den Anforderungen?</t>
  </si>
  <si>
    <t>Nippel- oder Bechertränken: ab dem 21. LT mind. 2 Tränkestellen für jeweils 10; für jeweils 10 weitere Tiere muss eine zusätzliche Tränkestelle vorhanden sein.
Rundtränken: ab dem 21. LT Kantenlänge von mind. 1cm/Tier</t>
  </si>
  <si>
    <t>Werden den Tieren ab dem 1. LT Beschäftigungsmaterialien zur Verfügung gestellt?</t>
  </si>
  <si>
    <t>Entspricht die Anzahl der manipulierbaren Beschäftigungsmaterialien den Anforderungen?</t>
  </si>
  <si>
    <t>Stehen den Tieren ausreichend Staubbademöglichkeiten zur Verfügung?</t>
  </si>
  <si>
    <t>Pro 1.500 Tiere 1m² Staubbademöglichkeit
Aufteilung zwischen Warmstall und KSR  zu je 0,5m² möglich</t>
  </si>
  <si>
    <t>Mind. 1 Beschäftigungsmaterial pro 500 Tiere</t>
  </si>
  <si>
    <t>Bei Haltung im Volierensystem: Stehen den Tieren während der Systemabsperrung im System genügend Staubbademöglichkeiten zur Verfügung?</t>
  </si>
  <si>
    <r>
      <t xml:space="preserve">Während der Systemabsperrung:  pro 100 Tiere 200 cm² Staubbad
Wenn die Haltung nicht in einem Volierensystem stattfindet </t>
    </r>
    <r>
      <rPr>
        <b/>
        <sz val="10"/>
        <color theme="1"/>
        <rFont val="Arial"/>
        <family val="2"/>
      </rPr>
      <t xml:space="preserve">= n.a. </t>
    </r>
  </si>
  <si>
    <t>Pro Junghahn mind. 10cm
Pro Junghahn (Zweinutzungsrassen) mind. 12cm
Sind Sitzstangen auf erhöhten Ebenen angebracht, können zusätzlich zu diesen nur die Flächen der erhöhten Ebene als Ruheplatz angerechnet werden, auf denen die Sitzstangen so angebracht sind, dass die Tiere
a) die Sitzstange ungehindert unterqueren können oder
b) auf der erhöhten Ebene ungestört ruhen können bei gleichzeitig auf der Sitzstange ruhenden Tieren.</t>
  </si>
  <si>
    <r>
      <t xml:space="preserve">Erforderlichenfalls sind Aufstiegshilfen anzubringen.
Keine erhöhten Ebenen </t>
    </r>
    <r>
      <rPr>
        <b/>
        <sz val="10"/>
        <color theme="1"/>
        <rFont val="Arial"/>
        <family val="2"/>
      </rPr>
      <t>= n.a.</t>
    </r>
  </si>
  <si>
    <r>
      <t xml:space="preserve">Sitzstangen können auch durch das Angebot von erhöhten Ebenen ersetzt werden. Das Verhältnis beider Strukturelemente zueinander kann frei gewählt werden. Erhöhte Ebenen dürfen nicht als zusätzliche nutzbare Fläche mit angerechnet werden.
Keine erhöhten Ebenen </t>
    </r>
    <r>
      <rPr>
        <b/>
        <sz val="10"/>
        <color theme="1"/>
        <rFont val="Arial"/>
        <family val="2"/>
      </rPr>
      <t>= n.a.</t>
    </r>
  </si>
  <si>
    <t>Wird eine Mindestlichtstärke von 20 Lux erreicht?</t>
  </si>
  <si>
    <r>
      <t xml:space="preserve">Verwendung von nicht flickerfusionsfreiem Licht. </t>
    </r>
    <r>
      <rPr>
        <b/>
        <sz val="10"/>
        <color theme="1"/>
        <rFont val="Arial"/>
        <family val="2"/>
      </rPr>
      <t>= K.O.</t>
    </r>
    <r>
      <rPr>
        <sz val="10"/>
        <color theme="1"/>
        <rFont val="Arial"/>
        <family val="2"/>
      </rPr>
      <t xml:space="preserve">
Überprüfung lt. Deklaration der verwendeten Leuchtmittel / Herstellernachweis</t>
    </r>
  </si>
  <si>
    <t>Wird das Tränkewasser im Tierbereich (Tränkestellen) jährlich bakteriologisch untersucht und werden die Ergebnisse dokumentiert?</t>
  </si>
  <si>
    <t xml:space="preserve">Grenzwerte für Keime:                                                         Geamtkeimzahl ≤ 100.000                                                     Hefe- und Schimmelpilze ≤ 10.000                                          Escherichia coli ≤ 100                                               siehe Kapitel 4.12, Tabelle </t>
  </si>
  <si>
    <t xml:space="preserve">Werden die gereinigten Wasserleitungssysteme nach einer antibiotischen Therapie auf Rückstände des eingesetzten Antibiotikums untersucht und werden die Ergebnisse dokumentiert? </t>
  </si>
  <si>
    <r>
      <rPr>
        <sz val="10"/>
        <color theme="1"/>
        <rFont val="Arial"/>
        <family val="2"/>
      </rPr>
      <t>Stromführende Drähte im Aufenthaltsbereich der Tiere</t>
    </r>
    <r>
      <rPr>
        <b/>
        <sz val="10"/>
        <color theme="1"/>
        <rFont val="Arial"/>
        <family val="2"/>
      </rPr>
      <t xml:space="preserve"> = K.O.</t>
    </r>
  </si>
  <si>
    <r>
      <t>22 - 35Tage alt: &lt; 10 °C maximal 50 % der Auslauföffnungen geschlossen; &lt; 5 °C bis 100 % geschlossen; 36 - 80 Tage alt: &lt; 7 °C maximal 50 % der Auslauföffnungen geschlossen, &lt; 2 °C bis 100 % geschlossen; ab 81 Tage alt: &lt; 2 °C maximal 50 % der Auslauföffnungen geschlossen. (</t>
    </r>
    <r>
      <rPr>
        <b/>
        <sz val="10"/>
        <rFont val="Arial"/>
        <family val="2"/>
      </rPr>
      <t xml:space="preserve">→ MU 10.4)
</t>
    </r>
    <r>
      <rPr>
        <sz val="10"/>
        <rFont val="Arial"/>
        <family val="2"/>
      </rPr>
      <t xml:space="preserve">ANG für KSR Nachrüstung vorhanden. </t>
    </r>
    <r>
      <rPr>
        <b/>
        <sz val="10"/>
        <rFont val="Arial"/>
        <family val="2"/>
      </rPr>
      <t xml:space="preserve">= n.a.
Erstaudit = n.a. 
</t>
    </r>
    <r>
      <rPr>
        <sz val="10"/>
        <rFont val="Arial"/>
        <family val="2"/>
      </rPr>
      <t>Bei einer 100% Schließung müssen alle Beschäftigungsmaterialien in den Warmstall verbracht werden. Staubbäder sind davon ausgeschlossen</t>
    </r>
  </si>
  <si>
    <r>
      <rPr>
        <b/>
        <sz val="10"/>
        <color theme="1"/>
        <rFont val="Arial"/>
        <family val="2"/>
      </rPr>
      <t>→ MU 10.4</t>
    </r>
    <r>
      <rPr>
        <sz val="10"/>
        <color theme="1"/>
        <rFont val="Arial"/>
        <family val="2"/>
      </rPr>
      <t xml:space="preserve">
ANG für KSR Nachrüstung vorhanden. </t>
    </r>
    <r>
      <rPr>
        <b/>
        <sz val="10"/>
        <color theme="1"/>
        <rFont val="Arial"/>
        <family val="2"/>
      </rPr>
      <t>= n.a.                                                                          Erstaudit = n.a.</t>
    </r>
  </si>
  <si>
    <t>Für mobile Haltungssysteme entfällt die Verpflichtung eines Kaltscharrraums. Im Falle eines Aufstallungsgebots muss jedoch ab dem Folgedurchgang ein Kaltscharrraum angegliedert werden. Dass die Möglichkeit dazu besteht, ist nachzuweisen.</t>
  </si>
  <si>
    <t>Gültig ab: 01.01.2023
*Übergangsfrist für Bestandsbetriebe (Zertifizierung vor 01.01.;  s. bereichsspezifische Richtlinie, Kap. 1.2): Erfassung von Abweichungen ab 01.01., Berücksichtigung in Risikoeinstufung ab 01.07.</t>
  </si>
  <si>
    <t>Werden die Tiere an beiden Beinen kopfüber getragen?</t>
  </si>
  <si>
    <t>Wird das Fangen und Verladen vom Betriebsleiter oder dessen Stellvertreter überwacht und dokumentiert?</t>
  </si>
  <si>
    <r>
      <t xml:space="preserve">Unverzügliche Meldung an Berater des DTSchB.                                                     Inhalte der Meldung: Datum, Zahlenwert, Informationen zur Herde (Tierzahl, Alter, allg. Gesundheitszustand), ggf. bereits eingeleitete Sofort-Maßnahmen.
</t>
    </r>
    <r>
      <rPr>
        <b/>
        <sz val="10"/>
        <rFont val="Arial"/>
        <family val="2"/>
      </rPr>
      <t>Erstaudit = n.a.</t>
    </r>
  </si>
  <si>
    <r>
      <t xml:space="preserve">Professionelle Beratung (Fachberater des DTSchuBs, Fachtierarzt, unabhängiger Futtermittelberater oder ähnliche) muss hinzugezogen werden. Beratung im Hinblick auf Ursache(n) der Überschreitung des entsprechenden Kriteriums. Durchführung und Dokumentation vereinbarter Verbesserungsmaßnahmen. 
Gilt bei Grenzwertüberschreitungen, die vom Tierhalter und vom Auditor festgestellt werden.
</t>
    </r>
    <r>
      <rPr>
        <b/>
        <sz val="10"/>
        <rFont val="Arial"/>
        <family val="2"/>
      </rPr>
      <t>Erstaudit = n.a.</t>
    </r>
  </si>
  <si>
    <r>
      <t xml:space="preserve">Dokumentation der Überschreitung, sowie von 
ergriffenen Maßnahmen.
</t>
    </r>
    <r>
      <rPr>
        <b/>
        <sz val="10"/>
        <color theme="1"/>
        <rFont val="Arial"/>
        <family val="2"/>
      </rPr>
      <t>Erstaudit = n.a.</t>
    </r>
  </si>
  <si>
    <t>Werden die Anforderungen an das Tierbezogene Kriterium "Verschmutzung" erfüllt?</t>
  </si>
  <si>
    <r>
      <t xml:space="preserve">Kriterium wird vom Auditor erfasst: </t>
    </r>
    <r>
      <rPr>
        <sz val="10"/>
        <color theme="1"/>
        <rFont val="Arial"/>
        <family val="2"/>
      </rPr>
      <t xml:space="preserve">Schwellenwert 30%
</t>
    </r>
    <r>
      <rPr>
        <u/>
        <sz val="10"/>
        <color theme="1"/>
        <rFont val="Arial"/>
        <family val="2"/>
      </rPr>
      <t xml:space="preserve">Bitte </t>
    </r>
    <r>
      <rPr>
        <b/>
        <u/>
        <sz val="10"/>
        <color theme="1"/>
        <rFont val="Arial"/>
        <family val="2"/>
      </rPr>
      <t>MU 10.9</t>
    </r>
    <r>
      <rPr>
        <u/>
        <sz val="10"/>
        <color theme="1"/>
        <rFont val="Arial"/>
        <family val="2"/>
      </rPr>
      <t xml:space="preserve"> dem Auditbericht beifügen.
</t>
    </r>
  </si>
  <si>
    <t>Werden die Anforderungen an das Tierbezogene Kriterium "Transporttote" erfüllt?</t>
  </si>
  <si>
    <t>Werden die Anforderungen an das Tierbezogene Kriterium "Verladeschäden" erfüllt?</t>
  </si>
  <si>
    <t>Werden die Anforderungen an das Tierbezogene Kriterium "Hämatome &gt;3cm" erfüllt?</t>
  </si>
  <si>
    <t>Werden die Anforderungen an das Tierbezogene Kriterium "Nicht schlachtfähige und genussuntaugliche Tiere" erfüllt?</t>
  </si>
  <si>
    <t>Werden die Anforderungen an das Tierbezogene Kriterium "Gefiederzustand" erfüllt und vom Tierhalter erfasst?</t>
  </si>
  <si>
    <r>
      <rPr>
        <b/>
        <sz val="10"/>
        <color theme="1"/>
        <rFont val="Arial"/>
        <family val="2"/>
      </rPr>
      <t xml:space="preserve">Kriterium wird vom Tierhalter erfasst und vom Auditor geprüft: 
</t>
    </r>
    <r>
      <rPr>
        <sz val="10"/>
        <color theme="1"/>
        <rFont val="Arial"/>
        <family val="2"/>
      </rPr>
      <t xml:space="preserve">Schwellenwert 3% Score 2
</t>
    </r>
    <r>
      <rPr>
        <u/>
        <sz val="10"/>
        <color theme="1"/>
        <rFont val="Arial"/>
        <family val="2"/>
      </rPr>
      <t xml:space="preserve">Bitte Werte im Beschreibungsfeld eintragen
</t>
    </r>
  </si>
  <si>
    <t xml:space="preserve">Werden die Anforderungen an die weiteren Tierbezogenen Kriterien erfüllt? </t>
  </si>
  <si>
    <t>7. Anforderungen an den Transport</t>
  </si>
  <si>
    <t>6. Fangen und Verladen</t>
  </si>
  <si>
    <t>4.15</t>
  </si>
  <si>
    <r>
      <t xml:space="preserve">Eine entsprechende Anweisung muss in schriftlicher Form vorliegen.
</t>
    </r>
    <r>
      <rPr>
        <b/>
        <sz val="10"/>
        <color theme="1"/>
        <rFont val="Arial"/>
        <family val="2"/>
      </rPr>
      <t>Erstaudit = n.a.</t>
    </r>
  </si>
  <si>
    <t>Erstaudit = n.a.</t>
  </si>
  <si>
    <r>
      <t xml:space="preserve">Tiere an einem Bein und/oder kopfunter zu tragen, ist nicht zulässig.
</t>
    </r>
    <r>
      <rPr>
        <b/>
        <sz val="10"/>
        <color theme="1"/>
        <rFont val="Arial"/>
        <family val="2"/>
      </rPr>
      <t>Erstaudit = n.a.</t>
    </r>
  </si>
  <si>
    <r>
      <t xml:space="preserve">Die Überwachung des Fangens und Verladens sowie Auffälligkeiten beziehungsweise eingeleitete Korrekturmaßnahmen sind zu dokumentieren.
</t>
    </r>
    <r>
      <rPr>
        <b/>
        <sz val="10"/>
        <color theme="1"/>
        <rFont val="Arial"/>
        <family val="2"/>
      </rPr>
      <t>Erstaudit = n.a.</t>
    </r>
  </si>
  <si>
    <t>Werden die TSL-Anforderungen zur Transportdauer eingehalten?</t>
  </si>
  <si>
    <r>
      <t>Transportdauer: max. 4 h
Dokumentenprüfung (</t>
    </r>
    <r>
      <rPr>
        <b/>
        <sz val="10"/>
        <color theme="1"/>
        <rFont val="Arial"/>
        <family val="2"/>
      </rPr>
      <t>→ MU 10.11</t>
    </r>
    <r>
      <rPr>
        <sz val="10"/>
        <color theme="1"/>
        <rFont val="Arial"/>
        <family val="2"/>
      </rPr>
      <t xml:space="preserve">, oder gleichwertige Dokumentation)
Transportbeginn mit Abfahrt vom tierhaltenden Betrieb bis zur Ankunft am Schlachthof.
</t>
    </r>
    <r>
      <rPr>
        <b/>
        <sz val="10"/>
        <color theme="1"/>
        <rFont val="Arial"/>
        <family val="2"/>
      </rPr>
      <t>Erstaudit = n.a.</t>
    </r>
  </si>
  <si>
    <t>Werden die TSL-Anforderungen hinsichtlich der Sachkunde der am Transport beteiligten Personen erfüllt? inklusive Sachkundenachweis.</t>
  </si>
  <si>
    <r>
      <t xml:space="preserve">Sachkundenachweis
</t>
    </r>
    <r>
      <rPr>
        <b/>
        <sz val="10"/>
        <color theme="1"/>
        <rFont val="Arial"/>
        <family val="2"/>
      </rPr>
      <t>Erstaudit = n.a.</t>
    </r>
  </si>
  <si>
    <t>8.1</t>
  </si>
  <si>
    <r>
      <t>Die Tiere müssen auf dem Transport vor Nässe und weiteren widrigen Witterungseinflüssen geschützt werden.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n.a.</t>
    </r>
  </si>
  <si>
    <t>Werden die Tiere auf dem Transport vor Nässe u. weiteren widrigen Witterungseinflüssen geschützt?</t>
  </si>
  <si>
    <t>Wird die Besatzdichte bei Außentemperaturen ab 24°C und Enthalpiewerten ab 60kJ/kg bzw. ab 65 kJ/kg angepasst?</t>
  </si>
  <si>
    <r>
      <t>Max. zulässige Besatzdichte ab 24°C und Enthalpiewert ab 60 kJ/kg um 10 % reduzieren, ab 65 kJ/kg um 20 % reduzieren; Alternativ Erhöhung des Platzangebots in den Transportkisten um 20% bei zu erwartenden Außentemperaturen von &gt; 24°C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n.a.</t>
    </r>
    <r>
      <rPr>
        <sz val="10"/>
        <color theme="1"/>
        <rFont val="Arial"/>
        <family val="2"/>
      </rPr>
      <t xml:space="preserve">
</t>
    </r>
    <r>
      <rPr>
        <b/>
        <sz val="10"/>
        <color theme="1"/>
        <rFont val="Arial"/>
        <family val="2"/>
      </rPr>
      <t xml:space="preserve">Nicht-Einhaltung = K.O. </t>
    </r>
  </si>
  <si>
    <t>Wird das Transportfahrzeug während des Beladevorgangs mit mobilen Ventilatoren belüftet?</t>
  </si>
  <si>
    <r>
      <rPr>
        <sz val="10"/>
        <color theme="1"/>
        <rFont val="Arial"/>
        <family val="2"/>
      </rPr>
      <t>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n.a.</t>
    </r>
    <r>
      <rPr>
        <sz val="10"/>
        <color theme="1"/>
        <rFont val="Arial"/>
        <family val="2"/>
      </rPr>
      <t xml:space="preserve">
</t>
    </r>
    <r>
      <rPr>
        <b/>
        <sz val="10"/>
        <color theme="1"/>
        <rFont val="Arial"/>
        <family val="2"/>
      </rPr>
      <t xml:space="preserve">Nicht-Einhaltung = K.O. </t>
    </r>
  </si>
  <si>
    <t>Wird bei Außentemperaturen &lt;10 °C die Luftbewegung im Laderaum des Transporters mittels Windschutznetzen o. -planen reduziert?</t>
  </si>
  <si>
    <t>Werden die Anforderungen an die Transportfahrzeuge und die Besatzdichten eingehalten?</t>
  </si>
  <si>
    <r>
      <t xml:space="preserve">Prüfung der vorangegangenen Auditberichte
</t>
    </r>
    <r>
      <rPr>
        <b/>
        <sz val="10"/>
        <color theme="1"/>
        <rFont val="Arial"/>
        <family val="2"/>
      </rPr>
      <t xml:space="preserve">Erstaudit  = n.a. </t>
    </r>
  </si>
  <si>
    <r>
      <t xml:space="preserve">Max. Gruppengröße 10.000 Tiere
Bereits bestehenden Anlagen, bei denen die geforderte Gruppnegröße nicht umsetzbar ist, können auf Antrag eine BiB erhalten.
Die Abtrennungen zwischen den Abteilen dürfen frühestens 24 h vor der Ausstallung entfernt werden.
</t>
    </r>
    <r>
      <rPr>
        <b/>
        <sz val="10"/>
        <color theme="1"/>
        <rFont val="Arial"/>
        <family val="2"/>
      </rPr>
      <t>BiB = erfüllt</t>
    </r>
  </si>
  <si>
    <t xml:space="preserve">Werden die Anforderungen an die tgl. Kontrollen des Gesundheitszustandes der Tiere erfüllt? </t>
  </si>
  <si>
    <r>
      <t xml:space="preserve">Gültiger Vertrag muss vorliegen.
Mind. 3-jährige praktische Erfahrung auf dem Gebiet Wirtschaftsgeflügel bei Verträgen mit Tierärzten, die nicht über eine Ausbildung zum Fachtierarzt verfügen.                          Dokumentation von Betsandsbesuchen und Hinweisen </t>
    </r>
    <r>
      <rPr>
        <b/>
        <sz val="10"/>
        <color theme="1"/>
        <rFont val="Arial"/>
        <family val="2"/>
      </rPr>
      <t>(→ MU 10.3</t>
    </r>
    <r>
      <rPr>
        <sz val="10"/>
        <color theme="1"/>
        <rFont val="Arial"/>
        <family val="2"/>
      </rPr>
      <t>).</t>
    </r>
  </si>
  <si>
    <t>Muss zur Verfügung stehen o. unverzüglich eingerichtet werden können. Material muss vorgezeigt werden können.
Visueller Kontakt zu anderen Hähnen.
Einstreu entsprechend Kapitel 4.5.1;
Sitzstangen 15 cm/Tier;
Besatzdichte: 14 Hähne/m².
Ausreichend Futter und Wasser.
Angemesse, erforderlichenfalls tierärztliche Behandlung.</t>
  </si>
  <si>
    <r>
      <t xml:space="preserve">Max. 2-wöchige Begrenzung nach der Öffnung des Systems möglich. In diesem Zeitraum muss den Tieren mind. 25 % der nutzbaren Stallgrundfläche als Scharrraum zur Verfügung gestellt werden.
Spätestens ab dem 35. LT muss den Tieren auch der Bereich unter dem System zur Verfügung stehen.
Nur bei Haltung im Volierensystem, ansonsten </t>
    </r>
    <r>
      <rPr>
        <b/>
        <sz val="10"/>
        <color theme="1"/>
        <rFont val="Arial"/>
        <family val="2"/>
      </rPr>
      <t>= n.a.</t>
    </r>
  </si>
  <si>
    <t>bis 24 h vor Ausstallung</t>
  </si>
  <si>
    <r>
      <t xml:space="preserve">Wenn die Staubbäder ausschließlich im Warmstall angeboten werden = </t>
    </r>
    <r>
      <rPr>
        <b/>
        <sz val="10"/>
        <color theme="1"/>
        <rFont val="Arial"/>
        <family val="2"/>
      </rPr>
      <t>n.a.</t>
    </r>
  </si>
  <si>
    <t>Entspricht die Lichtöffnungsfläche mind. 3% der Stallgrundfläche?</t>
  </si>
  <si>
    <t>Wird ab der 2. LW eine mind. 8-stündige ununterbrochene Dunkelphase eingehalten?</t>
  </si>
  <si>
    <t>Wird vor und nach der Dunkelphase eine Dämmerungsphase von mind. 15 min. eingehalten?</t>
  </si>
  <si>
    <t>Ist der KSR mind. 3 m tief?</t>
  </si>
  <si>
    <t>Ist jede Auslauföffnung mind. 40 cm hoch und mindestens 50 cm breit?</t>
  </si>
  <si>
    <t>Ist der KSR überdacht und nach den Seiten hin insgesamt zu mind. 50% licht- und luftdurchlässig und windgeschützt bzw. liegt eine BiB vor?</t>
  </si>
  <si>
    <r>
      <t xml:space="preserve">Antrag auf Bauvoranfrage wird innerhalb von 6 Wochen nicht eingereicht u./o. dem DTSchB nicht vorgelegt </t>
    </r>
    <r>
      <rPr>
        <b/>
        <sz val="10"/>
        <color theme="1"/>
        <rFont val="Arial"/>
        <family val="2"/>
      </rPr>
      <t>= K.O.</t>
    </r>
    <r>
      <rPr>
        <sz val="10"/>
        <color theme="1"/>
        <rFont val="Arial"/>
        <family val="2"/>
      </rPr>
      <t xml:space="preserve">
KSR steht den Tieren mit Vorliegen der Baugenehmigung nach Ablauf von 6 Monaten noch nicht zur Verfügung bzw. es liegt keine ANG vor.</t>
    </r>
    <r>
      <rPr>
        <b/>
        <sz val="10"/>
        <color theme="1"/>
        <rFont val="Arial"/>
        <family val="2"/>
      </rPr>
      <t xml:space="preserve"> = K.O. </t>
    </r>
    <r>
      <rPr>
        <sz val="10"/>
        <color theme="1"/>
        <rFont val="Arial"/>
        <family val="2"/>
      </rPr>
      <t xml:space="preserve">                  
Insgesamt überschreitet der Zeitraum zwischen Antrag auf Systemzulassung und Inbetriebnahme des KSR 12 Monate. </t>
    </r>
    <r>
      <rPr>
        <b/>
        <sz val="10"/>
        <color theme="1"/>
        <rFont val="Arial"/>
        <family val="2"/>
      </rPr>
      <t>= K.O.</t>
    </r>
    <r>
      <rPr>
        <sz val="10"/>
        <color theme="1"/>
        <rFont val="Arial"/>
        <family val="2"/>
      </rPr>
      <t xml:space="preserve">
ANG für KSR Nachrüstung vorhanden </t>
    </r>
    <r>
      <rPr>
        <b/>
        <sz val="10"/>
        <color theme="1"/>
        <rFont val="Arial"/>
        <family val="2"/>
      </rPr>
      <t>= n.a.</t>
    </r>
  </si>
  <si>
    <r>
      <t xml:space="preserve">K.O.
</t>
    </r>
    <r>
      <rPr>
        <sz val="10"/>
        <color theme="1"/>
        <rFont val="Arial"/>
        <family val="2"/>
      </rPr>
      <t>Kein mobiles Haltungssystem</t>
    </r>
    <r>
      <rPr>
        <b/>
        <sz val="10"/>
        <color theme="1"/>
        <rFont val="Arial"/>
        <family val="2"/>
      </rPr>
      <t xml:space="preserve"> = n.a.</t>
    </r>
  </si>
  <si>
    <t>Werden die Anforderungen an das Tierbezogene Kriterium "Mortalität" erfüllt?</t>
  </si>
  <si>
    <r>
      <rPr>
        <b/>
        <sz val="10"/>
        <color theme="1"/>
        <rFont val="Arial"/>
        <family val="2"/>
      </rPr>
      <t>Kriterium wird vom Tierhalter erfasst und vom Auditor geprüft.</t>
    </r>
    <r>
      <rPr>
        <sz val="10"/>
        <color theme="1"/>
        <rFont val="Arial"/>
        <family val="2"/>
      </rPr>
      <t xml:space="preserve">
Dokumentation anhand </t>
    </r>
    <r>
      <rPr>
        <b/>
        <sz val="10"/>
        <color theme="1"/>
        <rFont val="Arial"/>
        <family val="2"/>
      </rPr>
      <t>MU 10.7</t>
    </r>
    <r>
      <rPr>
        <sz val="10"/>
        <color theme="1"/>
        <rFont val="Arial"/>
        <family val="2"/>
      </rPr>
      <t xml:space="preserve"> und </t>
    </r>
    <r>
      <rPr>
        <b/>
        <sz val="10"/>
        <color theme="1"/>
        <rFont val="Arial"/>
        <family val="2"/>
      </rPr>
      <t>MU 10.10</t>
    </r>
    <r>
      <rPr>
        <sz val="10"/>
        <color theme="1"/>
        <rFont val="Arial"/>
        <family val="2"/>
      </rPr>
      <t xml:space="preserve">
Der Grenzwert für die Mortalität (Anteil der verendeten und getöteten Tiere) errechnet sich nach der Formel: 0,5 % x Anzahl Lebensmonate.
Die monatlich kumulativ erfasste Mortalität ist mit diesem Grenzwert zu vergleichen.
Kumulative Mortalität = Summe Abgänge ab Einstellung ∗100 / Anzahl eingestallter Tiere
</t>
    </r>
    <r>
      <rPr>
        <u/>
        <sz val="10"/>
        <color theme="1"/>
        <rFont val="Arial"/>
        <family val="2"/>
      </rPr>
      <t>Bitte Werte im Beschreibungsfeld eintragen</t>
    </r>
  </si>
  <si>
    <t>Werden die Anforderungen an das Tierbezogene Kriterium "Fußballenveränderungen" erfüllt?</t>
  </si>
  <si>
    <r>
      <t xml:space="preserve">Zusätzlich sollen folgende Kriterien erfasst und dokumentiert werden: 
• Brustblasen
• Schnabelzustand
• Gewicht
</t>
    </r>
    <r>
      <rPr>
        <u/>
        <sz val="10"/>
        <color theme="1"/>
        <rFont val="Arial"/>
        <family val="2"/>
      </rPr>
      <t>Bitte Werte im Beschreibungsfeld eintragen.</t>
    </r>
  </si>
  <si>
    <r>
      <t>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n.a.</t>
    </r>
  </si>
  <si>
    <r>
      <t>Das gilt auch, wenn zu erwarten ist, dass die Temperatur während der Fahrt auf 30 °C oder höher ansteigt. Am Herkunftsbetrieb muss die Einhaltung dieser Anforderungen überprüft und dokumentiert werden.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n.a.</t>
    </r>
  </si>
  <si>
    <r>
      <t>Bei Außentemperaturen &lt; 10°C werden Windschutznetze o. -planen auf dem Transport verwendet.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n.a.</t>
    </r>
  </si>
  <si>
    <t>RL Zert 2023 6.</t>
  </si>
  <si>
    <t>Werden die an ANG bzw. BiB geknüpften Auflagen eingehalten?</t>
  </si>
  <si>
    <t xml:space="preserve">Keine ANG / BiB vorhanden = n.a.
Erstaudit = n.a. </t>
  </si>
  <si>
    <r>
      <t xml:space="preserve">Fortbildung des Betriebsleiters / hauptverantwortlichen Person für Tierhaltung. Alle zwei Kalenderjahre eine Fortbildung. Dokumentation und Inahlte laut Kapitel 2.8
E-Learning-Module werden anerkannt, wenn sie mindestens 2 Stunden dauern.
</t>
    </r>
    <r>
      <rPr>
        <b/>
        <sz val="10"/>
        <color theme="1"/>
        <rFont val="Arial"/>
        <family val="2"/>
      </rPr>
      <t>Erstaudit = n.a.</t>
    </r>
    <r>
      <rPr>
        <sz val="10"/>
        <color theme="1"/>
        <rFont val="Arial"/>
        <family val="2"/>
      </rPr>
      <t xml:space="preserve"> </t>
    </r>
  </si>
  <si>
    <t>Werden in den Lieferpapieren und Rechnungen alle Hähne, Schlachttiere und Schlachtkörper bzw. wird das Fleisch aus dem TSL als solches gekennzeichnet?</t>
  </si>
  <si>
    <r>
      <t xml:space="preserve">Lieferscheine und Schlachtabrechnungen.
Einstiegs- oder Premiumstufe?                                                                             </t>
    </r>
    <r>
      <rPr>
        <b/>
        <sz val="10"/>
        <color theme="1"/>
        <rFont val="Arial"/>
        <family val="2"/>
      </rPr>
      <t>Erstaudit = n.a.</t>
    </r>
  </si>
  <si>
    <r>
      <t xml:space="preserve">Protokoll: 2x tgl. durchgeführte Kontrollen des Gesundheitszustandes der Tiere und über ergriffenen Maßnahmen.
Protokoll: tgl. Kontrolle des Wasser- und Futterverbrauches. </t>
    </r>
    <r>
      <rPr>
        <b/>
        <sz val="10"/>
        <color theme="1"/>
        <rFont val="Arial"/>
        <family val="2"/>
      </rPr>
      <t xml:space="preserve"> (→ MU 10.2)</t>
    </r>
  </si>
  <si>
    <t xml:space="preserve">Werden die Anforderungn an den Zugang zum Scharraum  erfüllt? </t>
  </si>
  <si>
    <t>Längströge: bis zum 20.LT mind. 3cm Kantenlänge/Tier, danach mind. 4,5cm Kantenlänge/Tier
Rundtrögen: bis zum 20. LT mind. 2,5cm/ Tier, danach mind. 4cm/ Tier</t>
  </si>
  <si>
    <t>Überschreitet der Ammoniakgehalt der Stallluft grobsinnlich 20ppm nicht?</t>
  </si>
  <si>
    <r>
      <t xml:space="preserve">BiB für bestehende Anlagen, bauliche Gründe;
ANG für KSR Nachrüstung vorhanden </t>
    </r>
    <r>
      <rPr>
        <b/>
        <sz val="10"/>
        <color theme="1"/>
        <rFont val="Arial"/>
        <family val="2"/>
      </rPr>
      <t>= n.a.</t>
    </r>
  </si>
  <si>
    <r>
      <rPr>
        <b/>
        <sz val="10"/>
        <color theme="1"/>
        <rFont val="Arial"/>
        <family val="2"/>
      </rPr>
      <t xml:space="preserve">K.O.
</t>
    </r>
    <r>
      <rPr>
        <sz val="10"/>
        <color theme="1"/>
        <rFont val="Arial"/>
        <family val="2"/>
      </rPr>
      <t xml:space="preserve">ANG für KSR Nachrüstung vorhanden </t>
    </r>
    <r>
      <rPr>
        <b/>
        <sz val="10"/>
        <color theme="1"/>
        <rFont val="Arial"/>
        <family val="2"/>
      </rPr>
      <t>= n.a.</t>
    </r>
  </si>
  <si>
    <r>
      <t xml:space="preserve">KSR nicht vorhanden. </t>
    </r>
    <r>
      <rPr>
        <b/>
        <sz val="10"/>
        <color theme="1"/>
        <rFont val="Arial"/>
        <family val="2"/>
      </rPr>
      <t xml:space="preserve">= K.O.
</t>
    </r>
    <r>
      <rPr>
        <sz val="10"/>
        <color theme="1"/>
        <rFont val="Arial"/>
        <family val="2"/>
      </rPr>
      <t>ANG für Nachrüstung.</t>
    </r>
    <r>
      <rPr>
        <b/>
        <sz val="10"/>
        <color theme="1"/>
        <rFont val="Arial"/>
        <family val="2"/>
      </rPr>
      <t xml:space="preserve"> = n.a.</t>
    </r>
  </si>
  <si>
    <t>Sind pro 1.500 Hähne mind. 2 m Auslauföffnung vorhanden?</t>
  </si>
  <si>
    <r>
      <t>ANG für KSR Nachrüstung vorhanden.</t>
    </r>
    <r>
      <rPr>
        <b/>
        <sz val="10"/>
        <color theme="1"/>
        <rFont val="Arial"/>
        <family val="2"/>
      </rPr>
      <t xml:space="preserve"> = n.a
Erstaudit = n.a.</t>
    </r>
  </si>
  <si>
    <r>
      <t xml:space="preserve">Ausnahmen bei extremen Witterungsbedingungen möglich (s.u.); Tageslichtstunden: 15. April bis 15. November: ab spätestens 10 Uhr, mindestens 8 h, 16. November bis 14. April: mindestens 5 h täglich.
ANG für KSR Nachrüstung vorhanden. </t>
    </r>
    <r>
      <rPr>
        <b/>
        <sz val="10"/>
        <color theme="1"/>
        <rFont val="Arial"/>
        <family val="2"/>
      </rPr>
      <t>= n.a.
Erstaudit = n.a.</t>
    </r>
  </si>
  <si>
    <r>
      <rPr>
        <u/>
        <sz val="10"/>
        <color theme="1"/>
        <rFont val="Arial"/>
        <family val="2"/>
      </rPr>
      <t xml:space="preserve">Mehretagiges Volierensystem:
</t>
    </r>
    <r>
      <rPr>
        <sz val="10"/>
        <color theme="1"/>
        <rFont val="Arial"/>
        <family val="2"/>
      </rPr>
      <t xml:space="preserve">Bis zum 13. bzw. 20. LT: 50 Tiere/m²
Ab dem 21. LT: 15 Tiere/m² nutzbare Stallinnenfläche oder 30 Tiere/m² nutzbare Stallgrundfläche
</t>
    </r>
    <r>
      <rPr>
        <u/>
        <sz val="10"/>
        <color theme="1"/>
        <rFont val="Arial"/>
        <family val="2"/>
      </rPr>
      <t xml:space="preserve">Mitwachsendes Volierensystem:
</t>
    </r>
    <r>
      <rPr>
        <sz val="10"/>
        <color theme="1"/>
        <rFont val="Arial"/>
        <family val="2"/>
      </rPr>
      <t xml:space="preserve">Bis zum 42. LT bzw. Öffnung des Scharrraums: 30 Tiere/m² nutzbare Systemfläche
Ab dem 43. LT: 15 Tiere/m² nutzbare Stallinnenfläche oder 30 Tiere/m² nutzbare Stallgrundfläche
</t>
    </r>
    <r>
      <rPr>
        <u/>
        <sz val="10"/>
        <color theme="1"/>
        <rFont val="Arial"/>
        <family val="2"/>
      </rPr>
      <t xml:space="preserve">Bodenhaltung:
</t>
    </r>
    <r>
      <rPr>
        <sz val="10"/>
        <color theme="1"/>
        <rFont val="Arial"/>
        <family val="2"/>
      </rPr>
      <t xml:space="preserve">15 Tiere/m² nutzbare Stallinnenfläche
</t>
    </r>
    <r>
      <rPr>
        <u/>
        <sz val="10"/>
        <color theme="1"/>
        <rFont val="Arial"/>
        <family val="2"/>
      </rPr>
      <t>Anrechenbarkeit KSR:</t>
    </r>
    <r>
      <rPr>
        <sz val="10"/>
        <color theme="1"/>
        <rFont val="Arial"/>
        <family val="2"/>
      </rPr>
      <t xml:space="preserve">
Wenn die Fläche des Kaltscharrraums 30 % und mehr der nutzbaren Stallinnenfläche beträgt, kann die Besatzdichte auf max. 16 Tiere/m² nutzbare Stallinnenfläche, bei mehretagigen Systemen 32 Tiere/m² nutzbare Stallgrundfläche, erhöht werden.</t>
    </r>
  </si>
  <si>
    <r>
      <t>Schulungsnachweis speziell zur Erfassung der TBK. Verwendung aktueller Dokumente.
Erfassung laut Handbuch (</t>
    </r>
    <r>
      <rPr>
        <b/>
        <sz val="10"/>
        <color theme="1"/>
        <rFont val="Arial"/>
        <family val="2"/>
      </rPr>
      <t>→ MU 10.6)</t>
    </r>
    <r>
      <rPr>
        <sz val="10"/>
        <color theme="1"/>
        <rFont val="Arial"/>
        <family val="2"/>
      </rPr>
      <t xml:space="preserve">
Erfassung der TBK  durch den Tierhalter in jedem Durchgang in der 4., 10., 12. LW bzw. vor Ausstallung. Beurteilung von 50 Tieren.
Je Stall und/oder je Tiergruppe eine separate TBK-Ergebnisübersicht. 
</t>
    </r>
    <r>
      <rPr>
        <b/>
        <sz val="10"/>
        <color theme="1"/>
        <rFont val="Arial"/>
        <family val="2"/>
      </rPr>
      <t xml:space="preserve">Erstaudit = n.a.                            </t>
    </r>
  </si>
  <si>
    <t>Werden die Anforderungen an das Tierbezogene Kriterium "Verletzungen" erfüllt?</t>
  </si>
  <si>
    <r>
      <t xml:space="preserve">Kriterium wird vom Auditor und Tierhalter erfasst; Auditor Gesamtbestand / Tierhalter Einzeltier (Prüfung durch Auditor)
Gefieder im Bereich des Bauchs und Rückens - Grenzwerte:
</t>
    </r>
    <r>
      <rPr>
        <sz val="10"/>
        <color theme="1"/>
        <rFont val="Arial"/>
        <family val="2"/>
      </rPr>
      <t xml:space="preserve">Bei der </t>
    </r>
    <r>
      <rPr>
        <u/>
        <sz val="10"/>
        <color theme="1"/>
        <rFont val="Arial"/>
        <family val="2"/>
      </rPr>
      <t>Einzeltierbeurteilung</t>
    </r>
    <r>
      <rPr>
        <sz val="10"/>
        <color theme="1"/>
        <rFont val="Arial"/>
        <family val="2"/>
      </rPr>
      <t xml:space="preserve"> weist kein Tier ein beschädigtes Gefieder der Note 2 im Bereich des Bauchs und Rückens auf.</t>
    </r>
    <r>
      <rPr>
        <b/>
        <sz val="10"/>
        <color theme="1"/>
        <rFont val="Arial"/>
        <family val="2"/>
      </rPr>
      <t xml:space="preserve">
</t>
    </r>
    <r>
      <rPr>
        <sz val="10"/>
        <color theme="1"/>
        <rFont val="Arial"/>
        <family val="2"/>
      </rPr>
      <t xml:space="preserve">Die Summe der prozentualen Anteile der Tiere mit beschädigtem Gefieder der Note 2 im Bereich des Bauchs und des Rückens darf bei der </t>
    </r>
    <r>
      <rPr>
        <u/>
        <sz val="10"/>
        <color theme="1"/>
        <rFont val="Arial"/>
        <family val="2"/>
      </rPr>
      <t>Gesamtbeurteilung</t>
    </r>
    <r>
      <rPr>
        <sz val="10"/>
        <color theme="1"/>
        <rFont val="Arial"/>
        <family val="2"/>
      </rPr>
      <t xml:space="preserve"> 3 % nicht überschreiten.</t>
    </r>
    <r>
      <rPr>
        <b/>
        <sz val="10"/>
        <color theme="1"/>
        <rFont val="Arial"/>
        <family val="2"/>
      </rPr>
      <t xml:space="preserve">
Gefieder im Bereich der Stoß- und Schwungfedern
</t>
    </r>
    <r>
      <rPr>
        <sz val="10"/>
        <color theme="1"/>
        <rFont val="Arial"/>
        <family val="2"/>
      </rPr>
      <t xml:space="preserve">Der Grenzwert für die </t>
    </r>
    <r>
      <rPr>
        <u/>
        <sz val="10"/>
        <color theme="1"/>
        <rFont val="Arial"/>
        <family val="2"/>
      </rPr>
      <t>Einzeltier- und Gesamtbestandbeurteilung</t>
    </r>
    <r>
      <rPr>
        <sz val="10"/>
        <color theme="1"/>
        <rFont val="Arial"/>
        <family val="2"/>
      </rPr>
      <t xml:space="preserve"> liegt bei 30% Tiere mit Gefiederschäden der Note 2 im Bereich der Stoß- und Schwungfedern.</t>
    </r>
    <r>
      <rPr>
        <b/>
        <sz val="10"/>
        <color theme="1"/>
        <rFont val="Arial"/>
        <family val="2"/>
      </rPr>
      <t xml:space="preserve">
</t>
    </r>
    <r>
      <rPr>
        <u/>
        <sz val="10"/>
        <color theme="1"/>
        <rFont val="Arial"/>
        <family val="2"/>
      </rPr>
      <t xml:space="preserve">Bitte Werte des Tierhalters im Beschreibungsfeld eintragen und </t>
    </r>
    <r>
      <rPr>
        <b/>
        <u/>
        <sz val="10"/>
        <color theme="1"/>
        <rFont val="Arial"/>
        <family val="2"/>
      </rPr>
      <t>MU 10.9</t>
    </r>
    <r>
      <rPr>
        <u/>
        <sz val="10"/>
        <color theme="1"/>
        <rFont val="Arial"/>
        <family val="2"/>
      </rPr>
      <t xml:space="preserve"> dem Auditbericht beifügen</t>
    </r>
    <r>
      <rPr>
        <b/>
        <sz val="10"/>
        <color theme="1"/>
        <rFont val="Arial"/>
        <family val="2"/>
      </rPr>
      <t xml:space="preserve">
</t>
    </r>
  </si>
  <si>
    <r>
      <t xml:space="preserve">Kriterium wird vom Auditor und Tierhalter erfasst; Auditor Gesamtbestand / Tierhalter Einzeltier (Prüfung durch Auditor)
Grenzwerte:
• </t>
    </r>
    <r>
      <rPr>
        <sz val="10"/>
        <color theme="1"/>
        <rFont val="Arial"/>
        <family val="2"/>
      </rPr>
      <t>Hautverletzungen im Bereich Rücken, Bürzel und Kloakenregion: Einzeltierbeurteilung: 0 % Note 2, Gesamtbestandsbeurteilung: 3% Note 2</t>
    </r>
    <r>
      <rPr>
        <b/>
        <sz val="10"/>
        <color theme="1"/>
        <rFont val="Arial"/>
        <family val="2"/>
      </rPr>
      <t xml:space="preserve">
• </t>
    </r>
    <r>
      <rPr>
        <sz val="10"/>
        <color theme="1"/>
        <rFont val="Arial"/>
        <family val="2"/>
      </rPr>
      <t>Zehen: Einzeltierbeurteilung: nicht mehr als 3 % der Tiere Note 1</t>
    </r>
    <r>
      <rPr>
        <b/>
        <sz val="10"/>
        <color theme="1"/>
        <rFont val="Arial"/>
        <family val="2"/>
      </rPr>
      <t xml:space="preserve">
• </t>
    </r>
    <r>
      <rPr>
        <sz val="10"/>
        <color theme="1"/>
        <rFont val="Arial"/>
        <family val="2"/>
      </rPr>
      <t>Kopfanhänge (Kamm und Kehllappen): Einzeltier- und Gesamtbestandsbeurteilung nicht mehr als 30 % der Tiere Note 2</t>
    </r>
    <r>
      <rPr>
        <b/>
        <sz val="10"/>
        <color theme="1"/>
        <rFont val="Arial"/>
        <family val="2"/>
      </rPr>
      <t xml:space="preserve">
</t>
    </r>
    <r>
      <rPr>
        <u/>
        <sz val="10"/>
        <color theme="1"/>
        <rFont val="Arial"/>
        <family val="2"/>
      </rPr>
      <t xml:space="preserve">Bitte </t>
    </r>
    <r>
      <rPr>
        <b/>
        <u/>
        <sz val="10"/>
        <color theme="1"/>
        <rFont val="Arial"/>
        <family val="2"/>
      </rPr>
      <t>MU 10.9</t>
    </r>
    <r>
      <rPr>
        <u/>
        <sz val="10"/>
        <color theme="1"/>
        <rFont val="Arial"/>
        <family val="2"/>
      </rPr>
      <t xml:space="preserve"> dem Auditbericht beifügen und Werte des Tierhalters im Beschreibungsfeld eintragen.
</t>
    </r>
  </si>
  <si>
    <t>7.7</t>
  </si>
  <si>
    <r>
      <rPr>
        <b/>
        <sz val="10"/>
        <color theme="1"/>
        <rFont val="Arial"/>
        <family val="2"/>
      </rPr>
      <t>Durch das Schlachtunternehmen erfasst, liegt dem Tierhalter vor und wird durch den Auditor geprüft</t>
    </r>
    <r>
      <rPr>
        <sz val="10"/>
        <color theme="1"/>
        <rFont val="Arial"/>
        <family val="2"/>
      </rPr>
      <t xml:space="preserve">
</t>
    </r>
    <r>
      <rPr>
        <u/>
        <sz val="10"/>
        <color theme="1"/>
        <rFont val="Arial"/>
        <family val="2"/>
      </rPr>
      <t xml:space="preserve">Bitte Werte im Beschreibungsfeld eintragen
</t>
    </r>
  </si>
  <si>
    <t>Aktuelle Anzahl und Alter der Tiere am Tag der Kontrolle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</si>
</sst>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0.0"/>
    <numFmt numFmtId="166" formatCode="\3\4\7"/>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name val="Arial"/>
      <family val="2"/>
    </font>
    <font>
      <b/>
      <sz val="10"/>
      <name val="Arial"/>
      <family val="2"/>
    </font>
    <font>
      <u/>
      <sz val="10"/>
      <color theme="1"/>
      <name val="Arial"/>
      <family val="2"/>
    </font>
    <font>
      <b/>
      <u/>
      <sz val="10"/>
      <color theme="1"/>
      <name val="Arial"/>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79">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6" fillId="0"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15" fillId="6" borderId="0"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wrapText="1"/>
      <protection locked="0"/>
    </xf>
    <xf numFmtId="0" fontId="25" fillId="0" borderId="0" xfId="0" applyFont="1" applyBorder="1" applyAlignment="1" applyProtection="1">
      <alignment vertical="center"/>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1" fillId="0" borderId="3"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left"/>
      <protection locked="0"/>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9" fillId="0" borderId="0" xfId="0" applyFont="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1"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5" fillId="0" borderId="0" xfId="0" applyNumberFormat="1" applyFont="1" applyBorder="1" applyAlignment="1" applyProtection="1">
      <alignment horizontal="left" vertical="center"/>
    </xf>
    <xf numFmtId="165" fontId="25" fillId="0" borderId="0" xfId="0" applyNumberFormat="1" applyFont="1" applyBorder="1" applyAlignment="1" applyProtection="1">
      <alignment horizontal="center" vertical="center"/>
    </xf>
    <xf numFmtId="0" fontId="25" fillId="0" borderId="0" xfId="0" applyNumberFormat="1" applyFont="1" applyBorder="1" applyAlignment="1" applyProtection="1">
      <alignment horizontal="center" vertical="center"/>
    </xf>
    <xf numFmtId="49" fontId="25" fillId="0" borderId="0" xfId="0" applyNumberFormat="1"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49" fontId="8" fillId="0" borderId="0" xfId="0" applyNumberFormat="1" applyFont="1" applyBorder="1" applyAlignment="1" applyProtection="1">
      <alignment vertical="center" wrapText="1"/>
    </xf>
    <xf numFmtId="0" fontId="8" fillId="0" borderId="0" xfId="0" applyNumberFormat="1" applyFont="1" applyBorder="1" applyAlignment="1" applyProtection="1">
      <alignment horizontal="center" vertical="center"/>
    </xf>
    <xf numFmtId="49" fontId="21" fillId="0" borderId="0" xfId="0" applyNumberFormat="1" applyFont="1" applyFill="1" applyBorder="1" applyAlignment="1" applyProtection="1">
      <alignment horizontal="left" vertical="center" wrapText="1"/>
    </xf>
    <xf numFmtId="1" fontId="15" fillId="0" borderId="0"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0" xfId="0" applyFont="1" applyBorder="1" applyAlignment="1" applyProtection="1">
      <alignment vertical="center" wrapText="1"/>
    </xf>
    <xf numFmtId="0" fontId="9" fillId="0" borderId="0" xfId="0" applyFont="1" applyBorder="1" applyAlignment="1" applyProtection="1">
      <alignment vertical="center" wrapText="1"/>
    </xf>
    <xf numFmtId="166" fontId="8" fillId="0" borderId="0" xfId="0" applyNumberFormat="1" applyFont="1" applyBorder="1" applyAlignment="1" applyProtection="1">
      <alignment vertical="center" wrapText="1"/>
    </xf>
    <xf numFmtId="166" fontId="8" fillId="0" borderId="0" xfId="0" applyNumberFormat="1" applyFont="1" applyFill="1" applyBorder="1" applyAlignment="1" applyProtection="1">
      <alignment vertical="center" wrapText="1"/>
    </xf>
    <xf numFmtId="1"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cellXfs>
  <cellStyles count="2">
    <cellStyle name="Eingabe" xfId="1" builtinId="20"/>
    <cellStyle name="Standard" xfId="0" builtinId="0"/>
  </cellStyles>
  <dxfs count="193">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2"/>
      <tableStyleElement type="headerRow" dxfId="191"/>
      <tableStyleElement type="totalRow" dxfId="190"/>
      <tableStyleElement type="firstColumn" dxfId="189"/>
      <tableStyleElement type="lastColumn" dxfId="188"/>
      <tableStyleElement type="firstRowStripe" dxfId="187"/>
      <tableStyleElement type="secondRowStripe" dxfId="186"/>
      <tableStyleElement type="firstColumnStripe" dxfId="185"/>
      <tableStyleElement type="secondColumnStripe" dxfId="184"/>
    </tableStyle>
    <tableStyle name="TSL_1" pivot="0" count="9">
      <tableStyleElement type="wholeTable" dxfId="183"/>
      <tableStyleElement type="headerRow" dxfId="182"/>
      <tableStyleElement type="totalRow" dxfId="181"/>
      <tableStyleElement type="firstColumn" dxfId="180"/>
      <tableStyleElement type="lastColumn" dxfId="179"/>
      <tableStyleElement type="firstRowStripe" dxfId="178"/>
      <tableStyleElement type="secondRowStripe" dxfId="177"/>
      <tableStyleElement type="firstColumnStripe" dxfId="176"/>
      <tableStyleElement type="secondColumnStripe" dxfId="175"/>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2" totalsRowShown="0" headerRowDxfId="147" dataDxfId="146" tableBorderDxfId="164">
  <autoFilter ref="B9:M22"/>
  <tableColumns count="12">
    <tableColumn id="1" name="Lfd. Nr" dataDxfId="41">
      <calculatedColumnFormula>CONCATENATE("1.",Prüfkriterien_1[[#This Row],[Hilfsspalte_Num]])</calculatedColumnFormula>
    </tableColumn>
    <tableColumn id="2" name="Hilfsspalte_Num" dataDxfId="40">
      <calculatedColumnFormula>ROW()-ROW(Prüfkriterien_1[[#Headers],[Hilfsspalte_Kom]])</calculatedColumnFormula>
    </tableColumn>
    <tableColumn id="12" name="Hilfsspalte_Kom" dataDxfId="39">
      <calculatedColumnFormula>(Prüfkriterien_1[Hilfsspalte_Num]+10)/10</calculatedColumnFormula>
    </tableColumn>
    <tableColumn id="3" name="Kapitel_x000a_Richtlinie" dataDxfId="38"/>
    <tableColumn id="4" name="Kriterium" dataDxfId="37"/>
    <tableColumn id="5" name="Erläuterung / _x000a_Durchführungshinweis" dataDxfId="36"/>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60:M165" totalsRowShown="0" headerRowDxfId="57" dataDxfId="56" tableBorderDxfId="155">
  <autoFilter ref="B160:M165"/>
  <tableColumns count="12">
    <tableColumn id="1" name="Spalte1" dataDxfId="69">
      <calculatedColumnFormula>CONCATENATE("10.",Prüfkriterien_10[[#This Row],[Spalte2]])</calculatedColumnFormula>
    </tableColumn>
    <tableColumn id="2" name="Spalte2" dataDxfId="68">
      <calculatedColumnFormula>ROW()-ROW(Prüfkriterien_10[[#Headers],[Spalte3]])</calculatedColumnFormula>
    </tableColumn>
    <tableColumn id="3" name="Spalte3" dataDxfId="67">
      <calculatedColumnFormula>(Prüfkriterien_10[Spalte2]+100)/10</calculatedColumnFormula>
    </tableColumn>
    <tableColumn id="4" name="Spalte4" dataDxfId="66"/>
    <tableColumn id="5" name="Spalte5" dataDxfId="65"/>
    <tableColumn id="6" name="Spalte6" dataDxfId="64"/>
    <tableColumn id="7" name="Spalte7" dataDxfId="63"/>
    <tableColumn id="8" name="Spalte8" dataDxfId="62"/>
    <tableColumn id="9" name="Spalte9" dataDxfId="61"/>
    <tableColumn id="10" name="Spalte10" dataDxfId="60"/>
    <tableColumn id="11" name="Spalte11" dataDxfId="59"/>
    <tableColumn id="12" name="Spalte12" dataDxfId="58"/>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67:M172" totalsRowShown="0" headerRowDxfId="43" dataDxfId="42" tableBorderDxfId="154">
  <autoFilter ref="B167:M172"/>
  <tableColumns count="12">
    <tableColumn id="1" name="Spalte1" dataDxfId="55">
      <calculatedColumnFormula>CONCATENATE("11.",Prüfkriterien_11[[#This Row],[Spalte2]])</calculatedColumnFormula>
    </tableColumn>
    <tableColumn id="2" name="Spalte2" dataDxfId="54">
      <calculatedColumnFormula>ROW()-ROW(Prüfkriterien_11[[#Headers],[Spalte3]])</calculatedColumnFormula>
    </tableColumn>
    <tableColumn id="3" name="Spalte3" dataDxfId="53">
      <calculatedColumnFormula>(Prüfkriterien_11[Spalte2]+110)/10</calculatedColumnFormula>
    </tableColumn>
    <tableColumn id="4" name="Spalte4" dataDxfId="52"/>
    <tableColumn id="5" name="Spalte5" dataDxfId="51"/>
    <tableColumn id="6" name="Spalte6" dataDxfId="50"/>
    <tableColumn id="7" name="Spalte7" dataDxfId="49"/>
    <tableColumn id="8" name="Spalte8" dataDxfId="48"/>
    <tableColumn id="9" name="Spalte9" dataDxfId="47"/>
    <tableColumn id="10" name="Spalte10" dataDxfId="46"/>
    <tableColumn id="11" name="Spalte11" dataDxfId="45"/>
    <tableColumn id="12" name="Spalte12" dataDxfId="44"/>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4:M31" totalsRowShown="0" headerRowDxfId="139" dataDxfId="138" tableBorderDxfId="163">
  <autoFilter ref="B24:M31"/>
  <tableColumns count="12">
    <tableColumn id="1" name="Spalte1" dataDxfId="35">
      <calculatedColumnFormula>CONCATENATE("2.",Prüfkriterien_2[[#This Row],[Spalte2]])</calculatedColumnFormula>
    </tableColumn>
    <tableColumn id="2" name="Spalte2" dataDxfId="34">
      <calculatedColumnFormula>ROW()-ROW(Prüfkriterien_2[[#Headers],[Spalte3]])</calculatedColumnFormula>
    </tableColumn>
    <tableColumn id="3" name="Spalte3" dataDxfId="33">
      <calculatedColumnFormula>(Prüfkriterien_2[[#This Row],[Spalte2]]+20)/10</calculatedColumnFormula>
    </tableColumn>
    <tableColumn id="4" name="Spalte4" dataDxfId="32"/>
    <tableColumn id="5" name="Spalte5" dataDxfId="31"/>
    <tableColumn id="6" name="Spalte6" dataDxfId="30"/>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3:M103" totalsRowShown="0" headerRowDxfId="131" dataDxfId="130" tableBorderDxfId="162">
  <autoFilter ref="B33:M103"/>
  <tableColumns count="12">
    <tableColumn id="1" name="Spalte1" dataDxfId="29">
      <calculatedColumnFormula>CONCATENATE("3.",Prüfkriterien_3[[#This Row],[Spalte2]])</calculatedColumnFormula>
    </tableColumn>
    <tableColumn id="2" name="Spalte2" dataDxfId="28">
      <calculatedColumnFormula>ROW()-ROW(Prüfkriterien_3[[#Headers],[Spalte3]])</calculatedColumnFormula>
    </tableColumn>
    <tableColumn id="3" name="Spalte3" dataDxfId="27">
      <calculatedColumnFormula>(Prüfkriterien_3[[#This Row],[Spalte2]]+30)/10</calculatedColumnFormula>
    </tableColumn>
    <tableColumn id="4" name="Spalte4" dataDxfId="26"/>
    <tableColumn id="5" name="Spalte5" dataDxfId="25"/>
    <tableColumn id="6" name="Spalte6" dataDxfId="24"/>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105:M107" totalsRowShown="0" headerRowDxfId="123" dataDxfId="122" tableBorderDxfId="161">
  <autoFilter ref="B105:M107"/>
  <tableColumns count="12">
    <tableColumn id="1" name="Spalte1" dataDxfId="23">
      <calculatedColumnFormula>CONCATENATE("4.",Prüfkriterien_4[[#This Row],[Spalte2]])</calculatedColumnFormula>
    </tableColumn>
    <tableColumn id="2" name="Spalte2" dataDxfId="22">
      <calculatedColumnFormula>ROW()-ROW(Prüfkriterien_4[[#Headers],[Spalte3]])</calculatedColumnFormula>
    </tableColumn>
    <tableColumn id="3" name="Spalte3" dataDxfId="21">
      <calculatedColumnFormula>(Prüfkriterien_4[Spalte2]+40)/10</calculatedColumnFormula>
    </tableColumn>
    <tableColumn id="4" name="Spalte4" dataDxfId="20"/>
    <tableColumn id="5" name="Spalte5" dataDxfId="19"/>
    <tableColumn id="6" name="Spalte6" dataDxfId="18"/>
    <tableColumn id="7" name="Spalte7" dataDxfId="129"/>
    <tableColumn id="8" name="Spalte8" dataDxfId="128"/>
    <tableColumn id="9" name="Spalte9" dataDxfId="127"/>
    <tableColumn id="10" name="Spalte10" dataDxfId="126"/>
    <tableColumn id="11" name="Spalte11" dataDxfId="125"/>
    <tableColumn id="12" name="Spalte12" dataDxfId="124"/>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109:M123" totalsRowShown="0" headerRowDxfId="115" dataDxfId="114" tableBorderDxfId="160">
  <autoFilter ref="B109:M123"/>
  <tableColumns count="12">
    <tableColumn id="1" name="Spalte1" dataDxfId="17">
      <calculatedColumnFormula>CONCATENATE("5.",Prüfkriterien_5[[#This Row],[Spalte2]])</calculatedColumnFormula>
    </tableColumn>
    <tableColumn id="2" name="Spalte2" dataDxfId="16">
      <calculatedColumnFormula>ROW()-ROW(Prüfkriterien_5[[#Headers],[Spalte3]])</calculatedColumnFormula>
    </tableColumn>
    <tableColumn id="3" name="Spalte3" dataDxfId="15">
      <calculatedColumnFormula>(Prüfkriterien_5[Spalte2]+50)/10</calculatedColumnFormula>
    </tableColumn>
    <tableColumn id="4" name="Spalte4" dataDxfId="14"/>
    <tableColumn id="5" name="Spalte5" dataDxfId="13"/>
    <tableColumn id="6" name="Spalte6" dataDxfId="12"/>
    <tableColumn id="7" name="Spalte7" dataDxfId="121"/>
    <tableColumn id="8" name="Spalte8" dataDxfId="120"/>
    <tableColumn id="9" name="Spalte9" dataDxfId="119"/>
    <tableColumn id="10" name="Spalte10" dataDxfId="118"/>
    <tableColumn id="11" name="Spalte11" dataDxfId="117"/>
    <tableColumn id="12" name="Spalte12" dataDxfId="116"/>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25:M134" totalsRowShown="0" headerRowDxfId="107" dataDxfId="106" tableBorderDxfId="159">
  <autoFilter ref="B125:M134"/>
  <tableColumns count="12">
    <tableColumn id="1" name="Spalte1" dataDxfId="11">
      <calculatedColumnFormula>CONCATENATE("6.",Prüfkriterien_6[[#This Row],[Spalte2]])</calculatedColumnFormula>
    </tableColumn>
    <tableColumn id="2" name="Spalte2" dataDxfId="10">
      <calculatedColumnFormula>ROW()-ROW(Prüfkriterien_6[[#Headers],[Spalte3]])</calculatedColumnFormula>
    </tableColumn>
    <tableColumn id="3" name="Spalte3" dataDxfId="9">
      <calculatedColumnFormula>(Prüfkriterien_6[Spalte2]+60)/10</calculatedColumnFormula>
    </tableColumn>
    <tableColumn id="4" name="Spalte4" dataDxfId="8"/>
    <tableColumn id="5" name="Spalte5" dataDxfId="7"/>
    <tableColumn id="6" name="Spalte6" dataDxfId="6"/>
    <tableColumn id="7" name="Spalte7" dataDxfId="113"/>
    <tableColumn id="8" name="Spalte8" dataDxfId="112"/>
    <tableColumn id="9" name="Spalte9" dataDxfId="111"/>
    <tableColumn id="10" name="Spalte10" dataDxfId="110"/>
    <tableColumn id="11" name="Spalte11" dataDxfId="109"/>
    <tableColumn id="12" name="Spalte12" dataDxfId="10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36:M144" totalsRowShown="0" headerRowDxfId="99" dataDxfId="98" tableBorderDxfId="158">
  <autoFilter ref="B136:M144"/>
  <tableColumns count="12">
    <tableColumn id="1" name="Spalte1" dataDxfId="5">
      <calculatedColumnFormula>CONCATENATE("7.",Prüfkriterien_7[[#This Row],[Spalte2]])</calculatedColumnFormula>
    </tableColumn>
    <tableColumn id="2" name="Spalte2" dataDxfId="4">
      <calculatedColumnFormula>ROW()-ROW(Prüfkriterien_7[[#Headers],[Spalte3]])</calculatedColumnFormula>
    </tableColumn>
    <tableColumn id="3" name="Spalte3" dataDxfId="3">
      <calculatedColumnFormula>(Prüfkriterien_7[Spalte2]+70)/10</calculatedColumnFormula>
    </tableColumn>
    <tableColumn id="4" name="Spalte4" dataDxfId="2"/>
    <tableColumn id="5" name="Spalte5" dataDxfId="1"/>
    <tableColumn id="6" name="Spalte6" dataDxfId="0"/>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46:M151" totalsRowShown="0" headerRowDxfId="85" dataDxfId="84" tableBorderDxfId="157">
  <autoFilter ref="B146:M151"/>
  <tableColumns count="12">
    <tableColumn id="1" name="Spalte1" dataDxfId="97">
      <calculatedColumnFormula>CONCATENATE("8.",Prüfkriterien_8[[#This Row],[Spalte2]])</calculatedColumnFormula>
    </tableColumn>
    <tableColumn id="2" name="Spalte2" dataDxfId="96">
      <calculatedColumnFormula>ROW()-ROW(Prüfkriterien_8[[#Headers],[Spalte3]])</calculatedColumnFormula>
    </tableColumn>
    <tableColumn id="3" name="Spalte3" dataDxfId="95">
      <calculatedColumnFormula>(Prüfkriterien_8[Spalte2]+80)/10</calculatedColumnFormula>
    </tableColumn>
    <tableColumn id="4" name="Spalte4" dataDxfId="94"/>
    <tableColumn id="5" name="Spalte5" dataDxfId="93"/>
    <tableColumn id="6" name="Spalte6" dataDxfId="9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53:M158" totalsRowShown="0" headerRowDxfId="71" dataDxfId="70" tableBorderDxfId="156">
  <autoFilter ref="B153:M158"/>
  <tableColumns count="12">
    <tableColumn id="1" name="Spalte1" dataDxfId="83">
      <calculatedColumnFormula>CONCATENATE("9.",Prüfkriterien_9[[#This Row],[Spalte2]])</calculatedColumnFormula>
    </tableColumn>
    <tableColumn id="2" name="Spalte2" dataDxfId="82">
      <calculatedColumnFormula>ROW()-ROW(Prüfkriterien_9[[#Headers],[Spalte3]])</calculatedColumnFormula>
    </tableColumn>
    <tableColumn id="3" name="Spalte3" dataDxfId="81">
      <calculatedColumnFormula>(Prüfkriterien_9[Spalte2]+90)/10</calculatedColumnFormula>
    </tableColumn>
    <tableColumn id="4" name="Spalte4" dataDxfId="80"/>
    <tableColumn id="5" name="Spalte5" dataDxfId="79"/>
    <tableColumn id="6" name="Spalte6" dataDxfId="78"/>
    <tableColumn id="7" name="Spalte7" dataDxfId="77"/>
    <tableColumn id="8" name="Spalte8" dataDxfId="76"/>
    <tableColumn id="9" name="Spalte9" dataDxfId="75"/>
    <tableColumn id="10" name="Spalte10" dataDxfId="74"/>
    <tableColumn id="11" name="Spalte11" dataDxfId="73"/>
    <tableColumn id="12" name="Spalte12" dataDxfId="7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68"/>
  <sheetViews>
    <sheetView tabSelected="1" zoomScale="80" zoomScaleNormal="80" zoomScalePageLayoutView="70" workbookViewId="0">
      <selection activeCell="B2" sqref="B2:L2"/>
    </sheetView>
  </sheetViews>
  <sheetFormatPr baseColWidth="10" defaultColWidth="8.7109375" defaultRowHeight="14.25" x14ac:dyDescent="0.2"/>
  <cols>
    <col min="1" max="1" width="1.28515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28515625" style="6" customWidth="1"/>
    <col min="14" max="16384" width="8.7109375" style="6"/>
  </cols>
  <sheetData>
    <row r="1" spans="2:12" ht="6" customHeight="1" x14ac:dyDescent="0.2"/>
    <row r="2" spans="2:12" s="10" customFormat="1" ht="18" customHeight="1" x14ac:dyDescent="0.25">
      <c r="B2" s="99" t="str">
        <f>"Checkliste "&amp;_RLV&amp;" Einstiegsstufe"</f>
        <v>Checkliste Hähne Einstiegsstufe</v>
      </c>
      <c r="C2" s="99"/>
      <c r="D2" s="99"/>
      <c r="E2" s="99"/>
      <c r="F2" s="99"/>
      <c r="G2" s="99"/>
      <c r="H2" s="99"/>
      <c r="I2" s="99"/>
      <c r="J2" s="99"/>
      <c r="K2" s="99"/>
      <c r="L2" s="99"/>
    </row>
    <row r="3" spans="2:12" ht="6" customHeight="1" x14ac:dyDescent="0.2"/>
    <row r="4" spans="2:12" ht="27" customHeight="1" x14ac:dyDescent="0.2"/>
    <row r="5" spans="2:12" s="24" customFormat="1" ht="27" customHeight="1" x14ac:dyDescent="0.25">
      <c r="B5" s="100" t="s">
        <v>0</v>
      </c>
      <c r="C5" s="100"/>
      <c r="D5" s="100"/>
      <c r="E5" s="100"/>
      <c r="F5" s="100"/>
      <c r="G5" s="100"/>
      <c r="H5" s="100"/>
      <c r="I5" s="100"/>
      <c r="J5" s="100"/>
      <c r="K5" s="100"/>
      <c r="L5" s="100"/>
    </row>
    <row r="6" spans="2:12" s="24" customFormat="1" ht="29.65" customHeight="1" x14ac:dyDescent="0.25">
      <c r="B6" s="90" t="s">
        <v>81</v>
      </c>
      <c r="C6" s="90"/>
      <c r="D6" s="90"/>
      <c r="E6" s="90"/>
      <c r="F6" s="90"/>
      <c r="G6" s="81"/>
      <c r="H6" s="81"/>
      <c r="I6" s="81"/>
      <c r="J6" s="81"/>
      <c r="K6" s="81"/>
      <c r="L6" s="81"/>
    </row>
    <row r="7" spans="2:12" s="24" customFormat="1" ht="29.65" customHeight="1" x14ac:dyDescent="0.25">
      <c r="B7" s="90" t="s">
        <v>80</v>
      </c>
      <c r="C7" s="90"/>
      <c r="D7" s="90"/>
      <c r="E7" s="90"/>
      <c r="F7" s="90"/>
      <c r="G7" s="81"/>
      <c r="H7" s="81"/>
      <c r="I7" s="81"/>
      <c r="J7" s="81"/>
      <c r="K7" s="81"/>
      <c r="L7" s="81"/>
    </row>
    <row r="8" spans="2:12" s="24" customFormat="1" ht="29.65" customHeight="1" x14ac:dyDescent="0.25">
      <c r="B8" s="91" t="s">
        <v>366</v>
      </c>
      <c r="C8" s="92"/>
      <c r="D8" s="92"/>
      <c r="E8" s="92"/>
      <c r="F8" s="93"/>
      <c r="G8" s="94"/>
      <c r="H8" s="95"/>
      <c r="I8" s="95"/>
      <c r="J8" s="95"/>
      <c r="K8" s="95"/>
      <c r="L8" s="96"/>
    </row>
    <row r="9" spans="2:12" s="24" customFormat="1" ht="29.65" customHeight="1" x14ac:dyDescent="0.25">
      <c r="B9" s="90" t="s">
        <v>1</v>
      </c>
      <c r="C9" s="90"/>
      <c r="D9" s="90"/>
      <c r="E9" s="90"/>
      <c r="F9" s="90"/>
      <c r="G9" s="81"/>
      <c r="H9" s="81"/>
      <c r="I9" s="81"/>
      <c r="J9" s="81"/>
      <c r="K9" s="81"/>
      <c r="L9" s="81"/>
    </row>
    <row r="10" spans="2:12" s="24" customFormat="1" ht="29.65" customHeight="1" x14ac:dyDescent="0.25">
      <c r="B10" s="90" t="s">
        <v>2</v>
      </c>
      <c r="C10" s="90"/>
      <c r="D10" s="90"/>
      <c r="E10" s="90"/>
      <c r="F10" s="90"/>
      <c r="G10" s="81"/>
      <c r="H10" s="81"/>
      <c r="I10" s="81"/>
      <c r="J10" s="81"/>
      <c r="K10" s="81"/>
      <c r="L10" s="81"/>
    </row>
    <row r="11" spans="2:12" s="24" customFormat="1" ht="29.65" customHeight="1" x14ac:dyDescent="0.25">
      <c r="B11" s="90" t="s">
        <v>3</v>
      </c>
      <c r="C11" s="90"/>
      <c r="D11" s="90"/>
      <c r="E11" s="90"/>
      <c r="F11" s="90"/>
      <c r="G11" s="81"/>
      <c r="H11" s="81"/>
      <c r="I11" s="81"/>
      <c r="J11" s="81"/>
      <c r="K11" s="81"/>
      <c r="L11" s="81"/>
    </row>
    <row r="12" spans="2:12" s="24" customFormat="1" ht="29.65" customHeight="1" x14ac:dyDescent="0.25">
      <c r="B12" s="90" t="s">
        <v>4</v>
      </c>
      <c r="C12" s="90"/>
      <c r="D12" s="90"/>
      <c r="E12" s="90"/>
      <c r="F12" s="90"/>
      <c r="G12" s="81"/>
      <c r="H12" s="81"/>
      <c r="I12" s="81"/>
      <c r="J12" s="81"/>
      <c r="K12" s="81"/>
      <c r="L12" s="81"/>
    </row>
    <row r="13" spans="2:12" s="24" customFormat="1" ht="29.65" customHeight="1" x14ac:dyDescent="0.25">
      <c r="B13" s="90" t="s">
        <v>5</v>
      </c>
      <c r="C13" s="90"/>
      <c r="D13" s="90"/>
      <c r="E13" s="90"/>
      <c r="F13" s="90"/>
      <c r="G13" s="81"/>
      <c r="H13" s="81"/>
      <c r="I13" s="81"/>
      <c r="J13" s="81"/>
      <c r="K13" s="81"/>
      <c r="L13" s="81"/>
    </row>
    <row r="14" spans="2:12" s="24" customFormat="1" ht="29.85" customHeight="1" x14ac:dyDescent="0.25">
      <c r="B14" s="90" t="s">
        <v>6</v>
      </c>
      <c r="C14" s="90"/>
      <c r="D14" s="90"/>
      <c r="E14" s="90"/>
      <c r="F14" s="90"/>
      <c r="G14" s="34" t="s">
        <v>62</v>
      </c>
      <c r="H14" s="59"/>
      <c r="I14" s="34" t="s">
        <v>63</v>
      </c>
      <c r="J14" s="59"/>
      <c r="K14" s="34" t="s">
        <v>64</v>
      </c>
      <c r="L14" s="59"/>
    </row>
    <row r="15" spans="2:12" s="24" customFormat="1" ht="33.75" customHeight="1" x14ac:dyDescent="0.25">
      <c r="B15" s="85" t="s">
        <v>61</v>
      </c>
      <c r="C15" s="85"/>
      <c r="D15" s="85"/>
      <c r="E15" s="85"/>
      <c r="F15" s="85"/>
      <c r="G15" s="82"/>
      <c r="H15" s="82"/>
      <c r="I15" s="82"/>
      <c r="J15" s="82"/>
      <c r="K15" s="82"/>
      <c r="L15" s="82"/>
    </row>
    <row r="16" spans="2:12" s="24" customFormat="1" ht="29.65" customHeight="1" x14ac:dyDescent="0.25">
      <c r="B16" s="85" t="s">
        <v>7</v>
      </c>
      <c r="C16" s="85"/>
      <c r="D16" s="85"/>
      <c r="E16" s="85"/>
      <c r="F16" s="85"/>
      <c r="G16" s="60" t="s">
        <v>60</v>
      </c>
      <c r="H16" s="13"/>
      <c r="I16" s="60" t="s">
        <v>10</v>
      </c>
      <c r="J16" s="13"/>
      <c r="K16" s="60" t="s">
        <v>11</v>
      </c>
      <c r="L16" s="14"/>
    </row>
    <row r="17" spans="2:12" s="24" customFormat="1" ht="29.85" customHeight="1" x14ac:dyDescent="0.25">
      <c r="B17" s="85" t="s">
        <v>8</v>
      </c>
      <c r="C17" s="85"/>
      <c r="D17" s="85"/>
      <c r="E17" s="85"/>
      <c r="F17" s="85"/>
      <c r="G17" s="83"/>
      <c r="H17" s="83"/>
      <c r="I17" s="83"/>
      <c r="J17" s="83"/>
      <c r="K17" s="83"/>
      <c r="L17" s="83"/>
    </row>
    <row r="18" spans="2:12" s="24" customFormat="1" ht="29.65" customHeight="1" x14ac:dyDescent="0.25">
      <c r="B18" s="85" t="s">
        <v>9</v>
      </c>
      <c r="C18" s="85"/>
      <c r="D18" s="85"/>
      <c r="E18" s="85"/>
      <c r="F18" s="85"/>
      <c r="G18" s="83"/>
      <c r="H18" s="83"/>
      <c r="I18" s="83"/>
      <c r="J18" s="83"/>
      <c r="K18" s="83"/>
      <c r="L18" s="83"/>
    </row>
    <row r="19" spans="2:12" ht="29.25" customHeight="1" x14ac:dyDescent="0.2">
      <c r="B19" s="85" t="s">
        <v>82</v>
      </c>
      <c r="C19" s="85"/>
      <c r="D19" s="85"/>
      <c r="E19" s="85"/>
      <c r="F19" s="85"/>
      <c r="G19" s="97"/>
      <c r="H19" s="97"/>
      <c r="I19" s="97"/>
      <c r="J19" s="97"/>
      <c r="K19" s="97"/>
      <c r="L19" s="97"/>
    </row>
    <row r="21" spans="2:12" ht="14.25" customHeight="1" x14ac:dyDescent="0.2"/>
    <row r="22" spans="2:12" s="10" customFormat="1" ht="13.9" customHeight="1" x14ac:dyDescent="0.2">
      <c r="B22" s="84" t="s">
        <v>12</v>
      </c>
      <c r="C22" s="84"/>
      <c r="D22" s="84"/>
      <c r="E22" s="84"/>
      <c r="F22" s="84"/>
      <c r="G22" s="84"/>
      <c r="H22" s="84"/>
      <c r="I22" s="84"/>
      <c r="J22" s="84"/>
      <c r="K22" s="84"/>
      <c r="L22" s="84"/>
    </row>
    <row r="23" spans="2:12" ht="6.6" customHeight="1" x14ac:dyDescent="0.2">
      <c r="B23" s="2"/>
      <c r="C23" s="2"/>
      <c r="D23" s="2"/>
      <c r="E23" s="2"/>
      <c r="F23" s="2"/>
      <c r="G23" s="2"/>
      <c r="H23" s="2"/>
      <c r="I23" s="2"/>
      <c r="J23" s="2"/>
      <c r="K23" s="2"/>
      <c r="L23" s="2"/>
    </row>
    <row r="24" spans="2:12" s="10" customFormat="1" ht="13.9" customHeight="1" x14ac:dyDescent="0.25">
      <c r="B24" s="15"/>
      <c r="C24" s="31"/>
      <c r="D24" s="69" t="s">
        <v>13</v>
      </c>
      <c r="E24" s="69"/>
      <c r="F24" s="69"/>
      <c r="G24" s="69"/>
      <c r="H24" s="69"/>
      <c r="I24" s="69"/>
      <c r="J24" s="69"/>
      <c r="K24" s="69"/>
      <c r="L24" s="69"/>
    </row>
    <row r="25" spans="2:12" ht="10.5" customHeight="1" x14ac:dyDescent="0.2">
      <c r="B25" s="3"/>
      <c r="C25" s="3"/>
      <c r="D25" s="68"/>
      <c r="E25" s="68"/>
      <c r="F25" s="68"/>
      <c r="G25" s="68"/>
      <c r="H25" s="68"/>
      <c r="I25" s="68"/>
      <c r="J25" s="68"/>
      <c r="K25" s="68"/>
      <c r="L25" s="68"/>
    </row>
    <row r="26" spans="2:12" x14ac:dyDescent="0.2">
      <c r="B26" s="15"/>
      <c r="C26" s="31"/>
      <c r="D26" s="69" t="s">
        <v>14</v>
      </c>
      <c r="E26" s="69"/>
      <c r="F26" s="69"/>
      <c r="G26" s="69"/>
      <c r="H26" s="69"/>
      <c r="I26" s="69"/>
      <c r="J26" s="69"/>
      <c r="K26" s="69"/>
      <c r="L26" s="69"/>
    </row>
    <row r="27" spans="2:12" x14ac:dyDescent="0.2">
      <c r="B27" s="2"/>
      <c r="C27" s="2"/>
      <c r="D27" s="2"/>
      <c r="E27" s="2"/>
      <c r="F27" s="2"/>
      <c r="G27" s="2"/>
      <c r="H27" s="2"/>
      <c r="I27" s="2"/>
      <c r="J27" s="2"/>
      <c r="K27" s="2"/>
      <c r="L27" s="2"/>
    </row>
    <row r="28" spans="2:12" ht="27" customHeight="1" x14ac:dyDescent="0.2">
      <c r="B28" s="98" t="s">
        <v>83</v>
      </c>
      <c r="C28" s="98"/>
      <c r="D28" s="98"/>
      <c r="E28" s="98"/>
      <c r="F28" s="98"/>
      <c r="G28" s="98"/>
      <c r="H28" s="98"/>
      <c r="I28" s="98"/>
      <c r="J28" s="98"/>
      <c r="K28" s="98"/>
      <c r="L28" s="98"/>
    </row>
    <row r="30" spans="2:12" ht="17.25" customHeight="1" x14ac:dyDescent="0.2">
      <c r="B30" s="89"/>
      <c r="C30" s="89"/>
      <c r="D30" s="89"/>
      <c r="E30" s="89"/>
      <c r="F30" s="89"/>
      <c r="G30" s="35"/>
      <c r="H30" s="35"/>
      <c r="I30" s="35"/>
      <c r="J30" s="35"/>
      <c r="K30" s="35"/>
      <c r="L30" s="35"/>
    </row>
    <row r="31" spans="2:12" ht="18" customHeight="1" x14ac:dyDescent="0.2">
      <c r="B31" s="80" t="s">
        <v>16</v>
      </c>
      <c r="C31" s="80"/>
      <c r="D31" s="80"/>
      <c r="E31" s="80"/>
      <c r="F31" s="87" t="s">
        <v>19</v>
      </c>
      <c r="G31" s="88"/>
      <c r="H31" s="88"/>
      <c r="I31" s="88"/>
      <c r="J31" s="88"/>
      <c r="K31" s="86" t="s">
        <v>18</v>
      </c>
      <c r="L31" s="86"/>
    </row>
    <row r="32" spans="2:12" ht="18" customHeight="1" x14ac:dyDescent="0.2"/>
    <row r="45" ht="39" customHeight="1" x14ac:dyDescent="0.2"/>
    <row r="47" ht="30.75" customHeight="1" x14ac:dyDescent="0.2"/>
    <row r="49" ht="34.5" customHeight="1" x14ac:dyDescent="0.2"/>
    <row r="51" ht="39.75" customHeight="1" x14ac:dyDescent="0.2"/>
    <row r="52" ht="32.25" customHeight="1" x14ac:dyDescent="0.2"/>
    <row r="53" ht="33.75" customHeight="1" x14ac:dyDescent="0.2"/>
    <row r="61" ht="34.5" customHeight="1" x14ac:dyDescent="0.2"/>
    <row r="62" ht="36" customHeight="1" x14ac:dyDescent="0.2"/>
    <row r="65" ht="36.75" customHeight="1" x14ac:dyDescent="0.2"/>
    <row r="68" ht="31.5" customHeight="1" x14ac:dyDescent="0.2"/>
  </sheetData>
  <sheetProtection formatCells="0"/>
  <mergeCells count="34">
    <mergeCell ref="G8:L8"/>
    <mergeCell ref="B19:F19"/>
    <mergeCell ref="G19:L19"/>
    <mergeCell ref="B28:L28"/>
    <mergeCell ref="B2:L2"/>
    <mergeCell ref="B5:L5"/>
    <mergeCell ref="B6:F6"/>
    <mergeCell ref="B7:F7"/>
    <mergeCell ref="B18:F18"/>
    <mergeCell ref="G6:L6"/>
    <mergeCell ref="G7:L7"/>
    <mergeCell ref="G9:L9"/>
    <mergeCell ref="G10:L10"/>
    <mergeCell ref="G11:L11"/>
    <mergeCell ref="G12:L12"/>
    <mergeCell ref="B9:F9"/>
    <mergeCell ref="B10:F10"/>
    <mergeCell ref="B12:F12"/>
    <mergeCell ref="B8:F8"/>
    <mergeCell ref="B11:F11"/>
    <mergeCell ref="B14:F14"/>
    <mergeCell ref="B13:F13"/>
    <mergeCell ref="B31:E31"/>
    <mergeCell ref="G13:L13"/>
    <mergeCell ref="G15:L15"/>
    <mergeCell ref="G17:L17"/>
    <mergeCell ref="G18:L18"/>
    <mergeCell ref="B22:L22"/>
    <mergeCell ref="B15:F15"/>
    <mergeCell ref="B16:F16"/>
    <mergeCell ref="B17:F17"/>
    <mergeCell ref="K31:L31"/>
    <mergeCell ref="F31:J31"/>
    <mergeCell ref="B30:F30"/>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68"/>
  <sheetViews>
    <sheetView zoomScale="80" zoomScaleNormal="80" workbookViewId="0">
      <selection activeCell="B22" sqref="B22:L22"/>
    </sheetView>
  </sheetViews>
  <sheetFormatPr baseColWidth="10" defaultColWidth="8.7109375" defaultRowHeight="14.25" x14ac:dyDescent="0.25"/>
  <cols>
    <col min="1" max="1" width="1.28515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28515625" style="10" customWidth="1"/>
    <col min="11" max="16384" width="8.7109375" style="10"/>
  </cols>
  <sheetData>
    <row r="1" spans="2:9" ht="6" customHeight="1" x14ac:dyDescent="0.25"/>
    <row r="2" spans="2:9" s="32" customFormat="1" ht="18" customHeight="1" x14ac:dyDescent="0.25">
      <c r="B2" s="113" t="str">
        <f>"Checkliste "&amp;_RLV&amp;" Einstiegsstufe"</f>
        <v>Checkliste Hähne Einstiegsstufe</v>
      </c>
      <c r="C2" s="113"/>
      <c r="D2" s="113"/>
      <c r="E2" s="113"/>
      <c r="F2" s="113"/>
      <c r="G2" s="113"/>
      <c r="H2" s="113"/>
      <c r="I2" s="113"/>
    </row>
    <row r="3" spans="2:9" s="19" customFormat="1" ht="6" customHeight="1" x14ac:dyDescent="0.25">
      <c r="B3" s="17"/>
      <c r="C3" s="17"/>
      <c r="D3" s="17"/>
      <c r="E3" s="17"/>
      <c r="F3" s="18"/>
      <c r="G3" s="18"/>
      <c r="H3" s="18"/>
      <c r="I3" s="17"/>
    </row>
    <row r="4" spans="2:9" ht="27" customHeight="1" x14ac:dyDescent="0.25">
      <c r="B4" s="20" t="s">
        <v>20</v>
      </c>
      <c r="C4" s="104"/>
      <c r="D4" s="104"/>
      <c r="E4" s="104"/>
      <c r="F4" s="104"/>
      <c r="G4" s="104"/>
      <c r="H4" s="21"/>
      <c r="I4" s="53"/>
    </row>
    <row r="5" spans="2:9" ht="27" customHeight="1" x14ac:dyDescent="0.25">
      <c r="B5" s="103" t="s">
        <v>21</v>
      </c>
      <c r="C5" s="103"/>
      <c r="D5" s="103"/>
      <c r="E5" s="103"/>
      <c r="F5" s="103"/>
      <c r="G5" s="103"/>
      <c r="H5" s="103"/>
      <c r="I5" s="103"/>
    </row>
    <row r="6" spans="2:9" s="16" customFormat="1" ht="27" customHeight="1" x14ac:dyDescent="0.25">
      <c r="B6" s="5" t="s">
        <v>22</v>
      </c>
      <c r="C6" s="5" t="s">
        <v>66</v>
      </c>
      <c r="D6" s="108" t="s">
        <v>23</v>
      </c>
      <c r="E6" s="109"/>
      <c r="F6" s="4" t="s">
        <v>30</v>
      </c>
      <c r="G6" s="5" t="s">
        <v>25</v>
      </c>
      <c r="H6" s="5" t="s">
        <v>26</v>
      </c>
      <c r="I6" s="5" t="s">
        <v>85</v>
      </c>
    </row>
    <row r="7" spans="2:9" ht="56.1" customHeight="1" x14ac:dyDescent="0.25">
      <c r="B7" s="5">
        <v>1</v>
      </c>
      <c r="C7" s="1"/>
      <c r="D7" s="110"/>
      <c r="E7" s="111"/>
      <c r="F7" s="66"/>
      <c r="G7" s="1"/>
      <c r="H7" s="1"/>
      <c r="I7" s="1"/>
    </row>
    <row r="8" spans="2:9" ht="56.1" customHeight="1" x14ac:dyDescent="0.25">
      <c r="B8" s="5">
        <v>2</v>
      </c>
      <c r="C8" s="1"/>
      <c r="D8" s="110"/>
      <c r="E8" s="111"/>
      <c r="F8" s="67"/>
      <c r="G8" s="1"/>
      <c r="H8" s="1"/>
      <c r="I8" s="1"/>
    </row>
    <row r="9" spans="2:9" ht="56.1" customHeight="1" x14ac:dyDescent="0.25">
      <c r="B9" s="5">
        <v>3</v>
      </c>
      <c r="C9" s="1"/>
      <c r="D9" s="110"/>
      <c r="E9" s="111"/>
      <c r="F9" s="67"/>
      <c r="G9" s="1"/>
      <c r="H9" s="1"/>
      <c r="I9" s="1"/>
    </row>
    <row r="10" spans="2:9" ht="56.1" customHeight="1" x14ac:dyDescent="0.25">
      <c r="B10" s="5">
        <v>4</v>
      </c>
      <c r="C10" s="1"/>
      <c r="D10" s="110"/>
      <c r="E10" s="111"/>
      <c r="F10" s="67"/>
      <c r="G10" s="1"/>
      <c r="H10" s="1"/>
      <c r="I10" s="1"/>
    </row>
    <row r="11" spans="2:9" ht="56.1" customHeight="1" x14ac:dyDescent="0.25">
      <c r="B11" s="5">
        <v>5</v>
      </c>
      <c r="C11" s="1"/>
      <c r="D11" s="110"/>
      <c r="E11" s="111"/>
      <c r="F11" s="67"/>
      <c r="G11" s="1"/>
      <c r="H11" s="1"/>
      <c r="I11" s="1"/>
    </row>
    <row r="12" spans="2:9" ht="56.1" customHeight="1" x14ac:dyDescent="0.25">
      <c r="B12" s="5">
        <v>6</v>
      </c>
      <c r="C12" s="1"/>
      <c r="D12" s="110"/>
      <c r="E12" s="111"/>
      <c r="F12" s="67"/>
      <c r="G12" s="1"/>
      <c r="H12" s="1"/>
      <c r="I12" s="1"/>
    </row>
    <row r="13" spans="2:9" ht="56.1" customHeight="1" x14ac:dyDescent="0.25">
      <c r="B13" s="5">
        <v>7</v>
      </c>
      <c r="C13" s="1"/>
      <c r="D13" s="110"/>
      <c r="E13" s="111"/>
      <c r="F13" s="67"/>
      <c r="G13" s="1"/>
      <c r="H13" s="1"/>
      <c r="I13" s="1"/>
    </row>
    <row r="14" spans="2:9" ht="29.85" customHeight="1" x14ac:dyDescent="0.25">
      <c r="B14" s="5">
        <v>8</v>
      </c>
      <c r="C14" s="1"/>
      <c r="D14" s="110"/>
      <c r="E14" s="111"/>
      <c r="F14" s="67"/>
      <c r="G14" s="1"/>
      <c r="H14" s="1"/>
      <c r="I14" s="1"/>
    </row>
    <row r="15" spans="2:9" ht="33.75" customHeight="1" x14ac:dyDescent="0.25">
      <c r="B15" s="5">
        <v>9</v>
      </c>
      <c r="C15" s="1"/>
      <c r="D15" s="110"/>
      <c r="E15" s="111"/>
      <c r="F15" s="67"/>
      <c r="G15" s="1"/>
      <c r="H15" s="1"/>
      <c r="I15" s="1"/>
    </row>
    <row r="16" spans="2:9" ht="56.1" customHeight="1" x14ac:dyDescent="0.25">
      <c r="B16" s="5">
        <v>10</v>
      </c>
      <c r="C16" s="1"/>
      <c r="D16" s="110"/>
      <c r="E16" s="111"/>
      <c r="F16" s="67"/>
      <c r="G16" s="1"/>
      <c r="H16" s="1"/>
      <c r="I16" s="1"/>
    </row>
    <row r="17" spans="2:9" ht="29.85" customHeight="1" x14ac:dyDescent="0.25">
      <c r="B17" s="105" t="s">
        <v>84</v>
      </c>
      <c r="C17" s="105"/>
      <c r="D17" s="105"/>
      <c r="E17" s="105"/>
      <c r="F17" s="3"/>
      <c r="G17" s="20"/>
      <c r="H17" s="20"/>
      <c r="I17" s="20"/>
    </row>
    <row r="19" spans="2:9" ht="28.15" customHeight="1" x14ac:dyDescent="0.25">
      <c r="B19" s="106" t="s">
        <v>65</v>
      </c>
      <c r="C19" s="107"/>
      <c r="D19" s="107"/>
      <c r="E19" s="107"/>
      <c r="F19" s="107"/>
      <c r="G19" s="107"/>
      <c r="H19" s="107"/>
      <c r="I19" s="107"/>
    </row>
    <row r="21" spans="2:9" ht="14.25" customHeight="1" x14ac:dyDescent="0.25"/>
    <row r="22" spans="2:9" x14ac:dyDescent="0.25">
      <c r="B22" s="112"/>
      <c r="C22" s="112"/>
      <c r="D22" s="112"/>
      <c r="E22" s="22"/>
      <c r="F22" s="23"/>
      <c r="G22" s="22"/>
      <c r="H22" s="22"/>
      <c r="I22" s="22"/>
    </row>
    <row r="23" spans="2:9" x14ac:dyDescent="0.25">
      <c r="B23" s="101" t="s">
        <v>16</v>
      </c>
      <c r="C23" s="102"/>
      <c r="E23" s="87" t="s">
        <v>17</v>
      </c>
      <c r="F23" s="88"/>
      <c r="G23" s="88"/>
      <c r="H23" s="86" t="s">
        <v>18</v>
      </c>
      <c r="I23" s="86"/>
    </row>
    <row r="25" spans="2:9" ht="10.5" customHeight="1" x14ac:dyDescent="0.25"/>
    <row r="31" spans="2:9" ht="48.75" customHeight="1" x14ac:dyDescent="0.25">
      <c r="F31" s="10"/>
    </row>
    <row r="45" ht="39" customHeight="1" x14ac:dyDescent="0.25"/>
    <row r="47" ht="30.75" customHeight="1" x14ac:dyDescent="0.25"/>
    <row r="49" ht="34.5" customHeight="1" x14ac:dyDescent="0.25"/>
    <row r="51" ht="39.75" customHeight="1" x14ac:dyDescent="0.25"/>
    <row r="52" ht="32.25" customHeight="1" x14ac:dyDescent="0.25"/>
    <row r="53" ht="33.75" customHeight="1" x14ac:dyDescent="0.25"/>
    <row r="61" ht="34.5" customHeight="1" x14ac:dyDescent="0.25"/>
    <row r="62" ht="36" customHeight="1" x14ac:dyDescent="0.25"/>
    <row r="65" ht="36.75" customHeight="1" x14ac:dyDescent="0.25"/>
    <row r="68" ht="31.5" customHeight="1" x14ac:dyDescent="0.25"/>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4" priority="1" operator="containsText" text="sAbw">
      <formula>NOT(ISERROR(SEARCH("sAbw",F7)))</formula>
    </cfRule>
    <cfRule type="containsText" dxfId="173" priority="2" operator="containsText" text="lAbw">
      <formula>NOT(ISERROR(SEARCH("lAbw",F7)))</formula>
    </cfRule>
    <cfRule type="containsText" dxfId="17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82"/>
  <sheetViews>
    <sheetView zoomScale="85" zoomScaleNormal="85" workbookViewId="0">
      <pane ySplit="7" topLeftCell="A8" activePane="bottomLeft" state="frozen"/>
      <selection activeCell="B22" sqref="B22:L22"/>
      <selection pane="bottomLeft" sqref="A1:XFD1048576"/>
    </sheetView>
  </sheetViews>
  <sheetFormatPr baseColWidth="10" defaultColWidth="8.7109375" defaultRowHeight="12.75" x14ac:dyDescent="0.2"/>
  <cols>
    <col min="1" max="1" width="1.28515625" style="41" customWidth="1"/>
    <col min="2" max="2" width="8.7109375" style="146" customWidth="1"/>
    <col min="3" max="4" width="18.28515625" style="147" hidden="1" customWidth="1"/>
    <col min="5" max="5" width="12.7109375" style="148" customWidth="1"/>
    <col min="6" max="7" width="40.7109375" style="41" customWidth="1"/>
    <col min="8" max="10" width="9.7109375" style="41" customWidth="1"/>
    <col min="11" max="11" width="10.28515625" style="41" customWidth="1"/>
    <col min="12" max="12" width="10.7109375" style="41" customWidth="1"/>
    <col min="13" max="13" width="52.7109375" style="41" customWidth="1"/>
    <col min="14" max="14" width="1.28515625" style="41" customWidth="1"/>
    <col min="15" max="16384" width="8.7109375" style="41"/>
  </cols>
  <sheetData>
    <row r="1" spans="2:13" s="134" customFormat="1" ht="6" customHeight="1" x14ac:dyDescent="0.25">
      <c r="B1" s="132"/>
      <c r="C1" s="133"/>
      <c r="D1" s="133"/>
      <c r="G1" s="133"/>
    </row>
    <row r="2" spans="2:13" s="136" customFormat="1" ht="18" customHeight="1" x14ac:dyDescent="0.25">
      <c r="B2" s="135" t="str">
        <f>"Checkliste "&amp;_RLV&amp;" Einstiegsstufe"</f>
        <v>Checkliste Hähne Einstiegsstufe</v>
      </c>
      <c r="C2" s="135"/>
      <c r="D2" s="135"/>
      <c r="E2" s="135"/>
      <c r="F2" s="135"/>
      <c r="G2" s="135"/>
      <c r="H2" s="135"/>
      <c r="I2" s="135"/>
      <c r="J2" s="135"/>
      <c r="K2" s="135"/>
      <c r="L2" s="135"/>
      <c r="M2" s="135"/>
    </row>
    <row r="3" spans="2:13" s="139" customFormat="1" ht="26.1" customHeight="1" x14ac:dyDescent="0.25">
      <c r="B3" s="137" t="s">
        <v>285</v>
      </c>
      <c r="C3" s="138"/>
      <c r="D3" s="138"/>
      <c r="E3" s="138"/>
      <c r="F3" s="138"/>
      <c r="G3" s="138"/>
      <c r="H3" s="138"/>
      <c r="I3" s="138"/>
      <c r="J3" s="138"/>
      <c r="K3" s="138"/>
      <c r="L3" s="138"/>
      <c r="M3" s="138"/>
    </row>
    <row r="4" spans="2:13" s="134" customFormat="1" ht="27" customHeight="1" x14ac:dyDescent="0.25">
      <c r="B4" s="78" t="s">
        <v>20</v>
      </c>
      <c r="C4" s="118"/>
      <c r="D4" s="118"/>
      <c r="E4" s="118"/>
      <c r="F4" s="118"/>
      <c r="G4" s="118"/>
      <c r="H4" s="118"/>
      <c r="I4" s="118"/>
      <c r="J4" s="118"/>
      <c r="K4" s="118"/>
      <c r="M4" s="64"/>
    </row>
    <row r="5" spans="2:13" ht="27" customHeight="1" x14ac:dyDescent="0.2">
      <c r="B5" s="140" t="s">
        <v>31</v>
      </c>
      <c r="C5" s="140"/>
      <c r="D5" s="140"/>
      <c r="E5" s="140"/>
      <c r="F5" s="140"/>
      <c r="G5" s="140"/>
      <c r="H5" s="140"/>
      <c r="I5" s="140"/>
      <c r="J5" s="140"/>
      <c r="K5" s="140"/>
      <c r="L5" s="140"/>
      <c r="M5" s="140"/>
    </row>
    <row r="6" spans="2:13" s="141" customFormat="1" ht="26.65" customHeight="1" x14ac:dyDescent="0.25">
      <c r="B6" s="119" t="s">
        <v>32</v>
      </c>
      <c r="C6" s="121" t="s">
        <v>48</v>
      </c>
      <c r="D6" s="121" t="s">
        <v>49</v>
      </c>
      <c r="E6" s="123" t="s">
        <v>33</v>
      </c>
      <c r="F6" s="121" t="s">
        <v>34</v>
      </c>
      <c r="G6" s="125" t="s">
        <v>35</v>
      </c>
      <c r="H6" s="127" t="s">
        <v>24</v>
      </c>
      <c r="I6" s="128"/>
      <c r="J6" s="128"/>
      <c r="K6" s="128"/>
      <c r="L6" s="129"/>
      <c r="M6" s="121" t="s">
        <v>79</v>
      </c>
    </row>
    <row r="7" spans="2:13" x14ac:dyDescent="0.2">
      <c r="B7" s="120"/>
      <c r="C7" s="122"/>
      <c r="D7" s="122"/>
      <c r="E7" s="124"/>
      <c r="F7" s="122"/>
      <c r="G7" s="126"/>
      <c r="H7" s="79" t="s">
        <v>41</v>
      </c>
      <c r="I7" s="79" t="s">
        <v>27</v>
      </c>
      <c r="J7" s="79" t="s">
        <v>28</v>
      </c>
      <c r="K7" s="79" t="s">
        <v>29</v>
      </c>
      <c r="L7" s="79" t="s">
        <v>36</v>
      </c>
      <c r="M7" s="122"/>
    </row>
    <row r="8" spans="2:13" s="145" customFormat="1" x14ac:dyDescent="0.2">
      <c r="B8" s="142" t="s">
        <v>68</v>
      </c>
      <c r="C8" s="143"/>
      <c r="D8" s="143"/>
      <c r="E8" s="143"/>
      <c r="F8" s="143"/>
      <c r="G8" s="143"/>
      <c r="H8" s="143"/>
      <c r="I8" s="143"/>
      <c r="J8" s="143"/>
      <c r="K8" s="143"/>
      <c r="L8" s="143"/>
      <c r="M8" s="144"/>
    </row>
    <row r="9" spans="2:13" ht="25.5" hidden="1" x14ac:dyDescent="0.2">
      <c r="B9" s="39" t="s">
        <v>32</v>
      </c>
      <c r="C9" s="40" t="s">
        <v>48</v>
      </c>
      <c r="D9" s="40" t="s">
        <v>49</v>
      </c>
      <c r="E9" s="42" t="s">
        <v>33</v>
      </c>
      <c r="F9" s="43" t="s">
        <v>34</v>
      </c>
      <c r="G9" s="27" t="s">
        <v>35</v>
      </c>
      <c r="H9" s="28" t="s">
        <v>24</v>
      </c>
      <c r="I9" s="28" t="s">
        <v>43</v>
      </c>
      <c r="J9" s="28" t="s">
        <v>44</v>
      </c>
      <c r="K9" s="28" t="s">
        <v>45</v>
      </c>
      <c r="L9" s="28" t="s">
        <v>46</v>
      </c>
      <c r="M9" s="29" t="s">
        <v>37</v>
      </c>
    </row>
    <row r="10" spans="2:13" s="55" customFormat="1" ht="38.25" x14ac:dyDescent="0.2">
      <c r="B10" s="149" t="str">
        <f>CONCATENATE("1.",Prüfkriterien_1[[#This Row],[Hilfsspalte_Num]])</f>
        <v>1.1</v>
      </c>
      <c r="C10" s="150">
        <f>ROW()-ROW(Prüfkriterien_1[[#Headers],[Hilfsspalte_Kom]])</f>
        <v>1</v>
      </c>
      <c r="D10" s="151">
        <f>(Prüfkriterien_1[Hilfsspalte_Num]+10)/10</f>
        <v>1.1000000000000001</v>
      </c>
      <c r="E10" s="152" t="s">
        <v>90</v>
      </c>
      <c r="F10" s="37" t="s">
        <v>86</v>
      </c>
      <c r="G10" s="38" t="s">
        <v>88</v>
      </c>
      <c r="H10" s="33" t="s">
        <v>67</v>
      </c>
      <c r="I10" s="33" t="s">
        <v>40</v>
      </c>
      <c r="J10" s="33" t="s">
        <v>40</v>
      </c>
      <c r="K10" s="33"/>
      <c r="L10" s="33" t="s">
        <v>40</v>
      </c>
      <c r="M10" s="27"/>
    </row>
    <row r="11" spans="2:13" s="55" customFormat="1" ht="63.75" x14ac:dyDescent="0.2">
      <c r="B11" s="149" t="str">
        <f>CONCATENATE("1.",Prüfkriterien_1[[#This Row],[Hilfsspalte_Num]])</f>
        <v>1.2</v>
      </c>
      <c r="C11" s="150">
        <f>ROW()-ROW(Prüfkriterien_1[[#Headers],[Hilfsspalte_Kom]])</f>
        <v>2</v>
      </c>
      <c r="D11" s="151">
        <f>(Prüfkriterien_1[Hilfsspalte_Num]+10)/10</f>
        <v>1.2</v>
      </c>
      <c r="E11" s="152" t="s">
        <v>91</v>
      </c>
      <c r="F11" s="37" t="s">
        <v>87</v>
      </c>
      <c r="G11" s="38" t="s">
        <v>89</v>
      </c>
      <c r="H11" s="33"/>
      <c r="I11" s="33" t="s">
        <v>40</v>
      </c>
      <c r="J11" s="33" t="s">
        <v>40</v>
      </c>
      <c r="K11" s="33"/>
      <c r="L11" s="33" t="s">
        <v>40</v>
      </c>
      <c r="M11" s="27"/>
    </row>
    <row r="12" spans="2:13" s="55" customFormat="1" ht="51" x14ac:dyDescent="0.2">
      <c r="B12" s="149" t="str">
        <f>CONCATENATE("1.",Prüfkriterien_1[[#This Row],[Hilfsspalte_Num]])</f>
        <v>1.3</v>
      </c>
      <c r="C12" s="150">
        <f>ROW()-ROW(Prüfkriterien_1[[#Headers],[Hilfsspalte_Kom]])</f>
        <v>3</v>
      </c>
      <c r="D12" s="151">
        <f>(Prüfkriterien_1[Hilfsspalte_Num]+10)/10</f>
        <v>1.3</v>
      </c>
      <c r="E12" s="152" t="s">
        <v>95</v>
      </c>
      <c r="F12" s="153" t="s">
        <v>38</v>
      </c>
      <c r="G12" s="154" t="s">
        <v>228</v>
      </c>
      <c r="H12" s="33"/>
      <c r="I12" s="33"/>
      <c r="J12" s="33"/>
      <c r="K12" s="33"/>
      <c r="L12" s="33"/>
      <c r="M12" s="27"/>
    </row>
    <row r="13" spans="2:13" s="55" customFormat="1" ht="38.25" x14ac:dyDescent="0.2">
      <c r="B13" s="155" t="str">
        <f>CONCATENATE("1.",Prüfkriterien_1[[#This Row],[Hilfsspalte_Num]])</f>
        <v>1.4</v>
      </c>
      <c r="C13" s="156">
        <f>ROW()-ROW(Prüfkriterien_1[[#Headers],[Hilfsspalte_Kom]])</f>
        <v>4</v>
      </c>
      <c r="D13" s="157">
        <f>(Prüfkriterien_1[Hilfsspalte_Num]+10)/10</f>
        <v>1.4</v>
      </c>
      <c r="E13" s="152" t="s">
        <v>92</v>
      </c>
      <c r="F13" s="153" t="s">
        <v>39</v>
      </c>
      <c r="G13" s="154" t="s">
        <v>320</v>
      </c>
      <c r="H13" s="56"/>
      <c r="I13" s="57"/>
      <c r="J13" s="57"/>
      <c r="K13" s="57"/>
      <c r="L13" s="57"/>
      <c r="M13" s="58"/>
    </row>
    <row r="14" spans="2:13" s="55" customFormat="1" ht="29.85" customHeight="1" x14ac:dyDescent="0.2">
      <c r="B14" s="158" t="str">
        <f>CONCATENATE("1.",Prüfkriterien_1[[#This Row],[Hilfsspalte_Num]])</f>
        <v>1.5</v>
      </c>
      <c r="C14" s="159">
        <f>ROW()-ROW(Prüfkriterien_1[[#Headers],[Hilfsspalte_Kom]])</f>
        <v>5</v>
      </c>
      <c r="D14" s="160">
        <f>(Prüfkriterien_1[Hilfsspalte_Num]+10)/10</f>
        <v>1.5</v>
      </c>
      <c r="E14" s="161" t="s">
        <v>343</v>
      </c>
      <c r="F14" s="162" t="s">
        <v>344</v>
      </c>
      <c r="G14" s="163" t="s">
        <v>345</v>
      </c>
      <c r="H14" s="75"/>
      <c r="I14" s="76"/>
      <c r="J14" s="76"/>
      <c r="K14" s="76"/>
      <c r="L14" s="76"/>
      <c r="M14" s="77"/>
    </row>
    <row r="15" spans="2:13" s="55" customFormat="1" ht="33.75" customHeight="1" x14ac:dyDescent="0.2">
      <c r="B15" s="155" t="str">
        <f>CONCATENATE("1.",Prüfkriterien_1[[#This Row],[Hilfsspalte_Num]])</f>
        <v>1.6</v>
      </c>
      <c r="C15" s="156">
        <f>ROW()-ROW(Prüfkriterien_1[[#Headers],[Hilfsspalte_Kom]])</f>
        <v>6</v>
      </c>
      <c r="D15" s="157">
        <f>(Prüfkriterien_1[Hilfsspalte_Num]+10)/10</f>
        <v>1.6</v>
      </c>
      <c r="E15" s="152" t="s">
        <v>97</v>
      </c>
      <c r="F15" s="153" t="s">
        <v>96</v>
      </c>
      <c r="G15" s="154" t="s">
        <v>229</v>
      </c>
      <c r="H15" s="56"/>
      <c r="I15" s="57"/>
      <c r="J15" s="57"/>
      <c r="K15" s="57"/>
      <c r="L15" s="57"/>
      <c r="M15" s="58"/>
    </row>
    <row r="16" spans="2:13" s="55" customFormat="1" ht="30" customHeight="1" x14ac:dyDescent="0.2">
      <c r="B16" s="155" t="str">
        <f>CONCATENATE("1.",Prüfkriterien_1[[#This Row],[Hilfsspalte_Num]])</f>
        <v>1.7</v>
      </c>
      <c r="C16" s="156">
        <f>ROW()-ROW(Prüfkriterien_1[[#Headers],[Hilfsspalte_Kom]])</f>
        <v>7</v>
      </c>
      <c r="D16" s="157">
        <f>(Prüfkriterien_1[Hilfsspalte_Num]+10)/10</f>
        <v>1.7</v>
      </c>
      <c r="E16" s="152" t="s">
        <v>100</v>
      </c>
      <c r="F16" s="153" t="s">
        <v>230</v>
      </c>
      <c r="G16" s="154" t="s">
        <v>231</v>
      </c>
      <c r="H16" s="56"/>
      <c r="I16" s="57" t="s">
        <v>40</v>
      </c>
      <c r="J16" s="57" t="s">
        <v>40</v>
      </c>
      <c r="K16" s="57"/>
      <c r="L16" s="57" t="s">
        <v>40</v>
      </c>
      <c r="M16" s="58"/>
    </row>
    <row r="17" spans="2:13" s="55" customFormat="1" ht="29.85" customHeight="1" x14ac:dyDescent="0.2">
      <c r="B17" s="155" t="str">
        <f>CONCATENATE("1.",Prüfkriterien_1[[#This Row],[Hilfsspalte_Num]])</f>
        <v>1.8</v>
      </c>
      <c r="C17" s="156">
        <f>ROW()-ROW(Prüfkriterien_1[[#Headers],[Hilfsspalte_Kom]])</f>
        <v>8</v>
      </c>
      <c r="D17" s="157">
        <f>(Prüfkriterien_1[Hilfsspalte_Num]+10)/10</f>
        <v>1.8</v>
      </c>
      <c r="E17" s="152" t="s">
        <v>105</v>
      </c>
      <c r="F17" s="153" t="s">
        <v>104</v>
      </c>
      <c r="G17" s="163" t="s">
        <v>227</v>
      </c>
      <c r="H17" s="56"/>
      <c r="I17" s="72"/>
      <c r="J17" s="72"/>
      <c r="K17" s="72"/>
      <c r="L17" s="72"/>
      <c r="M17" s="58"/>
    </row>
    <row r="18" spans="2:13" s="55" customFormat="1" ht="51" x14ac:dyDescent="0.2">
      <c r="B18" s="155" t="str">
        <f>CONCATENATE("1.",Prüfkriterien_1[[#This Row],[Hilfsspalte_Num]])</f>
        <v>1.9</v>
      </c>
      <c r="C18" s="156">
        <f>ROW()-ROW(Prüfkriterien_1[[#Headers],[Hilfsspalte_Kom]])</f>
        <v>9</v>
      </c>
      <c r="D18" s="157">
        <f>(Prüfkriterien_1[Hilfsspalte_Num]+10)/10</f>
        <v>1.9</v>
      </c>
      <c r="E18" s="152" t="s">
        <v>105</v>
      </c>
      <c r="F18" s="153" t="s">
        <v>106</v>
      </c>
      <c r="G18" s="163" t="s">
        <v>227</v>
      </c>
      <c r="H18" s="56"/>
      <c r="I18" s="72"/>
      <c r="J18" s="72"/>
      <c r="K18" s="72"/>
      <c r="L18" s="72"/>
      <c r="M18" s="58"/>
    </row>
    <row r="19" spans="2:13" s="55" customFormat="1" ht="38.25" x14ac:dyDescent="0.2">
      <c r="B19" s="155" t="str">
        <f>CONCATENATE("1.",Prüfkriterien_1[[#This Row],[Hilfsspalte_Num]])</f>
        <v>1.10</v>
      </c>
      <c r="C19" s="156">
        <f>ROW()-ROW(Prüfkriterien_1[[#Headers],[Hilfsspalte_Kom]])</f>
        <v>10</v>
      </c>
      <c r="D19" s="157">
        <f>(Prüfkriterien_1[Hilfsspalte_Num]+10)/10</f>
        <v>2</v>
      </c>
      <c r="E19" s="152" t="s">
        <v>105</v>
      </c>
      <c r="F19" s="153" t="s">
        <v>107</v>
      </c>
      <c r="G19" s="163" t="s">
        <v>227</v>
      </c>
      <c r="H19" s="56"/>
      <c r="I19" s="72"/>
      <c r="J19" s="72"/>
      <c r="K19" s="72"/>
      <c r="L19" s="72"/>
      <c r="M19" s="58"/>
    </row>
    <row r="20" spans="2:13" s="55" customFormat="1" ht="87.75" customHeight="1" x14ac:dyDescent="0.2">
      <c r="B20" s="155" t="str">
        <f>CONCATENATE("1.",Prüfkriterien_1[[#This Row],[Hilfsspalte_Num]])</f>
        <v>1.11</v>
      </c>
      <c r="C20" s="156">
        <f>ROW()-ROW(Prüfkriterien_1[[#Headers],[Hilfsspalte_Kom]])</f>
        <v>11</v>
      </c>
      <c r="D20" s="157">
        <f>(Prüfkriterien_1[Hilfsspalte_Num]+10)/10</f>
        <v>2.1</v>
      </c>
      <c r="E20" s="152" t="s">
        <v>109</v>
      </c>
      <c r="F20" s="153" t="s">
        <v>108</v>
      </c>
      <c r="G20" s="154" t="s">
        <v>226</v>
      </c>
      <c r="H20" s="56"/>
      <c r="I20" s="72"/>
      <c r="J20" s="72"/>
      <c r="K20" s="72"/>
      <c r="L20" s="72"/>
      <c r="M20" s="58"/>
    </row>
    <row r="21" spans="2:13" s="55" customFormat="1" ht="49.5" customHeight="1" x14ac:dyDescent="0.2">
      <c r="B21" s="155" t="str">
        <f>CONCATENATE("1.",Prüfkriterien_1[[#This Row],[Hilfsspalte_Num]])</f>
        <v>1.12</v>
      </c>
      <c r="C21" s="156">
        <f>ROW()-ROW(Prüfkriterien_1[[#Headers],[Hilfsspalte_Kom]])</f>
        <v>12</v>
      </c>
      <c r="D21" s="157">
        <f>(Prüfkriterien_1[Hilfsspalte_Num]+10)/10</f>
        <v>2.2000000000000002</v>
      </c>
      <c r="E21" s="152" t="s">
        <v>112</v>
      </c>
      <c r="F21" s="37" t="s">
        <v>111</v>
      </c>
      <c r="G21" s="38" t="s">
        <v>110</v>
      </c>
      <c r="H21" s="56"/>
      <c r="I21" s="72"/>
      <c r="J21" s="72"/>
      <c r="K21" s="72"/>
      <c r="L21" s="72"/>
      <c r="M21" s="58"/>
    </row>
    <row r="22" spans="2:13" s="55" customFormat="1" ht="89.25" x14ac:dyDescent="0.2">
      <c r="B22" s="155" t="str">
        <f>CONCATENATE("1.",Prüfkriterien_1[[#This Row],[Hilfsspalte_Num]])</f>
        <v>1.13</v>
      </c>
      <c r="C22" s="156">
        <f>ROW()-ROW(Prüfkriterien_1[[#Headers],[Hilfsspalte_Kom]])</f>
        <v>13</v>
      </c>
      <c r="D22" s="157">
        <f>(Prüfkriterien_1[Hilfsspalte_Num]+10)/10</f>
        <v>2.2999999999999998</v>
      </c>
      <c r="E22" s="152" t="s">
        <v>114</v>
      </c>
      <c r="F22" s="37" t="s">
        <v>113</v>
      </c>
      <c r="G22" s="38" t="s">
        <v>346</v>
      </c>
      <c r="H22" s="56"/>
      <c r="I22" s="72"/>
      <c r="J22" s="72"/>
      <c r="K22" s="72"/>
      <c r="L22" s="72"/>
      <c r="M22" s="58"/>
    </row>
    <row r="23" spans="2:13" x14ac:dyDescent="0.2">
      <c r="B23" s="117" t="s">
        <v>94</v>
      </c>
      <c r="C23" s="117"/>
      <c r="D23" s="117"/>
      <c r="E23" s="117"/>
      <c r="F23" s="117"/>
      <c r="G23" s="117"/>
      <c r="H23" s="117"/>
      <c r="I23" s="117"/>
      <c r="J23" s="117"/>
      <c r="K23" s="117"/>
      <c r="L23" s="117"/>
      <c r="M23" s="117"/>
    </row>
    <row r="24" spans="2:13" s="44" customFormat="1" hidden="1" x14ac:dyDescent="0.2">
      <c r="B24" s="39" t="s">
        <v>43</v>
      </c>
      <c r="C24" s="40" t="s">
        <v>44</v>
      </c>
      <c r="D24" s="40" t="s">
        <v>45</v>
      </c>
      <c r="E24" s="26" t="s">
        <v>46</v>
      </c>
      <c r="F24" s="27" t="s">
        <v>47</v>
      </c>
      <c r="G24" s="27" t="s">
        <v>50</v>
      </c>
      <c r="H24" s="28" t="s">
        <v>51</v>
      </c>
      <c r="I24" s="28" t="s">
        <v>52</v>
      </c>
      <c r="J24" s="28" t="s">
        <v>53</v>
      </c>
      <c r="K24" s="28" t="s">
        <v>54</v>
      </c>
      <c r="L24" s="28" t="s">
        <v>55</v>
      </c>
      <c r="M24" s="29" t="s">
        <v>56</v>
      </c>
    </row>
    <row r="25" spans="2:13" s="44" customFormat="1" ht="32.25" customHeight="1" x14ac:dyDescent="0.2">
      <c r="B25" s="25" t="str">
        <f>CONCATENATE("2.",Prüfkriterien_2[[#This Row],[Spalte2]])</f>
        <v>2.1</v>
      </c>
      <c r="C25" s="30">
        <f>ROW()-ROW(Prüfkriterien_2[[#Headers],[Spalte3]])</f>
        <v>1</v>
      </c>
      <c r="D25" s="30">
        <f>(Prüfkriterien_2[[#This Row],[Spalte2]]+20)/10</f>
        <v>2.1</v>
      </c>
      <c r="E25" s="164" t="s">
        <v>236</v>
      </c>
      <c r="F25" s="154" t="s">
        <v>232</v>
      </c>
      <c r="G25" s="154" t="s">
        <v>237</v>
      </c>
      <c r="H25" s="28"/>
      <c r="I25" s="28"/>
      <c r="J25" s="28"/>
      <c r="K25" s="28"/>
      <c r="L25" s="28"/>
      <c r="M25" s="29"/>
    </row>
    <row r="26" spans="2:13" s="44" customFormat="1" ht="76.5" x14ac:dyDescent="0.2">
      <c r="B26" s="25" t="str">
        <f>CONCATENATE("2.",Prüfkriterien_2[[#This Row],[Spalte2]])</f>
        <v>2.2</v>
      </c>
      <c r="C26" s="30">
        <f>ROW()-ROW(Prüfkriterien_2[[#Headers],[Spalte3]])</f>
        <v>2</v>
      </c>
      <c r="D26" s="30">
        <f>(Prüfkriterien_2[[#This Row],[Spalte2]]+20)/10</f>
        <v>2.2000000000000002</v>
      </c>
      <c r="E26" s="164" t="s">
        <v>99</v>
      </c>
      <c r="F26" s="154" t="s">
        <v>234</v>
      </c>
      <c r="G26" s="154" t="s">
        <v>233</v>
      </c>
      <c r="H26" s="28"/>
      <c r="I26" s="28"/>
      <c r="J26" s="28"/>
      <c r="K26" s="28"/>
      <c r="L26" s="28"/>
      <c r="M26" s="29"/>
    </row>
    <row r="27" spans="2:13" s="44" customFormat="1" ht="63.75" x14ac:dyDescent="0.2">
      <c r="B27" s="25" t="str">
        <f>CONCATENATE("2.",Prüfkriterien_2[[#This Row],[Spalte2]])</f>
        <v>2.3</v>
      </c>
      <c r="C27" s="30">
        <f>ROW()-ROW(Prüfkriterien_2[[#Headers],[Spalte3]])</f>
        <v>3</v>
      </c>
      <c r="D27" s="30">
        <f>(Prüfkriterien_2[[#This Row],[Spalte2]]+20)/10</f>
        <v>2.2999999999999998</v>
      </c>
      <c r="E27" s="165" t="s">
        <v>99</v>
      </c>
      <c r="F27" s="153" t="s">
        <v>235</v>
      </c>
      <c r="G27" s="154" t="s">
        <v>98</v>
      </c>
      <c r="H27" s="28"/>
      <c r="I27" s="28"/>
      <c r="J27" s="28"/>
      <c r="K27" s="28"/>
      <c r="L27" s="28"/>
      <c r="M27" s="29"/>
    </row>
    <row r="28" spans="2:13" s="44" customFormat="1" ht="102" x14ac:dyDescent="0.2">
      <c r="B28" s="25" t="str">
        <f>CONCATENATE("2.",Prüfkriterien_2[[#This Row],[Spalte2]])</f>
        <v>2.4</v>
      </c>
      <c r="C28" s="30">
        <f>ROW()-ROW(Prüfkriterien_2[[#Headers],[Spalte3]])</f>
        <v>4</v>
      </c>
      <c r="D28" s="30">
        <f>(Prüfkriterien_2[[#This Row],[Spalte2]]+20)/10</f>
        <v>2.4</v>
      </c>
      <c r="E28" s="36" t="s">
        <v>103</v>
      </c>
      <c r="F28" s="37" t="s">
        <v>101</v>
      </c>
      <c r="G28" s="38" t="s">
        <v>102</v>
      </c>
      <c r="H28" s="28"/>
      <c r="I28" s="73"/>
      <c r="J28" s="73"/>
      <c r="K28" s="28"/>
      <c r="L28" s="73"/>
      <c r="M28" s="29"/>
    </row>
    <row r="29" spans="2:13" s="44" customFormat="1" ht="51" x14ac:dyDescent="0.2">
      <c r="B29" s="25" t="str">
        <f>CONCATENATE("2.",Prüfkriterien_2[[#This Row],[Spalte2]])</f>
        <v>2.5</v>
      </c>
      <c r="C29" s="30">
        <f>ROW()-ROW(Prüfkriterien_2[[#Headers],[Spalte3]])</f>
        <v>5</v>
      </c>
      <c r="D29" s="166">
        <f>(Prüfkriterien_2[[#This Row],[Spalte2]]+20)/10</f>
        <v>2.5</v>
      </c>
      <c r="E29" s="165" t="s">
        <v>103</v>
      </c>
      <c r="F29" s="38" t="s">
        <v>347</v>
      </c>
      <c r="G29" s="38" t="s">
        <v>348</v>
      </c>
      <c r="H29" s="28"/>
      <c r="I29" s="28"/>
      <c r="J29" s="28"/>
      <c r="K29" s="28"/>
      <c r="L29" s="28"/>
      <c r="M29" s="29"/>
    </row>
    <row r="30" spans="2:13" s="44" customFormat="1" ht="38.25" x14ac:dyDescent="0.2">
      <c r="B30" s="25" t="str">
        <f>CONCATENATE("2.",Prüfkriterien_2[[#This Row],[Spalte2]])</f>
        <v>2.6</v>
      </c>
      <c r="C30" s="30">
        <f>ROW()-ROW(Prüfkriterien_2[[#Headers],[Spalte3]])</f>
        <v>6</v>
      </c>
      <c r="D30" s="30">
        <f>(Prüfkriterien_2[[#This Row],[Spalte2]]+20)/10</f>
        <v>2.6</v>
      </c>
      <c r="E30" s="167" t="s">
        <v>119</v>
      </c>
      <c r="F30" s="153" t="s">
        <v>118</v>
      </c>
      <c r="G30" s="154" t="s">
        <v>248</v>
      </c>
      <c r="H30" s="28"/>
      <c r="I30" s="73"/>
      <c r="J30" s="73"/>
      <c r="K30" s="28"/>
      <c r="L30" s="73"/>
      <c r="M30" s="29"/>
    </row>
    <row r="31" spans="2:13" s="44" customFormat="1" ht="48.75" customHeight="1" x14ac:dyDescent="0.2">
      <c r="B31" s="25" t="str">
        <f>CONCATENATE("2.",Prüfkriterien_2[[#This Row],[Spalte2]])</f>
        <v>2.7</v>
      </c>
      <c r="C31" s="30">
        <f>ROW()-ROW(Prüfkriterien_2[[#Headers],[Spalte3]])</f>
        <v>7</v>
      </c>
      <c r="D31" s="30">
        <f>(Prüfkriterien_2[[#This Row],[Spalte2]]+20)/10</f>
        <v>2.7</v>
      </c>
      <c r="E31" s="152" t="s">
        <v>139</v>
      </c>
      <c r="F31" s="154" t="s">
        <v>249</v>
      </c>
      <c r="G31" s="154" t="s">
        <v>250</v>
      </c>
      <c r="H31" s="29"/>
      <c r="I31" s="29" t="s">
        <v>40</v>
      </c>
      <c r="J31" s="29" t="s">
        <v>40</v>
      </c>
      <c r="K31" s="28"/>
      <c r="L31" s="28" t="s">
        <v>40</v>
      </c>
      <c r="M31" s="29"/>
    </row>
    <row r="32" spans="2:13" x14ac:dyDescent="0.2">
      <c r="B32" s="114" t="s">
        <v>120</v>
      </c>
      <c r="C32" s="115"/>
      <c r="D32" s="115"/>
      <c r="E32" s="115"/>
      <c r="F32" s="115"/>
      <c r="G32" s="115"/>
      <c r="H32" s="115"/>
      <c r="I32" s="115"/>
      <c r="J32" s="115"/>
      <c r="K32" s="115"/>
      <c r="L32" s="115"/>
      <c r="M32" s="116"/>
    </row>
    <row r="33" spans="2:13" s="44" customFormat="1" hidden="1" x14ac:dyDescent="0.2">
      <c r="B33" s="39" t="s">
        <v>43</v>
      </c>
      <c r="C33" s="40" t="s">
        <v>44</v>
      </c>
      <c r="D33" s="40" t="s">
        <v>45</v>
      </c>
      <c r="E33" s="26" t="s">
        <v>46</v>
      </c>
      <c r="F33" s="27" t="s">
        <v>47</v>
      </c>
      <c r="G33" s="27" t="s">
        <v>50</v>
      </c>
      <c r="H33" s="28" t="s">
        <v>51</v>
      </c>
      <c r="I33" s="28" t="s">
        <v>52</v>
      </c>
      <c r="J33" s="28" t="s">
        <v>53</v>
      </c>
      <c r="K33" s="28" t="s">
        <v>54</v>
      </c>
      <c r="L33" s="28" t="s">
        <v>55</v>
      </c>
      <c r="M33" s="29" t="s">
        <v>56</v>
      </c>
    </row>
    <row r="34" spans="2:13" s="44" customFormat="1" ht="140.25" x14ac:dyDescent="0.2">
      <c r="B34" s="25" t="str">
        <f>CONCATENATE("3.",Prüfkriterien_3[[#This Row],[Spalte2]])</f>
        <v>3.1</v>
      </c>
      <c r="C34" s="30">
        <f>ROW()-ROW(Prüfkriterien_3[[#Headers],[Spalte3]])</f>
        <v>1</v>
      </c>
      <c r="D34" s="30">
        <f>(Prüfkriterien_3[[#This Row],[Spalte2]]+30)/10</f>
        <v>3.1</v>
      </c>
      <c r="E34" s="164" t="s">
        <v>132</v>
      </c>
      <c r="F34" s="154" t="s">
        <v>133</v>
      </c>
      <c r="G34" s="154" t="s">
        <v>321</v>
      </c>
      <c r="H34" s="28"/>
      <c r="I34" s="28"/>
      <c r="J34" s="28"/>
      <c r="K34" s="28"/>
      <c r="L34" s="28"/>
      <c r="M34" s="29"/>
    </row>
    <row r="35" spans="2:13" s="44" customFormat="1" ht="63.75" x14ac:dyDescent="0.2">
      <c r="B35" s="25" t="str">
        <f>CONCATENATE("3.",Prüfkriterien_3[[#This Row],[Spalte2]])</f>
        <v>3.2</v>
      </c>
      <c r="C35" s="30">
        <f>ROW()-ROW(Prüfkriterien_3[[#Headers],[Spalte3]])</f>
        <v>2</v>
      </c>
      <c r="D35" s="30">
        <f>(Prüfkriterien_3[[#This Row],[Spalte2]]+30)/10</f>
        <v>3.2</v>
      </c>
      <c r="E35" s="164" t="s">
        <v>121</v>
      </c>
      <c r="F35" s="154" t="s">
        <v>240</v>
      </c>
      <c r="G35" s="154" t="s">
        <v>241</v>
      </c>
      <c r="H35" s="28"/>
      <c r="I35" s="28"/>
      <c r="J35" s="28"/>
      <c r="K35" s="28"/>
      <c r="L35" s="28"/>
      <c r="M35" s="29"/>
    </row>
    <row r="36" spans="2:13" s="44" customFormat="1" ht="51" x14ac:dyDescent="0.2">
      <c r="B36" s="25" t="str">
        <f>CONCATENATE("3.",Prüfkriterien_3[[#This Row],[Spalte2]])</f>
        <v>3.3</v>
      </c>
      <c r="C36" s="30">
        <f>ROW()-ROW(Prüfkriterien_3[[#Headers],[Spalte3]])</f>
        <v>3</v>
      </c>
      <c r="D36" s="30">
        <f>(Prüfkriterien_3[[#This Row],[Spalte2]]+30)/10</f>
        <v>3.3</v>
      </c>
      <c r="E36" s="164" t="s">
        <v>121</v>
      </c>
      <c r="F36" s="154" t="s">
        <v>242</v>
      </c>
      <c r="G36" s="154" t="s">
        <v>243</v>
      </c>
      <c r="H36" s="28"/>
      <c r="I36" s="28"/>
      <c r="J36" s="28"/>
      <c r="K36" s="28"/>
      <c r="L36" s="28"/>
      <c r="M36" s="29"/>
    </row>
    <row r="37" spans="2:13" s="44" customFormat="1" ht="51" x14ac:dyDescent="0.2">
      <c r="B37" s="168" t="str">
        <f>CONCATENATE("3.",Prüfkriterien_3[[#This Row],[Spalte2]])</f>
        <v>3.4</v>
      </c>
      <c r="C37" s="169">
        <f>ROW()-ROW(Prüfkriterien_3[[#Headers],[Spalte3]])</f>
        <v>4</v>
      </c>
      <c r="D37" s="169">
        <f>(Prüfkriterien_3[[#This Row],[Spalte2]]+30)/10</f>
        <v>3.4</v>
      </c>
      <c r="E37" s="164" t="s">
        <v>122</v>
      </c>
      <c r="F37" s="154" t="s">
        <v>123</v>
      </c>
      <c r="G37" s="154" t="s">
        <v>238</v>
      </c>
      <c r="H37" s="51"/>
      <c r="I37" s="51"/>
      <c r="J37" s="51"/>
      <c r="K37" s="51"/>
      <c r="L37" s="51"/>
      <c r="M37" s="52"/>
    </row>
    <row r="38" spans="2:13" s="44" customFormat="1" ht="63.75" x14ac:dyDescent="0.2">
      <c r="B38" s="168" t="str">
        <f>CONCATENATE("3.",Prüfkriterien_3[[#This Row],[Spalte2]])</f>
        <v>3.5</v>
      </c>
      <c r="C38" s="169">
        <f>ROW()-ROW(Prüfkriterien_3[[#Headers],[Spalte3]])</f>
        <v>5</v>
      </c>
      <c r="D38" s="169">
        <f>(Prüfkriterien_3[[#This Row],[Spalte2]]+30)/10</f>
        <v>3.5</v>
      </c>
      <c r="E38" s="164" t="s">
        <v>115</v>
      </c>
      <c r="F38" s="153" t="s">
        <v>322</v>
      </c>
      <c r="G38" s="154" t="s">
        <v>349</v>
      </c>
      <c r="H38" s="51"/>
      <c r="I38" s="51"/>
      <c r="J38" s="51"/>
      <c r="K38" s="51"/>
      <c r="L38" s="51"/>
      <c r="M38" s="52"/>
    </row>
    <row r="39" spans="2:13" s="44" customFormat="1" ht="89.25" x14ac:dyDescent="0.2">
      <c r="B39" s="168" t="str">
        <f>CONCATENATE("3.",Prüfkriterien_3[[#This Row],[Spalte2]])</f>
        <v>3.6</v>
      </c>
      <c r="C39" s="169">
        <f>ROW()-ROW(Prüfkriterien_3[[#Headers],[Spalte3]])</f>
        <v>6</v>
      </c>
      <c r="D39" s="169">
        <f>(Prüfkriterien_3[[#This Row],[Spalte2]]+30)/10</f>
        <v>3.6</v>
      </c>
      <c r="E39" s="164" t="s">
        <v>117</v>
      </c>
      <c r="F39" s="153" t="s">
        <v>116</v>
      </c>
      <c r="G39" s="154" t="s">
        <v>323</v>
      </c>
      <c r="H39" s="51"/>
      <c r="I39" s="51"/>
      <c r="J39" s="51"/>
      <c r="K39" s="51"/>
      <c r="L39" s="51"/>
      <c r="M39" s="52"/>
    </row>
    <row r="40" spans="2:13" s="44" customFormat="1" ht="25.5" x14ac:dyDescent="0.2">
      <c r="B40" s="168" t="str">
        <f>CONCATENATE("3.",Prüfkriterien_3[[#This Row],[Spalte2]])</f>
        <v>3.7</v>
      </c>
      <c r="C40" s="169">
        <f>ROW()-ROW(Prüfkriterien_3[[#Headers],[Spalte3]])</f>
        <v>7</v>
      </c>
      <c r="D40" s="169">
        <f>(Prüfkriterien_3[[#This Row],[Spalte2]]+30)/10</f>
        <v>3.7</v>
      </c>
      <c r="E40" s="164" t="s">
        <v>124</v>
      </c>
      <c r="F40" s="37" t="s">
        <v>125</v>
      </c>
      <c r="G40" s="38" t="s">
        <v>239</v>
      </c>
      <c r="H40" s="51"/>
      <c r="I40" s="51"/>
      <c r="J40" s="51"/>
      <c r="K40" s="51"/>
      <c r="L40" s="51"/>
      <c r="M40" s="52"/>
    </row>
    <row r="41" spans="2:13" s="44" customFormat="1" ht="140.25" x14ac:dyDescent="0.2">
      <c r="B41" s="168" t="str">
        <f>CONCATENATE("3.",Prüfkriterien_3[[#This Row],[Spalte2]])</f>
        <v>3.8</v>
      </c>
      <c r="C41" s="169">
        <f>ROW()-ROW(Prüfkriterien_3[[#Headers],[Spalte3]])</f>
        <v>8</v>
      </c>
      <c r="D41" s="169">
        <f>(Prüfkriterien_3[[#This Row],[Spalte2]]+30)/10</f>
        <v>3.8</v>
      </c>
      <c r="E41" s="164" t="s">
        <v>124</v>
      </c>
      <c r="F41" s="38" t="s">
        <v>126</v>
      </c>
      <c r="G41" s="38" t="s">
        <v>127</v>
      </c>
      <c r="H41" s="51"/>
      <c r="I41" s="74" t="s">
        <v>40</v>
      </c>
      <c r="J41" s="74"/>
      <c r="K41" s="51"/>
      <c r="L41" s="74" t="s">
        <v>40</v>
      </c>
      <c r="M41" s="52"/>
    </row>
    <row r="42" spans="2:13" s="44" customFormat="1" ht="127.5" x14ac:dyDescent="0.2">
      <c r="B42" s="168" t="str">
        <f>CONCATENATE("3.",Prüfkriterien_3[[#This Row],[Spalte2]])</f>
        <v>3.9</v>
      </c>
      <c r="C42" s="169">
        <f>ROW()-ROW(Prüfkriterien_3[[#Headers],[Spalte3]])</f>
        <v>9</v>
      </c>
      <c r="D42" s="169">
        <f>(Prüfkriterien_3[[#This Row],[Spalte2]]+30)/10</f>
        <v>3.9</v>
      </c>
      <c r="E42" s="164" t="s">
        <v>129</v>
      </c>
      <c r="F42" s="38" t="s">
        <v>128</v>
      </c>
      <c r="G42" s="38" t="s">
        <v>324</v>
      </c>
      <c r="H42" s="51"/>
      <c r="I42" s="51"/>
      <c r="J42" s="51"/>
      <c r="K42" s="51"/>
      <c r="L42" s="51"/>
      <c r="M42" s="52"/>
    </row>
    <row r="43" spans="2:13" s="44" customFormat="1" ht="38.25" x14ac:dyDescent="0.2">
      <c r="B43" s="168" t="str">
        <f>CONCATENATE("3.",Prüfkriterien_3[[#This Row],[Spalte2]])</f>
        <v>3.10</v>
      </c>
      <c r="C43" s="169">
        <f>ROW()-ROW(Prüfkriterien_3[[#Headers],[Spalte3]])</f>
        <v>10</v>
      </c>
      <c r="D43" s="169">
        <f>(Prüfkriterien_3[[#This Row],[Spalte2]]+30)/10</f>
        <v>4</v>
      </c>
      <c r="E43" s="164" t="s">
        <v>129</v>
      </c>
      <c r="F43" s="154" t="s">
        <v>255</v>
      </c>
      <c r="G43" s="38" t="s">
        <v>254</v>
      </c>
      <c r="H43" s="51"/>
      <c r="I43" s="51"/>
      <c r="J43" s="51"/>
      <c r="K43" s="51"/>
      <c r="L43" s="51"/>
      <c r="M43" s="52"/>
    </row>
    <row r="44" spans="2:13" s="44" customFormat="1" ht="38.25" x14ac:dyDescent="0.2">
      <c r="B44" s="168" t="str">
        <f>CONCATENATE("3.",Prüfkriterien_3[[#This Row],[Spalte2]])</f>
        <v>3.11</v>
      </c>
      <c r="C44" s="169">
        <f>ROW()-ROW(Prüfkriterien_3[[#Headers],[Spalte3]])</f>
        <v>11</v>
      </c>
      <c r="D44" s="169">
        <f>(Prüfkriterien_3[[#This Row],[Spalte2]]+30)/10</f>
        <v>4.0999999999999996</v>
      </c>
      <c r="E44" s="164" t="s">
        <v>129</v>
      </c>
      <c r="F44" s="153" t="s">
        <v>130</v>
      </c>
      <c r="G44" s="38" t="s">
        <v>131</v>
      </c>
      <c r="H44" s="51"/>
      <c r="I44" s="74" t="s">
        <v>40</v>
      </c>
      <c r="J44" s="74" t="s">
        <v>40</v>
      </c>
      <c r="K44" s="51"/>
      <c r="L44" s="74" t="s">
        <v>40</v>
      </c>
      <c r="M44" s="52"/>
    </row>
    <row r="45" spans="2:13" s="44" customFormat="1" ht="39" customHeight="1" x14ac:dyDescent="0.2">
      <c r="B45" s="168" t="str">
        <f>CONCATENATE("3.",Prüfkriterien_3[[#This Row],[Spalte2]])</f>
        <v>3.12</v>
      </c>
      <c r="C45" s="169">
        <f>ROW()-ROW(Prüfkriterien_3[[#Headers],[Spalte3]])</f>
        <v>12</v>
      </c>
      <c r="D45" s="169">
        <f>(Prüfkriterien_3[[#This Row],[Spalte2]]+30)/10</f>
        <v>4.2</v>
      </c>
      <c r="E45" s="164" t="s">
        <v>129</v>
      </c>
      <c r="F45" s="37" t="s">
        <v>256</v>
      </c>
      <c r="G45" s="38" t="s">
        <v>257</v>
      </c>
      <c r="H45" s="51"/>
      <c r="I45" s="51"/>
      <c r="J45" s="51"/>
      <c r="K45" s="51"/>
      <c r="L45" s="51"/>
      <c r="M45" s="52"/>
    </row>
    <row r="46" spans="2:13" s="44" customFormat="1" ht="76.5" x14ac:dyDescent="0.2">
      <c r="B46" s="168" t="str">
        <f>CONCATENATE("3.",Prüfkriterien_3[[#This Row],[Spalte2]])</f>
        <v>3.13</v>
      </c>
      <c r="C46" s="169">
        <f>ROW()-ROW(Prüfkriterien_3[[#Headers],[Spalte3]])</f>
        <v>13</v>
      </c>
      <c r="D46" s="169">
        <f>(Prüfkriterien_3[[#This Row],[Spalte2]]+30)/10</f>
        <v>4.3</v>
      </c>
      <c r="E46" s="164" t="s">
        <v>134</v>
      </c>
      <c r="F46" s="153" t="s">
        <v>258</v>
      </c>
      <c r="G46" s="154" t="s">
        <v>259</v>
      </c>
      <c r="H46" s="51"/>
      <c r="I46" s="51"/>
      <c r="J46" s="51"/>
      <c r="K46" s="51"/>
      <c r="L46" s="51"/>
      <c r="M46" s="52"/>
    </row>
    <row r="47" spans="2:13" s="44" customFormat="1" ht="30.75" customHeight="1" x14ac:dyDescent="0.2">
      <c r="B47" s="168" t="str">
        <f>CONCATENATE("3.",Prüfkriterien_3[[#This Row],[Spalte2]])</f>
        <v>3.14</v>
      </c>
      <c r="C47" s="169">
        <f>ROW()-ROW(Prüfkriterien_3[[#Headers],[Spalte3]])</f>
        <v>14</v>
      </c>
      <c r="D47" s="169">
        <f>(Prüfkriterien_3[[#This Row],[Spalte2]]+30)/10</f>
        <v>4.4000000000000004</v>
      </c>
      <c r="E47" s="165" t="s">
        <v>134</v>
      </c>
      <c r="F47" s="37" t="s">
        <v>136</v>
      </c>
      <c r="G47" s="38"/>
      <c r="H47" s="51"/>
      <c r="I47" s="51"/>
      <c r="J47" s="51"/>
      <c r="K47" s="51"/>
      <c r="L47" s="51"/>
      <c r="M47" s="52"/>
    </row>
    <row r="48" spans="2:13" s="44" customFormat="1" ht="51" x14ac:dyDescent="0.2">
      <c r="B48" s="168" t="str">
        <f>CONCATENATE("3.",Prüfkriterien_3[[#This Row],[Spalte2]])</f>
        <v>3.15</v>
      </c>
      <c r="C48" s="169">
        <f>ROW()-ROW(Prüfkriterien_3[[#Headers],[Spalte3]])</f>
        <v>15</v>
      </c>
      <c r="D48" s="169">
        <f>(Prüfkriterien_3[[#This Row],[Spalte2]]+30)/10</f>
        <v>4.5</v>
      </c>
      <c r="E48" s="164" t="s">
        <v>135</v>
      </c>
      <c r="F48" s="153" t="s">
        <v>350</v>
      </c>
      <c r="G48" s="154" t="s">
        <v>260</v>
      </c>
      <c r="H48" s="51"/>
      <c r="I48" s="51"/>
      <c r="J48" s="51"/>
      <c r="K48" s="51"/>
      <c r="L48" s="51"/>
      <c r="M48" s="52"/>
    </row>
    <row r="49" spans="2:13" s="44" customFormat="1" ht="34.5" customHeight="1" x14ac:dyDescent="0.2">
      <c r="B49" s="168" t="str">
        <f>CONCATENATE("3.",Prüfkriterien_3[[#This Row],[Spalte2]])</f>
        <v>3.16</v>
      </c>
      <c r="C49" s="169">
        <f>ROW()-ROW(Prüfkriterien_3[[#Headers],[Spalte3]])</f>
        <v>16</v>
      </c>
      <c r="D49" s="169">
        <f>(Prüfkriterien_3[[#This Row],[Spalte2]]+30)/10</f>
        <v>4.5999999999999996</v>
      </c>
      <c r="E49" s="164" t="s">
        <v>135</v>
      </c>
      <c r="F49" s="153" t="s">
        <v>137</v>
      </c>
      <c r="G49" s="154" t="s">
        <v>261</v>
      </c>
      <c r="H49" s="51"/>
      <c r="I49" s="51"/>
      <c r="J49" s="51"/>
      <c r="K49" s="51"/>
      <c r="L49" s="51"/>
      <c r="M49" s="52"/>
    </row>
    <row r="50" spans="2:13" s="44" customFormat="1" ht="153" x14ac:dyDescent="0.2">
      <c r="B50" s="168" t="str">
        <f>CONCATENATE("3.",Prüfkriterien_3[[#This Row],[Spalte2]])</f>
        <v>3.17</v>
      </c>
      <c r="C50" s="169">
        <f>ROW()-ROW(Prüfkriterien_3[[#Headers],[Spalte3]])</f>
        <v>17</v>
      </c>
      <c r="D50" s="169">
        <f>(Prüfkriterien_3[[#This Row],[Spalte2]]+30)/10</f>
        <v>4.7</v>
      </c>
      <c r="E50" s="164" t="s">
        <v>135</v>
      </c>
      <c r="F50" s="153" t="s">
        <v>138</v>
      </c>
      <c r="G50" s="154" t="s">
        <v>325</v>
      </c>
      <c r="H50" s="51"/>
      <c r="I50" s="51"/>
      <c r="J50" s="51"/>
      <c r="K50" s="51"/>
      <c r="L50" s="51"/>
      <c r="M50" s="52"/>
    </row>
    <row r="51" spans="2:13" s="44" customFormat="1" ht="39.75" customHeight="1" x14ac:dyDescent="0.2">
      <c r="B51" s="168" t="str">
        <f>CONCATENATE("3.",Prüfkriterien_3[[#This Row],[Spalte2]])</f>
        <v>3.18</v>
      </c>
      <c r="C51" s="169">
        <f>ROW()-ROW(Prüfkriterien_3[[#Headers],[Spalte3]])</f>
        <v>18</v>
      </c>
      <c r="D51" s="169">
        <f>(Prüfkriterien_3[[#This Row],[Spalte2]]+30)/10</f>
        <v>4.8</v>
      </c>
      <c r="E51" s="164" t="s">
        <v>139</v>
      </c>
      <c r="F51" s="153" t="s">
        <v>251</v>
      </c>
      <c r="G51" s="154" t="s">
        <v>140</v>
      </c>
      <c r="H51" s="51"/>
      <c r="I51" s="51" t="s">
        <v>40</v>
      </c>
      <c r="J51" s="51" t="s">
        <v>40</v>
      </c>
      <c r="K51" s="51"/>
      <c r="L51" s="51" t="s">
        <v>40</v>
      </c>
      <c r="M51" s="52"/>
    </row>
    <row r="52" spans="2:13" s="44" customFormat="1" ht="32.25" customHeight="1" x14ac:dyDescent="0.2">
      <c r="B52" s="168" t="str">
        <f>CONCATENATE("3.",Prüfkriterien_3[[#This Row],[Spalte2]])</f>
        <v>3.19</v>
      </c>
      <c r="C52" s="169">
        <f>ROW()-ROW(Prüfkriterien_3[[#Headers],[Spalte3]])</f>
        <v>19</v>
      </c>
      <c r="D52" s="169">
        <f>(Prüfkriterien_3[[#This Row],[Spalte2]]+30)/10</f>
        <v>4.9000000000000004</v>
      </c>
      <c r="E52" s="164" t="s">
        <v>139</v>
      </c>
      <c r="F52" s="153" t="s">
        <v>252</v>
      </c>
      <c r="G52" s="154" t="s">
        <v>253</v>
      </c>
      <c r="H52" s="51"/>
      <c r="I52" s="51"/>
      <c r="J52" s="51"/>
      <c r="K52" s="51"/>
      <c r="L52" s="51"/>
      <c r="M52" s="52"/>
    </row>
    <row r="53" spans="2:13" s="44" customFormat="1" ht="33.75" customHeight="1" x14ac:dyDescent="0.2">
      <c r="B53" s="168" t="str">
        <f>CONCATENATE("3.",Prüfkriterien_3[[#This Row],[Spalte2]])</f>
        <v>3.20</v>
      </c>
      <c r="C53" s="169">
        <f>ROW()-ROW(Prüfkriterien_3[[#Headers],[Spalte3]])</f>
        <v>20</v>
      </c>
      <c r="D53" s="169">
        <f>(Prüfkriterien_3[[#This Row],[Spalte2]]+30)/10</f>
        <v>5</v>
      </c>
      <c r="E53" s="164" t="s">
        <v>141</v>
      </c>
      <c r="F53" s="170" t="s">
        <v>262</v>
      </c>
      <c r="G53" s="38"/>
      <c r="H53" s="51"/>
      <c r="I53" s="51"/>
      <c r="J53" s="51"/>
      <c r="K53" s="51"/>
      <c r="L53" s="51"/>
      <c r="M53" s="52"/>
    </row>
    <row r="54" spans="2:13" s="44" customFormat="1" ht="51" x14ac:dyDescent="0.2">
      <c r="B54" s="168" t="str">
        <f>CONCATENATE("3.",Prüfkriterien_3[[#This Row],[Spalte2]])</f>
        <v>3.21</v>
      </c>
      <c r="C54" s="169">
        <f>ROW()-ROW(Prüfkriterien_3[[#Headers],[Spalte3]])</f>
        <v>21</v>
      </c>
      <c r="D54" s="169">
        <f>(Prüfkriterien_3[[#This Row],[Spalte2]]+30)/10</f>
        <v>5.0999999999999996</v>
      </c>
      <c r="E54" s="164" t="s">
        <v>141</v>
      </c>
      <c r="F54" s="153" t="s">
        <v>142</v>
      </c>
      <c r="G54" s="38"/>
      <c r="H54" s="51"/>
      <c r="I54" s="51"/>
      <c r="J54" s="51"/>
      <c r="K54" s="51"/>
      <c r="L54" s="51"/>
      <c r="M54" s="52"/>
    </row>
    <row r="55" spans="2:13" s="44" customFormat="1" ht="76.5" x14ac:dyDescent="0.2">
      <c r="B55" s="168" t="str">
        <f>CONCATENATE("3.",Prüfkriterien_3[[#This Row],[Spalte2]])</f>
        <v>3.22</v>
      </c>
      <c r="C55" s="169">
        <f>ROW()-ROW(Prüfkriterien_3[[#Headers],[Spalte3]])</f>
        <v>22</v>
      </c>
      <c r="D55" s="169">
        <f>(Prüfkriterien_3[[#This Row],[Spalte2]]+30)/10</f>
        <v>5.2</v>
      </c>
      <c r="E55" s="164" t="s">
        <v>141</v>
      </c>
      <c r="F55" s="153" t="s">
        <v>263</v>
      </c>
      <c r="G55" s="154" t="s">
        <v>351</v>
      </c>
      <c r="H55" s="51"/>
      <c r="I55" s="51"/>
      <c r="J55" s="51"/>
      <c r="K55" s="51"/>
      <c r="L55" s="51"/>
      <c r="M55" s="52"/>
    </row>
    <row r="56" spans="2:13" s="44" customFormat="1" ht="89.25" x14ac:dyDescent="0.2">
      <c r="B56" s="168" t="str">
        <f>CONCATENATE("3.",Prüfkriterien_3[[#This Row],[Spalte2]])</f>
        <v>3.23</v>
      </c>
      <c r="C56" s="169">
        <f>ROW()-ROW(Prüfkriterien_3[[#Headers],[Spalte3]])</f>
        <v>23</v>
      </c>
      <c r="D56" s="169">
        <f>(Prüfkriterien_3[[#This Row],[Spalte2]]+30)/10</f>
        <v>5.3</v>
      </c>
      <c r="E56" s="164" t="s">
        <v>141</v>
      </c>
      <c r="F56" s="153" t="s">
        <v>264</v>
      </c>
      <c r="G56" s="154" t="s">
        <v>265</v>
      </c>
      <c r="H56" s="51"/>
      <c r="I56" s="51"/>
      <c r="J56" s="51"/>
      <c r="K56" s="51"/>
      <c r="L56" s="51"/>
      <c r="M56" s="52"/>
    </row>
    <row r="57" spans="2:13" s="44" customFormat="1" ht="51" x14ac:dyDescent="0.2">
      <c r="B57" s="168" t="str">
        <f>CONCATENATE("3.",Prüfkriterien_3[[#This Row],[Spalte2]])</f>
        <v>3.24</v>
      </c>
      <c r="C57" s="169">
        <f>ROW()-ROW(Prüfkriterien_3[[#Headers],[Spalte3]])</f>
        <v>24</v>
      </c>
      <c r="D57" s="169">
        <f>(Prüfkriterien_3[[#This Row],[Spalte2]]+30)/10</f>
        <v>5.4</v>
      </c>
      <c r="E57" s="164" t="s">
        <v>170</v>
      </c>
      <c r="F57" s="153" t="s">
        <v>278</v>
      </c>
      <c r="G57" s="154" t="s">
        <v>169</v>
      </c>
      <c r="H57" s="51"/>
      <c r="I57" s="51"/>
      <c r="J57" s="51"/>
      <c r="K57" s="51"/>
      <c r="L57" s="51"/>
      <c r="M57" s="52"/>
    </row>
    <row r="58" spans="2:13" s="44" customFormat="1" ht="114.75" x14ac:dyDescent="0.2">
      <c r="B58" s="168" t="str">
        <f>CONCATENATE("3.",Prüfkriterien_3[[#This Row],[Spalte2]])</f>
        <v>3.25</v>
      </c>
      <c r="C58" s="169">
        <f>ROW()-ROW(Prüfkriterien_3[[#Headers],[Spalte3]])</f>
        <v>25</v>
      </c>
      <c r="D58" s="169">
        <f>(Prüfkriterien_3[[#This Row],[Spalte2]]+30)/10</f>
        <v>5.5</v>
      </c>
      <c r="E58" s="164" t="s">
        <v>170</v>
      </c>
      <c r="F58" s="153" t="s">
        <v>171</v>
      </c>
      <c r="G58" s="154" t="s">
        <v>279</v>
      </c>
      <c r="H58" s="51"/>
      <c r="I58" s="51"/>
      <c r="J58" s="51"/>
      <c r="K58" s="51"/>
      <c r="L58" s="51"/>
      <c r="M58" s="52"/>
    </row>
    <row r="59" spans="2:13" s="44" customFormat="1" ht="76.5" x14ac:dyDescent="0.2">
      <c r="B59" s="168" t="str">
        <f>CONCATENATE("3.",Prüfkriterien_3[[#This Row],[Spalte2]])</f>
        <v>3.26</v>
      </c>
      <c r="C59" s="169">
        <f>ROW()-ROW(Prüfkriterien_3[[#Headers],[Spalte3]])</f>
        <v>26</v>
      </c>
      <c r="D59" s="169">
        <f>(Prüfkriterien_3[[#This Row],[Spalte2]]+30)/10</f>
        <v>5.6</v>
      </c>
      <c r="E59" s="164" t="s">
        <v>170</v>
      </c>
      <c r="F59" s="153" t="s">
        <v>280</v>
      </c>
      <c r="G59" s="154" t="s">
        <v>172</v>
      </c>
      <c r="H59" s="51"/>
      <c r="I59" s="51"/>
      <c r="J59" s="51"/>
      <c r="K59" s="51"/>
      <c r="L59" s="51"/>
      <c r="M59" s="52"/>
    </row>
    <row r="60" spans="2:13" s="44" customFormat="1" ht="89.25" x14ac:dyDescent="0.2">
      <c r="B60" s="168" t="str">
        <f>CONCATENATE("3.",Prüfkriterien_3[[#This Row],[Spalte2]])</f>
        <v>3.27</v>
      </c>
      <c r="C60" s="169">
        <f>ROW()-ROW(Prüfkriterien_3[[#Headers],[Spalte3]])</f>
        <v>27</v>
      </c>
      <c r="D60" s="169">
        <f>(Prüfkriterien_3[[#This Row],[Spalte2]]+30)/10</f>
        <v>5.7</v>
      </c>
      <c r="E60" s="164" t="s">
        <v>143</v>
      </c>
      <c r="F60" s="153" t="s">
        <v>266</v>
      </c>
      <c r="G60" s="38" t="s">
        <v>151</v>
      </c>
      <c r="H60" s="51"/>
      <c r="I60" s="51"/>
      <c r="J60" s="51"/>
      <c r="K60" s="51"/>
      <c r="L60" s="51"/>
      <c r="M60" s="52"/>
    </row>
    <row r="61" spans="2:13" s="44" customFormat="1" ht="34.5" customHeight="1" x14ac:dyDescent="0.2">
      <c r="B61" s="168" t="str">
        <f>CONCATENATE("3.",Prüfkriterien_3[[#This Row],[Spalte2]])</f>
        <v>3.28</v>
      </c>
      <c r="C61" s="169">
        <f>ROW()-ROW(Prüfkriterien_3[[#Headers],[Spalte3]])</f>
        <v>28</v>
      </c>
      <c r="D61" s="169">
        <f>(Prüfkriterien_3[[#This Row],[Spalte2]]+30)/10</f>
        <v>5.8</v>
      </c>
      <c r="E61" s="164" t="s">
        <v>143</v>
      </c>
      <c r="F61" s="153" t="s">
        <v>267</v>
      </c>
      <c r="G61" s="154" t="s">
        <v>270</v>
      </c>
      <c r="H61" s="51"/>
      <c r="I61" s="51"/>
      <c r="J61" s="51"/>
      <c r="K61" s="51"/>
      <c r="L61" s="51"/>
      <c r="M61" s="52"/>
    </row>
    <row r="62" spans="2:13" s="44" customFormat="1" ht="36" customHeight="1" x14ac:dyDescent="0.2">
      <c r="B62" s="168" t="str">
        <f>CONCATENATE("3.",Prüfkriterien_3[[#This Row],[Spalte2]])</f>
        <v>3.29</v>
      </c>
      <c r="C62" s="169">
        <f>ROW()-ROW(Prüfkriterien_3[[#Headers],[Spalte3]])</f>
        <v>29</v>
      </c>
      <c r="D62" s="169">
        <f>(Prüfkriterien_3[[#This Row],[Spalte2]]+30)/10</f>
        <v>5.9</v>
      </c>
      <c r="E62" s="164" t="s">
        <v>143</v>
      </c>
      <c r="F62" s="37" t="s">
        <v>144</v>
      </c>
      <c r="G62" s="38" t="s">
        <v>326</v>
      </c>
      <c r="H62" s="51"/>
      <c r="I62" s="51"/>
      <c r="J62" s="51"/>
      <c r="K62" s="51"/>
      <c r="L62" s="51"/>
      <c r="M62" s="52"/>
    </row>
    <row r="63" spans="2:13" s="44" customFormat="1" ht="38.25" x14ac:dyDescent="0.2">
      <c r="B63" s="168" t="str">
        <f>CONCATENATE("3.",Prüfkriterien_3[[#This Row],[Spalte2]])</f>
        <v>3.30</v>
      </c>
      <c r="C63" s="169">
        <f>ROW()-ROW(Prüfkriterien_3[[#Headers],[Spalte3]])</f>
        <v>30</v>
      </c>
      <c r="D63" s="169">
        <f>(Prüfkriterien_3[[#This Row],[Spalte2]]+30)/10</f>
        <v>6</v>
      </c>
      <c r="E63" s="164" t="s">
        <v>143</v>
      </c>
      <c r="F63" s="37" t="s">
        <v>145</v>
      </c>
      <c r="G63" s="38"/>
      <c r="H63" s="51"/>
      <c r="I63" s="51"/>
      <c r="J63" s="51"/>
      <c r="K63" s="51"/>
      <c r="L63" s="51"/>
      <c r="M63" s="52"/>
    </row>
    <row r="64" spans="2:13" s="44" customFormat="1" ht="38.25" x14ac:dyDescent="0.2">
      <c r="B64" s="168" t="str">
        <f>CONCATENATE("3.",Prüfkriterien_3[[#This Row],[Spalte2]])</f>
        <v>3.31</v>
      </c>
      <c r="C64" s="169">
        <f>ROW()-ROW(Prüfkriterien_3[[#Headers],[Spalte3]])</f>
        <v>31</v>
      </c>
      <c r="D64" s="169">
        <f>(Prüfkriterien_3[[#This Row],[Spalte2]]+30)/10</f>
        <v>6.1</v>
      </c>
      <c r="E64" s="164" t="s">
        <v>143</v>
      </c>
      <c r="F64" s="153" t="s">
        <v>268</v>
      </c>
      <c r="G64" s="154" t="s">
        <v>269</v>
      </c>
      <c r="H64" s="51"/>
      <c r="I64" s="51"/>
      <c r="J64" s="51"/>
      <c r="K64" s="51"/>
      <c r="L64" s="51"/>
      <c r="M64" s="52"/>
    </row>
    <row r="65" spans="2:13" s="44" customFormat="1" ht="36.75" customHeight="1" x14ac:dyDescent="0.2">
      <c r="B65" s="168" t="str">
        <f>CONCATENATE("3.",Prüfkriterien_3[[#This Row],[Spalte2]])</f>
        <v>3.32</v>
      </c>
      <c r="C65" s="169">
        <f>ROW()-ROW(Prüfkriterien_3[[#Headers],[Spalte3]])</f>
        <v>32</v>
      </c>
      <c r="D65" s="169">
        <f>(Prüfkriterien_3[[#This Row],[Spalte2]]+30)/10</f>
        <v>6.2</v>
      </c>
      <c r="E65" s="164" t="s">
        <v>143</v>
      </c>
      <c r="F65" s="37" t="s">
        <v>146</v>
      </c>
      <c r="G65" s="38" t="s">
        <v>327</v>
      </c>
      <c r="H65" s="51"/>
      <c r="I65" s="51"/>
      <c r="J65" s="51"/>
      <c r="K65" s="51"/>
      <c r="L65" s="51"/>
      <c r="M65" s="52"/>
    </row>
    <row r="66" spans="2:13" s="44" customFormat="1" ht="51" x14ac:dyDescent="0.2">
      <c r="B66" s="168" t="str">
        <f>CONCATENATE("3.",Prüfkriterien_3[[#This Row],[Spalte2]])</f>
        <v>3.33</v>
      </c>
      <c r="C66" s="169">
        <f>ROW()-ROW(Prüfkriterien_3[[#Headers],[Spalte3]])</f>
        <v>33</v>
      </c>
      <c r="D66" s="169">
        <f>(Prüfkriterien_3[[#This Row],[Spalte2]]+30)/10</f>
        <v>6.3</v>
      </c>
      <c r="E66" s="164" t="s">
        <v>143</v>
      </c>
      <c r="F66" s="153" t="s">
        <v>271</v>
      </c>
      <c r="G66" s="154" t="s">
        <v>272</v>
      </c>
      <c r="H66" s="51"/>
      <c r="I66" s="51"/>
      <c r="J66" s="51"/>
      <c r="K66" s="51"/>
      <c r="L66" s="51"/>
      <c r="M66" s="52"/>
    </row>
    <row r="67" spans="2:13" s="44" customFormat="1" ht="38.25" x14ac:dyDescent="0.2">
      <c r="B67" s="168" t="str">
        <f>CONCATENATE("3.",Prüfkriterien_3[[#This Row],[Spalte2]])</f>
        <v>3.34</v>
      </c>
      <c r="C67" s="169">
        <f>ROW()-ROW(Prüfkriterien_3[[#Headers],[Spalte3]])</f>
        <v>34</v>
      </c>
      <c r="D67" s="169">
        <f>(Prüfkriterien_3[[#This Row],[Spalte2]]+30)/10</f>
        <v>6.4</v>
      </c>
      <c r="E67" s="164" t="s">
        <v>143</v>
      </c>
      <c r="F67" s="38" t="s">
        <v>150</v>
      </c>
      <c r="G67" s="171" t="s">
        <v>149</v>
      </c>
      <c r="H67" s="51"/>
      <c r="I67" s="51"/>
      <c r="J67" s="51"/>
      <c r="K67" s="51"/>
      <c r="L67" s="51"/>
      <c r="M67" s="52"/>
    </row>
    <row r="68" spans="2:13" s="44" customFormat="1" ht="31.5" customHeight="1" x14ac:dyDescent="0.2">
      <c r="B68" s="168" t="str">
        <f>CONCATENATE("3.",Prüfkriterien_3[[#This Row],[Spalte2]])</f>
        <v>3.35</v>
      </c>
      <c r="C68" s="169">
        <f>ROW()-ROW(Prüfkriterien_3[[#Headers],[Spalte3]])</f>
        <v>35</v>
      </c>
      <c r="D68" s="169">
        <f>(Prüfkriterien_3[[#This Row],[Spalte2]]+30)/10</f>
        <v>6.5</v>
      </c>
      <c r="E68" s="164" t="s">
        <v>143</v>
      </c>
      <c r="F68" s="154" t="s">
        <v>147</v>
      </c>
      <c r="G68" s="154" t="s">
        <v>148</v>
      </c>
      <c r="H68" s="51"/>
      <c r="I68" s="51"/>
      <c r="J68" s="51"/>
      <c r="K68" s="51"/>
      <c r="L68" s="51"/>
      <c r="M68" s="52"/>
    </row>
    <row r="69" spans="2:13" s="44" customFormat="1" ht="25.5" x14ac:dyDescent="0.2">
      <c r="B69" s="168" t="str">
        <f>CONCATENATE("3.",Prüfkriterien_3[[#This Row],[Spalte2]])</f>
        <v>3.36</v>
      </c>
      <c r="C69" s="169">
        <f>ROW()-ROW(Prüfkriterien_3[[#Headers],[Spalte3]])</f>
        <v>36</v>
      </c>
      <c r="D69" s="169">
        <f>(Prüfkriterien_3[[#This Row],[Spalte2]]+30)/10</f>
        <v>6.6</v>
      </c>
      <c r="E69" s="164" t="s">
        <v>152</v>
      </c>
      <c r="F69" s="38" t="s">
        <v>153</v>
      </c>
      <c r="G69" s="172" t="s">
        <v>281</v>
      </c>
      <c r="H69" s="51"/>
      <c r="I69" s="51" t="s">
        <v>40</v>
      </c>
      <c r="J69" s="51" t="s">
        <v>40</v>
      </c>
      <c r="K69" s="51"/>
      <c r="L69" s="51" t="s">
        <v>40</v>
      </c>
      <c r="M69" s="52"/>
    </row>
    <row r="70" spans="2:13" s="44" customFormat="1" ht="178.5" x14ac:dyDescent="0.2">
      <c r="B70" s="168" t="str">
        <f>CONCATENATE("3.",Prüfkriterien_3[[#This Row],[Spalte2]])</f>
        <v>3.37</v>
      </c>
      <c r="C70" s="169">
        <f>ROW()-ROW(Prüfkriterien_3[[#Headers],[Spalte3]])</f>
        <v>37</v>
      </c>
      <c r="D70" s="169">
        <f>(Prüfkriterien_3[[#This Row],[Spalte2]]+30)/10</f>
        <v>6.7</v>
      </c>
      <c r="E70" s="164" t="s">
        <v>155</v>
      </c>
      <c r="F70" s="38" t="s">
        <v>154</v>
      </c>
      <c r="G70" s="38" t="s">
        <v>273</v>
      </c>
      <c r="H70" s="51"/>
      <c r="I70" s="51"/>
      <c r="J70" s="51"/>
      <c r="K70" s="51"/>
      <c r="L70" s="51"/>
      <c r="M70" s="52"/>
    </row>
    <row r="71" spans="2:13" s="44" customFormat="1" ht="29.25" customHeight="1" x14ac:dyDescent="0.2">
      <c r="B71" s="168" t="str">
        <f>CONCATENATE("3.",Prüfkriterien_3[[#This Row],[Spalte2]])</f>
        <v>3.38</v>
      </c>
      <c r="C71" s="169">
        <f>ROW()-ROW(Prüfkriterien_3[[#Headers],[Spalte3]])</f>
        <v>38</v>
      </c>
      <c r="D71" s="169">
        <f>(Prüfkriterien_3[[#This Row],[Spalte2]]+30)/10</f>
        <v>6.8</v>
      </c>
      <c r="E71" s="164" t="s">
        <v>155</v>
      </c>
      <c r="F71" s="37" t="s">
        <v>156</v>
      </c>
      <c r="G71" s="38"/>
      <c r="H71" s="51"/>
      <c r="I71" s="51"/>
      <c r="J71" s="51"/>
      <c r="K71" s="51"/>
      <c r="L71" s="51"/>
      <c r="M71" s="52"/>
    </row>
    <row r="72" spans="2:13" s="44" customFormat="1" ht="89.25" x14ac:dyDescent="0.2">
      <c r="B72" s="168" t="str">
        <f>CONCATENATE("3.",Prüfkriterien_3[[#This Row],[Spalte2]])</f>
        <v>3.39</v>
      </c>
      <c r="C72" s="169">
        <f>ROW()-ROW(Prüfkriterien_3[[#Headers],[Spalte3]])</f>
        <v>39</v>
      </c>
      <c r="D72" s="169">
        <f>(Prüfkriterien_3[[#This Row],[Spalte2]]+30)/10</f>
        <v>6.9</v>
      </c>
      <c r="E72" s="164" t="s">
        <v>155</v>
      </c>
      <c r="F72" s="38" t="s">
        <v>157</v>
      </c>
      <c r="G72" s="38" t="s">
        <v>275</v>
      </c>
      <c r="H72" s="51"/>
      <c r="I72" s="51"/>
      <c r="J72" s="51"/>
      <c r="K72" s="51"/>
      <c r="L72" s="51"/>
      <c r="M72" s="52"/>
    </row>
    <row r="73" spans="2:13" s="44" customFormat="1" ht="38.25" x14ac:dyDescent="0.2">
      <c r="B73" s="168" t="str">
        <f>CONCATENATE("3.",Prüfkriterien_3[[#This Row],[Spalte2]])</f>
        <v>3.40</v>
      </c>
      <c r="C73" s="169">
        <f>ROW()-ROW(Prüfkriterien_3[[#Headers],[Spalte3]])</f>
        <v>40</v>
      </c>
      <c r="D73" s="169">
        <f>(Prüfkriterien_3[[#This Row],[Spalte2]]+30)/10</f>
        <v>7</v>
      </c>
      <c r="E73" s="164" t="s">
        <v>155</v>
      </c>
      <c r="F73" s="37" t="s">
        <v>158</v>
      </c>
      <c r="G73" s="38" t="s">
        <v>274</v>
      </c>
      <c r="H73" s="51"/>
      <c r="I73" s="51"/>
      <c r="J73" s="51"/>
      <c r="K73" s="51"/>
      <c r="L73" s="51"/>
      <c r="M73" s="52"/>
    </row>
    <row r="74" spans="2:13" s="44" customFormat="1" ht="32.25" customHeight="1" x14ac:dyDescent="0.2">
      <c r="B74" s="168" t="str">
        <f>CONCATENATE("3.",Prüfkriterien_3[[#This Row],[Spalte2]])</f>
        <v>3.41</v>
      </c>
      <c r="C74" s="169">
        <f>ROW()-ROW(Prüfkriterien_3[[#Headers],[Spalte3]])</f>
        <v>41</v>
      </c>
      <c r="D74" s="169">
        <f>(Prüfkriterien_3[[#This Row],[Spalte2]]+30)/10</f>
        <v>7.1</v>
      </c>
      <c r="E74" s="164" t="s">
        <v>159</v>
      </c>
      <c r="F74" s="38" t="s">
        <v>160</v>
      </c>
      <c r="G74" s="38" t="s">
        <v>161</v>
      </c>
      <c r="H74" s="51"/>
      <c r="I74" s="51" t="s">
        <v>40</v>
      </c>
      <c r="J74" s="51" t="s">
        <v>40</v>
      </c>
      <c r="K74" s="51"/>
      <c r="L74" s="51" t="s">
        <v>40</v>
      </c>
      <c r="M74" s="52"/>
    </row>
    <row r="75" spans="2:13" s="44" customFormat="1" ht="25.5" x14ac:dyDescent="0.2">
      <c r="B75" s="168" t="str">
        <f>CONCATENATE("3.",Prüfkriterien_3[[#This Row],[Spalte2]])</f>
        <v>3.42</v>
      </c>
      <c r="C75" s="169">
        <f>ROW()-ROW(Prüfkriterien_3[[#Headers],[Spalte3]])</f>
        <v>42</v>
      </c>
      <c r="D75" s="169">
        <f>(Prüfkriterien_3[[#This Row],[Spalte2]]+30)/10</f>
        <v>7.2</v>
      </c>
      <c r="E75" s="164" t="s">
        <v>159</v>
      </c>
      <c r="F75" s="37" t="s">
        <v>328</v>
      </c>
      <c r="G75" s="38"/>
      <c r="H75" s="51"/>
      <c r="I75" s="51"/>
      <c r="J75" s="51"/>
      <c r="K75" s="51"/>
      <c r="L75" s="51"/>
      <c r="M75" s="52"/>
    </row>
    <row r="76" spans="2:13" s="44" customFormat="1" ht="25.5" x14ac:dyDescent="0.2">
      <c r="B76" s="168" t="str">
        <f>CONCATENATE("3.",Prüfkriterien_3[[#This Row],[Spalte2]])</f>
        <v>3.43</v>
      </c>
      <c r="C76" s="169">
        <f>ROW()-ROW(Prüfkriterien_3[[#Headers],[Spalte3]])</f>
        <v>43</v>
      </c>
      <c r="D76" s="169">
        <f>(Prüfkriterien_3[[#This Row],[Spalte2]]+30)/10</f>
        <v>7.3</v>
      </c>
      <c r="E76" s="164" t="s">
        <v>159</v>
      </c>
      <c r="F76" s="173" t="s">
        <v>162</v>
      </c>
      <c r="G76" s="38"/>
      <c r="H76" s="51"/>
      <c r="I76" s="51"/>
      <c r="J76" s="51"/>
      <c r="K76" s="51"/>
      <c r="L76" s="51"/>
      <c r="M76" s="52"/>
    </row>
    <row r="77" spans="2:13" s="44" customFormat="1" ht="34.5" customHeight="1" x14ac:dyDescent="0.2">
      <c r="B77" s="168" t="str">
        <f>CONCATENATE("3.",Prüfkriterien_3[[#This Row],[Spalte2]])</f>
        <v>3.44</v>
      </c>
      <c r="C77" s="169">
        <f>ROW()-ROW(Prüfkriterien_3[[#Headers],[Spalte3]])</f>
        <v>44</v>
      </c>
      <c r="D77" s="169">
        <f>(Prüfkriterien_3[[#This Row],[Spalte2]]+30)/10</f>
        <v>7.4</v>
      </c>
      <c r="E77" s="164" t="s">
        <v>159</v>
      </c>
      <c r="F77" s="174" t="s">
        <v>276</v>
      </c>
      <c r="G77" s="154"/>
      <c r="H77" s="51"/>
      <c r="I77" s="51"/>
      <c r="J77" s="51"/>
      <c r="K77" s="51"/>
      <c r="L77" s="51"/>
      <c r="M77" s="52"/>
    </row>
    <row r="78" spans="2:13" s="44" customFormat="1" ht="35.25" customHeight="1" x14ac:dyDescent="0.2">
      <c r="B78" s="168" t="str">
        <f>CONCATENATE("3.",Prüfkriterien_3[[#This Row],[Spalte2]])</f>
        <v>3.45</v>
      </c>
      <c r="C78" s="169">
        <f>ROW()-ROW(Prüfkriterien_3[[#Headers],[Spalte3]])</f>
        <v>45</v>
      </c>
      <c r="D78" s="169">
        <f>(Prüfkriterien_3[[#This Row],[Spalte2]]+30)/10</f>
        <v>7.5</v>
      </c>
      <c r="E78" s="164" t="s">
        <v>159</v>
      </c>
      <c r="F78" s="153" t="s">
        <v>329</v>
      </c>
      <c r="G78" s="154" t="s">
        <v>163</v>
      </c>
      <c r="H78" s="51"/>
      <c r="I78" s="51" t="s">
        <v>40</v>
      </c>
      <c r="J78" s="51" t="s">
        <v>40</v>
      </c>
      <c r="K78" s="51"/>
      <c r="L78" s="51" t="s">
        <v>40</v>
      </c>
      <c r="M78" s="52"/>
    </row>
    <row r="79" spans="2:13" s="44" customFormat="1" ht="38.25" x14ac:dyDescent="0.2">
      <c r="B79" s="168" t="str">
        <f>CONCATENATE("3.",Prüfkriterien_3[[#This Row],[Spalte2]])</f>
        <v>3.46</v>
      </c>
      <c r="C79" s="169">
        <f>ROW()-ROW(Prüfkriterien_3[[#Headers],[Spalte3]])</f>
        <v>46</v>
      </c>
      <c r="D79" s="169">
        <f>(Prüfkriterien_3[[#This Row],[Spalte2]]+30)/10</f>
        <v>7.6</v>
      </c>
      <c r="E79" s="164" t="s">
        <v>159</v>
      </c>
      <c r="F79" s="170" t="s">
        <v>330</v>
      </c>
      <c r="G79" s="154"/>
      <c r="H79" s="51"/>
      <c r="I79" s="51"/>
      <c r="J79" s="51"/>
      <c r="K79" s="51"/>
      <c r="L79" s="51"/>
      <c r="M79" s="52"/>
    </row>
    <row r="80" spans="2:13" s="44" customFormat="1" ht="51" x14ac:dyDescent="0.2">
      <c r="B80" s="168" t="str">
        <f>CONCATENATE("3.",Prüfkriterien_3[[#This Row],[Spalte2]])</f>
        <v>3.47</v>
      </c>
      <c r="C80" s="169">
        <f>ROW()-ROW(Prüfkriterien_3[[#Headers],[Spalte3]])</f>
        <v>47</v>
      </c>
      <c r="D80" s="169">
        <f>(Prüfkriterien_3[[#This Row],[Spalte2]]+30)/10</f>
        <v>7.7</v>
      </c>
      <c r="E80" s="164" t="s">
        <v>159</v>
      </c>
      <c r="F80" s="154" t="s">
        <v>164</v>
      </c>
      <c r="G80" s="154" t="s">
        <v>277</v>
      </c>
      <c r="H80" s="51"/>
      <c r="I80" s="51" t="s">
        <v>40</v>
      </c>
      <c r="J80" s="51" t="s">
        <v>40</v>
      </c>
      <c r="K80" s="51"/>
      <c r="L80" s="51" t="s">
        <v>40</v>
      </c>
      <c r="M80" s="52"/>
    </row>
    <row r="81" spans="2:13" s="44" customFormat="1" ht="29.25" customHeight="1" x14ac:dyDescent="0.2">
      <c r="B81" s="168" t="str">
        <f>CONCATENATE("3.",Prüfkriterien_3[[#This Row],[Spalte2]])</f>
        <v>3.48</v>
      </c>
      <c r="C81" s="169">
        <f>ROW()-ROW(Prüfkriterien_3[[#Headers],[Spalte3]])</f>
        <v>48</v>
      </c>
      <c r="D81" s="169">
        <f>(Prüfkriterien_3[[#This Row],[Spalte2]]+30)/10</f>
        <v>7.8</v>
      </c>
      <c r="E81" s="164" t="s">
        <v>165</v>
      </c>
      <c r="F81" s="170" t="s">
        <v>352</v>
      </c>
      <c r="G81" s="38"/>
      <c r="H81" s="51"/>
      <c r="I81" s="51"/>
      <c r="J81" s="51"/>
      <c r="K81" s="51"/>
      <c r="L81" s="51"/>
      <c r="M81" s="52"/>
    </row>
    <row r="82" spans="2:13" s="44" customFormat="1" ht="33.75" customHeight="1" x14ac:dyDescent="0.2">
      <c r="B82" s="168" t="str">
        <f>CONCATENATE("3.",Prüfkriterien_3[[#This Row],[Spalte2]])</f>
        <v>3.49</v>
      </c>
      <c r="C82" s="169">
        <f>ROW()-ROW(Prüfkriterien_3[[#Headers],[Spalte3]])</f>
        <v>49</v>
      </c>
      <c r="D82" s="169">
        <f>(Prüfkriterien_3[[#This Row],[Spalte2]]+30)/10</f>
        <v>7.9</v>
      </c>
      <c r="E82" s="164" t="s">
        <v>165</v>
      </c>
      <c r="F82" s="170" t="s">
        <v>166</v>
      </c>
      <c r="G82" s="38"/>
      <c r="H82" s="51"/>
      <c r="I82" s="51"/>
      <c r="J82" s="51"/>
      <c r="K82" s="51"/>
      <c r="L82" s="51"/>
      <c r="M82" s="52"/>
    </row>
    <row r="83" spans="2:13" s="44" customFormat="1" ht="51" x14ac:dyDescent="0.2">
      <c r="B83" s="168" t="str">
        <f>CONCATENATE("3.",Prüfkriterien_3[[#This Row],[Spalte2]])</f>
        <v>3.50</v>
      </c>
      <c r="C83" s="169">
        <f>ROW()-ROW(Prüfkriterien_3[[#Headers],[Spalte3]])</f>
        <v>50</v>
      </c>
      <c r="D83" s="169">
        <f>(Prüfkriterien_3[[#This Row],[Spalte2]]+30)/10</f>
        <v>8</v>
      </c>
      <c r="E83" s="164" t="s">
        <v>165</v>
      </c>
      <c r="F83" s="38" t="s">
        <v>167</v>
      </c>
      <c r="G83" s="38" t="s">
        <v>168</v>
      </c>
      <c r="H83" s="51"/>
      <c r="I83" s="51"/>
      <c r="J83" s="51"/>
      <c r="K83" s="51"/>
      <c r="L83" s="51"/>
      <c r="M83" s="52"/>
    </row>
    <row r="84" spans="2:13" s="44" customFormat="1" ht="25.5" x14ac:dyDescent="0.2">
      <c r="B84" s="168" t="str">
        <f>CONCATENATE("3.",Prüfkriterien_3[[#This Row],[Spalte2]])</f>
        <v>3.51</v>
      </c>
      <c r="C84" s="169">
        <f>ROW()-ROW(Prüfkriterien_3[[#Headers],[Spalte3]])</f>
        <v>51</v>
      </c>
      <c r="D84" s="169">
        <f>(Prüfkriterien_3[[#This Row],[Spalte2]]+30)/10</f>
        <v>8.1</v>
      </c>
      <c r="E84" s="164" t="s">
        <v>173</v>
      </c>
      <c r="F84" s="38" t="s">
        <v>174</v>
      </c>
      <c r="G84" s="38" t="s">
        <v>355</v>
      </c>
      <c r="H84" s="51"/>
      <c r="I84" s="51" t="s">
        <v>40</v>
      </c>
      <c r="J84" s="51" t="s">
        <v>40</v>
      </c>
      <c r="K84" s="51"/>
      <c r="L84" s="51"/>
      <c r="M84" s="52"/>
    </row>
    <row r="85" spans="2:13" s="44" customFormat="1" ht="37.5" customHeight="1" x14ac:dyDescent="0.2">
      <c r="B85" s="168" t="str">
        <f>CONCATENATE("3.",Prüfkriterien_3[[#This Row],[Spalte2]])</f>
        <v>3.52</v>
      </c>
      <c r="C85" s="169">
        <f>ROW()-ROW(Prüfkriterien_3[[#Headers],[Spalte3]])</f>
        <v>52</v>
      </c>
      <c r="D85" s="169">
        <f>(Prüfkriterien_3[[#This Row],[Spalte2]]+30)/10</f>
        <v>8.1999999999999993</v>
      </c>
      <c r="E85" s="164" t="s">
        <v>173</v>
      </c>
      <c r="F85" s="38" t="s">
        <v>175</v>
      </c>
      <c r="G85" s="38" t="s">
        <v>354</v>
      </c>
      <c r="H85" s="51"/>
      <c r="I85" s="51" t="s">
        <v>40</v>
      </c>
      <c r="J85" s="51" t="s">
        <v>40</v>
      </c>
      <c r="K85" s="51"/>
      <c r="L85" s="51"/>
      <c r="M85" s="52"/>
    </row>
    <row r="86" spans="2:13" s="44" customFormat="1" ht="30.75" customHeight="1" x14ac:dyDescent="0.2">
      <c r="B86" s="168" t="str">
        <f>CONCATENATE("3.",Prüfkriterien_3[[#This Row],[Spalte2]])</f>
        <v>3.53</v>
      </c>
      <c r="C86" s="169">
        <f>ROW()-ROW(Prüfkriterien_3[[#Headers],[Spalte3]])</f>
        <v>53</v>
      </c>
      <c r="D86" s="169">
        <f>(Prüfkriterien_3[[#This Row],[Spalte2]]+30)/10</f>
        <v>8.3000000000000007</v>
      </c>
      <c r="E86" s="164" t="s">
        <v>173</v>
      </c>
      <c r="F86" s="38" t="s">
        <v>176</v>
      </c>
      <c r="G86" s="38" t="s">
        <v>177</v>
      </c>
      <c r="H86" s="51"/>
      <c r="I86" s="51"/>
      <c r="J86" s="51"/>
      <c r="K86" s="51"/>
      <c r="L86" s="51"/>
      <c r="M86" s="52"/>
    </row>
    <row r="87" spans="2:13" s="44" customFormat="1" ht="35.25" customHeight="1" x14ac:dyDescent="0.2">
      <c r="B87" s="168" t="str">
        <f>CONCATENATE("3.",Prüfkriterien_3[[#This Row],[Spalte2]])</f>
        <v>3.54</v>
      </c>
      <c r="C87" s="169">
        <f>ROW()-ROW(Prüfkriterien_3[[#Headers],[Spalte3]])</f>
        <v>54</v>
      </c>
      <c r="D87" s="169">
        <f>(Prüfkriterien_3[[#This Row],[Spalte2]]+30)/10</f>
        <v>8.4</v>
      </c>
      <c r="E87" s="164" t="s">
        <v>173</v>
      </c>
      <c r="F87" s="38" t="s">
        <v>331</v>
      </c>
      <c r="G87" s="38" t="s">
        <v>177</v>
      </c>
      <c r="H87" s="51"/>
      <c r="I87" s="51"/>
      <c r="J87" s="51"/>
      <c r="K87" s="51"/>
      <c r="L87" s="51"/>
      <c r="M87" s="52"/>
    </row>
    <row r="88" spans="2:13" s="44" customFormat="1" ht="31.5" customHeight="1" x14ac:dyDescent="0.2">
      <c r="B88" s="168" t="str">
        <f>CONCATENATE("3.",Prüfkriterien_3[[#This Row],[Spalte2]])</f>
        <v>3.55</v>
      </c>
      <c r="C88" s="169">
        <f>ROW()-ROW(Prüfkriterien_3[[#Headers],[Spalte3]])</f>
        <v>55</v>
      </c>
      <c r="D88" s="169">
        <f>(Prüfkriterien_3[[#This Row],[Spalte2]]+30)/10</f>
        <v>8.5</v>
      </c>
      <c r="E88" s="164" t="s">
        <v>173</v>
      </c>
      <c r="F88" s="38" t="s">
        <v>178</v>
      </c>
      <c r="G88" s="38" t="s">
        <v>353</v>
      </c>
      <c r="H88" s="51"/>
      <c r="I88" s="51"/>
      <c r="J88" s="51"/>
      <c r="K88" s="51"/>
      <c r="L88" s="51"/>
      <c r="M88" s="52"/>
    </row>
    <row r="89" spans="2:13" s="44" customFormat="1" ht="38.25" x14ac:dyDescent="0.2">
      <c r="B89" s="168" t="str">
        <f>CONCATENATE("3.",Prüfkriterien_3[[#This Row],[Spalte2]])</f>
        <v>3.56</v>
      </c>
      <c r="C89" s="169">
        <f>ROW()-ROW(Prüfkriterien_3[[#Headers],[Spalte3]])</f>
        <v>56</v>
      </c>
      <c r="D89" s="169">
        <f>(Prüfkriterien_3[[#This Row],[Spalte2]]+30)/10</f>
        <v>8.6</v>
      </c>
      <c r="E89" s="164" t="s">
        <v>173</v>
      </c>
      <c r="F89" s="38" t="s">
        <v>179</v>
      </c>
      <c r="G89" s="38" t="s">
        <v>180</v>
      </c>
      <c r="H89" s="51"/>
      <c r="I89" s="51"/>
      <c r="J89" s="51"/>
      <c r="K89" s="51"/>
      <c r="L89" s="51"/>
      <c r="M89" s="52"/>
    </row>
    <row r="90" spans="2:13" s="44" customFormat="1" ht="31.5" customHeight="1" x14ac:dyDescent="0.2">
      <c r="B90" s="168" t="str">
        <f>CONCATENATE("3.",Prüfkriterien_3[[#This Row],[Spalte2]])</f>
        <v>3.57</v>
      </c>
      <c r="C90" s="169">
        <f>ROW()-ROW(Prüfkriterien_3[[#Headers],[Spalte3]])</f>
        <v>57</v>
      </c>
      <c r="D90" s="169">
        <f>(Prüfkriterien_3[[#This Row],[Spalte2]]+30)/10</f>
        <v>8.6999999999999993</v>
      </c>
      <c r="E90" s="164" t="s">
        <v>173</v>
      </c>
      <c r="F90" s="38" t="s">
        <v>356</v>
      </c>
      <c r="G90" s="38" t="s">
        <v>181</v>
      </c>
      <c r="H90" s="51"/>
      <c r="I90" s="51"/>
      <c r="J90" s="51"/>
      <c r="K90" s="51"/>
      <c r="L90" s="51"/>
      <c r="M90" s="52"/>
    </row>
    <row r="91" spans="2:13" s="44" customFormat="1" ht="31.5" customHeight="1" x14ac:dyDescent="0.2">
      <c r="B91" s="168" t="str">
        <f>CONCATENATE("3.",Prüfkriterien_3[[#This Row],[Spalte2]])</f>
        <v>3.58</v>
      </c>
      <c r="C91" s="169">
        <f>ROW()-ROW(Prüfkriterien_3[[#Headers],[Spalte3]])</f>
        <v>58</v>
      </c>
      <c r="D91" s="169">
        <f>(Prüfkriterien_3[[#This Row],[Spalte2]]+30)/10</f>
        <v>8.8000000000000007</v>
      </c>
      <c r="E91" s="164" t="s">
        <v>173</v>
      </c>
      <c r="F91" s="38" t="s">
        <v>332</v>
      </c>
      <c r="G91" s="38" t="s">
        <v>177</v>
      </c>
      <c r="H91" s="51"/>
      <c r="I91" s="51"/>
      <c r="J91" s="51"/>
      <c r="K91" s="51"/>
      <c r="L91" s="51"/>
      <c r="M91" s="52"/>
    </row>
    <row r="92" spans="2:13" s="44" customFormat="1" ht="38.25" x14ac:dyDescent="0.2">
      <c r="B92" s="168" t="str">
        <f>CONCATENATE("3.",Prüfkriterien_3[[#This Row],[Spalte2]])</f>
        <v>3.59</v>
      </c>
      <c r="C92" s="169">
        <f>ROW()-ROW(Prüfkriterien_3[[#Headers],[Spalte3]])</f>
        <v>59</v>
      </c>
      <c r="D92" s="169">
        <f>(Prüfkriterien_3[[#This Row],[Spalte2]]+30)/10</f>
        <v>8.9</v>
      </c>
      <c r="E92" s="164" t="s">
        <v>173</v>
      </c>
      <c r="F92" s="38" t="s">
        <v>182</v>
      </c>
      <c r="G92" s="38" t="s">
        <v>183</v>
      </c>
      <c r="H92" s="51"/>
      <c r="I92" s="51"/>
      <c r="J92" s="51"/>
      <c r="K92" s="51"/>
      <c r="L92" s="51"/>
      <c r="M92" s="52"/>
    </row>
    <row r="93" spans="2:13" s="44" customFormat="1" ht="51" x14ac:dyDescent="0.2">
      <c r="B93" s="168" t="str">
        <f>CONCATENATE("3.",Prüfkriterien_3[[#This Row],[Spalte2]])</f>
        <v>3.60</v>
      </c>
      <c r="C93" s="169">
        <f>ROW()-ROW(Prüfkriterien_3[[#Headers],[Spalte3]])</f>
        <v>60</v>
      </c>
      <c r="D93" s="169">
        <f>(Prüfkriterien_3[[#This Row],[Spalte2]]+30)/10</f>
        <v>9</v>
      </c>
      <c r="E93" s="164" t="s">
        <v>173</v>
      </c>
      <c r="F93" s="38" t="s">
        <v>333</v>
      </c>
      <c r="G93" s="38" t="s">
        <v>184</v>
      </c>
      <c r="H93" s="51"/>
      <c r="I93" s="51"/>
      <c r="J93" s="51"/>
      <c r="K93" s="51"/>
      <c r="L93" s="51"/>
      <c r="M93" s="52"/>
    </row>
    <row r="94" spans="2:13" s="44" customFormat="1" ht="38.25" x14ac:dyDescent="0.2">
      <c r="B94" s="168" t="str">
        <f>CONCATENATE("3.",Prüfkriterien_3[[#This Row],[Spalte2]])</f>
        <v>3.61</v>
      </c>
      <c r="C94" s="169">
        <f>ROW()-ROW(Prüfkriterien_3[[#Headers],[Spalte3]])</f>
        <v>61</v>
      </c>
      <c r="D94" s="169">
        <f>(Prüfkriterien_3[[#This Row],[Spalte2]]+30)/10</f>
        <v>9.1</v>
      </c>
      <c r="E94" s="164" t="s">
        <v>173</v>
      </c>
      <c r="F94" s="38" t="s">
        <v>185</v>
      </c>
      <c r="G94" s="38" t="s">
        <v>186</v>
      </c>
      <c r="H94" s="51"/>
      <c r="I94" s="51"/>
      <c r="J94" s="51"/>
      <c r="K94" s="51"/>
      <c r="L94" s="51"/>
      <c r="M94" s="52"/>
    </row>
    <row r="95" spans="2:13" s="44" customFormat="1" ht="34.5" customHeight="1" x14ac:dyDescent="0.2">
      <c r="B95" s="168" t="str">
        <f>CONCATENATE("3.",Prüfkriterien_3[[#This Row],[Spalte2]])</f>
        <v>3.62</v>
      </c>
      <c r="C95" s="169">
        <f>ROW()-ROW(Prüfkriterien_3[[#Headers],[Spalte3]])</f>
        <v>62</v>
      </c>
      <c r="D95" s="169">
        <f>(Prüfkriterien_3[[#This Row],[Spalte2]]+30)/10</f>
        <v>9.1999999999999993</v>
      </c>
      <c r="E95" s="164" t="s">
        <v>173</v>
      </c>
      <c r="F95" s="38" t="s">
        <v>187</v>
      </c>
      <c r="G95" s="38" t="s">
        <v>188</v>
      </c>
      <c r="H95" s="51"/>
      <c r="I95" s="51"/>
      <c r="J95" s="51"/>
      <c r="K95" s="51"/>
      <c r="L95" s="51"/>
      <c r="M95" s="52"/>
    </row>
    <row r="96" spans="2:13" s="44" customFormat="1" ht="38.25" x14ac:dyDescent="0.2">
      <c r="B96" s="168" t="str">
        <f>CONCATENATE("3.",Prüfkriterien_3[[#This Row],[Spalte2]])</f>
        <v>3.63</v>
      </c>
      <c r="C96" s="169">
        <f>ROW()-ROW(Prüfkriterien_3[[#Headers],[Spalte3]])</f>
        <v>63</v>
      </c>
      <c r="D96" s="169">
        <f>(Prüfkriterien_3[[#This Row],[Spalte2]]+30)/10</f>
        <v>9.3000000000000007</v>
      </c>
      <c r="E96" s="164" t="s">
        <v>173</v>
      </c>
      <c r="F96" s="38" t="s">
        <v>189</v>
      </c>
      <c r="G96" s="38" t="s">
        <v>357</v>
      </c>
      <c r="H96" s="51"/>
      <c r="I96" s="51"/>
      <c r="J96" s="51"/>
      <c r="K96" s="51"/>
      <c r="L96" s="51"/>
      <c r="M96" s="52"/>
    </row>
    <row r="97" spans="2:13" s="44" customFormat="1" ht="89.25" x14ac:dyDescent="0.2">
      <c r="B97" s="168" t="str">
        <f>CONCATENATE("3.",Prüfkriterien_3[[#This Row],[Spalte2]])</f>
        <v>3.64</v>
      </c>
      <c r="C97" s="169">
        <f>ROW()-ROW(Prüfkriterien_3[[#Headers],[Spalte3]])</f>
        <v>64</v>
      </c>
      <c r="D97" s="169">
        <f>(Prüfkriterien_3[[#This Row],[Spalte2]]+30)/10</f>
        <v>9.4</v>
      </c>
      <c r="E97" s="164" t="s">
        <v>173</v>
      </c>
      <c r="F97" s="38" t="s">
        <v>190</v>
      </c>
      <c r="G97" s="38" t="s">
        <v>358</v>
      </c>
      <c r="H97" s="51"/>
      <c r="I97" s="51"/>
      <c r="J97" s="51"/>
      <c r="K97" s="51"/>
      <c r="L97" s="51"/>
      <c r="M97" s="52"/>
    </row>
    <row r="98" spans="2:13" s="44" customFormat="1" ht="165.75" x14ac:dyDescent="0.2">
      <c r="B98" s="168" t="str">
        <f>CONCATENATE("3.",Prüfkriterien_3[[#This Row],[Spalte2]])</f>
        <v>3.65</v>
      </c>
      <c r="C98" s="169">
        <f>ROW()-ROW(Prüfkriterien_3[[#Headers],[Spalte3]])</f>
        <v>65</v>
      </c>
      <c r="D98" s="169">
        <f>(Prüfkriterien_3[[#This Row],[Spalte2]]+30)/10</f>
        <v>9.5</v>
      </c>
      <c r="E98" s="164" t="s">
        <v>173</v>
      </c>
      <c r="F98" s="154" t="s">
        <v>191</v>
      </c>
      <c r="G98" s="170" t="s">
        <v>282</v>
      </c>
      <c r="H98" s="51"/>
      <c r="I98" s="51"/>
      <c r="J98" s="51"/>
      <c r="K98" s="51"/>
      <c r="L98" s="51"/>
      <c r="M98" s="52"/>
    </row>
    <row r="99" spans="2:13" s="44" customFormat="1" ht="38.25" x14ac:dyDescent="0.2">
      <c r="B99" s="168" t="str">
        <f>CONCATENATE("3.",Prüfkriterien_3[[#This Row],[Spalte2]])</f>
        <v>3.66</v>
      </c>
      <c r="C99" s="169">
        <f>ROW()-ROW(Prüfkriterien_3[[#Headers],[Spalte3]])</f>
        <v>66</v>
      </c>
      <c r="D99" s="169">
        <f>(Prüfkriterien_3[[#This Row],[Spalte2]]+30)/10</f>
        <v>9.6</v>
      </c>
      <c r="E99" s="164" t="s">
        <v>173</v>
      </c>
      <c r="F99" s="38" t="s">
        <v>192</v>
      </c>
      <c r="G99" s="38" t="s">
        <v>283</v>
      </c>
      <c r="H99" s="51"/>
      <c r="I99" s="51"/>
      <c r="J99" s="51"/>
      <c r="K99" s="51"/>
      <c r="L99" s="51"/>
      <c r="M99" s="52"/>
    </row>
    <row r="100" spans="2:13" s="44" customFormat="1" ht="140.25" x14ac:dyDescent="0.2">
      <c r="B100" s="168" t="str">
        <f>CONCATENATE("3.",Prüfkriterien_3[[#This Row],[Spalte2]])</f>
        <v>3.67</v>
      </c>
      <c r="C100" s="169">
        <f>ROW()-ROW(Prüfkriterien_3[[#Headers],[Spalte3]])</f>
        <v>67</v>
      </c>
      <c r="D100" s="169">
        <f>(Prüfkriterien_3[[#This Row],[Spalte2]]+30)/10</f>
        <v>9.6999999999999993</v>
      </c>
      <c r="E100" s="164" t="s">
        <v>173</v>
      </c>
      <c r="F100" s="38" t="s">
        <v>193</v>
      </c>
      <c r="G100" s="38" t="s">
        <v>334</v>
      </c>
      <c r="H100" s="51"/>
      <c r="I100" s="51" t="s">
        <v>40</v>
      </c>
      <c r="J100" s="51" t="s">
        <v>40</v>
      </c>
      <c r="K100" s="51"/>
      <c r="L100" s="51"/>
      <c r="M100" s="52"/>
    </row>
    <row r="101" spans="2:13" s="44" customFormat="1" ht="38.25" x14ac:dyDescent="0.2">
      <c r="B101" s="168" t="str">
        <f>CONCATENATE("3.",Prüfkriterien_3[[#This Row],[Spalte2]])</f>
        <v>3.68</v>
      </c>
      <c r="C101" s="169">
        <f>ROW()-ROW(Prüfkriterien_3[[#Headers],[Spalte3]])</f>
        <v>68</v>
      </c>
      <c r="D101" s="169">
        <f>(Prüfkriterien_3[[#This Row],[Spalte2]]+30)/10</f>
        <v>9.8000000000000007</v>
      </c>
      <c r="E101" s="164" t="s">
        <v>173</v>
      </c>
      <c r="F101" s="38" t="s">
        <v>194</v>
      </c>
      <c r="G101" s="172" t="s">
        <v>195</v>
      </c>
      <c r="H101" s="51"/>
      <c r="I101" s="51" t="s">
        <v>40</v>
      </c>
      <c r="J101" s="51" t="s">
        <v>40</v>
      </c>
      <c r="K101" s="51"/>
      <c r="L101" s="51" t="s">
        <v>40</v>
      </c>
      <c r="M101" s="52"/>
    </row>
    <row r="102" spans="2:13" s="44" customFormat="1" ht="76.5" x14ac:dyDescent="0.2">
      <c r="B102" s="168" t="str">
        <f>CONCATENATE("3.",Prüfkriterien_3[[#This Row],[Spalte2]])</f>
        <v>3.69</v>
      </c>
      <c r="C102" s="169">
        <f>ROW()-ROW(Prüfkriterien_3[[#Headers],[Spalte3]])</f>
        <v>69</v>
      </c>
      <c r="D102" s="169">
        <f>(Prüfkriterien_3[[#This Row],[Spalte2]]+30)/10</f>
        <v>9.9</v>
      </c>
      <c r="E102" s="164" t="s">
        <v>173</v>
      </c>
      <c r="F102" s="38" t="s">
        <v>284</v>
      </c>
      <c r="G102" s="172" t="s">
        <v>335</v>
      </c>
      <c r="H102" s="51"/>
      <c r="I102" s="51" t="s">
        <v>40</v>
      </c>
      <c r="J102" s="51" t="s">
        <v>40</v>
      </c>
      <c r="K102" s="51"/>
      <c r="L102" s="51"/>
      <c r="M102" s="52"/>
    </row>
    <row r="103" spans="2:13" ht="38.25" x14ac:dyDescent="0.2">
      <c r="B103" s="168" t="str">
        <f>CONCATENATE("3.",Prüfkriterien_3[[#This Row],[Spalte2]])</f>
        <v>3.70</v>
      </c>
      <c r="C103" s="169">
        <f>ROW()-ROW(Prüfkriterien_3[[#Headers],[Spalte3]])</f>
        <v>70</v>
      </c>
      <c r="D103" s="169">
        <f>(Prüfkriterien_3[[#This Row],[Spalte2]]+30)/10</f>
        <v>10</v>
      </c>
      <c r="E103" s="164" t="s">
        <v>302</v>
      </c>
      <c r="F103" s="38" t="s">
        <v>204</v>
      </c>
      <c r="G103" s="38" t="s">
        <v>205</v>
      </c>
      <c r="H103" s="51"/>
      <c r="I103" s="51"/>
      <c r="J103" s="51"/>
      <c r="K103" s="51"/>
      <c r="L103" s="51"/>
      <c r="M103" s="52"/>
    </row>
    <row r="104" spans="2:13" x14ac:dyDescent="0.2">
      <c r="B104" s="114" t="s">
        <v>244</v>
      </c>
      <c r="C104" s="115"/>
      <c r="D104" s="115"/>
      <c r="E104" s="115"/>
      <c r="F104" s="115"/>
      <c r="G104" s="115"/>
      <c r="H104" s="115"/>
      <c r="I104" s="115"/>
      <c r="J104" s="115"/>
      <c r="K104" s="115"/>
      <c r="L104" s="115"/>
      <c r="M104" s="116"/>
    </row>
    <row r="105" spans="2:13" hidden="1" x14ac:dyDescent="0.2">
      <c r="B105" s="39" t="s">
        <v>43</v>
      </c>
      <c r="C105" s="40" t="s">
        <v>44</v>
      </c>
      <c r="D105" s="40" t="s">
        <v>45</v>
      </c>
      <c r="E105" s="26" t="s">
        <v>46</v>
      </c>
      <c r="F105" s="27" t="s">
        <v>47</v>
      </c>
      <c r="G105" s="27" t="s">
        <v>50</v>
      </c>
      <c r="H105" s="28" t="s">
        <v>51</v>
      </c>
      <c r="I105" s="28" t="s">
        <v>52</v>
      </c>
      <c r="J105" s="28" t="s">
        <v>53</v>
      </c>
      <c r="K105" s="28" t="s">
        <v>54</v>
      </c>
      <c r="L105" s="28" t="s">
        <v>55</v>
      </c>
      <c r="M105" s="29" t="s">
        <v>56</v>
      </c>
    </row>
    <row r="106" spans="2:13" ht="51" x14ac:dyDescent="0.2">
      <c r="B106" s="25" t="str">
        <f>CONCATENATE("4.",Prüfkriterien_4[[#This Row],[Spalte2]])</f>
        <v>4.1</v>
      </c>
      <c r="C106" s="30">
        <f>ROW()-ROW(Prüfkriterien_4[[#Headers],[Spalte3]])</f>
        <v>1</v>
      </c>
      <c r="D106" s="30">
        <f>(Prüfkriterien_4[Spalte2]+40)/10</f>
        <v>4.0999999999999996</v>
      </c>
      <c r="E106" s="164" t="s">
        <v>245</v>
      </c>
      <c r="F106" s="154" t="s">
        <v>206</v>
      </c>
      <c r="G106" s="154" t="s">
        <v>247</v>
      </c>
      <c r="H106" s="28"/>
      <c r="I106" s="28" t="s">
        <v>40</v>
      </c>
      <c r="J106" s="28" t="s">
        <v>40</v>
      </c>
      <c r="K106" s="28"/>
      <c r="L106" s="28" t="s">
        <v>40</v>
      </c>
      <c r="M106" s="29"/>
    </row>
    <row r="107" spans="2:13" ht="306" x14ac:dyDescent="0.2">
      <c r="B107" s="25" t="str">
        <f>CONCATENATE("4.",Prüfkriterien_4[[#This Row],[Spalte2]])</f>
        <v>4.2</v>
      </c>
      <c r="C107" s="30">
        <f>ROW()-ROW(Prüfkriterien_4[[#Headers],[Spalte3]])</f>
        <v>2</v>
      </c>
      <c r="D107" s="30">
        <f>(Prüfkriterien_4[Spalte2]+40)/10</f>
        <v>4.2</v>
      </c>
      <c r="E107" s="164" t="s">
        <v>246</v>
      </c>
      <c r="F107" s="153" t="s">
        <v>207</v>
      </c>
      <c r="G107" s="154" t="s">
        <v>359</v>
      </c>
      <c r="H107" s="28"/>
      <c r="I107" s="28"/>
      <c r="J107" s="28"/>
      <c r="K107" s="28"/>
      <c r="L107" s="28"/>
      <c r="M107" s="29"/>
    </row>
    <row r="108" spans="2:13" x14ac:dyDescent="0.2">
      <c r="B108" s="114" t="s">
        <v>208</v>
      </c>
      <c r="C108" s="115"/>
      <c r="D108" s="115"/>
      <c r="E108" s="115"/>
      <c r="F108" s="115"/>
      <c r="G108" s="115"/>
      <c r="H108" s="115"/>
      <c r="I108" s="115"/>
      <c r="J108" s="115"/>
      <c r="K108" s="115"/>
      <c r="L108" s="115"/>
      <c r="M108" s="116"/>
    </row>
    <row r="109" spans="2:13" hidden="1" x14ac:dyDescent="0.2">
      <c r="B109" s="39" t="s">
        <v>43</v>
      </c>
      <c r="C109" s="40" t="s">
        <v>44</v>
      </c>
      <c r="D109" s="40" t="s">
        <v>45</v>
      </c>
      <c r="E109" s="26" t="s">
        <v>46</v>
      </c>
      <c r="F109" s="27" t="s">
        <v>47</v>
      </c>
      <c r="G109" s="27" t="s">
        <v>50</v>
      </c>
      <c r="H109" s="28" t="s">
        <v>51</v>
      </c>
      <c r="I109" s="28" t="s">
        <v>52</v>
      </c>
      <c r="J109" s="28" t="s">
        <v>53</v>
      </c>
      <c r="K109" s="28" t="s">
        <v>54</v>
      </c>
      <c r="L109" s="28" t="s">
        <v>55</v>
      </c>
      <c r="M109" s="29" t="s">
        <v>56</v>
      </c>
    </row>
    <row r="110" spans="2:13" ht="118.5" customHeight="1" x14ac:dyDescent="0.2">
      <c r="B110" s="25" t="str">
        <f>CONCATENATE("5.",Prüfkriterien_5[[#This Row],[Spalte2]])</f>
        <v>5.1</v>
      </c>
      <c r="C110" s="30">
        <f>ROW()-ROW(Prüfkriterien_5[[#Headers],[Spalte3]])</f>
        <v>1</v>
      </c>
      <c r="D110" s="30">
        <f>(Prüfkriterien_5[Spalte2]+50)/10</f>
        <v>5.0999999999999996</v>
      </c>
      <c r="E110" s="164" t="s">
        <v>209</v>
      </c>
      <c r="F110" s="154" t="s">
        <v>211</v>
      </c>
      <c r="G110" s="154" t="s">
        <v>360</v>
      </c>
      <c r="H110" s="28"/>
      <c r="I110" s="28"/>
      <c r="J110" s="28"/>
      <c r="K110" s="28"/>
      <c r="L110" s="28"/>
      <c r="M110" s="29"/>
    </row>
    <row r="111" spans="2:13" ht="89.25" x14ac:dyDescent="0.2">
      <c r="B111" s="168" t="str">
        <f>CONCATENATE("5.",Prüfkriterien_5[[#This Row],[Spalte2]])</f>
        <v>5.2</v>
      </c>
      <c r="C111" s="169">
        <f>ROW()-ROW(Prüfkriterien_5[[#Headers],[Spalte3]])</f>
        <v>2</v>
      </c>
      <c r="D111" s="169">
        <f>(Prüfkriterien_5[Spalte2]+50)/10</f>
        <v>5.2</v>
      </c>
      <c r="E111" s="164" t="s">
        <v>212</v>
      </c>
      <c r="F111" s="154" t="s">
        <v>213</v>
      </c>
      <c r="G111" s="170" t="s">
        <v>288</v>
      </c>
      <c r="H111" s="51"/>
      <c r="I111" s="51"/>
      <c r="J111" s="51"/>
      <c r="K111" s="51"/>
      <c r="L111" s="51"/>
      <c r="M111" s="52"/>
    </row>
    <row r="112" spans="2:13" ht="140.25" x14ac:dyDescent="0.2">
      <c r="B112" s="25" t="str">
        <f>CONCATENATE("5.",Prüfkriterien_5[[#This Row],[Spalte2]])</f>
        <v>5.3</v>
      </c>
      <c r="C112" s="30">
        <f>ROW()-ROW(Prüfkriterien_5[[#Headers],[Spalte3]])</f>
        <v>3</v>
      </c>
      <c r="D112" s="30">
        <f>(Prüfkriterien_5[Spalte2]+50)/10</f>
        <v>5.3</v>
      </c>
      <c r="E112" s="164" t="s">
        <v>210</v>
      </c>
      <c r="F112" s="154" t="s">
        <v>214</v>
      </c>
      <c r="G112" s="170" t="s">
        <v>289</v>
      </c>
      <c r="H112" s="28"/>
      <c r="I112" s="28"/>
      <c r="J112" s="28"/>
      <c r="K112" s="28"/>
      <c r="L112" s="28"/>
      <c r="M112" s="29"/>
    </row>
    <row r="113" spans="2:13" ht="38.25" x14ac:dyDescent="0.2">
      <c r="B113" s="25" t="str">
        <f>CONCATENATE("5.",Prüfkriterien_5[[#This Row],[Spalte2]])</f>
        <v>5.4</v>
      </c>
      <c r="C113" s="30">
        <f>ROW()-ROW(Prüfkriterien_5[[#Headers],[Spalte3]])</f>
        <v>4</v>
      </c>
      <c r="D113" s="30">
        <f>(Prüfkriterien_5[Spalte2]+50)/10</f>
        <v>5.4</v>
      </c>
      <c r="E113" s="164" t="s">
        <v>212</v>
      </c>
      <c r="F113" s="154" t="s">
        <v>215</v>
      </c>
      <c r="G113" s="154" t="s">
        <v>290</v>
      </c>
      <c r="H113" s="28"/>
      <c r="I113" s="28"/>
      <c r="J113" s="28"/>
      <c r="K113" s="28"/>
      <c r="L113" s="28"/>
      <c r="M113" s="29"/>
    </row>
    <row r="114" spans="2:13" ht="191.25" x14ac:dyDescent="0.2">
      <c r="B114" s="25" t="str">
        <f>CONCATENATE("5.",Prüfkriterien_5[[#This Row],[Spalte2]])</f>
        <v>5.5</v>
      </c>
      <c r="C114" s="30">
        <f>ROW()-ROW(Prüfkriterien_5[[#Headers],[Spalte3]])</f>
        <v>5</v>
      </c>
      <c r="D114" s="30">
        <f>(Prüfkriterien_5[Spalte2]+50)/10</f>
        <v>5.5</v>
      </c>
      <c r="E114" s="164" t="s">
        <v>216</v>
      </c>
      <c r="F114" s="154" t="s">
        <v>336</v>
      </c>
      <c r="G114" s="154" t="s">
        <v>337</v>
      </c>
      <c r="H114" s="28"/>
      <c r="I114" s="28"/>
      <c r="J114" s="28"/>
      <c r="K114" s="28"/>
      <c r="L114" s="28"/>
      <c r="M114" s="29"/>
    </row>
    <row r="115" spans="2:13" ht="63.75" x14ac:dyDescent="0.2">
      <c r="B115" s="25" t="str">
        <f>CONCATENATE("5.",Prüfkriterien_5[[#This Row],[Spalte2]])</f>
        <v>5.6</v>
      </c>
      <c r="C115" s="30">
        <f>ROW()-ROW(Prüfkriterien_5[[#Headers],[Spalte3]])</f>
        <v>6</v>
      </c>
      <c r="D115" s="30">
        <f>(Prüfkriterien_5[Spalte2]+50)/10</f>
        <v>5.6</v>
      </c>
      <c r="E115" s="164" t="s">
        <v>217</v>
      </c>
      <c r="F115" s="154" t="s">
        <v>291</v>
      </c>
      <c r="G115" s="163" t="s">
        <v>292</v>
      </c>
      <c r="H115" s="28"/>
      <c r="I115" s="28"/>
      <c r="J115" s="28"/>
      <c r="K115" s="28"/>
      <c r="L115" s="28"/>
      <c r="M115" s="29"/>
    </row>
    <row r="116" spans="2:13" ht="242.25" x14ac:dyDescent="0.2">
      <c r="B116" s="25" t="str">
        <f>CONCATENATE("5.",Prüfkriterien_5[[#This Row],[Spalte2]])</f>
        <v>5.7</v>
      </c>
      <c r="C116" s="30">
        <f>ROW()-ROW(Prüfkriterien_5[[#Headers],[Spalte3]])</f>
        <v>7</v>
      </c>
      <c r="D116" s="30">
        <f>(Prüfkriterien_5[Spalte2]+50)/10</f>
        <v>5.7</v>
      </c>
      <c r="E116" s="164" t="s">
        <v>219</v>
      </c>
      <c r="F116" s="154" t="s">
        <v>361</v>
      </c>
      <c r="G116" s="163" t="s">
        <v>363</v>
      </c>
      <c r="H116" s="28"/>
      <c r="I116" s="28"/>
      <c r="J116" s="28"/>
      <c r="K116" s="28"/>
      <c r="L116" s="28"/>
      <c r="M116" s="29"/>
    </row>
    <row r="117" spans="2:13" ht="344.25" x14ac:dyDescent="0.2">
      <c r="B117" s="25" t="str">
        <f>CONCATENATE("5.",Prüfkriterien_5[[#This Row],[Spalte2]])</f>
        <v>5.8</v>
      </c>
      <c r="C117" s="30">
        <f>ROW()-ROW(Prüfkriterien_5[[#Headers],[Spalte3]])</f>
        <v>8</v>
      </c>
      <c r="D117" s="30">
        <f>(Prüfkriterien_5[Spalte2]+50)/10</f>
        <v>5.8</v>
      </c>
      <c r="E117" s="164" t="s">
        <v>218</v>
      </c>
      <c r="F117" s="154" t="s">
        <v>297</v>
      </c>
      <c r="G117" s="163" t="s">
        <v>362</v>
      </c>
      <c r="H117" s="28"/>
      <c r="I117" s="28"/>
      <c r="J117" s="28"/>
      <c r="K117" s="28"/>
      <c r="L117" s="28"/>
      <c r="M117" s="29"/>
    </row>
    <row r="118" spans="2:13" ht="76.5" x14ac:dyDescent="0.2">
      <c r="B118" s="25" t="str">
        <f>CONCATENATE("5.",Prüfkriterien_5[[#This Row],[Spalte2]])</f>
        <v>5.9</v>
      </c>
      <c r="C118" s="30">
        <f>ROW()-ROW(Prüfkriterien_5[[#Headers],[Spalte3]])</f>
        <v>9</v>
      </c>
      <c r="D118" s="30">
        <f>(Prüfkriterien_5[Spalte2]+50)/10</f>
        <v>5.9</v>
      </c>
      <c r="E118" s="164" t="s">
        <v>364</v>
      </c>
      <c r="F118" s="154" t="s">
        <v>338</v>
      </c>
      <c r="G118" s="154" t="s">
        <v>298</v>
      </c>
      <c r="H118" s="28"/>
      <c r="I118" s="28"/>
      <c r="J118" s="28"/>
      <c r="K118" s="28"/>
      <c r="L118" s="28"/>
      <c r="M118" s="29"/>
    </row>
    <row r="119" spans="2:13" ht="102" x14ac:dyDescent="0.2">
      <c r="B119" s="25" t="str">
        <f>CONCATENATE("5.",Prüfkriterien_5[[#This Row],[Spalte2]])</f>
        <v>5.10</v>
      </c>
      <c r="C119" s="30">
        <f>ROW()-ROW(Prüfkriterien_5[[#Headers],[Spalte3]])</f>
        <v>10</v>
      </c>
      <c r="D119" s="30">
        <f>(Prüfkriterien_5[Spalte2]+50)/10</f>
        <v>6</v>
      </c>
      <c r="E119" s="164" t="s">
        <v>220</v>
      </c>
      <c r="F119" s="154" t="s">
        <v>299</v>
      </c>
      <c r="G119" s="154" t="s">
        <v>339</v>
      </c>
      <c r="H119" s="28"/>
      <c r="I119" s="28"/>
      <c r="J119" s="28"/>
      <c r="K119" s="28"/>
      <c r="L119" s="28"/>
      <c r="M119" s="29"/>
    </row>
    <row r="120" spans="2:13" ht="76.5" x14ac:dyDescent="0.2">
      <c r="B120" s="25" t="str">
        <f>CONCATENATE("5.",Prüfkriterien_5[[#This Row],[Spalte2]])</f>
        <v>5.11</v>
      </c>
      <c r="C120" s="30">
        <f>ROW()-ROW(Prüfkriterien_5[[#Headers],[Spalte3]])</f>
        <v>11</v>
      </c>
      <c r="D120" s="30">
        <f>(Prüfkriterien_5[Spalte2]+50)/10</f>
        <v>6.1</v>
      </c>
      <c r="E120" s="164" t="s">
        <v>221</v>
      </c>
      <c r="F120" s="154" t="s">
        <v>293</v>
      </c>
      <c r="G120" s="154" t="s">
        <v>365</v>
      </c>
      <c r="H120" s="28"/>
      <c r="I120" s="28"/>
      <c r="J120" s="28"/>
      <c r="K120" s="28"/>
      <c r="L120" s="28"/>
      <c r="M120" s="29"/>
    </row>
    <row r="121" spans="2:13" ht="76.5" x14ac:dyDescent="0.2">
      <c r="B121" s="25" t="str">
        <f>CONCATENATE("5.",Prüfkriterien_5[[#This Row],[Spalte2]])</f>
        <v>5.12</v>
      </c>
      <c r="C121" s="30">
        <f>ROW()-ROW(Prüfkriterien_5[[#Headers],[Spalte3]])</f>
        <v>12</v>
      </c>
      <c r="D121" s="30">
        <f>(Prüfkriterien_5[Spalte2]+50)/10</f>
        <v>6.2</v>
      </c>
      <c r="E121" s="164" t="s">
        <v>222</v>
      </c>
      <c r="F121" s="154" t="s">
        <v>294</v>
      </c>
      <c r="G121" s="154" t="s">
        <v>365</v>
      </c>
      <c r="H121" s="28"/>
      <c r="I121" s="28"/>
      <c r="J121" s="28"/>
      <c r="K121" s="28"/>
      <c r="L121" s="28"/>
      <c r="M121" s="29"/>
    </row>
    <row r="122" spans="2:13" ht="76.5" x14ac:dyDescent="0.2">
      <c r="B122" s="25" t="str">
        <f>CONCATENATE("5.",Prüfkriterien_5[[#This Row],[Spalte2]])</f>
        <v>5.13</v>
      </c>
      <c r="C122" s="30">
        <f>ROW()-ROW(Prüfkriterien_5[[#Headers],[Spalte3]])</f>
        <v>13</v>
      </c>
      <c r="D122" s="30">
        <f>(Prüfkriterien_5[Spalte2]+50)/10</f>
        <v>6.3</v>
      </c>
      <c r="E122" s="164" t="s">
        <v>222</v>
      </c>
      <c r="F122" s="154" t="s">
        <v>295</v>
      </c>
      <c r="G122" s="154" t="s">
        <v>365</v>
      </c>
      <c r="H122" s="28"/>
      <c r="I122" s="28"/>
      <c r="J122" s="28"/>
      <c r="K122" s="28"/>
      <c r="L122" s="28"/>
      <c r="M122" s="29"/>
    </row>
    <row r="123" spans="2:13" ht="76.5" x14ac:dyDescent="0.2">
      <c r="B123" s="25" t="str">
        <f>CONCATENATE("5.",Prüfkriterien_5[[#This Row],[Spalte2]])</f>
        <v>5.14</v>
      </c>
      <c r="C123" s="30">
        <f>ROW()-ROW(Prüfkriterien_5[[#Headers],[Spalte3]])</f>
        <v>14</v>
      </c>
      <c r="D123" s="30">
        <f>(Prüfkriterien_5[Spalte2]+50)/10</f>
        <v>6.4</v>
      </c>
      <c r="E123" s="164" t="s">
        <v>222</v>
      </c>
      <c r="F123" s="154" t="s">
        <v>296</v>
      </c>
      <c r="G123" s="154" t="s">
        <v>365</v>
      </c>
      <c r="H123" s="28"/>
      <c r="I123" s="28"/>
      <c r="J123" s="28"/>
      <c r="K123" s="28"/>
      <c r="L123" s="28"/>
      <c r="M123" s="29"/>
    </row>
    <row r="124" spans="2:13" x14ac:dyDescent="0.2">
      <c r="B124" s="114" t="s">
        <v>301</v>
      </c>
      <c r="C124" s="115"/>
      <c r="D124" s="115"/>
      <c r="E124" s="115"/>
      <c r="F124" s="115"/>
      <c r="G124" s="115"/>
      <c r="H124" s="115"/>
      <c r="I124" s="115"/>
      <c r="J124" s="115"/>
      <c r="K124" s="115"/>
      <c r="L124" s="115"/>
      <c r="M124" s="116"/>
    </row>
    <row r="125" spans="2:13" hidden="1" x14ac:dyDescent="0.2">
      <c r="B125" s="39" t="s">
        <v>43</v>
      </c>
      <c r="C125" s="40" t="s">
        <v>44</v>
      </c>
      <c r="D125" s="40" t="s">
        <v>45</v>
      </c>
      <c r="E125" s="26" t="s">
        <v>46</v>
      </c>
      <c r="F125" s="27" t="s">
        <v>47</v>
      </c>
      <c r="G125" s="27" t="s">
        <v>50</v>
      </c>
      <c r="H125" s="28" t="s">
        <v>51</v>
      </c>
      <c r="I125" s="28" t="s">
        <v>52</v>
      </c>
      <c r="J125" s="28" t="s">
        <v>53</v>
      </c>
      <c r="K125" s="28" t="s">
        <v>54</v>
      </c>
      <c r="L125" s="28" t="s">
        <v>55</v>
      </c>
      <c r="M125" s="29" t="s">
        <v>56</v>
      </c>
    </row>
    <row r="126" spans="2:13" ht="38.25" x14ac:dyDescent="0.2">
      <c r="B126" s="25" t="str">
        <f>CONCATENATE("6.",Prüfkriterien_6[[#This Row],[Spalte2]])</f>
        <v>6.1</v>
      </c>
      <c r="C126" s="30">
        <f>ROW()-ROW(Prüfkriterien_6[[#Headers],[Spalte3]])</f>
        <v>1</v>
      </c>
      <c r="D126" s="30">
        <f>(Prüfkriterien_6[Spalte2]+60)/10</f>
        <v>6.1</v>
      </c>
      <c r="E126" s="164" t="s">
        <v>196</v>
      </c>
      <c r="F126" s="154" t="s">
        <v>197</v>
      </c>
      <c r="G126" s="154" t="s">
        <v>303</v>
      </c>
      <c r="H126" s="28"/>
      <c r="I126" s="28"/>
      <c r="J126" s="28"/>
      <c r="K126" s="28"/>
      <c r="L126" s="28"/>
      <c r="M126" s="29"/>
    </row>
    <row r="127" spans="2:13" ht="30.75" customHeight="1" x14ac:dyDescent="0.2">
      <c r="B127" s="168" t="str">
        <f>CONCATENATE("6.",Prüfkriterien_6[[#This Row],[Spalte2]])</f>
        <v>6.2</v>
      </c>
      <c r="C127" s="169">
        <f>ROW()-ROW(Prüfkriterien_6[[#Headers],[Spalte3]])</f>
        <v>2</v>
      </c>
      <c r="D127" s="169">
        <f>(Prüfkriterien_6[Spalte2]+60)/10</f>
        <v>6.2</v>
      </c>
      <c r="E127" s="164" t="s">
        <v>196</v>
      </c>
      <c r="F127" s="154" t="s">
        <v>198</v>
      </c>
      <c r="G127" s="163" t="s">
        <v>304</v>
      </c>
      <c r="H127" s="51"/>
      <c r="I127" s="51"/>
      <c r="J127" s="51"/>
      <c r="K127" s="51"/>
      <c r="L127" s="51"/>
      <c r="M127" s="52"/>
    </row>
    <row r="128" spans="2:13" ht="38.25" x14ac:dyDescent="0.2">
      <c r="B128" s="25" t="str">
        <f>CONCATENATE("6.",Prüfkriterien_6[[#This Row],[Spalte2]])</f>
        <v>6.3</v>
      </c>
      <c r="C128" s="30">
        <f>ROW()-ROW(Prüfkriterien_6[[#Headers],[Spalte3]])</f>
        <v>3</v>
      </c>
      <c r="D128" s="30">
        <f>(Prüfkriterien_6[Spalte2]+60)/10</f>
        <v>6.3</v>
      </c>
      <c r="E128" s="164" t="s">
        <v>196</v>
      </c>
      <c r="F128" s="154" t="s">
        <v>199</v>
      </c>
      <c r="G128" s="163" t="s">
        <v>304</v>
      </c>
      <c r="H128" s="28"/>
      <c r="I128" s="28"/>
      <c r="J128" s="28"/>
      <c r="K128" s="28"/>
      <c r="L128" s="28"/>
      <c r="M128" s="29"/>
    </row>
    <row r="129" spans="2:13" ht="51" x14ac:dyDescent="0.2">
      <c r="B129" s="25" t="str">
        <f>CONCATENATE("6.",Prüfkriterien_6[[#This Row],[Spalte2]])</f>
        <v>6.4</v>
      </c>
      <c r="C129" s="30">
        <f>ROW()-ROW(Prüfkriterien_6[[#Headers],[Spalte3]])</f>
        <v>4</v>
      </c>
      <c r="D129" s="30">
        <f>(Prüfkriterien_6[Spalte2]+60)/10</f>
        <v>6.4</v>
      </c>
      <c r="E129" s="164" t="s">
        <v>196</v>
      </c>
      <c r="F129" s="154" t="s">
        <v>200</v>
      </c>
      <c r="G129" s="163" t="s">
        <v>304</v>
      </c>
      <c r="H129" s="28"/>
      <c r="I129" s="28"/>
      <c r="J129" s="28"/>
      <c r="K129" s="28"/>
      <c r="L129" s="28"/>
      <c r="M129" s="29"/>
    </row>
    <row r="130" spans="2:13" ht="35.25" customHeight="1" x14ac:dyDescent="0.2">
      <c r="B130" s="25" t="str">
        <f>CONCATENATE("6.",Prüfkriterien_6[[#This Row],[Spalte2]])</f>
        <v>6.5</v>
      </c>
      <c r="C130" s="30">
        <f>ROW()-ROW(Prüfkriterien_6[[#Headers],[Spalte3]])</f>
        <v>5</v>
      </c>
      <c r="D130" s="30">
        <f>(Prüfkriterien_6[Spalte2]+60)/10</f>
        <v>6.5</v>
      </c>
      <c r="E130" s="164" t="s">
        <v>196</v>
      </c>
      <c r="F130" s="154" t="s">
        <v>201</v>
      </c>
      <c r="G130" s="163" t="s">
        <v>304</v>
      </c>
      <c r="H130" s="28"/>
      <c r="I130" s="28"/>
      <c r="J130" s="28"/>
      <c r="K130" s="28"/>
      <c r="L130" s="28"/>
      <c r="M130" s="29"/>
    </row>
    <row r="131" spans="2:13" ht="30.75" customHeight="1" x14ac:dyDescent="0.2">
      <c r="B131" s="25" t="str">
        <f>CONCATENATE("6.",Prüfkriterien_6[[#This Row],[Spalte2]])</f>
        <v>6.6</v>
      </c>
      <c r="C131" s="30">
        <f>ROW()-ROW(Prüfkriterien_6[[#Headers],[Spalte3]])</f>
        <v>6</v>
      </c>
      <c r="D131" s="30">
        <f>(Prüfkriterien_6[Spalte2]+60)/10</f>
        <v>6.6</v>
      </c>
      <c r="E131" s="164" t="s">
        <v>196</v>
      </c>
      <c r="F131" s="154" t="s">
        <v>202</v>
      </c>
      <c r="G131" s="163" t="s">
        <v>304</v>
      </c>
      <c r="H131" s="28"/>
      <c r="I131" s="28"/>
      <c r="J131" s="28"/>
      <c r="K131" s="28"/>
      <c r="L131" s="28"/>
      <c r="M131" s="29"/>
    </row>
    <row r="132" spans="2:13" ht="34.5" customHeight="1" x14ac:dyDescent="0.2">
      <c r="B132" s="25" t="str">
        <f>CONCATENATE("6.",Prüfkriterien_6[[#This Row],[Spalte2]])</f>
        <v>6.7</v>
      </c>
      <c r="C132" s="30">
        <f>ROW()-ROW(Prüfkriterien_6[[#Headers],[Spalte3]])</f>
        <v>7</v>
      </c>
      <c r="D132" s="30">
        <f>(Prüfkriterien_6[Spalte2]+60)/10</f>
        <v>6.7</v>
      </c>
      <c r="E132" s="164" t="s">
        <v>196</v>
      </c>
      <c r="F132" s="154" t="s">
        <v>203</v>
      </c>
      <c r="G132" s="163" t="s">
        <v>304</v>
      </c>
      <c r="H132" s="28"/>
      <c r="I132" s="28"/>
      <c r="J132" s="28"/>
      <c r="K132" s="28"/>
      <c r="L132" s="28"/>
      <c r="M132" s="29"/>
    </row>
    <row r="133" spans="2:13" ht="38.25" x14ac:dyDescent="0.2">
      <c r="B133" s="25" t="str">
        <f>CONCATENATE("6.",Prüfkriterien_6[[#This Row],[Spalte2]])</f>
        <v>6.8</v>
      </c>
      <c r="C133" s="30">
        <f>ROW()-ROW(Prüfkriterien_6[[#Headers],[Spalte3]])</f>
        <v>8</v>
      </c>
      <c r="D133" s="30">
        <f>(Prüfkriterien_6[Spalte2]+60)/10</f>
        <v>6.8</v>
      </c>
      <c r="E133" s="164" t="s">
        <v>196</v>
      </c>
      <c r="F133" s="154" t="s">
        <v>286</v>
      </c>
      <c r="G133" s="154" t="s">
        <v>305</v>
      </c>
      <c r="H133" s="28"/>
      <c r="I133" s="28"/>
      <c r="J133" s="28"/>
      <c r="K133" s="28"/>
      <c r="L133" s="28"/>
      <c r="M133" s="29"/>
    </row>
    <row r="134" spans="2:13" ht="63.75" x14ac:dyDescent="0.2">
      <c r="B134" s="25" t="str">
        <f>CONCATENATE("6.",Prüfkriterien_6[[#This Row],[Spalte2]])</f>
        <v>6.9</v>
      </c>
      <c r="C134" s="30">
        <f>ROW()-ROW(Prüfkriterien_6[[#Headers],[Spalte3]])</f>
        <v>9</v>
      </c>
      <c r="D134" s="30">
        <f>(Prüfkriterien_6[Spalte2]+60)/10</f>
        <v>6.9</v>
      </c>
      <c r="E134" s="164" t="s">
        <v>196</v>
      </c>
      <c r="F134" s="154" t="s">
        <v>287</v>
      </c>
      <c r="G134" s="154" t="s">
        <v>306</v>
      </c>
      <c r="H134" s="28"/>
      <c r="I134" s="28"/>
      <c r="J134" s="28"/>
      <c r="K134" s="28"/>
      <c r="L134" s="28"/>
      <c r="M134" s="29"/>
    </row>
    <row r="135" spans="2:13" x14ac:dyDescent="0.2">
      <c r="B135" s="114" t="s">
        <v>300</v>
      </c>
      <c r="C135" s="115"/>
      <c r="D135" s="115"/>
      <c r="E135" s="115"/>
      <c r="F135" s="115"/>
      <c r="G135" s="115"/>
      <c r="H135" s="115"/>
      <c r="I135" s="115"/>
      <c r="J135" s="115"/>
      <c r="K135" s="115"/>
      <c r="L135" s="115"/>
      <c r="M135" s="116"/>
    </row>
    <row r="136" spans="2:13" hidden="1" x14ac:dyDescent="0.2">
      <c r="B136" s="39" t="s">
        <v>43</v>
      </c>
      <c r="C136" s="40" t="s">
        <v>44</v>
      </c>
      <c r="D136" s="40" t="s">
        <v>45</v>
      </c>
      <c r="E136" s="26" t="s">
        <v>46</v>
      </c>
      <c r="F136" s="27" t="s">
        <v>47</v>
      </c>
      <c r="G136" s="27" t="s">
        <v>50</v>
      </c>
      <c r="H136" s="28" t="s">
        <v>51</v>
      </c>
      <c r="I136" s="28" t="s">
        <v>52</v>
      </c>
      <c r="J136" s="28" t="s">
        <v>53</v>
      </c>
      <c r="K136" s="28" t="s">
        <v>54</v>
      </c>
      <c r="L136" s="28" t="s">
        <v>55</v>
      </c>
      <c r="M136" s="29" t="s">
        <v>56</v>
      </c>
    </row>
    <row r="137" spans="2:13" ht="51" x14ac:dyDescent="0.2">
      <c r="B137" s="175" t="str">
        <f>CONCATENATE("7.",Prüfkriterien_7[[#This Row],[Spalte2]])</f>
        <v>7.1</v>
      </c>
      <c r="C137" s="176">
        <f>ROW()-ROW(Prüfkriterien_7[[#Headers],[Spalte3]])</f>
        <v>1</v>
      </c>
      <c r="D137" s="176">
        <f>(Prüfkriterien_7[Spalte2]+70)/10</f>
        <v>7.1</v>
      </c>
      <c r="E137" s="164" t="s">
        <v>311</v>
      </c>
      <c r="F137" s="154" t="s">
        <v>309</v>
      </c>
      <c r="G137" s="154" t="s">
        <v>310</v>
      </c>
      <c r="H137" s="28"/>
      <c r="I137" s="28"/>
      <c r="J137" s="28"/>
      <c r="K137" s="28"/>
      <c r="L137" s="28"/>
      <c r="M137" s="29"/>
    </row>
    <row r="138" spans="2:13" ht="76.5" x14ac:dyDescent="0.2">
      <c r="B138" s="175" t="str">
        <f>CONCATENATE("7.",Prüfkriterien_7[[#This Row],[Spalte2]])</f>
        <v>7.2</v>
      </c>
      <c r="C138" s="176">
        <f>ROW()-ROW(Prüfkriterien_7[[#Headers],[Spalte3]])</f>
        <v>2</v>
      </c>
      <c r="D138" s="176">
        <f>(Prüfkriterien_7[Spalte2]+70)/10</f>
        <v>7.2</v>
      </c>
      <c r="E138" s="164" t="s">
        <v>223</v>
      </c>
      <c r="F138" s="154" t="s">
        <v>307</v>
      </c>
      <c r="G138" s="154" t="s">
        <v>308</v>
      </c>
      <c r="H138" s="28"/>
      <c r="I138" s="28"/>
      <c r="J138" s="28"/>
      <c r="K138" s="28"/>
      <c r="L138" s="28"/>
      <c r="M138" s="29"/>
    </row>
    <row r="139" spans="2:13" ht="76.5" x14ac:dyDescent="0.2">
      <c r="B139" s="177" t="str">
        <f>CONCATENATE("7.",Prüfkriterien_7[[#This Row],[Spalte2]])</f>
        <v>7.3</v>
      </c>
      <c r="C139" s="178">
        <f>ROW()-ROW(Prüfkriterien_7[[#Headers],[Spalte3]])</f>
        <v>3</v>
      </c>
      <c r="D139" s="178">
        <f>(Prüfkriterien_7[Spalte2]+70)/10</f>
        <v>7.3</v>
      </c>
      <c r="E139" s="164" t="s">
        <v>224</v>
      </c>
      <c r="F139" s="154" t="s">
        <v>313</v>
      </c>
      <c r="G139" s="154" t="s">
        <v>312</v>
      </c>
      <c r="H139" s="51"/>
      <c r="I139" s="51"/>
      <c r="J139" s="51"/>
      <c r="K139" s="51"/>
      <c r="L139" s="51"/>
      <c r="M139" s="52"/>
    </row>
    <row r="140" spans="2:13" ht="76.5" x14ac:dyDescent="0.2">
      <c r="B140" s="175" t="str">
        <f>CONCATENATE("7.",Prüfkriterien_7[[#This Row],[Spalte2]])</f>
        <v>7.4</v>
      </c>
      <c r="C140" s="176">
        <f>ROW()-ROW(Prüfkriterien_7[[#Headers],[Spalte3]])</f>
        <v>4</v>
      </c>
      <c r="D140" s="176">
        <f>(Prüfkriterien_7[Spalte2]+70)/10</f>
        <v>7.4</v>
      </c>
      <c r="E140" s="164" t="s">
        <v>224</v>
      </c>
      <c r="F140" s="154" t="s">
        <v>318</v>
      </c>
      <c r="G140" s="154" t="s">
        <v>342</v>
      </c>
      <c r="H140" s="28"/>
      <c r="I140" s="28"/>
      <c r="J140" s="28"/>
      <c r="K140" s="28"/>
      <c r="L140" s="28"/>
      <c r="M140" s="29"/>
    </row>
    <row r="141" spans="2:13" ht="127.5" x14ac:dyDescent="0.2">
      <c r="B141" s="175" t="str">
        <f>CONCATENATE("7.",Prüfkriterien_7[[#This Row],[Spalte2]])</f>
        <v>7.5</v>
      </c>
      <c r="C141" s="176">
        <f>ROW()-ROW(Prüfkriterien_7[[#Headers],[Spalte3]])</f>
        <v>5</v>
      </c>
      <c r="D141" s="176">
        <f>(Prüfkriterien_7[Spalte2]+70)/10</f>
        <v>7.5</v>
      </c>
      <c r="E141" s="164" t="s">
        <v>224</v>
      </c>
      <c r="F141" s="154" t="s">
        <v>314</v>
      </c>
      <c r="G141" s="154" t="s">
        <v>315</v>
      </c>
      <c r="H141" s="28"/>
      <c r="I141" s="28" t="s">
        <v>40</v>
      </c>
      <c r="J141" s="28" t="s">
        <v>40</v>
      </c>
      <c r="K141" s="28"/>
      <c r="L141" s="28"/>
      <c r="M141" s="29"/>
    </row>
    <row r="142" spans="2:13" ht="51" x14ac:dyDescent="0.2">
      <c r="B142" s="175" t="str">
        <f>CONCATENATE("7.",Prüfkriterien_7[[#This Row],[Spalte2]])</f>
        <v>7.6</v>
      </c>
      <c r="C142" s="176">
        <f>ROW()-ROW(Prüfkriterien_7[[#Headers],[Spalte3]])</f>
        <v>6</v>
      </c>
      <c r="D142" s="176">
        <f>(Prüfkriterien_7[Spalte2]+70)/10</f>
        <v>7.6</v>
      </c>
      <c r="E142" s="164" t="s">
        <v>224</v>
      </c>
      <c r="F142" s="154" t="s">
        <v>316</v>
      </c>
      <c r="G142" s="163" t="s">
        <v>317</v>
      </c>
      <c r="H142" s="28"/>
      <c r="I142" s="28" t="s">
        <v>40</v>
      </c>
      <c r="J142" s="28" t="s">
        <v>40</v>
      </c>
      <c r="K142" s="28"/>
      <c r="L142" s="28"/>
      <c r="M142" s="29"/>
    </row>
    <row r="143" spans="2:13" ht="102" x14ac:dyDescent="0.2">
      <c r="B143" s="175" t="str">
        <f>CONCATENATE("7.",Prüfkriterien_7[[#This Row],[Spalte2]])</f>
        <v>7.7</v>
      </c>
      <c r="C143" s="176">
        <f>ROW()-ROW(Prüfkriterien_7[[#Headers],[Spalte3]])</f>
        <v>7</v>
      </c>
      <c r="D143" s="176">
        <f>(Prüfkriterien_7[Spalte2]+70)/10</f>
        <v>7.7</v>
      </c>
      <c r="E143" s="164" t="s">
        <v>224</v>
      </c>
      <c r="F143" s="154" t="s">
        <v>225</v>
      </c>
      <c r="G143" s="154" t="s">
        <v>341</v>
      </c>
      <c r="H143" s="28"/>
      <c r="I143" s="28"/>
      <c r="J143" s="28"/>
      <c r="K143" s="28"/>
      <c r="L143" s="28"/>
      <c r="M143" s="29"/>
    </row>
    <row r="144" spans="2:13" ht="38.25" x14ac:dyDescent="0.2">
      <c r="B144" s="177" t="str">
        <f>CONCATENATE("7.",Prüfkriterien_7[[#This Row],[Spalte2]])</f>
        <v>7.8</v>
      </c>
      <c r="C144" s="178">
        <f>ROW()-ROW(Prüfkriterien_7[[#Headers],[Spalte3]])</f>
        <v>8</v>
      </c>
      <c r="D144" s="178">
        <f>(Prüfkriterien_7[Spalte2]+70)/10</f>
        <v>7.8</v>
      </c>
      <c r="E144" s="164" t="s">
        <v>224</v>
      </c>
      <c r="F144" s="38" t="s">
        <v>319</v>
      </c>
      <c r="G144" s="38" t="s">
        <v>340</v>
      </c>
      <c r="H144" s="51"/>
      <c r="I144" s="51"/>
      <c r="J144" s="51"/>
      <c r="K144" s="51"/>
      <c r="L144" s="51"/>
      <c r="M144" s="52"/>
    </row>
    <row r="145" spans="2:13" hidden="1" x14ac:dyDescent="0.2">
      <c r="B145" s="114" t="s">
        <v>69</v>
      </c>
      <c r="C145" s="115"/>
      <c r="D145" s="115"/>
      <c r="E145" s="115"/>
      <c r="F145" s="115"/>
      <c r="G145" s="115"/>
      <c r="H145" s="115"/>
      <c r="I145" s="115"/>
      <c r="J145" s="115"/>
      <c r="K145" s="115"/>
      <c r="L145" s="115"/>
      <c r="M145" s="116"/>
    </row>
    <row r="146" spans="2:13" hidden="1" x14ac:dyDescent="0.2">
      <c r="B146" s="39" t="s">
        <v>43</v>
      </c>
      <c r="C146" s="40" t="s">
        <v>44</v>
      </c>
      <c r="D146" s="40" t="s">
        <v>45</v>
      </c>
      <c r="E146" s="26" t="s">
        <v>46</v>
      </c>
      <c r="F146" s="27" t="s">
        <v>47</v>
      </c>
      <c r="G146" s="27" t="s">
        <v>50</v>
      </c>
      <c r="H146" s="28" t="s">
        <v>51</v>
      </c>
      <c r="I146" s="28" t="s">
        <v>52</v>
      </c>
      <c r="J146" s="28" t="s">
        <v>53</v>
      </c>
      <c r="K146" s="28" t="s">
        <v>54</v>
      </c>
      <c r="L146" s="28" t="s">
        <v>55</v>
      </c>
      <c r="M146" s="29" t="s">
        <v>56</v>
      </c>
    </row>
    <row r="147" spans="2:13" hidden="1" x14ac:dyDescent="0.2">
      <c r="B147" s="39" t="str">
        <f>CONCATENATE("8.",Prüfkriterien_8[[#This Row],[Spalte2]])</f>
        <v>8.1</v>
      </c>
      <c r="C147" s="40">
        <f>ROW()-ROW(Prüfkriterien_8[[#Headers],[Spalte3]])</f>
        <v>1</v>
      </c>
      <c r="D147" s="40">
        <f>(Prüfkriterien_8[Spalte2]+80)/10</f>
        <v>8.1</v>
      </c>
      <c r="E147" s="26"/>
      <c r="F147" s="27"/>
      <c r="G147" s="27"/>
      <c r="H147" s="28"/>
      <c r="I147" s="28"/>
      <c r="J147" s="28"/>
      <c r="K147" s="28"/>
      <c r="L147" s="28"/>
      <c r="M147" s="29"/>
    </row>
    <row r="148" spans="2:13" hidden="1" x14ac:dyDescent="0.2">
      <c r="B148" s="47" t="str">
        <f>CONCATENATE("8.",Prüfkriterien_8[[#This Row],[Spalte2]])</f>
        <v>8.2</v>
      </c>
      <c r="C148" s="48">
        <f>ROW()-ROW(Prüfkriterien_8[[#Headers],[Spalte3]])</f>
        <v>2</v>
      </c>
      <c r="D148" s="48">
        <f>(Prüfkriterien_8[Spalte2]+80)/10</f>
        <v>8.1999999999999993</v>
      </c>
      <c r="E148" s="49"/>
      <c r="F148" s="50"/>
      <c r="G148" s="50"/>
      <c r="H148" s="51"/>
      <c r="I148" s="51"/>
      <c r="J148" s="51"/>
      <c r="K148" s="51"/>
      <c r="L148" s="51"/>
      <c r="M148" s="52"/>
    </row>
    <row r="149" spans="2:13" hidden="1" x14ac:dyDescent="0.2">
      <c r="B149" s="39" t="str">
        <f>CONCATENATE("8.",Prüfkriterien_8[[#This Row],[Spalte2]])</f>
        <v>8.3</v>
      </c>
      <c r="C149" s="40">
        <f>ROW()-ROW(Prüfkriterien_8[[#Headers],[Spalte3]])</f>
        <v>3</v>
      </c>
      <c r="D149" s="40">
        <f>(Prüfkriterien_8[Spalte2]+80)/10</f>
        <v>8.3000000000000007</v>
      </c>
      <c r="E149" s="26"/>
      <c r="F149" s="27"/>
      <c r="G149" s="27"/>
      <c r="H149" s="28"/>
      <c r="I149" s="28"/>
      <c r="J149" s="28"/>
      <c r="K149" s="28"/>
      <c r="L149" s="28"/>
      <c r="M149" s="29"/>
    </row>
    <row r="150" spans="2:13" hidden="1" x14ac:dyDescent="0.2">
      <c r="B150" s="39" t="str">
        <f>CONCATENATE("8.",Prüfkriterien_8[[#This Row],[Spalte2]])</f>
        <v>8.4</v>
      </c>
      <c r="C150" s="40">
        <f>ROW()-ROW(Prüfkriterien_8[[#Headers],[Spalte3]])</f>
        <v>4</v>
      </c>
      <c r="D150" s="40">
        <f>(Prüfkriterien_8[Spalte2]+80)/10</f>
        <v>8.4</v>
      </c>
      <c r="E150" s="26"/>
      <c r="F150" s="27"/>
      <c r="G150" s="27"/>
      <c r="H150" s="28"/>
      <c r="I150" s="28"/>
      <c r="J150" s="28"/>
      <c r="K150" s="28"/>
      <c r="L150" s="28"/>
      <c r="M150" s="29"/>
    </row>
    <row r="151" spans="2:13" hidden="1" x14ac:dyDescent="0.2">
      <c r="B151" s="47" t="str">
        <f>CONCATENATE("8.",Prüfkriterien_8[[#This Row],[Spalte2]])</f>
        <v>8.5</v>
      </c>
      <c r="C151" s="48">
        <f>ROW()-ROW(Prüfkriterien_8[[#Headers],[Spalte3]])</f>
        <v>5</v>
      </c>
      <c r="D151" s="48">
        <f>(Prüfkriterien_8[Spalte2]+80)/10</f>
        <v>8.5</v>
      </c>
      <c r="E151" s="49"/>
      <c r="F151" s="50"/>
      <c r="G151" s="50"/>
      <c r="H151" s="51"/>
      <c r="I151" s="51"/>
      <c r="J151" s="51"/>
      <c r="K151" s="51"/>
      <c r="L151" s="51"/>
      <c r="M151" s="52"/>
    </row>
    <row r="152" spans="2:13" hidden="1" x14ac:dyDescent="0.2">
      <c r="B152" s="114" t="s">
        <v>70</v>
      </c>
      <c r="C152" s="115"/>
      <c r="D152" s="115"/>
      <c r="E152" s="115"/>
      <c r="F152" s="115"/>
      <c r="G152" s="115"/>
      <c r="H152" s="115"/>
      <c r="I152" s="115"/>
      <c r="J152" s="115"/>
      <c r="K152" s="115"/>
      <c r="L152" s="115"/>
      <c r="M152" s="116"/>
    </row>
    <row r="153" spans="2:13" hidden="1" x14ac:dyDescent="0.2">
      <c r="B153" s="39" t="s">
        <v>43</v>
      </c>
      <c r="C153" s="40" t="s">
        <v>44</v>
      </c>
      <c r="D153" s="40" t="s">
        <v>45</v>
      </c>
      <c r="E153" s="26" t="s">
        <v>46</v>
      </c>
      <c r="F153" s="27" t="s">
        <v>47</v>
      </c>
      <c r="G153" s="27" t="s">
        <v>50</v>
      </c>
      <c r="H153" s="28" t="s">
        <v>51</v>
      </c>
      <c r="I153" s="28" t="s">
        <v>52</v>
      </c>
      <c r="J153" s="28" t="s">
        <v>53</v>
      </c>
      <c r="K153" s="28" t="s">
        <v>54</v>
      </c>
      <c r="L153" s="28" t="s">
        <v>55</v>
      </c>
      <c r="M153" s="29" t="s">
        <v>56</v>
      </c>
    </row>
    <row r="154" spans="2:13" hidden="1" x14ac:dyDescent="0.2">
      <c r="B154" s="39" t="str">
        <f>CONCATENATE("9.",Prüfkriterien_9[[#This Row],[Spalte2]])</f>
        <v>9.1</v>
      </c>
      <c r="C154" s="40">
        <f>ROW()-ROW(Prüfkriterien_9[[#Headers],[Spalte3]])</f>
        <v>1</v>
      </c>
      <c r="D154" s="40">
        <f>(Prüfkriterien_9[Spalte2]+90)/10</f>
        <v>9.1</v>
      </c>
      <c r="E154" s="26"/>
      <c r="F154" s="27"/>
      <c r="G154" s="27"/>
      <c r="H154" s="28"/>
      <c r="I154" s="28"/>
      <c r="J154" s="28"/>
      <c r="K154" s="28"/>
      <c r="L154" s="28"/>
      <c r="M154" s="29"/>
    </row>
    <row r="155" spans="2:13" hidden="1" x14ac:dyDescent="0.2">
      <c r="B155" s="47" t="str">
        <f>CONCATENATE("9.",Prüfkriterien_9[[#This Row],[Spalte2]])</f>
        <v>9.2</v>
      </c>
      <c r="C155" s="48">
        <f>ROW()-ROW(Prüfkriterien_9[[#Headers],[Spalte3]])</f>
        <v>2</v>
      </c>
      <c r="D155" s="48">
        <f>(Prüfkriterien_9[Spalte2]+90)/10</f>
        <v>9.1999999999999993</v>
      </c>
      <c r="E155" s="49"/>
      <c r="F155" s="50"/>
      <c r="G155" s="50"/>
      <c r="H155" s="51"/>
      <c r="I155" s="51"/>
      <c r="J155" s="51"/>
      <c r="K155" s="51"/>
      <c r="L155" s="51"/>
      <c r="M155" s="52"/>
    </row>
    <row r="156" spans="2:13" hidden="1" x14ac:dyDescent="0.2">
      <c r="B156" s="39" t="str">
        <f>CONCATENATE("9.",Prüfkriterien_9[[#This Row],[Spalte2]])</f>
        <v>9.3</v>
      </c>
      <c r="C156" s="40">
        <f>ROW()-ROW(Prüfkriterien_9[[#Headers],[Spalte3]])</f>
        <v>3</v>
      </c>
      <c r="D156" s="40">
        <f>(Prüfkriterien_9[Spalte2]+90)/10</f>
        <v>9.3000000000000007</v>
      </c>
      <c r="E156" s="26"/>
      <c r="F156" s="27"/>
      <c r="G156" s="27"/>
      <c r="H156" s="28"/>
      <c r="I156" s="28"/>
      <c r="J156" s="28"/>
      <c r="K156" s="28"/>
      <c r="L156" s="28"/>
      <c r="M156" s="29"/>
    </row>
    <row r="157" spans="2:13" hidden="1" x14ac:dyDescent="0.2">
      <c r="B157" s="39" t="str">
        <f>CONCATENATE("9.",Prüfkriterien_9[[#This Row],[Spalte2]])</f>
        <v>9.4</v>
      </c>
      <c r="C157" s="40">
        <f>ROW()-ROW(Prüfkriterien_9[[#Headers],[Spalte3]])</f>
        <v>4</v>
      </c>
      <c r="D157" s="40">
        <f>(Prüfkriterien_9[Spalte2]+90)/10</f>
        <v>9.4</v>
      </c>
      <c r="E157" s="26"/>
      <c r="F157" s="27"/>
      <c r="G157" s="27"/>
      <c r="H157" s="28"/>
      <c r="I157" s="28"/>
      <c r="J157" s="28"/>
      <c r="K157" s="28"/>
      <c r="L157" s="28"/>
      <c r="M157" s="29"/>
    </row>
    <row r="158" spans="2:13" hidden="1" x14ac:dyDescent="0.2">
      <c r="B158" s="47" t="str">
        <f>CONCATENATE("9.",Prüfkriterien_9[[#This Row],[Spalte2]])</f>
        <v>9.5</v>
      </c>
      <c r="C158" s="48">
        <f>ROW()-ROW(Prüfkriterien_9[[#Headers],[Spalte3]])</f>
        <v>5</v>
      </c>
      <c r="D158" s="48">
        <f>(Prüfkriterien_9[Spalte2]+90)/10</f>
        <v>9.5</v>
      </c>
      <c r="E158" s="49"/>
      <c r="F158" s="50"/>
      <c r="G158" s="50"/>
      <c r="H158" s="51"/>
      <c r="I158" s="51"/>
      <c r="J158" s="51"/>
      <c r="K158" s="51"/>
      <c r="L158" s="51"/>
      <c r="M158" s="52"/>
    </row>
    <row r="159" spans="2:13" hidden="1" x14ac:dyDescent="0.2">
      <c r="B159" s="114" t="s">
        <v>71</v>
      </c>
      <c r="C159" s="115"/>
      <c r="D159" s="115"/>
      <c r="E159" s="115"/>
      <c r="F159" s="115"/>
      <c r="G159" s="115"/>
      <c r="H159" s="115"/>
      <c r="I159" s="115"/>
      <c r="J159" s="115"/>
      <c r="K159" s="115"/>
      <c r="L159" s="115"/>
      <c r="M159" s="116"/>
    </row>
    <row r="160" spans="2:13" hidden="1" x14ac:dyDescent="0.2">
      <c r="B160" s="39" t="s">
        <v>43</v>
      </c>
      <c r="C160" s="40" t="s">
        <v>44</v>
      </c>
      <c r="D160" s="40" t="s">
        <v>45</v>
      </c>
      <c r="E160" s="26" t="s">
        <v>46</v>
      </c>
      <c r="F160" s="27" t="s">
        <v>47</v>
      </c>
      <c r="G160" s="27" t="s">
        <v>50</v>
      </c>
      <c r="H160" s="28" t="s">
        <v>51</v>
      </c>
      <c r="I160" s="28" t="s">
        <v>52</v>
      </c>
      <c r="J160" s="28" t="s">
        <v>53</v>
      </c>
      <c r="K160" s="28" t="s">
        <v>54</v>
      </c>
      <c r="L160" s="28" t="s">
        <v>55</v>
      </c>
      <c r="M160" s="29" t="s">
        <v>56</v>
      </c>
    </row>
    <row r="161" spans="2:13" hidden="1" x14ac:dyDescent="0.2">
      <c r="B161" s="39" t="str">
        <f>CONCATENATE("10.",Prüfkriterien_10[[#This Row],[Spalte2]])</f>
        <v>10.1</v>
      </c>
      <c r="C161" s="40">
        <f>ROW()-ROW(Prüfkriterien_10[[#Headers],[Spalte3]])</f>
        <v>1</v>
      </c>
      <c r="D161" s="40">
        <f>(Prüfkriterien_10[Spalte2]+100)/10</f>
        <v>10.1</v>
      </c>
      <c r="E161" s="26"/>
      <c r="F161" s="27"/>
      <c r="G161" s="27"/>
      <c r="H161" s="28"/>
      <c r="I161" s="28"/>
      <c r="J161" s="28"/>
      <c r="K161" s="28"/>
      <c r="L161" s="28"/>
      <c r="M161" s="29"/>
    </row>
    <row r="162" spans="2:13" hidden="1" x14ac:dyDescent="0.2">
      <c r="B162" s="47" t="str">
        <f>CONCATENATE("10.",Prüfkriterien_10[[#This Row],[Spalte2]])</f>
        <v>10.2</v>
      </c>
      <c r="C162" s="48">
        <f>ROW()-ROW(Prüfkriterien_10[[#Headers],[Spalte3]])</f>
        <v>2</v>
      </c>
      <c r="D162" s="48">
        <f>(Prüfkriterien_10[Spalte2]+100)/10</f>
        <v>10.199999999999999</v>
      </c>
      <c r="E162" s="49"/>
      <c r="F162" s="50"/>
      <c r="G162" s="50"/>
      <c r="H162" s="51"/>
      <c r="I162" s="51"/>
      <c r="J162" s="51"/>
      <c r="K162" s="51"/>
      <c r="L162" s="51"/>
      <c r="M162" s="52"/>
    </row>
    <row r="163" spans="2:13" hidden="1" x14ac:dyDescent="0.2">
      <c r="B163" s="39" t="str">
        <f>CONCATENATE("10.",Prüfkriterien_10[[#This Row],[Spalte2]])</f>
        <v>10.3</v>
      </c>
      <c r="C163" s="40">
        <f>ROW()-ROW(Prüfkriterien_10[[#Headers],[Spalte3]])</f>
        <v>3</v>
      </c>
      <c r="D163" s="40">
        <f>(Prüfkriterien_10[Spalte2]+100)/10</f>
        <v>10.3</v>
      </c>
      <c r="E163" s="26"/>
      <c r="F163" s="27"/>
      <c r="G163" s="27"/>
      <c r="H163" s="28"/>
      <c r="I163" s="28"/>
      <c r="J163" s="28"/>
      <c r="K163" s="28"/>
      <c r="L163" s="28"/>
      <c r="M163" s="29"/>
    </row>
    <row r="164" spans="2:13" hidden="1" x14ac:dyDescent="0.2">
      <c r="B164" s="39" t="str">
        <f>CONCATENATE("10.",Prüfkriterien_10[[#This Row],[Spalte2]])</f>
        <v>10.4</v>
      </c>
      <c r="C164" s="40">
        <f>ROW()-ROW(Prüfkriterien_10[[#Headers],[Spalte3]])</f>
        <v>4</v>
      </c>
      <c r="D164" s="40">
        <f>(Prüfkriterien_10[Spalte2]+100)/10</f>
        <v>10.4</v>
      </c>
      <c r="E164" s="26"/>
      <c r="F164" s="27"/>
      <c r="G164" s="27"/>
      <c r="H164" s="28"/>
      <c r="I164" s="28"/>
      <c r="J164" s="28"/>
      <c r="K164" s="28"/>
      <c r="L164" s="28"/>
      <c r="M164" s="29"/>
    </row>
    <row r="165" spans="2:13" hidden="1" x14ac:dyDescent="0.2">
      <c r="B165" s="47" t="str">
        <f>CONCATENATE("10.",Prüfkriterien_10[[#This Row],[Spalte2]])</f>
        <v>10.5</v>
      </c>
      <c r="C165" s="48">
        <f>ROW()-ROW(Prüfkriterien_10[[#Headers],[Spalte3]])</f>
        <v>5</v>
      </c>
      <c r="D165" s="48">
        <f>(Prüfkriterien_10[Spalte2]+100)/10</f>
        <v>10.5</v>
      </c>
      <c r="E165" s="49"/>
      <c r="F165" s="50"/>
      <c r="G165" s="50"/>
      <c r="H165" s="51"/>
      <c r="I165" s="51"/>
      <c r="J165" s="51"/>
      <c r="K165" s="51"/>
      <c r="L165" s="51"/>
      <c r="M165" s="52"/>
    </row>
    <row r="166" spans="2:13" hidden="1" x14ac:dyDescent="0.2">
      <c r="B166" s="114" t="s">
        <v>72</v>
      </c>
      <c r="C166" s="115"/>
      <c r="D166" s="115"/>
      <c r="E166" s="115"/>
      <c r="F166" s="115"/>
      <c r="G166" s="115"/>
      <c r="H166" s="115"/>
      <c r="I166" s="115"/>
      <c r="J166" s="115"/>
      <c r="K166" s="115"/>
      <c r="L166" s="115"/>
      <c r="M166" s="116"/>
    </row>
    <row r="167" spans="2:13" hidden="1" x14ac:dyDescent="0.2">
      <c r="B167" s="39" t="s">
        <v>43</v>
      </c>
      <c r="C167" s="40" t="s">
        <v>44</v>
      </c>
      <c r="D167" s="40" t="s">
        <v>45</v>
      </c>
      <c r="E167" s="26" t="s">
        <v>46</v>
      </c>
      <c r="F167" s="27" t="s">
        <v>47</v>
      </c>
      <c r="G167" s="27" t="s">
        <v>50</v>
      </c>
      <c r="H167" s="28" t="s">
        <v>51</v>
      </c>
      <c r="I167" s="28" t="s">
        <v>52</v>
      </c>
      <c r="J167" s="28" t="s">
        <v>53</v>
      </c>
      <c r="K167" s="28" t="s">
        <v>54</v>
      </c>
      <c r="L167" s="28" t="s">
        <v>55</v>
      </c>
      <c r="M167" s="29" t="s">
        <v>56</v>
      </c>
    </row>
    <row r="168" spans="2:13" hidden="1" x14ac:dyDescent="0.2">
      <c r="B168" s="39" t="str">
        <f>CONCATENATE("11.",Prüfkriterien_11[[#This Row],[Spalte2]])</f>
        <v>11.1</v>
      </c>
      <c r="C168" s="40">
        <f>ROW()-ROW(Prüfkriterien_11[[#Headers],[Spalte3]])</f>
        <v>1</v>
      </c>
      <c r="D168" s="40">
        <f>(Prüfkriterien_11[Spalte2]+110)/10</f>
        <v>11.1</v>
      </c>
      <c r="E168" s="26"/>
      <c r="F168" s="27"/>
      <c r="G168" s="27"/>
      <c r="H168" s="28"/>
      <c r="I168" s="28"/>
      <c r="J168" s="28"/>
      <c r="K168" s="28"/>
      <c r="L168" s="28"/>
      <c r="M168" s="29"/>
    </row>
    <row r="169" spans="2:13" hidden="1" x14ac:dyDescent="0.2">
      <c r="B169" s="47" t="str">
        <f>CONCATENATE("11.",Prüfkriterien_11[[#This Row],[Spalte2]])</f>
        <v>11.2</v>
      </c>
      <c r="C169" s="48">
        <f>ROW()-ROW(Prüfkriterien_11[[#Headers],[Spalte3]])</f>
        <v>2</v>
      </c>
      <c r="D169" s="48">
        <f>(Prüfkriterien_11[Spalte2]+110)/10</f>
        <v>11.2</v>
      </c>
      <c r="E169" s="49"/>
      <c r="F169" s="50"/>
      <c r="G169" s="50"/>
      <c r="H169" s="51"/>
      <c r="I169" s="51"/>
      <c r="J169" s="51"/>
      <c r="K169" s="51"/>
      <c r="L169" s="51"/>
      <c r="M169" s="52"/>
    </row>
    <row r="170" spans="2:13" hidden="1" x14ac:dyDescent="0.2">
      <c r="B170" s="39" t="str">
        <f>CONCATENATE("11.",Prüfkriterien_11[[#This Row],[Spalte2]])</f>
        <v>11.3</v>
      </c>
      <c r="C170" s="40">
        <f>ROW()-ROW(Prüfkriterien_11[[#Headers],[Spalte3]])</f>
        <v>3</v>
      </c>
      <c r="D170" s="40">
        <f>(Prüfkriterien_11[Spalte2]+110)/10</f>
        <v>11.3</v>
      </c>
      <c r="E170" s="26"/>
      <c r="F170" s="27"/>
      <c r="G170" s="27"/>
      <c r="H170" s="28"/>
      <c r="I170" s="28"/>
      <c r="J170" s="28"/>
      <c r="K170" s="28"/>
      <c r="L170" s="28"/>
      <c r="M170" s="29"/>
    </row>
    <row r="171" spans="2:13" hidden="1" x14ac:dyDescent="0.2">
      <c r="B171" s="39" t="str">
        <f>CONCATENATE("11.",Prüfkriterien_11[[#This Row],[Spalte2]])</f>
        <v>11.4</v>
      </c>
      <c r="C171" s="40">
        <f>ROW()-ROW(Prüfkriterien_11[[#Headers],[Spalte3]])</f>
        <v>4</v>
      </c>
      <c r="D171" s="40">
        <f>(Prüfkriterien_11[Spalte2]+110)/10</f>
        <v>11.4</v>
      </c>
      <c r="E171" s="26"/>
      <c r="F171" s="27"/>
      <c r="G171" s="27"/>
      <c r="H171" s="28"/>
      <c r="I171" s="28"/>
      <c r="J171" s="28"/>
      <c r="K171" s="28"/>
      <c r="L171" s="28"/>
      <c r="M171" s="29"/>
    </row>
    <row r="172" spans="2:13" ht="6.75" hidden="1" customHeight="1" x14ac:dyDescent="0.2">
      <c r="B172" s="47" t="str">
        <f>CONCATENATE("11.",Prüfkriterien_11[[#This Row],[Spalte2]])</f>
        <v>11.5</v>
      </c>
      <c r="C172" s="48">
        <f>ROW()-ROW(Prüfkriterien_11[[#Headers],[Spalte3]])</f>
        <v>5</v>
      </c>
      <c r="D172" s="48">
        <f>(Prüfkriterien_11[Spalte2]+110)/10</f>
        <v>11.5</v>
      </c>
      <c r="E172" s="49"/>
      <c r="F172" s="50"/>
      <c r="G172" s="50"/>
      <c r="H172" s="51"/>
      <c r="I172" s="51"/>
      <c r="J172" s="51"/>
      <c r="K172" s="51"/>
      <c r="L172" s="51"/>
      <c r="M172" s="52"/>
    </row>
    <row r="173" spans="2:13" hidden="1" x14ac:dyDescent="0.2"/>
    <row r="174" spans="2:13" hidden="1" x14ac:dyDescent="0.2"/>
    <row r="175" spans="2:13" hidden="1" x14ac:dyDescent="0.2"/>
    <row r="176" spans="2:13" hidden="1" x14ac:dyDescent="0.2"/>
    <row r="177" hidden="1" x14ac:dyDescent="0.2"/>
    <row r="178" hidden="1" x14ac:dyDescent="0.2"/>
    <row r="179" hidden="1" x14ac:dyDescent="0.2"/>
    <row r="180" hidden="1" x14ac:dyDescent="0.2"/>
    <row r="181" hidden="1" x14ac:dyDescent="0.2"/>
    <row r="182" hidden="1" x14ac:dyDescent="0.2"/>
  </sheetData>
  <sheetProtection algorithmName="SHA-512" hashValue="OnsvdCtslGv3yhyfdaDYaAPnRm2N+Ed3MdZ+PX48DhXWm7HFsLH2OfCmXDxFK32uyrviApoSsSK/g7mhGRKsRg==" saltValue="/aZUXJ/Wh8vJH/fH08o9jQ==" spinCount="100000" sheet="1" formatCells="0" formatRows="0" selectLockedCells="1"/>
  <mergeCells count="23">
    <mergeCell ref="B108:M108"/>
    <mergeCell ref="C4:K4"/>
    <mergeCell ref="B6:B7"/>
    <mergeCell ref="C6:C7"/>
    <mergeCell ref="E6:E7"/>
    <mergeCell ref="F6:F7"/>
    <mergeCell ref="G6:G7"/>
    <mergeCell ref="H6:L6"/>
    <mergeCell ref="M6:M7"/>
    <mergeCell ref="D6:D7"/>
    <mergeCell ref="B104:M104"/>
    <mergeCell ref="B2:M2"/>
    <mergeCell ref="B5:M5"/>
    <mergeCell ref="B8:M8"/>
    <mergeCell ref="B23:M23"/>
    <mergeCell ref="B32:M32"/>
    <mergeCell ref="B3:M3"/>
    <mergeCell ref="B166:M166"/>
    <mergeCell ref="B124:M124"/>
    <mergeCell ref="B135:M135"/>
    <mergeCell ref="B145:M145"/>
    <mergeCell ref="B152:M152"/>
    <mergeCell ref="B159:M159"/>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2023&amp;C&amp;G&amp;R
&amp;"Arial,Standard"&amp;8&amp;P von &amp;N</oddFooter>
  </headerFooter>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NOT(ISERROR(SEARCH("grau",H24)))</xm:f>
            <xm:f>"grau"</xm:f>
            <x14:dxf>
              <font>
                <color rgb="FF808080"/>
              </font>
              <fill>
                <patternFill>
                  <bgColor rgb="FF808080"/>
                </patternFill>
              </fill>
            </x14:dxf>
          </x14:cfRule>
          <xm:sqref>H105:L107 H136:L144 H33:L103 H24:L31 H109:L123</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H10:L22</xm:sqref>
        </x14:conditionalFormatting>
        <x14:conditionalFormatting xmlns:xm="http://schemas.microsoft.com/office/excel/2006/main">
          <x14:cfRule type="containsText" priority="6" operator="containsText" id="{3EA6EFDB-E455-4F38-A982-1E38324F0343}">
            <xm:f>NOT(ISERROR(SEARCH("grau",H125)))</xm:f>
            <xm:f>"grau"</xm:f>
            <x14:dxf>
              <font>
                <color rgb="FF808080"/>
              </font>
              <fill>
                <patternFill>
                  <bgColor rgb="FF808080"/>
                </patternFill>
              </fill>
            </x14:dxf>
          </x14:cfRule>
          <xm:sqref>H125:L134</xm:sqref>
        </x14:conditionalFormatting>
        <x14:conditionalFormatting xmlns:xm="http://schemas.microsoft.com/office/excel/2006/main">
          <x14:cfRule type="containsText" priority="4" operator="containsText" id="{CF7EDDB7-2157-4E54-80CC-AC6AB6FBA5CD}">
            <xm:f>NOT(ISERROR(SEARCH("grau",H146)))</xm:f>
            <xm:f>"grau"</xm:f>
            <x14:dxf>
              <font>
                <color rgb="FF808080"/>
              </font>
              <fill>
                <patternFill>
                  <bgColor rgb="FF808080"/>
                </patternFill>
              </fill>
            </x14:dxf>
          </x14:cfRule>
          <xm:sqref>H146:L151</xm:sqref>
        </x14:conditionalFormatting>
        <x14:conditionalFormatting xmlns:xm="http://schemas.microsoft.com/office/excel/2006/main">
          <x14:cfRule type="containsText" priority="3" operator="containsText" id="{A15A7D79-1345-4D48-A805-61E375A492E8}">
            <xm:f>NOT(ISERROR(SEARCH("grau",H153)))</xm:f>
            <xm:f>"grau"</xm:f>
            <x14:dxf>
              <font>
                <color rgb="FF808080"/>
              </font>
              <fill>
                <patternFill>
                  <bgColor rgb="FF808080"/>
                </patternFill>
              </fill>
            </x14:dxf>
          </x14:cfRule>
          <xm:sqref>H153:L158</xm:sqref>
        </x14:conditionalFormatting>
        <x14:conditionalFormatting xmlns:xm="http://schemas.microsoft.com/office/excel/2006/main">
          <x14:cfRule type="containsText" priority="2" operator="containsText" id="{24D64CB9-06C8-4AB6-96E9-068B2C93B725}">
            <xm:f>NOT(ISERROR(SEARCH("grau",H160)))</xm:f>
            <xm:f>"grau"</xm:f>
            <x14:dxf>
              <font>
                <color rgb="FF808080"/>
              </font>
              <fill>
                <patternFill>
                  <bgColor rgb="FF808080"/>
                </patternFill>
              </fill>
            </x14:dxf>
          </x14:cfRule>
          <xm:sqref>H160:L165</xm:sqref>
        </x14:conditionalFormatting>
        <x14:conditionalFormatting xmlns:xm="http://schemas.microsoft.com/office/excel/2006/main">
          <x14:cfRule type="containsText" priority="1" operator="containsText" id="{04852FE4-12C5-447A-9DDA-1F52D59ECA2D}">
            <xm:f>NOT(ISERROR(SEARCH("grau",H167)))</xm:f>
            <xm:f>"grau"</xm:f>
            <x14:dxf>
              <font>
                <color rgb="FF808080"/>
              </font>
              <fill>
                <patternFill>
                  <bgColor rgb="FF808080"/>
                </patternFill>
              </fill>
            </x14:dxf>
          </x14:cfRule>
          <xm:sqref>H167:L172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H125:L134 H146:L151 H153:L158 H160:L165 H167:L172 H105:L107 H136:L144 H33:L103 H9:L22 H24:L31 H109:L123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F9" sqref="F9"/>
    </sheetView>
  </sheetViews>
  <sheetFormatPr baseColWidth="10" defaultColWidth="11.5703125" defaultRowHeight="14.25" x14ac:dyDescent="0.2"/>
  <cols>
    <col min="1" max="1" width="1.28515625" style="6" customWidth="1"/>
    <col min="2" max="2" width="29.28515625" style="6" customWidth="1"/>
    <col min="3" max="3" width="53.28515625" style="7" customWidth="1"/>
    <col min="4" max="4" width="1.28515625" style="6" customWidth="1"/>
    <col min="5" max="16384" width="11.5703125" style="6"/>
  </cols>
  <sheetData>
    <row r="1" spans="2:5" ht="6" customHeight="1" x14ac:dyDescent="0.2"/>
    <row r="2" spans="2:5" ht="15" x14ac:dyDescent="0.25">
      <c r="B2" s="130" t="s">
        <v>74</v>
      </c>
      <c r="C2" s="130"/>
    </row>
    <row r="3" spans="2:5" ht="7.9" customHeight="1" x14ac:dyDescent="0.25">
      <c r="B3" s="8"/>
      <c r="C3" s="8"/>
    </row>
    <row r="4" spans="2:5" ht="55.9" customHeight="1" x14ac:dyDescent="0.25">
      <c r="B4" s="131" t="s">
        <v>42</v>
      </c>
      <c r="C4" s="131"/>
    </row>
    <row r="5" spans="2:5" ht="7.9" customHeight="1" x14ac:dyDescent="0.2">
      <c r="B5" s="9"/>
      <c r="C5" s="9"/>
    </row>
    <row r="6" spans="2:5" s="10" customFormat="1" ht="25.9" customHeight="1" x14ac:dyDescent="0.25">
      <c r="B6" s="62" t="s">
        <v>57</v>
      </c>
      <c r="C6" s="45" t="s">
        <v>77</v>
      </c>
    </row>
    <row r="7" spans="2:5" s="10" customFormat="1" ht="25.9" customHeight="1" x14ac:dyDescent="0.25">
      <c r="B7" s="62" t="s">
        <v>75</v>
      </c>
      <c r="C7" s="45" t="s">
        <v>78</v>
      </c>
    </row>
    <row r="8" spans="2:5" s="10" customFormat="1" ht="25.9" customHeight="1" x14ac:dyDescent="0.25">
      <c r="B8" s="61" t="s">
        <v>73</v>
      </c>
      <c r="C8" s="46" t="s">
        <v>93</v>
      </c>
    </row>
    <row r="9" spans="2:5" s="10" customFormat="1" ht="25.9" customHeight="1" x14ac:dyDescent="0.25">
      <c r="B9" s="54" t="s">
        <v>58</v>
      </c>
      <c r="C9" s="12" t="s">
        <v>15</v>
      </c>
    </row>
    <row r="10" spans="2:5" s="10" customFormat="1" ht="25.9" customHeight="1" x14ac:dyDescent="0.25">
      <c r="B10" s="11"/>
      <c r="C10" s="71"/>
      <c r="E10" s="63" t="s">
        <v>76</v>
      </c>
    </row>
    <row r="11" spans="2:5" s="10" customFormat="1" ht="25.9" customHeight="1" x14ac:dyDescent="0.25">
      <c r="B11" s="11"/>
      <c r="C11" s="70" t="s">
        <v>40</v>
      </c>
    </row>
    <row r="12" spans="2:5" s="10" customFormat="1" ht="25.9" customHeight="1" x14ac:dyDescent="0.25">
      <c r="B12" s="54" t="s">
        <v>59</v>
      </c>
      <c r="C12" s="65" t="s">
        <v>27</v>
      </c>
    </row>
    <row r="13" spans="2:5" s="10" customFormat="1" ht="25.9" customHeight="1" x14ac:dyDescent="0.25">
      <c r="B13" s="11"/>
      <c r="C13" s="65" t="s">
        <v>28</v>
      </c>
    </row>
    <row r="14" spans="2:5" s="10" customFormat="1" ht="25.9" customHeight="1" x14ac:dyDescent="0.25">
      <c r="B14" s="11"/>
      <c r="C14" s="65"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2022-11-14T14:00:16Z</dcterms:modified>
</cp:coreProperties>
</file>