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codeName="DieseArbeitsmappe" defaultThemeVersion="124226"/>
  <workbookProtection workbookPassword="AA96" lockStructure="1"/>
  <bookViews>
    <workbookView xWindow="240" yWindow="108" windowWidth="14808" windowHeight="8016"/>
  </bookViews>
  <sheets>
    <sheet name="Angaben zum Audit" sheetId="1" r:id="rId1"/>
    <sheet name="Maßnahmenplan" sheetId="2" r:id="rId2"/>
    <sheet name="Checkliste" sheetId="7" r:id="rId3"/>
    <sheet name="Einstellungen" sheetId="4" r:id="rId4"/>
  </sheets>
  <definedNames>
    <definedName name="_AZeit">Einstellungen!#REF!</definedName>
    <definedName name="_Betriebsname">Einstellungen!$C$7</definedName>
    <definedName name="_Betriesname">Einstellungen!$C$7</definedName>
    <definedName name="_chbx">Einstellungen!$C$9</definedName>
    <definedName name="_Datum">Einstellungen!$C$6</definedName>
    <definedName name="_Dauer">Einstellungen!#REF!</definedName>
    <definedName name="_EZeit">Einstellungen!#REF!</definedName>
    <definedName name="_grau">Einstellungen!$C$10</definedName>
    <definedName name="_KO">Einstellungen!$C$14</definedName>
    <definedName name="_lAbw">Einstellungen!$C$12</definedName>
    <definedName name="_RLV">Einstellungen!$C$8</definedName>
    <definedName name="_sAbw">Einstellungen!$C$13</definedName>
    <definedName name="_Version">Einstellungen!#REF!</definedName>
    <definedName name="_xlnm.Print_Titles" localSheetId="2">Checkliste!$2:$7</definedName>
    <definedName name="Print_Area" localSheetId="0">'Angaben zum Audit'!$A$1:$M$32</definedName>
    <definedName name="Print_Area" localSheetId="2">Checkliste!$A$1:$N$181</definedName>
    <definedName name="Print_Area" localSheetId="1">Maßnahmenplan!$A$1:$J$24</definedName>
    <definedName name="Print_Titles" localSheetId="2">Checkliste!$1:$7</definedName>
  </definedNames>
  <calcPr calcId="162913"/>
</workbook>
</file>

<file path=xl/calcChain.xml><?xml version="1.0" encoding="utf-8"?>
<calcChain xmlns="http://schemas.openxmlformats.org/spreadsheetml/2006/main">
  <c r="C153" i="7" l="1"/>
  <c r="B153" i="7" s="1"/>
  <c r="C154" i="7"/>
  <c r="B154" i="7" s="1"/>
  <c r="C142" i="7"/>
  <c r="B142" i="7" s="1"/>
  <c r="C143" i="7"/>
  <c r="B143" i="7" s="1"/>
  <c r="C144" i="7"/>
  <c r="D144" i="7" s="1"/>
  <c r="C145" i="7"/>
  <c r="D145" i="7" s="1"/>
  <c r="D153" i="7" l="1"/>
  <c r="D154" i="7"/>
  <c r="D142" i="7"/>
  <c r="B144" i="7"/>
  <c r="D143" i="7"/>
  <c r="B145" i="7"/>
  <c r="C21" i="7" l="1"/>
  <c r="B21" i="7" s="1"/>
  <c r="C124" i="7"/>
  <c r="B124" i="7" s="1"/>
  <c r="C125" i="7"/>
  <c r="B125" i="7" s="1"/>
  <c r="C126" i="7"/>
  <c r="B126" i="7" s="1"/>
  <c r="C127" i="7"/>
  <c r="B127" i="7" s="1"/>
  <c r="C128" i="7"/>
  <c r="B128" i="7" s="1"/>
  <c r="C129" i="7"/>
  <c r="B129" i="7" s="1"/>
  <c r="C130" i="7"/>
  <c r="B130" i="7" s="1"/>
  <c r="C131" i="7"/>
  <c r="B131" i="7" s="1"/>
  <c r="C132" i="7"/>
  <c r="B132" i="7" s="1"/>
  <c r="C133" i="7"/>
  <c r="B133" i="7" s="1"/>
  <c r="C134" i="7"/>
  <c r="B134" i="7" s="1"/>
  <c r="D125" i="7" l="1"/>
  <c r="D124" i="7"/>
  <c r="D21" i="7"/>
  <c r="D126" i="7"/>
  <c r="D127" i="7"/>
  <c r="D129" i="7"/>
  <c r="D128" i="7"/>
  <c r="D131" i="7"/>
  <c r="D130" i="7"/>
  <c r="D132" i="7"/>
  <c r="D133" i="7"/>
  <c r="D134" i="7"/>
  <c r="C109" i="7" l="1"/>
  <c r="B109" i="7" s="1"/>
  <c r="C110" i="7"/>
  <c r="B110" i="7" s="1"/>
  <c r="C111" i="7"/>
  <c r="B111" i="7" s="1"/>
  <c r="C112" i="7"/>
  <c r="B112" i="7" s="1"/>
  <c r="C113" i="7"/>
  <c r="D113" i="7" s="1"/>
  <c r="C114" i="7"/>
  <c r="B114" i="7" s="1"/>
  <c r="C115" i="7"/>
  <c r="D115" i="7" s="1"/>
  <c r="C64" i="7"/>
  <c r="D64" i="7" s="1"/>
  <c r="C57" i="7"/>
  <c r="B57" i="7" s="1"/>
  <c r="C58" i="7"/>
  <c r="B58" i="7" s="1"/>
  <c r="C59" i="7"/>
  <c r="B59" i="7" s="1"/>
  <c r="C60" i="7"/>
  <c r="B60" i="7" s="1"/>
  <c r="C61" i="7"/>
  <c r="B61" i="7" s="1"/>
  <c r="C62" i="7"/>
  <c r="B62" i="7" s="1"/>
  <c r="C63" i="7"/>
  <c r="B63" i="7" s="1"/>
  <c r="C65" i="7"/>
  <c r="B65" i="7" s="1"/>
  <c r="C66" i="7"/>
  <c r="B66" i="7" s="1"/>
  <c r="C67" i="7"/>
  <c r="B67" i="7" s="1"/>
  <c r="C68" i="7"/>
  <c r="B68" i="7" s="1"/>
  <c r="C69" i="7"/>
  <c r="B69" i="7" s="1"/>
  <c r="C70" i="7"/>
  <c r="B70" i="7" s="1"/>
  <c r="C71" i="7"/>
  <c r="B71" i="7" s="1"/>
  <c r="C72" i="7"/>
  <c r="B72" i="7" s="1"/>
  <c r="C73" i="7"/>
  <c r="B73" i="7" s="1"/>
  <c r="C74" i="7"/>
  <c r="B74" i="7" s="1"/>
  <c r="C75" i="7"/>
  <c r="B75" i="7" s="1"/>
  <c r="C76" i="7"/>
  <c r="B76" i="7" s="1"/>
  <c r="C77" i="7"/>
  <c r="B77" i="7" s="1"/>
  <c r="C78" i="7"/>
  <c r="B78" i="7" s="1"/>
  <c r="C79" i="7"/>
  <c r="B79" i="7" s="1"/>
  <c r="C80" i="7"/>
  <c r="B80" i="7" s="1"/>
  <c r="C81" i="7"/>
  <c r="B81" i="7" s="1"/>
  <c r="C82" i="7"/>
  <c r="B82" i="7" s="1"/>
  <c r="C83" i="7"/>
  <c r="B83" i="7" s="1"/>
  <c r="C84" i="7"/>
  <c r="D84" i="7" s="1"/>
  <c r="C85" i="7"/>
  <c r="B85" i="7" s="1"/>
  <c r="C86" i="7"/>
  <c r="B86" i="7" s="1"/>
  <c r="C87" i="7"/>
  <c r="B87" i="7" s="1"/>
  <c r="C88" i="7"/>
  <c r="B88" i="7" s="1"/>
  <c r="C89" i="7"/>
  <c r="B89" i="7" s="1"/>
  <c r="C90" i="7"/>
  <c r="B90" i="7" s="1"/>
  <c r="C91" i="7"/>
  <c r="B91" i="7" s="1"/>
  <c r="C92" i="7"/>
  <c r="B92" i="7" s="1"/>
  <c r="C54" i="7"/>
  <c r="B54" i="7" s="1"/>
  <c r="C51" i="7"/>
  <c r="B51" i="7" s="1"/>
  <c r="C52" i="7"/>
  <c r="B52" i="7" s="1"/>
  <c r="C53" i="7"/>
  <c r="B53" i="7" s="1"/>
  <c r="C55" i="7"/>
  <c r="B55" i="7" s="1"/>
  <c r="C56" i="7"/>
  <c r="B56" i="7" s="1"/>
  <c r="C93" i="7"/>
  <c r="B93" i="7" s="1"/>
  <c r="C94" i="7"/>
  <c r="B94" i="7" s="1"/>
  <c r="C95" i="7"/>
  <c r="B95" i="7" s="1"/>
  <c r="C96" i="7"/>
  <c r="B96" i="7" s="1"/>
  <c r="C40" i="7"/>
  <c r="B40" i="7" s="1"/>
  <c r="C41" i="7"/>
  <c r="B41" i="7" s="1"/>
  <c r="C42" i="7"/>
  <c r="D42" i="7" s="1"/>
  <c r="C43" i="7"/>
  <c r="D43" i="7" s="1"/>
  <c r="C44" i="7"/>
  <c r="B44" i="7" s="1"/>
  <c r="C45" i="7"/>
  <c r="D45" i="7" s="1"/>
  <c r="C46" i="7"/>
  <c r="B46" i="7" s="1"/>
  <c r="C47" i="7"/>
  <c r="B47" i="7" s="1"/>
  <c r="C48" i="7"/>
  <c r="D48" i="7" s="1"/>
  <c r="C49" i="7"/>
  <c r="B49" i="7" s="1"/>
  <c r="C50" i="7"/>
  <c r="B50" i="7" s="1"/>
  <c r="C97" i="7"/>
  <c r="B97" i="7" s="1"/>
  <c r="C98" i="7"/>
  <c r="B98" i="7" s="1"/>
  <c r="C99" i="7"/>
  <c r="B99" i="7" s="1"/>
  <c r="C100" i="7"/>
  <c r="B100" i="7" s="1"/>
  <c r="C101" i="7"/>
  <c r="B101" i="7" s="1"/>
  <c r="C102" i="7"/>
  <c r="B102" i="7" s="1"/>
  <c r="C103" i="7"/>
  <c r="B103" i="7" s="1"/>
  <c r="C104" i="7"/>
  <c r="B104" i="7" s="1"/>
  <c r="C105" i="7"/>
  <c r="B105" i="7" s="1"/>
  <c r="D110" i="7" l="1"/>
  <c r="D109" i="7"/>
  <c r="D112" i="7"/>
  <c r="B113" i="7"/>
  <c r="D111" i="7"/>
  <c r="D114" i="7"/>
  <c r="B115" i="7"/>
  <c r="D62" i="7"/>
  <c r="B64" i="7"/>
  <c r="D59" i="7"/>
  <c r="D57" i="7"/>
  <c r="D60" i="7"/>
  <c r="D58" i="7"/>
  <c r="D63" i="7"/>
  <c r="D61" i="7"/>
  <c r="D65" i="7"/>
  <c r="D69" i="7"/>
  <c r="D66" i="7"/>
  <c r="D68" i="7"/>
  <c r="D67" i="7"/>
  <c r="D70" i="7"/>
  <c r="D71" i="7"/>
  <c r="D73" i="7"/>
  <c r="D72" i="7"/>
  <c r="D75" i="7"/>
  <c r="D74" i="7"/>
  <c r="D76" i="7"/>
  <c r="D79" i="7"/>
  <c r="D85" i="7"/>
  <c r="D78" i="7"/>
  <c r="D77" i="7"/>
  <c r="D80" i="7"/>
  <c r="D83" i="7"/>
  <c r="D81" i="7"/>
  <c r="D92" i="7"/>
  <c r="D82" i="7"/>
  <c r="B84" i="7"/>
  <c r="D87" i="7"/>
  <c r="D86" i="7"/>
  <c r="D88" i="7"/>
  <c r="D90" i="7"/>
  <c r="D89" i="7"/>
  <c r="D50" i="7"/>
  <c r="D56" i="7"/>
  <c r="D91" i="7"/>
  <c r="D54" i="7"/>
  <c r="D52" i="7"/>
  <c r="D55" i="7"/>
  <c r="D51" i="7"/>
  <c r="D53" i="7"/>
  <c r="D93" i="7"/>
  <c r="D94" i="7"/>
  <c r="D95" i="7"/>
  <c r="D100" i="7"/>
  <c r="D96" i="7"/>
  <c r="D47" i="7"/>
  <c r="B43" i="7"/>
  <c r="D49" i="7"/>
  <c r="B45" i="7"/>
  <c r="B42" i="7"/>
  <c r="D44" i="7"/>
  <c r="D41" i="7"/>
  <c r="D46" i="7"/>
  <c r="D40" i="7"/>
  <c r="D97" i="7"/>
  <c r="B48" i="7"/>
  <c r="D99" i="7"/>
  <c r="D98" i="7"/>
  <c r="D101" i="7"/>
  <c r="D102" i="7"/>
  <c r="D103" i="7"/>
  <c r="D104" i="7"/>
  <c r="D105" i="7"/>
  <c r="C29" i="7" l="1"/>
  <c r="B29" i="7" s="1"/>
  <c r="C30" i="7"/>
  <c r="B30" i="7" s="1"/>
  <c r="C31" i="7"/>
  <c r="B31" i="7" s="1"/>
  <c r="C32" i="7"/>
  <c r="B32" i="7" s="1"/>
  <c r="C33" i="7"/>
  <c r="B33" i="7" s="1"/>
  <c r="C19" i="7"/>
  <c r="B19" i="7" s="1"/>
  <c r="C20" i="7"/>
  <c r="B20" i="7" s="1"/>
  <c r="C22" i="7"/>
  <c r="B22" i="7" s="1"/>
  <c r="C23" i="7"/>
  <c r="B23" i="7" s="1"/>
  <c r="C24" i="7"/>
  <c r="B24" i="7" s="1"/>
  <c r="C15" i="7"/>
  <c r="B15" i="7" s="1"/>
  <c r="C16" i="7"/>
  <c r="B16" i="7" s="1"/>
  <c r="C17" i="7"/>
  <c r="B17" i="7" s="1"/>
  <c r="C18" i="7"/>
  <c r="B18" i="7" s="1"/>
  <c r="D32" i="7" l="1"/>
  <c r="D30" i="7"/>
  <c r="D29" i="7"/>
  <c r="D33" i="7"/>
  <c r="D31" i="7"/>
  <c r="D22" i="7"/>
  <c r="D20" i="7"/>
  <c r="D24" i="7"/>
  <c r="D19" i="7"/>
  <c r="D23" i="7"/>
  <c r="D15" i="7"/>
  <c r="D16" i="7"/>
  <c r="D17" i="7"/>
  <c r="D18" i="7"/>
  <c r="C248" i="7" l="1"/>
  <c r="B248" i="7" s="1"/>
  <c r="C247" i="7"/>
  <c r="B247" i="7" s="1"/>
  <c r="C246" i="7"/>
  <c r="D246" i="7" s="1"/>
  <c r="C245" i="7"/>
  <c r="B245" i="7" s="1"/>
  <c r="C244" i="7"/>
  <c r="D244" i="7" s="1"/>
  <c r="C241" i="7"/>
  <c r="B241" i="7" s="1"/>
  <c r="C240" i="7"/>
  <c r="B240" i="7" s="1"/>
  <c r="C239" i="7"/>
  <c r="D239" i="7" s="1"/>
  <c r="C238" i="7"/>
  <c r="D238" i="7" s="1"/>
  <c r="C237" i="7"/>
  <c r="D237" i="7" s="1"/>
  <c r="C234" i="7"/>
  <c r="B234" i="7" s="1"/>
  <c r="C233" i="7"/>
  <c r="B233" i="7" s="1"/>
  <c r="C232" i="7"/>
  <c r="D232" i="7" s="1"/>
  <c r="C231" i="7"/>
  <c r="D231" i="7" s="1"/>
  <c r="C230" i="7"/>
  <c r="D230" i="7" s="1"/>
  <c r="C227" i="7"/>
  <c r="D227" i="7" s="1"/>
  <c r="C226" i="7"/>
  <c r="D226" i="7" s="1"/>
  <c r="C225" i="7"/>
  <c r="D225" i="7" s="1"/>
  <c r="C224" i="7"/>
  <c r="B224" i="7" s="1"/>
  <c r="C223" i="7"/>
  <c r="B223" i="7" s="1"/>
  <c r="C220" i="7"/>
  <c r="D220" i="7" s="1"/>
  <c r="C219" i="7"/>
  <c r="D219" i="7" s="1"/>
  <c r="C218" i="7"/>
  <c r="D218" i="7" s="1"/>
  <c r="C217" i="7"/>
  <c r="D217" i="7" s="1"/>
  <c r="C216" i="7"/>
  <c r="B216" i="7" s="1"/>
  <c r="C213" i="7"/>
  <c r="D213" i="7" s="1"/>
  <c r="C212" i="7"/>
  <c r="D212" i="7" s="1"/>
  <c r="C211" i="7"/>
  <c r="D211" i="7" s="1"/>
  <c r="C210" i="7"/>
  <c r="B210" i="7" s="1"/>
  <c r="C209" i="7"/>
  <c r="B209" i="7" s="1"/>
  <c r="C206" i="7"/>
  <c r="B206" i="7" s="1"/>
  <c r="C205" i="7"/>
  <c r="B205" i="7" s="1"/>
  <c r="C204" i="7"/>
  <c r="D204" i="7" s="1"/>
  <c r="C203" i="7"/>
  <c r="D203" i="7" s="1"/>
  <c r="C202" i="7"/>
  <c r="D202" i="7" s="1"/>
  <c r="C199" i="7"/>
  <c r="D199" i="7" s="1"/>
  <c r="C198" i="7"/>
  <c r="D198" i="7" s="1"/>
  <c r="C197" i="7"/>
  <c r="B197" i="7" s="1"/>
  <c r="C196" i="7"/>
  <c r="B196" i="7" s="1"/>
  <c r="C195" i="7"/>
  <c r="B195" i="7" s="1"/>
  <c r="C192" i="7"/>
  <c r="D192" i="7" s="1"/>
  <c r="C191" i="7"/>
  <c r="D191" i="7" s="1"/>
  <c r="C190" i="7"/>
  <c r="B190" i="7" s="1"/>
  <c r="C189" i="7"/>
  <c r="B189" i="7" s="1"/>
  <c r="C188" i="7"/>
  <c r="B188" i="7" s="1"/>
  <c r="B219" i="7" l="1"/>
  <c r="D216" i="7"/>
  <c r="B218" i="7"/>
  <c r="B226" i="7"/>
  <c r="D210" i="7"/>
  <c r="B225" i="7"/>
  <c r="B220" i="7"/>
  <c r="B213" i="7"/>
  <c r="B232" i="7"/>
  <c r="B231" i="7"/>
  <c r="B212" i="7"/>
  <c r="B204" i="7"/>
  <c r="B217" i="7"/>
  <c r="B239" i="7"/>
  <c r="B203" i="7"/>
  <c r="B238" i="7"/>
  <c r="B211" i="7"/>
  <c r="B202" i="7"/>
  <c r="B246" i="7"/>
  <c r="D224" i="7"/>
  <c r="B244" i="7"/>
  <c r="D248" i="7"/>
  <c r="D247" i="7"/>
  <c r="D245" i="7"/>
  <c r="D241" i="7"/>
  <c r="D240" i="7"/>
  <c r="B237" i="7"/>
  <c r="B230" i="7"/>
  <c r="D233" i="7"/>
  <c r="D234" i="7"/>
  <c r="B227" i="7"/>
  <c r="D223" i="7"/>
  <c r="D209" i="7"/>
  <c r="D206" i="7"/>
  <c r="D205" i="7"/>
  <c r="B199" i="7"/>
  <c r="D197" i="7"/>
  <c r="D196" i="7"/>
  <c r="D195" i="7"/>
  <c r="B198" i="7"/>
  <c r="D189" i="7"/>
  <c r="D190" i="7"/>
  <c r="D188" i="7"/>
  <c r="B192" i="7"/>
  <c r="B191" i="7"/>
  <c r="C11" i="7"/>
  <c r="B11" i="7" s="1"/>
  <c r="D11" i="7" l="1"/>
  <c r="B2" i="2"/>
  <c r="B2" i="7"/>
  <c r="B2" i="1"/>
  <c r="C13" i="7" l="1"/>
  <c r="D13" i="7" s="1"/>
  <c r="C14" i="7"/>
  <c r="D14" i="7" s="1"/>
  <c r="C185" i="7"/>
  <c r="B185" i="7" s="1"/>
  <c r="C184" i="7"/>
  <c r="B184" i="7" s="1"/>
  <c r="C183" i="7"/>
  <c r="D183" i="7" s="1"/>
  <c r="C182" i="7"/>
  <c r="D182" i="7" s="1"/>
  <c r="C181" i="7"/>
  <c r="B181" i="7" s="1"/>
  <c r="C178" i="7"/>
  <c r="D178" i="7" s="1"/>
  <c r="C177" i="7"/>
  <c r="B177" i="7" s="1"/>
  <c r="C176" i="7"/>
  <c r="D176" i="7" s="1"/>
  <c r="C175" i="7"/>
  <c r="D175" i="7" s="1"/>
  <c r="C174" i="7"/>
  <c r="D174" i="7" s="1"/>
  <c r="C171" i="7"/>
  <c r="D171" i="7" s="1"/>
  <c r="C170" i="7"/>
  <c r="B170" i="7" s="1"/>
  <c r="C169" i="7"/>
  <c r="D169" i="7" s="1"/>
  <c r="C168" i="7"/>
  <c r="D168" i="7" s="1"/>
  <c r="C167" i="7"/>
  <c r="B167" i="7" s="1"/>
  <c r="C164" i="7"/>
  <c r="D164" i="7" s="1"/>
  <c r="C163" i="7"/>
  <c r="B163" i="7" s="1"/>
  <c r="C162" i="7"/>
  <c r="D162" i="7" s="1"/>
  <c r="C161" i="7"/>
  <c r="D161" i="7" s="1"/>
  <c r="C160" i="7"/>
  <c r="B160" i="7" s="1"/>
  <c r="C157" i="7"/>
  <c r="B157" i="7" s="1"/>
  <c r="C156" i="7"/>
  <c r="B156" i="7" s="1"/>
  <c r="C155" i="7"/>
  <c r="D155" i="7" s="1"/>
  <c r="C152" i="7"/>
  <c r="D152" i="7" s="1"/>
  <c r="C151" i="7"/>
  <c r="B151" i="7" s="1"/>
  <c r="C148" i="7"/>
  <c r="D148" i="7" s="1"/>
  <c r="C147" i="7"/>
  <c r="B147" i="7" s="1"/>
  <c r="C146" i="7"/>
  <c r="D146" i="7" s="1"/>
  <c r="C141" i="7"/>
  <c r="D141" i="7" s="1"/>
  <c r="C140" i="7"/>
  <c r="B140" i="7" s="1"/>
  <c r="B146" i="7" l="1"/>
  <c r="B164" i="7"/>
  <c r="B168" i="7"/>
  <c r="B176" i="7"/>
  <c r="B13" i="7"/>
  <c r="B141" i="7"/>
  <c r="B155" i="7"/>
  <c r="B171" i="7"/>
  <c r="B175" i="7"/>
  <c r="B183" i="7"/>
  <c r="B148" i="7"/>
  <c r="B152" i="7"/>
  <c r="B162" i="7"/>
  <c r="B178" i="7"/>
  <c r="B174" i="7"/>
  <c r="B182" i="7"/>
  <c r="B161" i="7"/>
  <c r="B169" i="7"/>
  <c r="B14" i="7"/>
  <c r="D140" i="7"/>
  <c r="D147" i="7"/>
  <c r="D185" i="7"/>
  <c r="D181" i="7"/>
  <c r="D184" i="7"/>
  <c r="D177" i="7"/>
  <c r="D167" i="7"/>
  <c r="D170" i="7"/>
  <c r="D160" i="7"/>
  <c r="D163" i="7"/>
  <c r="D157" i="7"/>
  <c r="D151" i="7"/>
  <c r="D156" i="7"/>
  <c r="C136" i="7" l="1"/>
  <c r="B136" i="7" s="1"/>
  <c r="C135" i="7"/>
  <c r="B135" i="7" s="1"/>
  <c r="D136" i="7" l="1"/>
  <c r="D135" i="7"/>
  <c r="C137" i="7"/>
  <c r="D137" i="7" s="1"/>
  <c r="C123" i="7"/>
  <c r="D123" i="7" s="1"/>
  <c r="C119" i="7"/>
  <c r="D119" i="7" s="1"/>
  <c r="C118" i="7"/>
  <c r="D118" i="7" s="1"/>
  <c r="C116" i="7"/>
  <c r="D116" i="7" s="1"/>
  <c r="C117" i="7"/>
  <c r="D117" i="7" s="1"/>
  <c r="C39" i="7"/>
  <c r="B39" i="7" s="1"/>
  <c r="C38" i="7"/>
  <c r="D38" i="7" s="1"/>
  <c r="C37" i="7"/>
  <c r="D37" i="7" s="1"/>
  <c r="C28" i="7"/>
  <c r="D28" i="7" s="1"/>
  <c r="B137" i="7" l="1"/>
  <c r="B123" i="7"/>
  <c r="B119" i="7"/>
  <c r="B118" i="7"/>
  <c r="B116" i="7"/>
  <c r="B117" i="7"/>
  <c r="D39" i="7"/>
  <c r="B38" i="7"/>
  <c r="B37" i="7"/>
  <c r="B28" i="7"/>
  <c r="C36" i="7" l="1"/>
  <c r="C27" i="7"/>
  <c r="C108" i="7"/>
  <c r="C122" i="7"/>
  <c r="C10" i="7"/>
  <c r="C12" i="7"/>
  <c r="D36" i="7" l="1"/>
  <c r="B36" i="7"/>
  <c r="D108" i="7"/>
  <c r="B108" i="7"/>
  <c r="D10" i="7"/>
  <c r="B10" i="7"/>
  <c r="D122" i="7"/>
  <c r="B122" i="7"/>
  <c r="D27" i="7"/>
  <c r="B27" i="7"/>
  <c r="D12" i="7"/>
  <c r="B12" i="7"/>
</calcChain>
</file>

<file path=xl/sharedStrings.xml><?xml version="1.0" encoding="utf-8"?>
<sst xmlns="http://schemas.openxmlformats.org/spreadsheetml/2006/main" count="789" uniqueCount="403">
  <si>
    <t>Angaben zum Audit</t>
  </si>
  <si>
    <t>Zertifizierungsstelle</t>
  </si>
  <si>
    <t>Name Auditor</t>
  </si>
  <si>
    <t>Name Auskunftsperson</t>
  </si>
  <si>
    <t>Markenlizenznehmer</t>
  </si>
  <si>
    <t>Auftraggeber des Audits</t>
  </si>
  <si>
    <t>Auditart</t>
  </si>
  <si>
    <t>Auditzeit</t>
  </si>
  <si>
    <t>Anzahl festgestellter Abweichungen</t>
  </si>
  <si>
    <t>Ende:</t>
  </si>
  <si>
    <t>Dauer:</t>
  </si>
  <si>
    <t>Das Audit konnte nicht durchgeführt werden</t>
  </si>
  <si>
    <t>Kein Ansprechpartner vor Ort</t>
  </si>
  <si>
    <t>Zugang wurde verweigert</t>
  </si>
  <si>
    <t>X</t>
  </si>
  <si>
    <t>Ort, Datum</t>
  </si>
  <si>
    <t>Unterschrift Betriebsverantwortlicher</t>
  </si>
  <si>
    <t>Unterschrift Auditor</t>
  </si>
  <si>
    <t xml:space="preserve">        Unterschrift Betriebsverantwortlicher</t>
  </si>
  <si>
    <t>Betrieb:</t>
  </si>
  <si>
    <t>Maßnahmenplan</t>
  </si>
  <si>
    <t>Lfd. Nr.</t>
  </si>
  <si>
    <t>Beschreibung der Abweichung</t>
  </si>
  <si>
    <t>Bewertung</t>
  </si>
  <si>
    <t>Vereinbarte Korrekturmaßnahme</t>
  </si>
  <si>
    <t>Behebungsfrist</t>
  </si>
  <si>
    <t>lAbw</t>
  </si>
  <si>
    <t>sAbw</t>
  </si>
  <si>
    <t>K.O.</t>
  </si>
  <si>
    <r>
      <t xml:space="preserve">Bewertung
</t>
    </r>
    <r>
      <rPr>
        <sz val="6"/>
        <color theme="1"/>
        <rFont val="Arial"/>
        <family val="2"/>
      </rPr>
      <t>(lAbw, sAbw, K.O.)</t>
    </r>
  </si>
  <si>
    <t>Prüfkriterien</t>
  </si>
  <si>
    <t>Lfd. Nr</t>
  </si>
  <si>
    <t>Kapitel
Richtlinie</t>
  </si>
  <si>
    <t>Kriterium</t>
  </si>
  <si>
    <t>Erläuterung / 
Durchführungshinweis</t>
  </si>
  <si>
    <t>Beschreibung</t>
  </si>
  <si>
    <t>grau</t>
  </si>
  <si>
    <t>erfüllt</t>
  </si>
  <si>
    <r>
      <t xml:space="preserve">Auf diesem Tabellenblatt werden dokumentübergreifende Variablen definiert.
Es kann nur der Text der gelben Felder angepasst werden.
</t>
    </r>
    <r>
      <rPr>
        <b/>
        <sz val="11"/>
        <color theme="1"/>
        <rFont val="Arial"/>
        <family val="2"/>
      </rPr>
      <t xml:space="preserve">
</t>
    </r>
    <r>
      <rPr>
        <b/>
        <sz val="11"/>
        <color rgb="FFFF0000"/>
        <rFont val="Arial"/>
        <family val="2"/>
      </rPr>
      <t>ACHTUNG: DIESE SEITE NICHT DRUCKEN!</t>
    </r>
  </si>
  <si>
    <t>Spalte1</t>
  </si>
  <si>
    <t>Spalte2</t>
  </si>
  <si>
    <t>Spalte3</t>
  </si>
  <si>
    <t>Spalte4</t>
  </si>
  <si>
    <t>Spalte5</t>
  </si>
  <si>
    <t>Hilfsspalte_Num</t>
  </si>
  <si>
    <t>Hilfsspalte_Kom</t>
  </si>
  <si>
    <t>Spalte6</t>
  </si>
  <si>
    <t>Spalte7</t>
  </si>
  <si>
    <t>Spalte8</t>
  </si>
  <si>
    <t>Spalte9</t>
  </si>
  <si>
    <t>Spalte10</t>
  </si>
  <si>
    <t>Spalte11</t>
  </si>
  <si>
    <t>Spalte12</t>
  </si>
  <si>
    <t>Auditdatum:</t>
  </si>
  <si>
    <t>Drop Down Menü:</t>
  </si>
  <si>
    <t>Bewertung:</t>
  </si>
  <si>
    <t>Beginn:</t>
  </si>
  <si>
    <t>Auditdatum (TT.MM.JJJJ)</t>
  </si>
  <si>
    <t>Erstaudit:</t>
  </si>
  <si>
    <t>Folgeaudit:</t>
  </si>
  <si>
    <t>Nachaudit:</t>
  </si>
  <si>
    <t>Hiermit bestätige ich, dass die oben aufgeführten Korrekturmaßnahmen zwischen mir und dem Auditor vereinbart wurden. Die Zertifizierungsstelle ist spätestens mit Ablauf der im Maßnahmenplan festgelegten Frist über die Umsetzung einer Korrekturmaßnahme zu informieren.</t>
  </si>
  <si>
    <t>Checklisten Punkt</t>
  </si>
  <si>
    <t xml:space="preserve"> </t>
  </si>
  <si>
    <t>1. Dokumentenüberprüfung</t>
  </si>
  <si>
    <t>8.</t>
  </si>
  <si>
    <t>9.</t>
  </si>
  <si>
    <t>10.</t>
  </si>
  <si>
    <t>11.</t>
  </si>
  <si>
    <t>Titel der Checkliste:</t>
  </si>
  <si>
    <t>Einstellungen</t>
  </si>
  <si>
    <t>Betriebsname:</t>
  </si>
  <si>
    <t>&lt;- Hier nichts eintragen</t>
  </si>
  <si>
    <t>dd.mm.yyyy</t>
  </si>
  <si>
    <t>zzzzzz</t>
  </si>
  <si>
    <t>Aktuelle Anzahl Tiere</t>
  </si>
  <si>
    <t>Beschreibung / Nachweise / Belege</t>
  </si>
  <si>
    <t>Betrieb / auditierter Standort</t>
  </si>
  <si>
    <t>Betriebsregistriernummer</t>
  </si>
  <si>
    <t>Bemerkung</t>
  </si>
  <si>
    <t xml:space="preserve">Hiermit bestätige ich die Angaben zum Betrieb und zu Durchführung des Audits. Eine Kopie des Auditberichtes (mindestens dieses Deckblattes) und des Maßnahmenplans habe ich erhalten. </t>
  </si>
  <si>
    <r>
      <t>OK</t>
    </r>
    <r>
      <rPr>
        <vertAlign val="superscript"/>
        <sz val="10"/>
        <color theme="1"/>
        <rFont val="Arial"/>
        <family val="2"/>
      </rPr>
      <t>?1</t>
    </r>
  </si>
  <si>
    <r>
      <rPr>
        <vertAlign val="superscript"/>
        <sz val="10"/>
        <color theme="1"/>
        <rFont val="Arial"/>
        <family val="2"/>
      </rPr>
      <t>1</t>
    </r>
    <r>
      <rPr>
        <sz val="10"/>
        <color theme="1"/>
        <rFont val="Arial"/>
        <family val="2"/>
      </rPr>
      <t>von der Zertifizierungsstelle auszufüllen</t>
    </r>
  </si>
  <si>
    <t>12.</t>
  </si>
  <si>
    <t>13.</t>
  </si>
  <si>
    <t>14.</t>
  </si>
  <si>
    <t>15.</t>
  </si>
  <si>
    <t>16.</t>
  </si>
  <si>
    <t>17.</t>
  </si>
  <si>
    <t>18.</t>
  </si>
  <si>
    <t>19.</t>
  </si>
  <si>
    <t>20.</t>
  </si>
  <si>
    <r>
      <t xml:space="preserve">Nachweis wird im  </t>
    </r>
    <r>
      <rPr>
        <b/>
        <sz val="10"/>
        <color theme="1"/>
        <rFont val="Arial"/>
        <family val="2"/>
      </rPr>
      <t>→ Betriebsbeschreibungbogen</t>
    </r>
    <r>
      <rPr>
        <sz val="10"/>
        <color theme="1"/>
        <rFont val="Arial"/>
        <family val="2"/>
      </rPr>
      <t xml:space="preserve"> bestätigt.
Dieser enthält u.a. die Datenschutzerklärung und eine Einwilligung zur Dateneinsicht durch den DTSchB.</t>
    </r>
  </si>
  <si>
    <t>Dokumentenaudit:</t>
  </si>
  <si>
    <t>Der Systemteilnehmer erkennt die Nutzungsbedingungen und Vorgaben der Zertifizierungsstelle an.</t>
  </si>
  <si>
    <t xml:space="preserve">Der Betriebsbeschreibungsbogen ist vollständig und aktuell. </t>
  </si>
  <si>
    <t>Alle festgelegten Korrekturmaßnahmen wurden fristgerecht und wirksam umgesetzt.</t>
  </si>
  <si>
    <t xml:space="preserve">Die an eine ANG bzw. BiB geknüpften Auflagen werden eingehalten. </t>
  </si>
  <si>
    <r>
      <t>Nachweis über einen gültigen Vertrag mit der Zertifizierungsgesellschaft wird im</t>
    </r>
    <r>
      <rPr>
        <b/>
        <sz val="10"/>
        <color theme="1"/>
        <rFont val="Arial"/>
        <family val="2"/>
      </rPr>
      <t xml:space="preserve"> → Betriebsbeschreibungbogen</t>
    </r>
    <r>
      <rPr>
        <sz val="10"/>
        <color theme="1"/>
        <rFont val="Arial"/>
        <family val="2"/>
      </rPr>
      <t xml:space="preserve"> bestätigt.</t>
    </r>
  </si>
  <si>
    <t>Der Systemteilnehmer erkennt die Nutzungsbedingungen und Vorgaben des Labelgebers an.</t>
  </si>
  <si>
    <t>Abgleich des Betriebsbeschreibungsbogens, ggf. Korrektur bei betrieblichen Veränderungen.</t>
  </si>
  <si>
    <t>n. a.</t>
  </si>
  <si>
    <r>
      <t xml:space="preserve">Prüfung des vorangegangenen Auditberichts und der darin festgehaltenen Korrekturmaßnahmen zur Abstellung der Abweichungen. 
</t>
    </r>
    <r>
      <rPr>
        <b/>
        <sz val="10"/>
        <color theme="1"/>
        <rFont val="Arial"/>
        <family val="2"/>
      </rPr>
      <t xml:space="preserve">Erstaudit = n. a. </t>
    </r>
  </si>
  <si>
    <t xml:space="preserve">Keine ANG/BiB vorhanden = n. a.
Erstaudit = n. a. </t>
  </si>
  <si>
    <t>Hähne</t>
  </si>
  <si>
    <t>RL Zert 2024
3.3</t>
  </si>
  <si>
    <t>2.5</t>
  </si>
  <si>
    <t>RL Zert 2024
3.2</t>
  </si>
  <si>
    <t>RL Zert 2024
6.4.2</t>
  </si>
  <si>
    <t>RL Zert 2024
6</t>
  </si>
  <si>
    <t>Die Anforderungen bezüglich der Rahmenbedingungen werden erfüllt.</t>
  </si>
  <si>
    <t>2.2</t>
  </si>
  <si>
    <t>Tagesaktuelle Dokumentation.</t>
  </si>
  <si>
    <t>Es liegt ein gültiges KAT-Zertifikat vor.</t>
  </si>
  <si>
    <t>3.3</t>
  </si>
  <si>
    <t>Die TSL-Eigenkontrolle, welche alle TSL-Anforderungen umfasst, wird alle 12 Monate durchgeführt und dokumentiert.</t>
  </si>
  <si>
    <r>
      <rPr>
        <sz val="10"/>
        <color theme="1"/>
        <rFont val="Arial"/>
        <family val="2"/>
      </rPr>
      <t>Kein gültiges KAT-Zertifikat</t>
    </r>
    <r>
      <rPr>
        <b/>
        <sz val="10"/>
        <color theme="1"/>
        <rFont val="Arial"/>
        <family val="2"/>
      </rPr>
      <t xml:space="preserve"> = K. O.</t>
    </r>
  </si>
  <si>
    <t xml:space="preserve">Für Abweichungen, die in der TSL-Eigenkontrolle festgestellt wurden, sind Korrekturmaßnahmen und Fristen dokumentiert. </t>
  </si>
  <si>
    <t>Festgelegte Korrekturmaßnahmen aus der TSL-Eigenkontrolle wurden fristgerecht umgesetzt und dokumentiert.</t>
  </si>
  <si>
    <t>2.6</t>
  </si>
  <si>
    <t>2.4</t>
  </si>
  <si>
    <t>Die Anforderungen bez. der Meldepflicht werden erfüllt.</t>
  </si>
  <si>
    <t xml:space="preserve">Der Betriebsleiter bzw. die für die Tierhaltung hauptverantwortliche Person hat die nötige Sachkunde. </t>
  </si>
  <si>
    <t>2.8</t>
  </si>
  <si>
    <t>Überprüfung der Sachkunde gemäß RL Hähne, Kap. 2.7</t>
  </si>
  <si>
    <t>2.7</t>
  </si>
  <si>
    <t xml:space="preserve">Der Betriebsleiter bzw. die für die Tierhaltung hauptverantwortliche Person stellt sicher, dass alle Personen, die zur Betreuung und Kontrolle der Tiere beschäftigt sind, entsprechend ihrer Aufgaben fachgerecht geschult und unterwiesen wurden. </t>
  </si>
  <si>
    <t>Es ist dafür Sorge zu tragen, dass Unterweisungen sprachlich und inhaltlich verstanden worden sind. Unterweisungen sind zu dokumentieren (Datum, Name der unterweisenden und unterwiesenen Person/en, Thema).</t>
  </si>
  <si>
    <t>2. Allgemeine Anforderungen</t>
  </si>
  <si>
    <t>2.1</t>
  </si>
  <si>
    <t>Augenscheinliche Erfüllung der gesetzlichen Vorgaben gemäß der RL Hähne Kap. 2.1</t>
  </si>
  <si>
    <t>3.1</t>
  </si>
  <si>
    <t xml:space="preserve">Die Anforderungen bei ausnahmsweise gestatteter Paralellhaltung werden erfüllt. </t>
  </si>
  <si>
    <r>
      <t xml:space="preserve">Betriebsdefinition: Betriebsregistriernummer 
(Unternehmensnummer, InVeKos-Nummer, Balis Nummer, ZID-Nummer, VVVO-Nr.).
</t>
    </r>
    <r>
      <rPr>
        <b/>
        <sz val="10"/>
        <color theme="1"/>
        <rFont val="Arial"/>
        <family val="2"/>
      </rPr>
      <t>ANG = erfüllt</t>
    </r>
  </si>
  <si>
    <t>Uneingeschränkter Zugang für Zertifizierungssstellen; eigene Stallnummern; getrennte Bestandsbücher; eindeutige Kennzeichung auf Lieferscheinen; unterschiedliche Zuchtlinien im Stall.</t>
  </si>
  <si>
    <t>3.2</t>
  </si>
  <si>
    <t>Die Anforderungen an Manipulationen am Tier werden erfüllt.</t>
  </si>
  <si>
    <t>3.4</t>
  </si>
  <si>
    <r>
      <t xml:space="preserve">Die Einstallen von schnabelkupierten Küken ist nicht zulässig. </t>
    </r>
    <r>
      <rPr>
        <b/>
        <sz val="10"/>
        <color theme="1"/>
        <rFont val="Arial"/>
        <family val="2"/>
      </rPr>
      <t>K. O.</t>
    </r>
  </si>
  <si>
    <t>Die Vorgabe zur GVO-freien Fütterung wird eingehalten.</t>
  </si>
  <si>
    <t>4.6.1</t>
  </si>
  <si>
    <r>
      <t xml:space="preserve">Überprüfung der Futtermittellieferscheine oder VLOG-Zertifikate. Einsatz von GVO-haltigem Futtermittel = </t>
    </r>
    <r>
      <rPr>
        <b/>
        <sz val="10"/>
        <color theme="1"/>
        <rFont val="Arial"/>
        <family val="2"/>
      </rPr>
      <t>K. O.</t>
    </r>
  </si>
  <si>
    <t>Gültig ab: 01.01.2024
*Übergangsfrist für Bestandsbetriebe (Zertifizierung vor 01.01.;  s. bereichsspezifische Richtlinie, Kap. 1.2): Erfassung von Abweichungen ab 01.01., Berücksichtigung in Risikoeinstufung ab 01.07.</t>
  </si>
  <si>
    <t>3. Anforderungen an die Tierhaltung</t>
  </si>
  <si>
    <t>5. Tierbezogene Kriterien</t>
  </si>
  <si>
    <t>6. Fangen und Verladen</t>
  </si>
  <si>
    <t>7. Anforderungen an den Transport</t>
  </si>
  <si>
    <t>Die Anforderungen zur Gruppengröße werden eingehalten.</t>
  </si>
  <si>
    <t>4.4</t>
  </si>
  <si>
    <t>4.1</t>
  </si>
  <si>
    <t>Die Anforderungen an die Zucht werden erfüllt.</t>
  </si>
  <si>
    <t>4.2</t>
  </si>
  <si>
    <t xml:space="preserve">Die Anforderungen an die tgl. Kontrollen des Gesundheitszustandes der Tiere werden erfüllt. </t>
  </si>
  <si>
    <t>4.3.1</t>
  </si>
  <si>
    <r>
      <t>Zweinutzungs-Zuchtlinien werden auf Antrag des Zuchtunternehmens bzw. des Markenlizenznehmers zugelassen (</t>
    </r>
    <r>
      <rPr>
        <b/>
        <sz val="10"/>
        <color theme="1"/>
        <rFont val="Arial"/>
        <family val="2"/>
      </rPr>
      <t>→ MU 10.1</t>
    </r>
    <r>
      <rPr>
        <sz val="10"/>
        <color theme="1"/>
        <rFont val="Arial"/>
        <family val="2"/>
      </rPr>
      <t>).</t>
    </r>
  </si>
  <si>
    <t>Die Anforderungen an den Bestandsbetreuungsvertrag mit einem Tierarzt werden erfüllt.</t>
  </si>
  <si>
    <t>4.3.2</t>
  </si>
  <si>
    <t>4.3.3</t>
  </si>
  <si>
    <t>Die tierärztlichen Untersuchungsergebnisse  werden dokumentiert.</t>
  </si>
  <si>
    <r>
      <t xml:space="preserve">Dokumentation in Form der </t>
    </r>
    <r>
      <rPr>
        <b/>
        <sz val="10"/>
        <color theme="1"/>
        <rFont val="Arial"/>
        <family val="2"/>
      </rPr>
      <t>→ MU 10.3</t>
    </r>
  </si>
  <si>
    <t>Die Anforderungen an den Einsatz von Antibiotika werden erfüllt.</t>
  </si>
  <si>
    <t>Die Anforderungen an ein Krankenabteil werden erfüllt.</t>
  </si>
  <si>
    <t>4.3.4</t>
  </si>
  <si>
    <t>Zu- und Abgänge in das Krankenabteil sowie notgetötete Tiere werden tagesaktuell dokumentiert und begründet.</t>
  </si>
  <si>
    <t>Dokumentation prüfen.</t>
  </si>
  <si>
    <t>Die Anforderungen an verletzte, kranke oder Tiere mit einem gestörten Allgemeinbefinden werden erfüllt.</t>
  </si>
  <si>
    <r>
      <t xml:space="preserve">Tiere müssen vom Bestand separiert werden. </t>
    </r>
    <r>
      <rPr>
        <b/>
        <sz val="10"/>
        <color theme="1"/>
        <rFont val="Arial"/>
        <family val="2"/>
      </rPr>
      <t>K.O.</t>
    </r>
  </si>
  <si>
    <t>Die Anforderungen an das Vorgehen bei einem Kannibalismusgeschehen werden erfüllt.</t>
  </si>
  <si>
    <t>Professionelle Beratung ist in Anspruch zu nehmen.</t>
  </si>
  <si>
    <t>Die Anforderungen an die Einstreu werden erfüllt.</t>
  </si>
  <si>
    <t>4.5.1</t>
  </si>
  <si>
    <t xml:space="preserve">Feuchtigkeitsabsorbierend, trocken, locker; Hähne müssen picken, scharren und staubbaden können. Feuchte, vernässte/verkrustete Einstreubereiche müssen entfernt und erneuert werden. Entsprechende Einstreu muss vorgehalten werden. </t>
  </si>
  <si>
    <t>Der Stall ist flächendeckend eingestreut.</t>
  </si>
  <si>
    <t>4.5.2</t>
  </si>
  <si>
    <r>
      <t xml:space="preserve">Nur bei Haltung in Volierensystemen, ansonsten = </t>
    </r>
    <r>
      <rPr>
        <b/>
        <sz val="10"/>
        <color theme="1"/>
        <rFont val="Arial"/>
        <family val="2"/>
      </rPr>
      <t xml:space="preserve">n. a. </t>
    </r>
  </si>
  <si>
    <t>Der Scharrraum ist den Tieren unbegrenzt zugänglich.</t>
  </si>
  <si>
    <t>Die Vorgaben zur restriktiven Fütterung werden eingehalten.</t>
  </si>
  <si>
    <t>4.6.2</t>
  </si>
  <si>
    <r>
      <t xml:space="preserve">restriktive Fütterung = </t>
    </r>
    <r>
      <rPr>
        <b/>
        <sz val="10"/>
        <color theme="1"/>
        <rFont val="Arial"/>
        <family val="2"/>
      </rPr>
      <t>K.O.</t>
    </r>
  </si>
  <si>
    <t>Die Hähne haben jederzeit Zugang zu Futter und Tränkewasser.</t>
  </si>
  <si>
    <t>Den Tieren wird ab dem 1. LT Grit separat zum Futter angeboten.</t>
  </si>
  <si>
    <t>Pro 1.000 Tiere ist 1 Behältnis vorzuhalten.</t>
  </si>
  <si>
    <t>Futter- und Tränkeeinrichtungen sind so gestaltet, dass Verschmutzungen des Futters bzw. Wassers auf das Minimum reduziert sind.</t>
  </si>
  <si>
    <t>Die Fütterungseinrichtungen entsprechen den Anforderungen.</t>
  </si>
  <si>
    <t>Die Tränkeeinrichtungen entsprechen den Anforderungen.</t>
  </si>
  <si>
    <t>Nippel- oder Bechertränken: ab dem 21. LT mind. 2 Tränkestellen für jeweils 10; für jeweils 10 weitere Tiere muss eine zusätzliche Tränkestelle vorhanden sein.
Rundtränken: ab dem 21. LT Kantenlänge von mind. 1cm/Tier.</t>
  </si>
  <si>
    <t>4.12</t>
  </si>
  <si>
    <t>Untersuchung sowohl von Brunnen-, als auch von Leitungswasser.</t>
  </si>
  <si>
    <t>Bei Überschreitung der Grenzwerte für Keime o. nachgewiesene Arzneimittelrückstände wurden die Wasserleitungssysteme so gereinigt,  dass keine Rückstände mehr auftraten, die ergriffenen Maßnahmen wurden dokumentiert u. der Erfolg wurde an Hand aktueller Untersuchungsergebnisse kontrolliert und nachgewiesen.</t>
  </si>
  <si>
    <t>4.7</t>
  </si>
  <si>
    <t>Den Tieren werden ab dem 1. LT Beschäftigungsmaterialien zur Verfügung gestellt.</t>
  </si>
  <si>
    <t>Die Anzahl der manipulierbaren Beschäftigungsmaterialien entspricht den Anforderungen.</t>
  </si>
  <si>
    <t>Die Beschäftigungsmaterialien werden nach Verbrauch regelmäßig erneuert.</t>
  </si>
  <si>
    <t>bis 24 h vor Ausstallung</t>
  </si>
  <si>
    <t>Den Tieren stehen ausreichend Staubbademöglichkeiten zur Verfügung.</t>
  </si>
  <si>
    <t>Das Staubbadematerial im KSR unterscheidet sich vom Einstreumaterial.</t>
  </si>
  <si>
    <r>
      <t xml:space="preserve">Wenn die Staubbäder ausschließlich im Warmstall angeboten werden = </t>
    </r>
    <r>
      <rPr>
        <b/>
        <sz val="10"/>
        <color theme="1"/>
        <rFont val="Arial"/>
        <family val="2"/>
      </rPr>
      <t>n. a.</t>
    </r>
  </si>
  <si>
    <t>Bei Haltung im Volierensystem: Den Tieren stehen während der Systemabsperrung im System genügend Staubbademöglichkeiten zur Verfügung.</t>
  </si>
  <si>
    <t>Die Pickgegenstände sind hygienisch u. futtermittelrechtlich unbedenklich.</t>
  </si>
  <si>
    <t>Müssen als Futtermittel zugelassen sein.</t>
  </si>
  <si>
    <t>Im Aufenthaltsbereich der Tiere sind keine stromführenden Drähte vorhanden.</t>
  </si>
  <si>
    <t>4.8</t>
  </si>
  <si>
    <r>
      <t xml:space="preserve">Stromführende Drähte im Aufenthaltsbereich der Tiere = </t>
    </r>
    <r>
      <rPr>
        <b/>
        <sz val="10"/>
        <color theme="1"/>
        <rFont val="Arial"/>
        <family val="2"/>
      </rPr>
      <t>K.O.</t>
    </r>
  </si>
  <si>
    <t>Im Stall stehen genügend Sitzstangen zur Verfügung.</t>
  </si>
  <si>
    <t>4.9</t>
  </si>
  <si>
    <t>Die Sitzstangen sind höhenverstellbar.</t>
  </si>
  <si>
    <r>
      <t xml:space="preserve">Sitzstangen können auch durch das Angebot von erhöhten Ebenen ersetzt werden. Das Verhältnis beider Strukturelemente zueinander kann frei gewählt werden. Erhöhte Ebenen dürfen nicht als zusätzliche nutzbare Fläche mit angerechnet werden.
Keine erhöhten Ebenen = </t>
    </r>
    <r>
      <rPr>
        <b/>
        <sz val="10"/>
        <color theme="1"/>
        <rFont val="Arial"/>
        <family val="2"/>
      </rPr>
      <t>n. a.</t>
    </r>
  </si>
  <si>
    <t>Die erhöhten Ebenen sind für die Tiere gut erreichbar u. trotzdem bei aufrechtem Gang unterquerbar.</t>
  </si>
  <si>
    <r>
      <t xml:space="preserve">Erforderlichenfalls sind Aufstiegshilfen anzubringen.
Keine erhöhten Ebenen = </t>
    </r>
    <r>
      <rPr>
        <b/>
        <sz val="10"/>
        <color theme="1"/>
        <rFont val="Arial"/>
        <family val="2"/>
      </rPr>
      <t>n. a.</t>
    </r>
  </si>
  <si>
    <t>Es wird Tageslicht gewährt.</t>
  </si>
  <si>
    <t>4.10</t>
  </si>
  <si>
    <r>
      <t xml:space="preserve"> Kein Tageslicht. = </t>
    </r>
    <r>
      <rPr>
        <b/>
        <sz val="10"/>
        <color theme="1"/>
        <rFont val="Arial"/>
        <family val="2"/>
      </rPr>
      <t xml:space="preserve">K.O. </t>
    </r>
  </si>
  <si>
    <t>Eine gleichmäßige Verteilung des Lichts ist gewährleistet.</t>
  </si>
  <si>
    <t>Eine Mindestlichtstärke von 20 Lux wird erreicht.</t>
  </si>
  <si>
    <t>Ab der 2. LW wird eine mind. 8-stündige ununterbrochene Dunkelphase eingehalten.</t>
  </si>
  <si>
    <r>
      <t xml:space="preserve">Keine 8-stündige ununterbrochene Dunkelphase = </t>
    </r>
    <r>
      <rPr>
        <b/>
        <sz val="10"/>
        <color theme="1"/>
        <rFont val="Arial"/>
        <family val="2"/>
      </rPr>
      <t>K.O.</t>
    </r>
  </si>
  <si>
    <t>Vor und nach der Dunkelphase wird eine Dämmerungsphase von mind. 15 min. eingehalten.</t>
  </si>
  <si>
    <t>Es wird flickerfusionsfreies Licht verwendet.</t>
  </si>
  <si>
    <r>
      <t xml:space="preserve">Verwendung von nicht flickerfusionsfreiem Licht. = </t>
    </r>
    <r>
      <rPr>
        <b/>
        <sz val="10"/>
        <color theme="1"/>
        <rFont val="Arial"/>
        <family val="2"/>
      </rPr>
      <t>K.O.</t>
    </r>
    <r>
      <rPr>
        <sz val="10"/>
        <color theme="1"/>
        <rFont val="Arial"/>
        <family val="2"/>
      </rPr>
      <t xml:space="preserve">
Überprüfung lt. Deklaration der verwendeten Leuchtmittel / Herstellernachweis.</t>
    </r>
  </si>
  <si>
    <t>Der Ammoniakgehalt der Stallluft überschreitet grobsinnlich 20ppm nicht.</t>
  </si>
  <si>
    <t>4.11</t>
  </si>
  <si>
    <t>Die Staubbelastung wird so gering wie möglich gehalten.</t>
  </si>
  <si>
    <t>4.13</t>
  </si>
  <si>
    <t>Es ist ein KSR vorhanden.</t>
  </si>
  <si>
    <r>
      <t xml:space="preserve">KSR nicht vorhanden. = </t>
    </r>
    <r>
      <rPr>
        <b/>
        <sz val="10"/>
        <color theme="1"/>
        <rFont val="Arial"/>
        <family val="2"/>
      </rPr>
      <t>K.O.</t>
    </r>
    <r>
      <rPr>
        <sz val="10"/>
        <color theme="1"/>
        <rFont val="Arial"/>
        <family val="2"/>
      </rPr>
      <t xml:space="preserve">
ANG für Nachrüstung. = </t>
    </r>
    <r>
      <rPr>
        <b/>
        <sz val="10"/>
        <color theme="1"/>
        <rFont val="Arial"/>
        <family val="2"/>
      </rPr>
      <t>n. a.</t>
    </r>
  </si>
  <si>
    <t>Der KSR ist entlang der Längsseite des Stalles angegliedert und befestigt.</t>
  </si>
  <si>
    <r>
      <rPr>
        <b/>
        <sz val="10"/>
        <color theme="1"/>
        <rFont val="Arial"/>
        <family val="2"/>
      </rPr>
      <t>K.O.</t>
    </r>
    <r>
      <rPr>
        <sz val="10"/>
        <color theme="1"/>
        <rFont val="Arial"/>
        <family val="2"/>
      </rPr>
      <t xml:space="preserve">
ANG für KSR Nachrüstung vorhanden = </t>
    </r>
    <r>
      <rPr>
        <b/>
        <sz val="10"/>
        <color theme="1"/>
        <rFont val="Arial"/>
        <family val="2"/>
      </rPr>
      <t>n. a.</t>
    </r>
  </si>
  <si>
    <t>Die Größe des KSR beträgt mind. 20 % der nutzbaren Stallgrundfläche.</t>
  </si>
  <si>
    <r>
      <t xml:space="preserve">ANG für KSR Nachrüstung vorhanden. = </t>
    </r>
    <r>
      <rPr>
        <b/>
        <sz val="10"/>
        <color theme="1"/>
        <rFont val="Arial"/>
        <family val="2"/>
      </rPr>
      <t>n. a.</t>
    </r>
  </si>
  <si>
    <t>Der KSR ist mind. 3 m tief.</t>
  </si>
  <si>
    <t>Bei Stalltiefen &gt; 20 m: Es ist ein beidseitiger KSR vorhanden.</t>
  </si>
  <si>
    <r>
      <t>BiB für bestehende Anlagen, bauliche Gründe;
ANG für KSR Nachrüstung vorhanden =</t>
    </r>
    <r>
      <rPr>
        <b/>
        <sz val="10"/>
        <color theme="1"/>
        <rFont val="Arial"/>
        <family val="2"/>
      </rPr>
      <t xml:space="preserve"> n. a.</t>
    </r>
  </si>
  <si>
    <t>Der beidseitige KSR entspricht den Vorgaben.</t>
  </si>
  <si>
    <t xml:space="preserve">Sofern die Flächenvorgabe (20 % der Stallgrundfläche) eingehalten ist, muss dabei nur mind. einer der KSR 3 m tief sein. </t>
  </si>
  <si>
    <t>Pro 1.500 Hähne sind mind. 2 m Auslauföffnung vorhanden.</t>
  </si>
  <si>
    <t>Jede Auslauföffnung ist mind. 40 cm hoch und mindestens 50 cm breit.</t>
  </si>
  <si>
    <t>Die Auslauföffnungen sind gleichmäßig über die Längsseiten des Stalls verteilt bzw. es liegt eine BiB vor.</t>
  </si>
  <si>
    <r>
      <t xml:space="preserve">BiB für bestehende Anlagen, bauliche Gründe
bzw. ANG für KSR Nachrüstung vorhanden. 
= </t>
    </r>
    <r>
      <rPr>
        <b/>
        <sz val="10"/>
        <color theme="1"/>
        <rFont val="Arial"/>
        <family val="2"/>
      </rPr>
      <t>n. a.</t>
    </r>
  </si>
  <si>
    <t>Der KSR ist überdacht und nach den Seiten hin insgesamt zu mind. 50% licht- und luftdurchlässig und windgeschützt bzw. es liegt eine BiB vor.</t>
  </si>
  <si>
    <r>
      <t xml:space="preserve">BiB für bestehende Anlagen, bauliche Gründe bzw. ANG für KSR Nachrüstung vorhanden. 
= </t>
    </r>
    <r>
      <rPr>
        <b/>
        <sz val="10"/>
        <color theme="1"/>
        <rFont val="Arial"/>
        <family val="2"/>
      </rPr>
      <t>n. a.</t>
    </r>
  </si>
  <si>
    <t>Die Höhe des KSR beträgt mindestens 2 m oder es liegt eine BiB vor.</t>
  </si>
  <si>
    <t xml:space="preserve">Bei bestehenden Anlagen kann im Rahmen der Zulassung eine BiB beim DTSchB beantragt werden. </t>
  </si>
  <si>
    <t>Der KSR wird flächendeckend eingestreut.</t>
  </si>
  <si>
    <r>
      <t xml:space="preserve">Mit geeigneten Materialien wie im Innenbereich.
ANG für KSR Nachrüstung vorhanden. = </t>
    </r>
    <r>
      <rPr>
        <b/>
        <sz val="10"/>
        <color theme="1"/>
        <rFont val="Arial"/>
        <family val="2"/>
      </rPr>
      <t>n. a.</t>
    </r>
  </si>
  <si>
    <t>Die Zeitpunkte des Öffnens und Schließens der Auslauföffnungen werden tagesaktuell dokumentiert.</t>
  </si>
  <si>
    <t>Der KSR ist spätestens ab dem 28. Lebenstag und mindestens 50 % der Lebenszeit uneingeschränkt während der Tageslichtstunden allen Tieren zugänglich.</t>
  </si>
  <si>
    <r>
      <t xml:space="preserve">Ausnahmen bei extremen Witterungsbedingungen möglich (s.u.); Tageslichtstunden: 15. April bis 15. November: ab spätestens 10 Uhr, mindestens 8 h, 16. November bis 14. April: mindestens 5 h täglich.
ANG für KSR Nachrüstung vorhanden. = </t>
    </r>
    <r>
      <rPr>
        <b/>
        <sz val="10"/>
        <color theme="1"/>
        <rFont val="Arial"/>
        <family val="2"/>
      </rPr>
      <t>n. a.</t>
    </r>
    <r>
      <rPr>
        <sz val="10"/>
        <color theme="1"/>
        <rFont val="Arial"/>
        <family val="2"/>
      </rPr>
      <t xml:space="preserve">
</t>
    </r>
    <r>
      <rPr>
        <b/>
        <sz val="10"/>
        <color theme="1"/>
        <rFont val="Arial"/>
        <family val="2"/>
      </rPr>
      <t>Erstaudit =</t>
    </r>
    <r>
      <rPr>
        <sz val="10"/>
        <color theme="1"/>
        <rFont val="Arial"/>
        <family val="2"/>
      </rPr>
      <t xml:space="preserve"> </t>
    </r>
    <r>
      <rPr>
        <b/>
        <sz val="10"/>
        <color theme="1"/>
        <rFont val="Arial"/>
        <family val="2"/>
      </rPr>
      <t>n. a.</t>
    </r>
  </si>
  <si>
    <r>
      <t xml:space="preserve">ANG für KSR Nachrüstung vorhanden. = </t>
    </r>
    <r>
      <rPr>
        <b/>
        <sz val="10"/>
        <color theme="1"/>
        <rFont val="Arial"/>
        <family val="2"/>
      </rPr>
      <t>n. a.</t>
    </r>
    <r>
      <rPr>
        <sz val="10"/>
        <color theme="1"/>
        <rFont val="Arial"/>
        <family val="2"/>
      </rPr>
      <t xml:space="preserve">
</t>
    </r>
    <r>
      <rPr>
        <b/>
        <sz val="10"/>
        <color theme="1"/>
        <rFont val="Arial"/>
        <family val="2"/>
      </rPr>
      <t>Erstaudit =</t>
    </r>
    <r>
      <rPr>
        <sz val="10"/>
        <color theme="1"/>
        <rFont val="Arial"/>
        <family val="2"/>
      </rPr>
      <t xml:space="preserve"> </t>
    </r>
    <r>
      <rPr>
        <b/>
        <sz val="10"/>
        <color theme="1"/>
        <rFont val="Arial"/>
        <family val="2"/>
      </rPr>
      <t>n. a.</t>
    </r>
  </si>
  <si>
    <t>Bei Abweichungen der Mindestnutzungszeiten des KSR wegen extremer Witterungsbedingungen bzw. einem behördlichen Aufstallungsgebot wird ein genauer Grund zusätzlich angegeben.</t>
  </si>
  <si>
    <r>
      <rPr>
        <b/>
        <sz val="10"/>
        <color theme="1"/>
        <rFont val="Arial"/>
        <family val="2"/>
      </rPr>
      <t>→ MU 10.4</t>
    </r>
    <r>
      <rPr>
        <sz val="10"/>
        <color theme="1"/>
        <rFont val="Arial"/>
        <family val="2"/>
      </rPr>
      <t xml:space="preserve">
ANG für KSR Nachrüstung vorhanden. =</t>
    </r>
    <r>
      <rPr>
        <b/>
        <sz val="10"/>
        <color theme="1"/>
        <rFont val="Arial"/>
        <family val="2"/>
      </rPr>
      <t xml:space="preserve"> n. a. </t>
    </r>
    <r>
      <rPr>
        <sz val="10"/>
        <color theme="1"/>
        <rFont val="Arial"/>
        <family val="2"/>
      </rPr>
      <t xml:space="preserve">                                                                         </t>
    </r>
    <r>
      <rPr>
        <b/>
        <sz val="10"/>
        <color theme="1"/>
        <rFont val="Arial"/>
        <family val="2"/>
      </rPr>
      <t>Erstaudit = n. a.</t>
    </r>
  </si>
  <si>
    <t>Alle Bedingungen werden eingehalten, wenn bei Antragstellung zur Systemzulassung noch kein KSR vorhanden ist.</t>
  </si>
  <si>
    <r>
      <t xml:space="preserve">Antrag auf Bauvoranfrage wird innerhalb von 6 Wochen nicht eingereicht u./o. dem DTSchB nicht vorgelegt = </t>
    </r>
    <r>
      <rPr>
        <b/>
        <sz val="10"/>
        <color theme="1"/>
        <rFont val="Arial"/>
        <family val="2"/>
      </rPr>
      <t>K.O.</t>
    </r>
    <r>
      <rPr>
        <sz val="10"/>
        <color theme="1"/>
        <rFont val="Arial"/>
        <family val="2"/>
      </rPr>
      <t xml:space="preserve">
KSR steht den Tieren mit Vorliegen der Baugenehmigung nach Ablauf von 6 Monaten noch nicht zur Verfügung bzw. es liegt keine ANG vor. = </t>
    </r>
    <r>
      <rPr>
        <b/>
        <sz val="10"/>
        <color theme="1"/>
        <rFont val="Arial"/>
        <family val="2"/>
      </rPr>
      <t xml:space="preserve">K.O.    </t>
    </r>
    <r>
      <rPr>
        <sz val="10"/>
        <color theme="1"/>
        <rFont val="Arial"/>
        <family val="2"/>
      </rPr>
      <t xml:space="preserve">               
Insgesamt überschreitet der Zeitraum zwischen Antrag auf Systemzulassung und Inbetriebnahme des KSR 12 Monate. = </t>
    </r>
    <r>
      <rPr>
        <b/>
        <sz val="10"/>
        <color theme="1"/>
        <rFont val="Arial"/>
        <family val="2"/>
      </rPr>
      <t>K.O.</t>
    </r>
    <r>
      <rPr>
        <sz val="10"/>
        <color theme="1"/>
        <rFont val="Arial"/>
        <family val="2"/>
      </rPr>
      <t xml:space="preserve">
ANG für KSR Nachrüstung vorhanden =</t>
    </r>
    <r>
      <rPr>
        <b/>
        <sz val="10"/>
        <color theme="1"/>
        <rFont val="Arial"/>
        <family val="2"/>
      </rPr>
      <t xml:space="preserve"> n. a.</t>
    </r>
  </si>
  <si>
    <t>Noch kein KSR vorhanden: Die Besatzdichte innerhalb der Übergangsfrist wird auf 14 Tiere / m² begrenzt.</t>
  </si>
  <si>
    <r>
      <rPr>
        <b/>
        <sz val="10"/>
        <color theme="1"/>
        <rFont val="Arial"/>
        <family val="2"/>
      </rPr>
      <t>K.O.</t>
    </r>
    <r>
      <rPr>
        <sz val="10"/>
        <color theme="1"/>
        <rFont val="Arial"/>
        <family val="2"/>
      </rPr>
      <t xml:space="preserve">
Kein mobiles Haltungssystem = </t>
    </r>
    <r>
      <rPr>
        <b/>
        <sz val="10"/>
        <color theme="1"/>
        <rFont val="Arial"/>
        <family val="2"/>
      </rPr>
      <t>n. a.</t>
    </r>
  </si>
  <si>
    <t>Die Anforderungen zum Mindestschlachtgewicht werden eingehalten.</t>
  </si>
  <si>
    <t>4.15</t>
  </si>
  <si>
    <t>Die Anforderungen an die Bestandsobergrenze werden eingehalten.</t>
  </si>
  <si>
    <t>6.1</t>
  </si>
  <si>
    <r>
      <t xml:space="preserve">Innerhalb einer Betriebsregistriernummer dürfen max. 60.000 Hähne gehalten werden. Dabei darf die Anzahl von 25.000 Hähnen pro Stall nicht überschritten werden. </t>
    </r>
    <r>
      <rPr>
        <b/>
        <sz val="10"/>
        <color theme="1"/>
        <rFont val="Arial"/>
        <family val="2"/>
      </rPr>
      <t>K.O.</t>
    </r>
  </si>
  <si>
    <t>4. Zusätzliche Anforderungen an die Tierhaltung in der Premiumstufe</t>
  </si>
  <si>
    <t>Die Anforderungen an die Besatzdichte werden eingehalten.</t>
  </si>
  <si>
    <t>6.2</t>
  </si>
  <si>
    <t>6.3</t>
  </si>
  <si>
    <r>
      <t xml:space="preserve">Mind. während 1 / 3 ihres Lebens. = </t>
    </r>
    <r>
      <rPr>
        <b/>
        <sz val="10"/>
        <color theme="1"/>
        <rFont val="Arial"/>
        <family val="2"/>
      </rPr>
      <t>K.O.</t>
    </r>
  </si>
  <si>
    <t>Ein Auslauf von 2 m² pro Tier wird zur Verfügung gestellt.</t>
  </si>
  <si>
    <t>Die Tiere haben freien Zugang zum Auslauf.</t>
  </si>
  <si>
    <t>Die Auslauffläche liegt im Radius von 150 m von der nächstgelegenen Auslauföffnung.</t>
  </si>
  <si>
    <t>BiB auf Grund standortbezogener Bedingungen möglich. 
Dies gilt auch für den Fall, dass im Auslauf Flächen für den Pflanzenbewuchs abgesperrt werden.</t>
  </si>
  <si>
    <t>Der stallnahe Bereich ist mit austauschbarem Material befestigt.</t>
  </si>
  <si>
    <t>Die Auslaufflächen weisen während der Vegetationsperiode größtenteils Pflanzenbewuchs auf.</t>
  </si>
  <si>
    <t>1. April bis 31. Oktober</t>
  </si>
  <si>
    <t>Der Auslauf ist tagsüber uneingeschränkt zugänglich.</t>
  </si>
  <si>
    <t>Der DTSchB und die zuständige Zertifizierungsstelle wurden bei einem Aufstallungsgebot informiert.</t>
  </si>
  <si>
    <r>
      <t xml:space="preserve">Anhand </t>
    </r>
    <r>
      <rPr>
        <b/>
        <sz val="10"/>
        <color theme="1"/>
        <rFont val="Arial"/>
        <family val="2"/>
      </rPr>
      <t xml:space="preserve">→ MU 10.5 </t>
    </r>
  </si>
  <si>
    <t>6.4</t>
  </si>
  <si>
    <t>Z. B. Verletzungen, Lahmheiten, Immobilität, Apathie, Anzeichen von Schmerzen, Abmagerung, Symptome von Infektionserkrankungen, Abweichungen vom Normalverhalten.</t>
  </si>
  <si>
    <t>Die Tiere weisen keine erkennbaren Zeichen auf, die auf eine Störung des Allgemeinbefindens hinweisen.</t>
  </si>
  <si>
    <t>Bei Störungen des Allgemeinbefindens der Tiere werden wirksame Gegenmaßnahmen ergriffen u. protokolliert.</t>
  </si>
  <si>
    <r>
      <t xml:space="preserve">Es liegt ein Schulungsnachweis vom DTSchB vor.
</t>
    </r>
    <r>
      <rPr>
        <b/>
        <sz val="10"/>
        <color theme="1"/>
        <rFont val="Arial"/>
        <family val="2"/>
      </rPr>
      <t>Erstaudit = n. a.</t>
    </r>
  </si>
  <si>
    <t>Die Zeitpunkte zur Erfassung der TBK werden eingehalten.</t>
  </si>
  <si>
    <t>Die Anforderungen an die Dokumentation werden erfüllt.</t>
  </si>
  <si>
    <t>7.1</t>
  </si>
  <si>
    <t>7.2</t>
  </si>
  <si>
    <t>Die Anforderungen zur Meldung von Grenzwertüberschreitungen werden erfüllt.</t>
  </si>
  <si>
    <r>
      <t xml:space="preserve">Unverzügliche Meldung an Berater des DTSchB.                                                     Inhalte der Meldung: Datum, Zahlenwert, Informationen zur Herde (Tierzahl, Alter, allg. Gesundheitszustand), ggf. bereits eingeleitete Sofort-Maßnahmen.
</t>
    </r>
    <r>
      <rPr>
        <b/>
        <sz val="10"/>
        <color theme="1"/>
        <rFont val="Arial"/>
        <family val="2"/>
      </rPr>
      <t>Erstaudit = n. a.</t>
    </r>
  </si>
  <si>
    <r>
      <t xml:space="preserve">Erfassung der TBK laut Handbuch </t>
    </r>
    <r>
      <rPr>
        <b/>
        <sz val="10"/>
        <color theme="1"/>
        <rFont val="Arial"/>
        <family val="2"/>
      </rPr>
      <t>→ MU 10.6</t>
    </r>
    <r>
      <rPr>
        <sz val="10"/>
        <color theme="1"/>
        <rFont val="Arial"/>
        <family val="2"/>
      </rPr>
      <t xml:space="preserve">.
In jedem Durchgang in der 4., 10., 12. LW bzw. vor Ausstallung. Beurteilung von 50 Tieren.
</t>
    </r>
    <r>
      <rPr>
        <b/>
        <sz val="10"/>
        <color theme="1"/>
        <rFont val="Arial"/>
        <family val="2"/>
      </rPr>
      <t>Erstaudit = n.a.</t>
    </r>
  </si>
  <si>
    <t>bezugnehmend zum Prüfpunkt mit der lfd. Nr. 1.12 *</t>
  </si>
  <si>
    <r>
      <rPr>
        <sz val="10"/>
        <color theme="1"/>
        <rFont val="Arial"/>
        <family val="2"/>
      </rPr>
      <t>Brandvorfälle werden an den DTSchB gemeldet.</t>
    </r>
    <r>
      <rPr>
        <b/>
        <sz val="10"/>
        <color theme="1"/>
        <rFont val="Arial"/>
        <family val="2"/>
      </rPr>
      <t xml:space="preserve">
Erstaudit = n. a. </t>
    </r>
  </si>
  <si>
    <t>Die Anforderungen an die Beratung bei Grenzwertüberschreitung werden erfüllt.</t>
  </si>
  <si>
    <t>Die Anforderungen bezüglich einer Überschreitung eines Schwellenwertes werden erfüllt.</t>
  </si>
  <si>
    <r>
      <t xml:space="preserve">Dokumentation der Überschreitung, sowie von 
ergriffenen Maßnahmen.
</t>
    </r>
    <r>
      <rPr>
        <b/>
        <sz val="10"/>
        <color theme="1"/>
        <rFont val="Arial"/>
        <family val="2"/>
      </rPr>
      <t>Erstaudit = n. a.</t>
    </r>
  </si>
  <si>
    <t>Die Anforderungen an das Tierbezogene Kriterium "Mortalität" werden erfüllt.</t>
  </si>
  <si>
    <t>7.3</t>
  </si>
  <si>
    <t>7.4</t>
  </si>
  <si>
    <t>Die Anforderungen an das Tierbezogene Kriterium "Verschmutzung" werden erfüllt.</t>
  </si>
  <si>
    <r>
      <rPr>
        <b/>
        <sz val="10"/>
        <color theme="1"/>
        <rFont val="Arial"/>
        <family val="2"/>
      </rPr>
      <t xml:space="preserve">Kriterium wird vom Auditor erfasst. </t>
    </r>
    <r>
      <rPr>
        <sz val="10"/>
        <color theme="1"/>
        <rFont val="Arial"/>
        <family val="2"/>
      </rPr>
      <t xml:space="preserve">Schwellenwert 30%
</t>
    </r>
    <r>
      <rPr>
        <u/>
        <sz val="10"/>
        <color theme="1"/>
        <rFont val="Arial"/>
        <family val="2"/>
      </rPr>
      <t xml:space="preserve">Bitte </t>
    </r>
    <r>
      <rPr>
        <b/>
        <u/>
        <sz val="10"/>
        <color theme="1"/>
        <rFont val="Arial"/>
        <family val="2"/>
      </rPr>
      <t>MU 10.9</t>
    </r>
    <r>
      <rPr>
        <u/>
        <sz val="10"/>
        <color theme="1"/>
        <rFont val="Arial"/>
        <family val="2"/>
      </rPr>
      <t xml:space="preserve"> dem Auditbericht beifügen.
</t>
    </r>
    <r>
      <rPr>
        <b/>
        <sz val="10"/>
        <color theme="1"/>
        <rFont val="Arial"/>
        <family val="2"/>
      </rPr>
      <t>Erstaudit = n. a.</t>
    </r>
  </si>
  <si>
    <t>7.6</t>
  </si>
  <si>
    <t>Die Anforderungen an das Tierbezogene Kriterium "Verletzungen" werden erfüllt.</t>
  </si>
  <si>
    <t>Die Anforderungen an das Tierbezogene Kriterium "Gefiederzustand" werden erfüllt und vom Tierhalter erfasst.</t>
  </si>
  <si>
    <t>7.5</t>
  </si>
  <si>
    <t>Die Anforderungen an das Tierbezogene Kriterium "Fußballenveränderungen" werden erfüllt.</t>
  </si>
  <si>
    <t>7.7</t>
  </si>
  <si>
    <t>Die Anforderungen an die weiteren Tierbezogenen Kriterien werden erfüllt.</t>
  </si>
  <si>
    <t>7.8</t>
  </si>
  <si>
    <r>
      <t xml:space="preserve">Zusätzlich sollen folgende Kriterien erfasst und dokumentiert werden: 
• Brustblasen
• Schnabelzustand
• Gewicht
</t>
    </r>
    <r>
      <rPr>
        <u/>
        <sz val="10"/>
        <color theme="1"/>
        <rFont val="Arial"/>
        <family val="2"/>
      </rPr>
      <t xml:space="preserve">Bitte Werte im Beschreibungsfeld eintragen.
</t>
    </r>
    <r>
      <rPr>
        <b/>
        <sz val="10"/>
        <color theme="1"/>
        <rFont val="Arial"/>
        <family val="2"/>
      </rPr>
      <t>Erstaudit = n. a.</t>
    </r>
  </si>
  <si>
    <t>Die Anforderungen an das Tierbezogene Kriterium "Transporttote" werden erfüllt.</t>
  </si>
  <si>
    <t>7.9</t>
  </si>
  <si>
    <r>
      <rPr>
        <b/>
        <sz val="10"/>
        <color theme="1"/>
        <rFont val="Arial"/>
        <family val="2"/>
      </rPr>
      <t>Durch das Schlachtunternehmen erfasst, liegt dem Tierhalter vor und wird durch den Auditor geprüft.</t>
    </r>
    <r>
      <rPr>
        <sz val="10"/>
        <color theme="1"/>
        <rFont val="Arial"/>
        <family val="2"/>
      </rPr>
      <t xml:space="preserve">
</t>
    </r>
    <r>
      <rPr>
        <u/>
        <sz val="10"/>
        <color theme="1"/>
        <rFont val="Arial"/>
        <family val="2"/>
      </rPr>
      <t xml:space="preserve">
Bitte Werte im Beschreibungsfeld eintragen.</t>
    </r>
    <r>
      <rPr>
        <sz val="10"/>
        <color theme="1"/>
        <rFont val="Arial"/>
        <family val="2"/>
      </rPr>
      <t xml:space="preserve">
</t>
    </r>
    <r>
      <rPr>
        <b/>
        <sz val="10"/>
        <color theme="1"/>
        <rFont val="Arial"/>
        <family val="2"/>
      </rPr>
      <t>Erstaudit = n. a.</t>
    </r>
  </si>
  <si>
    <t>Die Anforderungen an das Tierbezogene Kriterium "Verladeschäden" werden erfüllt.</t>
  </si>
  <si>
    <t>Die Anforderungen an das Tierbezogene Kriterium "Nicht schlachtfähige und genussuntaugliche Tiere" werden erfüllt.</t>
  </si>
  <si>
    <r>
      <rPr>
        <b/>
        <sz val="10"/>
        <color theme="1"/>
        <rFont val="Arial"/>
        <family val="2"/>
      </rPr>
      <t>Durch das Schlachtunternehmen erfasst, liegt dem Tierhalter vor und wird durch den Auditor geprüft.</t>
    </r>
    <r>
      <rPr>
        <sz val="10"/>
        <color theme="1"/>
        <rFont val="Arial"/>
        <family val="2"/>
      </rPr>
      <t xml:space="preserve">
</t>
    </r>
    <r>
      <rPr>
        <u/>
        <sz val="10"/>
        <color theme="1"/>
        <rFont val="Arial"/>
        <family val="2"/>
      </rPr>
      <t xml:space="preserve">
Bitte Werte im Beschreibungsfeld eintragen.
</t>
    </r>
    <r>
      <rPr>
        <b/>
        <sz val="10"/>
        <color theme="1"/>
        <rFont val="Arial"/>
        <family val="2"/>
      </rPr>
      <t>Erstaudit = n. a.</t>
    </r>
  </si>
  <si>
    <r>
      <rPr>
        <b/>
        <sz val="10"/>
        <color theme="1"/>
        <rFont val="Arial"/>
        <family val="2"/>
      </rPr>
      <t>Durch das Schlachtunternehmen erfasst, liegt dem Tierhalter vor und wird durch den Auditor geprüft.</t>
    </r>
    <r>
      <rPr>
        <sz val="10"/>
        <color theme="1"/>
        <rFont val="Arial"/>
        <family val="2"/>
      </rPr>
      <t xml:space="preserve">
</t>
    </r>
    <r>
      <rPr>
        <u/>
        <sz val="10"/>
        <color theme="1"/>
        <rFont val="Arial"/>
        <family val="2"/>
      </rPr>
      <t xml:space="preserve">Bitte Werte im Beschreibungsfeld eintragen.
</t>
    </r>
    <r>
      <rPr>
        <b/>
        <sz val="10"/>
        <color theme="1"/>
        <rFont val="Arial"/>
        <family val="2"/>
      </rPr>
      <t>Erstaudit = n. a.</t>
    </r>
  </si>
  <si>
    <r>
      <t xml:space="preserve">Durch das Schlachtunternehmen erfasst, liegt dem Tierhalter vor und wird durch den Auditor geprüft.
</t>
    </r>
    <r>
      <rPr>
        <u/>
        <sz val="10"/>
        <color theme="1"/>
        <rFont val="Arial"/>
        <family val="2"/>
      </rPr>
      <t>Bitte Werte im Beschreibungsfeld eintragen.</t>
    </r>
    <r>
      <rPr>
        <b/>
        <sz val="10"/>
        <color theme="1"/>
        <rFont val="Arial"/>
        <family val="2"/>
      </rPr>
      <t xml:space="preserve">
Erstaudit = n. a.</t>
    </r>
  </si>
  <si>
    <t>4.14</t>
  </si>
  <si>
    <t>Die Fänger wurden über die Vorgaben zum Fangen und Verladen belehrt.</t>
  </si>
  <si>
    <r>
      <t xml:space="preserve">Eine entsprechende Anweisung muss in schriftlicher Form vorliegen.
</t>
    </r>
    <r>
      <rPr>
        <b/>
        <sz val="10"/>
        <color theme="1"/>
        <rFont val="Arial"/>
        <family val="2"/>
      </rPr>
      <t>Erstaudit = n. a.</t>
    </r>
  </si>
  <si>
    <t>Die Tiere wurden nur bei Dunkelheit oder in abgedunkelten Ställen eingefangen.</t>
  </si>
  <si>
    <t>Erstaudit = n. a.</t>
  </si>
  <si>
    <t>Bei professionellen Fangkolonnen: Der Vorarbeiter der Fangkolonne hat einen behördlich anerkannten Sachkundenachweis.</t>
  </si>
  <si>
    <t>Bei nichtprofessionellen Fangkolonnen: Die  Aufsicht führende Person der Fangkolonne hat einen behördlich anerkannten Sachkundenachweis.</t>
  </si>
  <si>
    <t>Die Transportboxen werden in unmittelbarer Nähe zu den Tieren positioniert.</t>
  </si>
  <si>
    <t>Die Tiere werden an beiden Beinen kopfüber getragen.</t>
  </si>
  <si>
    <t>Das Fangen und Verladen wird  vom Betriebsleiter oder dessen Stellvertreter überwacht und dokumentiert.</t>
  </si>
  <si>
    <r>
      <t xml:space="preserve">Die Überwachung des Fangens und Verladens sowie Auffälligkeiten beziehungsweise eingeleitete Korrekturmaßnahmen sind zu dokumentieren.
</t>
    </r>
    <r>
      <rPr>
        <b/>
        <sz val="10"/>
        <color theme="1"/>
        <rFont val="Arial"/>
        <family val="2"/>
      </rPr>
      <t>Erstaudit = n. a.</t>
    </r>
  </si>
  <si>
    <t>8.1</t>
  </si>
  <si>
    <r>
      <t xml:space="preserve">Sachkundenachweis
</t>
    </r>
    <r>
      <rPr>
        <b/>
        <sz val="10"/>
        <color theme="1"/>
        <rFont val="Arial"/>
        <family val="2"/>
      </rPr>
      <t>Erstaudit = n. a.</t>
    </r>
  </si>
  <si>
    <t>Die TSL-Anforderungen zur Transportdauer werden eingehalten.</t>
  </si>
  <si>
    <t>8.2</t>
  </si>
  <si>
    <t>Die Tiere werden auf dem Transport vor Nässe u. weiteren widrigen Witterungseinflüssen geschützt.</t>
  </si>
  <si>
    <t>8.3</t>
  </si>
  <si>
    <r>
      <t>Die Tiere müssen auf dem Transport vor Nässe u. weiteren widrigen Witterungseinflüssen geschützt werden.
Dokumentenprüfung (</t>
    </r>
    <r>
      <rPr>
        <b/>
        <sz val="10"/>
        <color theme="1"/>
        <rFont val="Arial"/>
        <family val="2"/>
      </rPr>
      <t>→ MU 10.11</t>
    </r>
    <r>
      <rPr>
        <sz val="10"/>
        <color theme="1"/>
        <rFont val="Arial"/>
        <family val="2"/>
      </rPr>
      <t xml:space="preserve"> o. gleichwertige Dokumentation), 
</t>
    </r>
    <r>
      <rPr>
        <b/>
        <sz val="10"/>
        <color theme="1"/>
        <rFont val="Arial"/>
        <family val="2"/>
      </rPr>
      <t>Erstaudit = n. a.</t>
    </r>
  </si>
  <si>
    <r>
      <t>Bei Außentemperaturen &lt; 10°C werden Windschutznetze o. -planen auf dem Transport verwendet.
Dokumentenprüfung (</t>
    </r>
    <r>
      <rPr>
        <b/>
        <sz val="10"/>
        <color theme="1"/>
        <rFont val="Arial"/>
        <family val="2"/>
      </rPr>
      <t>→ MU 10.11</t>
    </r>
    <r>
      <rPr>
        <sz val="10"/>
        <color theme="1"/>
        <rFont val="Arial"/>
        <family val="2"/>
      </rPr>
      <t xml:space="preserve"> o. gleichwertige Dokumentation), 
</t>
    </r>
    <r>
      <rPr>
        <b/>
        <sz val="10"/>
        <color theme="1"/>
        <rFont val="Arial"/>
        <family val="2"/>
      </rPr>
      <t>Erstaudit = n. a.</t>
    </r>
  </si>
  <si>
    <t>Das Transportfahrzeug wird während des Beladevorgangs mit mobilen Ventilatoren belüftet.</t>
  </si>
  <si>
    <r>
      <t>Dokumentenprüfung (</t>
    </r>
    <r>
      <rPr>
        <b/>
        <sz val="10"/>
        <color theme="1"/>
        <rFont val="Arial"/>
        <family val="2"/>
      </rPr>
      <t>→ MU 10.11</t>
    </r>
    <r>
      <rPr>
        <sz val="10"/>
        <color theme="1"/>
        <rFont val="Arial"/>
        <family val="2"/>
      </rPr>
      <t xml:space="preserve"> o. gleichwertige Dokumentation)
</t>
    </r>
    <r>
      <rPr>
        <b/>
        <sz val="10"/>
        <color theme="1"/>
        <rFont val="Arial"/>
        <family val="2"/>
      </rPr>
      <t>Erstaudit = n. a.</t>
    </r>
    <r>
      <rPr>
        <sz val="10"/>
        <color theme="1"/>
        <rFont val="Arial"/>
        <family val="2"/>
      </rPr>
      <t xml:space="preserve">
</t>
    </r>
    <r>
      <rPr>
        <b/>
        <sz val="10"/>
        <color theme="1"/>
        <rFont val="Arial"/>
        <family val="2"/>
      </rPr>
      <t xml:space="preserve">Nicht-Einhaltung = K.O. </t>
    </r>
  </si>
  <si>
    <r>
      <t>Das gilt auch, wenn zu erwarten ist, dass die Temperatur während der Fahrt auf 30 °C oder höher ansteigt. Am Herkunftsbetrieb muss die Einhaltung dieser Anforderungen überprüft und dokumentiert werden.
Dokumentenprüfung (</t>
    </r>
    <r>
      <rPr>
        <b/>
        <sz val="10"/>
        <color theme="1"/>
        <rFont val="Arial"/>
        <family val="2"/>
      </rPr>
      <t>→ MU 10.11</t>
    </r>
    <r>
      <rPr>
        <sz val="10"/>
        <color theme="1"/>
        <rFont val="Arial"/>
        <family val="2"/>
      </rPr>
      <t xml:space="preserve"> o. gleichwertige Dokumentation)
</t>
    </r>
    <r>
      <rPr>
        <b/>
        <sz val="10"/>
        <color theme="1"/>
        <rFont val="Arial"/>
        <family val="2"/>
      </rPr>
      <t>Erstaudit = n. a.</t>
    </r>
  </si>
  <si>
    <t>Die Anforderungen zur Kennzeichnung, Dokumentation u. Nachweispflicht werden erfüllt.</t>
  </si>
  <si>
    <t>In den Lieferpapieren u. Rechnungen werden alle Hähne, Schlachttiere u. Schlachtkörper bzw. das Fleisch aus dem TSL als solches gekennzeichnet.</t>
  </si>
  <si>
    <r>
      <rPr>
        <sz val="10"/>
        <color theme="1"/>
        <rFont val="Arial"/>
        <family val="2"/>
      </rPr>
      <t xml:space="preserve">Prüfung der letzten TSL-Eigenkontrolle.
</t>
    </r>
    <r>
      <rPr>
        <b/>
        <sz val="10"/>
        <color theme="1"/>
        <rFont val="Arial"/>
        <family val="2"/>
      </rPr>
      <t>Erstaudit / keine Abweichungen = n. a.</t>
    </r>
  </si>
  <si>
    <r>
      <rPr>
        <sz val="10"/>
        <color theme="1"/>
        <rFont val="Arial"/>
        <family val="2"/>
      </rPr>
      <t xml:space="preserve">Prüfung der letzten TSL-Eigenkontrolle. 
</t>
    </r>
    <r>
      <rPr>
        <b/>
        <sz val="10"/>
        <color theme="1"/>
        <rFont val="Arial"/>
        <family val="2"/>
      </rPr>
      <t>Erstaudit / keine Abweichungen = n. a.</t>
    </r>
  </si>
  <si>
    <r>
      <rPr>
        <sz val="10"/>
        <color theme="1"/>
        <rFont val="Arial"/>
        <family val="2"/>
      </rPr>
      <t xml:space="preserve">Die Eigenkontrolle enthält Unterschrift u. Datum (Monat u. Jahr). Berücksichtigt wird der Kalendermonat der durchgeführten Eigenkontrolle. Kontroll- o. Dokumentationssysteme, die bereits auf dem Betrieb vorhanden sind u. belegen, dass die TSL-Anforderungen erfüllt werden, können genutzt werden.
</t>
    </r>
    <r>
      <rPr>
        <b/>
        <sz val="10"/>
        <color theme="1"/>
        <rFont val="Arial"/>
        <family val="2"/>
      </rPr>
      <t>Erstaudit = n. a.</t>
    </r>
  </si>
  <si>
    <r>
      <rPr>
        <sz val="10"/>
        <color theme="1"/>
        <rFont val="Arial"/>
        <family val="2"/>
      </rPr>
      <t>Meldung von Zertifikatsentzügen / melde- u. / o. anzeigepflichtigen Tierkrankheiten und damit zusammenhängende behördliche Anordnungen / Veränderungen am o. auf dem Betrieb / Sabotagen / Einbrüchen an den DTSchB</t>
    </r>
    <r>
      <rPr>
        <b/>
        <sz val="10"/>
        <color theme="1"/>
        <rFont val="Arial"/>
        <family val="2"/>
      </rPr>
      <t xml:space="preserve">
Erstaudit = n. a.</t>
    </r>
  </si>
  <si>
    <r>
      <rPr>
        <sz val="10"/>
        <color theme="1"/>
        <rFont val="Arial"/>
        <family val="2"/>
      </rPr>
      <t>Überprüfung der Fortbildungsbestätigung. Nachweis enthält: Titel der Veranstaltung, Nennung der Tier- und Nutzungsart, Name u. fachlicher Hintergrund des Referenten, Name des Teilnehmers, Ort, Datum u. Dauer der Veranstaltung. E-Learning Module werden anerkannt, wenn sie mind. 2 h dauern.</t>
    </r>
    <r>
      <rPr>
        <b/>
        <sz val="10"/>
        <color theme="1"/>
        <rFont val="Arial"/>
        <family val="2"/>
      </rPr>
      <t xml:space="preserve">
Erstaudit = n. a.</t>
    </r>
  </si>
  <si>
    <t xml:space="preserve">Der Betriebsleiter bzw. die für die Tierhaltung hauptverantwortliche Person nimmt alle 2 Kalenderjahre an einer Fortbildung mit den Themenbereichen Tierverhalten, Tierschutz u. / o. Tierhaltung von Hähnen teil.  </t>
  </si>
  <si>
    <t>Die Anforderungen bez. gesetzlicher Vorgaben werden erfüllt.</t>
  </si>
  <si>
    <t>Innerhalb des Betriebs wird keine Tierhaltung 
der gleichen Nutzungsart bewirtschaftet, deren 
Standard unterhalb den Anforderungen der 
Einstiegsstufe liegt bzw. es liegt eine ANG für 
"ausnahmsweise gestattete Parallelhaltung" vor.</t>
  </si>
  <si>
    <r>
      <t>Aufzeichnungen u. Dokumente für eine Berechnung des Warenflusses müssen auf dem Betrieb zur Einsicht bereit liegen. Lieferscheine müssen mit dem Label des Tierschutzlabels gekennzeichnet sein u. den Schriftzug tragen „Tierschutzlabel‚ Für Mehr Tierschutz‘".
Keine Plausibilität =</t>
    </r>
    <r>
      <rPr>
        <b/>
        <sz val="10"/>
        <color theme="1"/>
        <rFont val="Arial"/>
        <family val="2"/>
      </rPr>
      <t xml:space="preserve"> K. O.</t>
    </r>
  </si>
  <si>
    <r>
      <t xml:space="preserve">Lieferscheine u. Schlachtabrechnungen.
Einstiegs- oder Premiumstufe?                                                                             </t>
    </r>
    <r>
      <rPr>
        <b/>
        <sz val="10"/>
        <color theme="1"/>
        <rFont val="Arial"/>
        <family val="2"/>
      </rPr>
      <t>Erstaudit = n. a.</t>
    </r>
  </si>
  <si>
    <r>
      <t xml:space="preserve">Max. Gruppengröße 10.000 Tiere.
Bereits bestehende Anlagen, bei denen die geforderte Gruppengröße nicht umsetzbar ist, können auf Antrag eine BiB erhalten.
Die Abtrennungen zwischen den Abteilen dürfen frühestens 24 h vor der Ausstallung entfernt werden.
</t>
    </r>
    <r>
      <rPr>
        <b/>
        <sz val="10"/>
        <color theme="1"/>
        <rFont val="Arial"/>
        <family val="2"/>
      </rPr>
      <t>BiB = erfüllt</t>
    </r>
  </si>
  <si>
    <t>Protokolle des Tierhalters mit den aufgeführten Gegenmaßnahmen, die durchgeführt wurden, prüfen sowie die Dokumentation über die Entwicklung der Situation.</t>
  </si>
  <si>
    <r>
      <t>Protokoll: 2x tgl. über durchgeführte Kontrollen des Gesundheitszustandes der Tiere und über ergriffene Maßnahmen.
Protokoll: tgl. Kontrolle des Wasser- und Futterverbrauches.  (</t>
    </r>
    <r>
      <rPr>
        <b/>
        <sz val="10"/>
        <color theme="1"/>
        <rFont val="Arial"/>
        <family val="2"/>
      </rPr>
      <t>→ MU 10.2</t>
    </r>
    <r>
      <rPr>
        <sz val="10"/>
        <color theme="1"/>
        <rFont val="Arial"/>
        <family val="2"/>
      </rPr>
      <t>)</t>
    </r>
  </si>
  <si>
    <r>
      <t xml:space="preserve">Einsatz als Prophylaxe. </t>
    </r>
    <r>
      <rPr>
        <b/>
        <sz val="10"/>
        <color theme="1"/>
        <rFont val="Arial"/>
        <family val="2"/>
      </rPr>
      <t xml:space="preserve">K.O.
</t>
    </r>
    <r>
      <rPr>
        <sz val="10"/>
        <color theme="1"/>
        <rFont val="Arial"/>
        <family val="2"/>
      </rPr>
      <t xml:space="preserve">Keine tierärztliche Untersuchung und Therapie. </t>
    </r>
    <r>
      <rPr>
        <b/>
        <sz val="10"/>
        <color theme="1"/>
        <rFont val="Arial"/>
        <family val="2"/>
      </rPr>
      <t xml:space="preserve">K.O.
</t>
    </r>
    <r>
      <rPr>
        <sz val="10"/>
        <color theme="1"/>
        <rFont val="Arial"/>
        <family val="2"/>
      </rPr>
      <t xml:space="preserve">Kein Resistenztest. </t>
    </r>
    <r>
      <rPr>
        <b/>
        <sz val="10"/>
        <color theme="1"/>
        <rFont val="Arial"/>
        <family val="2"/>
      </rPr>
      <t xml:space="preserve">K.O.
</t>
    </r>
    <r>
      <rPr>
        <sz val="10"/>
        <color theme="1"/>
        <rFont val="Arial"/>
        <family val="2"/>
      </rPr>
      <t xml:space="preserve">Einsatz Reserve-Antiobiotika, ohne Therapienotstand, ohne Vorliegen eines Resistenztestes. </t>
    </r>
    <r>
      <rPr>
        <b/>
        <sz val="10"/>
        <color theme="1"/>
        <rFont val="Arial"/>
        <family val="2"/>
      </rPr>
      <t xml:space="preserve">K.O.
</t>
    </r>
    <r>
      <rPr>
        <sz val="10"/>
        <color theme="1"/>
        <rFont val="Arial"/>
        <family val="2"/>
      </rPr>
      <t xml:space="preserve">Keine bakteriologische Untersuchung und kein Resistenztest bei Notfalltherapie. </t>
    </r>
    <r>
      <rPr>
        <b/>
        <sz val="10"/>
        <color theme="1"/>
        <rFont val="Arial"/>
        <family val="2"/>
      </rPr>
      <t xml:space="preserve">K.O. 
</t>
    </r>
    <r>
      <rPr>
        <sz val="10"/>
        <color theme="1"/>
        <rFont val="Arial"/>
        <family val="2"/>
      </rPr>
      <t xml:space="preserve">Dokumentation aller Behandlungen, auch Endo- und Ektoparasiten. </t>
    </r>
  </si>
  <si>
    <t>Muss zur Verfügung stehen o. unverzüglich eingerichtet werden können. Material muss vorgezeigt werden können.
Visueller Kontakt zu anderen Hähnen.
Einstreu gemäß RL Hähne Kapitel 4.5.1;
Sitzstangen 15 cm/Tier;
Besatzdichte: 14 Hähne/m².
Ausreichend Futter und Wasser.
Angemessene, erforderlichenfalls tierärztliche Behandlung.</t>
  </si>
  <si>
    <r>
      <t>Gültiger Vertrag muss vorliegen.
Mind. 3-jährige praktische Erfahrung auf dem Gebiet Wirtschaftsgeflügel bei Verträgen mit Tierärzten, die nicht über eine Ausbildung zum Fachtierarzt verfügen. Dokumentation von Betsandsbesuchen und Hinweisen (</t>
    </r>
    <r>
      <rPr>
        <b/>
        <sz val="10"/>
        <color theme="1"/>
        <rFont val="Arial"/>
        <family val="2"/>
      </rPr>
      <t>→ MU 10.3</t>
    </r>
    <r>
      <rPr>
        <sz val="10"/>
        <color theme="1"/>
        <rFont val="Arial"/>
        <family val="2"/>
      </rPr>
      <t>).</t>
    </r>
  </si>
  <si>
    <r>
      <t>Spätestens ab dem 21. LT vollumfänglich zugänglich.
Nur bei Haltung in Volierensystemen, ansonsten =</t>
    </r>
    <r>
      <rPr>
        <b/>
        <sz val="10"/>
        <color theme="1"/>
        <rFont val="Arial"/>
        <family val="2"/>
      </rPr>
      <t xml:space="preserve"> n. a. </t>
    </r>
  </si>
  <si>
    <t>Die Anforderungen an den Zugang zum Scharrraum  werden erfüllt.</t>
  </si>
  <si>
    <t>Mind. 1/3 der Stallgrundfläche wird als Scharrraum angeboten.</t>
  </si>
  <si>
    <r>
      <t xml:space="preserve">Max. 2-wöchige Begrenzung nach der Öffnung des Systems möglich. In diesem Zeitraum muss den Tieren mind. 25 % der nutzbaren Stallgrundfläche als Scharrraum zur Verfügung gestellt werden.
Spätestens ab dem 35. LT muss den Tieren auch der Bereich unter dem System zur Verfügung stehen.
Nur bei Haltung im Volierensystem, ansonsten 
= </t>
    </r>
    <r>
      <rPr>
        <b/>
        <sz val="10"/>
        <color theme="1"/>
        <rFont val="Arial"/>
        <family val="2"/>
      </rPr>
      <t>n. a.</t>
    </r>
  </si>
  <si>
    <t>Längströge: bis zum 20. LT mind. 3cm Kantenlänge / Tier, danach mind. 4,5cm Kantenlänge / Tier
Rundtröge: bis zum 20. LT mind. 2,5cm / Tier, danach mind. 4cm / Tier</t>
  </si>
  <si>
    <t>Das Tränkewasser wird im Tierbereich (Tränkestellen) jährlich bakteriologisch untersucht u. die Ergebnisse werden dokumentiert.</t>
  </si>
  <si>
    <t xml:space="preserve">Grenzwerte für Keime:
Gesamtkeimzahl ≤ 100.000
Hefe- und Schimmelpilze ≤ 10.000
Escherichia coli ≤ 100
Gemäß RL Hähne Kap. 4.12, Tabelle </t>
  </si>
  <si>
    <t>Untersuchung im laufenden Durchgang, der behandelt wurde. Probennahme direkt am Tränkenippel.
Wurden bei festgestellten Rückständen erneut Korrektmurmaßnahmen eingeleitet u. dokumentiert?</t>
  </si>
  <si>
    <t>Die gereinigten Wasserleitungssysteme werden nach einer antibiotischen Therapie auf Rückstände des eingesetzten Antibiotikums untersucht u. die Ergebnisse werden dokumentiert.</t>
  </si>
  <si>
    <t>Raufutter, gebrochene Picksteine, Magensteine, Staubbademöglichkeit, Kükenpapier mit Raufutter, Luzernebrikett.
Bei Volierensystemen müssen diese (bis auf die Staubbademöglichkeit) erst ab dem Zugang zum Scharrraum angeboten werden.</t>
  </si>
  <si>
    <t>Mind. 1 Beschäftigungsmaterial / 500 Tiere</t>
  </si>
  <si>
    <t>Die Beschäftigungsmaterialien sind gleichmäßig verteilt u. von allen Seiten zugänglich.</t>
  </si>
  <si>
    <t>1m² Staubbademöglichkeit / 1.500 Tiere.
Aufteilung zwischen Warmstall und KSR  zu je 0,5 m² möglich.</t>
  </si>
  <si>
    <r>
      <t>Während der Systemabsperrung: 200 cm² Staubbad / 100 Tiere.
Wenn die Haltung nicht in einem Volierensystem stattfindet =</t>
    </r>
    <r>
      <rPr>
        <b/>
        <sz val="10"/>
        <color theme="1"/>
        <rFont val="Arial"/>
        <family val="2"/>
      </rPr>
      <t xml:space="preserve"> n. a. </t>
    </r>
  </si>
  <si>
    <t>Es wird 1 manipulierbarer und zu bearbeitender Pickgegenstand  / 500 Tiere zur Verfügung gestellt.</t>
  </si>
  <si>
    <t>Ein Pickgegenstand muss mind. faustgroß sein.</t>
  </si>
  <si>
    <t>Pro Junghahn mind. 10 cm
Pro Junghahn (Zweinutzungsrassen) mind. 12 cm.
Sind Sitzstangen auf erhöhten Ebenen angebracht, können zusätzlich zu diesen nur die Flächen der erhöhten Ebene als Ruheplatz angerechnet werden, auf denen die Sitzstangen so angebracht sind, dass die Tiere
a) die Sitzstange ungehindert unterqueren können oder
b) auf der erhöhten Ebene ungestört ruhen können bei gleichzeitig auf der Sitzstange ruhenden Tieren.</t>
  </si>
  <si>
    <t>Bei Einsatz von erhöhten Ebenen: Im Stall stehen pro Tier mind. 0,02 m² einer erhöhten Ebene als Alternative zur Sitzstange zur Verfügung.</t>
  </si>
  <si>
    <t>Die Lichtöffnungsfläche entspricht mind. 3 % der Stallgrundfläche.</t>
  </si>
  <si>
    <t>Bei einer Außentemperatur von &gt; 30 °C liegt die Stalltemperatur nicht mehr als 3 °C über der Außentemperatur. Andernfalls sind Gegenmaßnahmen zu ergreifen, um Hitzestress für die Tiere zu vermeiden. Diese Maßnahmen sind zu dokumentieren.</t>
  </si>
  <si>
    <t>Überprüfung der Dokumentation.</t>
  </si>
  <si>
    <r>
      <t>22 - 35 Tage alt: &lt; 10 °C max. 50 % der Auslauföffnungen geschlossen; &lt; 5 °C bis 100 % geschlossen; 36 - 80 Tage alt: &lt; 7 °C max. 50 % der Auslauföffnungen geschlossen, &lt; 2 °C bis 100 % geschlossen; ab 81 Tage alt: &lt; 2 °C max. 50 % der Auslauföffnungen geschlossen. (</t>
    </r>
    <r>
      <rPr>
        <b/>
        <sz val="10"/>
        <color theme="1"/>
        <rFont val="Arial"/>
        <family val="2"/>
      </rPr>
      <t>→ MU 10.4</t>
    </r>
    <r>
      <rPr>
        <sz val="10"/>
        <color theme="1"/>
        <rFont val="Arial"/>
        <family val="2"/>
      </rPr>
      <t xml:space="preserve">)
ANG für KSR Nachrüstung vorhanden. = </t>
    </r>
    <r>
      <rPr>
        <b/>
        <sz val="10"/>
        <color theme="1"/>
        <rFont val="Arial"/>
        <family val="2"/>
      </rPr>
      <t>n. a.</t>
    </r>
    <r>
      <rPr>
        <sz val="10"/>
        <color theme="1"/>
        <rFont val="Arial"/>
        <family val="2"/>
      </rPr>
      <t xml:space="preserve">
</t>
    </r>
    <r>
      <rPr>
        <b/>
        <sz val="10"/>
        <color theme="1"/>
        <rFont val="Arial"/>
        <family val="2"/>
      </rPr>
      <t xml:space="preserve">Erstaudit = n. a. </t>
    </r>
    <r>
      <rPr>
        <sz val="10"/>
        <color theme="1"/>
        <rFont val="Arial"/>
        <family val="2"/>
      </rPr>
      <t xml:space="preserve">
Bei einer 100 % Schließung müssen alle Beschäftigungsmaterialien in den Warmstall verbracht werden. Staubbäder sind davon ausgeschlossen.</t>
    </r>
  </si>
  <si>
    <t>Bei Nutzung des KSR &lt; 50 % der Lebenszeit der Tiere wurde der DTSchB informiert.</t>
  </si>
  <si>
    <t>Für mobile Haltungssysteme entfällt die Verpflichtung eines KSR. Im Falle eines Aufstallungsgebots muss jedoch ab dem Folgedurchgang ein KSR angegliedert werden. Dass die Möglichkeit dazu besteht, ist nachzuweisen.</t>
  </si>
  <si>
    <t>Mindestschlachtgewicht: 1,3 kg;
Mindestschlachtgewicht bei Zweinutzungshähnen: 1,6 kg</t>
  </si>
  <si>
    <r>
      <rPr>
        <u/>
        <sz val="10"/>
        <color theme="1"/>
        <rFont val="Arial"/>
        <family val="2"/>
      </rPr>
      <t>Mehretagiges Volierensystem:</t>
    </r>
    <r>
      <rPr>
        <sz val="10"/>
        <color theme="1"/>
        <rFont val="Arial"/>
        <family val="2"/>
      </rPr>
      <t xml:space="preserve">
Bis zum 13. bzw. 20. LT: 50 Tiere / m²
Ab dem 21. LT: 12 Tiere / m² nutzbare Stallinnenfläche oder 24 Tiere  /m² nutzbare Stallgrundfläche.
</t>
    </r>
    <r>
      <rPr>
        <u/>
        <sz val="10"/>
        <color theme="1"/>
        <rFont val="Arial"/>
        <family val="2"/>
      </rPr>
      <t xml:space="preserve">
Mitwachsendes Volierensystem:</t>
    </r>
    <r>
      <rPr>
        <sz val="10"/>
        <color theme="1"/>
        <rFont val="Arial"/>
        <family val="2"/>
      </rPr>
      <t xml:space="preserve">
Bis zum 42. LT bzw. Öffnung des Scharrraums: 24 Tiere/m² nutzbare Systemfläche
Ab dem 43. LT: 12 Tiere  / m² nutzbare Stallinnenfläche oder 24 Tiere / m² nutzbare Stallgrundfläche.
</t>
    </r>
    <r>
      <rPr>
        <u/>
        <sz val="10"/>
        <color theme="1"/>
        <rFont val="Arial"/>
        <family val="2"/>
      </rPr>
      <t xml:space="preserve">
Bodenhaltung:</t>
    </r>
    <r>
      <rPr>
        <sz val="10"/>
        <color theme="1"/>
        <rFont val="Arial"/>
        <family val="2"/>
      </rPr>
      <t xml:space="preserve">
12 Tiere / m² nutzbare Stallinnenfläche.
</t>
    </r>
    <r>
      <rPr>
        <u/>
        <sz val="10"/>
        <color theme="1"/>
        <rFont val="Arial"/>
        <family val="2"/>
      </rPr>
      <t>Anrechenbarkeit KSR:</t>
    </r>
    <r>
      <rPr>
        <sz val="10"/>
        <color theme="1"/>
        <rFont val="Arial"/>
        <family val="2"/>
      </rPr>
      <t xml:space="preserve">
Wenn die Fläche des KSR 30 % u. mehr der nutzbaren Stallinnenfläche beträgt, kann die Besatzdichte auf max. 13 Tiere / m² nutzbare Stallinnenfläche, bei mehretagigen Systemen 26 Tiere / m² nutzbare Stallgrundfläche, erhöht werden.</t>
    </r>
  </si>
  <si>
    <t>Empfohlen sind 2 bis 3 m
Materialien: bspw. Hackschnitzel, Kies, Schotter.</t>
  </si>
  <si>
    <t>2 m² / 100 Hähne
Bepflanzungen (z.B. Blühstreifen, Sträucher u. Bäume) können ebenfalls als Unterschlupfmöglichkeiten zählen. Bei Wegfall der Vegetation ist für ausreichenden Ersatz durch künstliche Unterschlupfmöglichkeiten zu sorgen.</t>
  </si>
  <si>
    <t>Es sind genügend Unterschlupfmöglichkeiten im Auslauf vorhanden u. diese sind gleichmäßig verteilt.</t>
  </si>
  <si>
    <t>15. April bis 15. November spätestens ab 10 Uhr; insges. min. 8 h / Tag; von 16. November bis 14. April min. 5 h / Tag.
Prüfung über Auslaufjournal.</t>
  </si>
  <si>
    <t>Der Zugang zum Auslauf wird tagesaktuell dokumentiert.</t>
  </si>
  <si>
    <t>Für tägliche Raufuttergabe (z. B. Gras, Heu, Silage) o. Saftfuttergabe (zum Beispiel Möhren, Rüben) ist Sorge zu tragen. 
Raufutter ist zusätzlich zum Beschäftigungsmaterial anzubieten.</t>
  </si>
  <si>
    <t>Werden die Anforderungen an die zusätzliche tägl. Raufuttergabe erfüllt?</t>
  </si>
  <si>
    <t>Die Person, die die TBK erfasst, wurde vom DTSchB geschult.</t>
  </si>
  <si>
    <r>
      <t>Dokumentation laut Handbuch</t>
    </r>
    <r>
      <rPr>
        <b/>
        <sz val="10"/>
        <color theme="1"/>
        <rFont val="Arial"/>
        <family val="2"/>
      </rPr>
      <t xml:space="preserve"> → MU 10.6.</t>
    </r>
    <r>
      <rPr>
        <sz val="10"/>
        <color theme="1"/>
        <rFont val="Arial"/>
        <family val="2"/>
      </rPr>
      <t xml:space="preserve"> 
Je Stall u. / o. je Tiergruppe wurde eine separate TBK-Ergebnisübersicht ausgefüllt.
</t>
    </r>
    <r>
      <rPr>
        <b/>
        <sz val="10"/>
        <color theme="1"/>
        <rFont val="Arial"/>
        <family val="2"/>
      </rPr>
      <t>Erstaudit = n. a.</t>
    </r>
  </si>
  <si>
    <r>
      <t xml:space="preserve">Professionelle Beratung (Fachberater des DTSchBs, Fachtierarzt, unabhängiger Futtermittelberater oder ähnliche) muss hinzugezogen werden. Beratung im Hinblick auf Ursache(n) der Überschreitung des entsprechenden Kriteriums. Durchführung und Dokumentation vereinbarter Verbesserungsmaßnahmen. 
Gilt bei Grenzwertüberschreitungen, die vom Tierhalter und vom Auditor festgestellt werden.
</t>
    </r>
    <r>
      <rPr>
        <b/>
        <sz val="10"/>
        <color theme="1"/>
        <rFont val="Arial"/>
        <family val="2"/>
      </rPr>
      <t>Erstaudit = n. a.</t>
    </r>
  </si>
  <si>
    <r>
      <rPr>
        <b/>
        <sz val="10"/>
        <color theme="1"/>
        <rFont val="Arial"/>
        <family val="2"/>
      </rPr>
      <t>Kriterium wird vom Tierhalter erfasst und vom Auditor geprüft.</t>
    </r>
    <r>
      <rPr>
        <sz val="10"/>
        <color theme="1"/>
        <rFont val="Arial"/>
        <family val="2"/>
      </rPr>
      <t xml:space="preserve">
Dokumentation anhand </t>
    </r>
    <r>
      <rPr>
        <b/>
        <sz val="10"/>
        <color theme="1"/>
        <rFont val="Arial"/>
        <family val="2"/>
      </rPr>
      <t>MU 10.7</t>
    </r>
    <r>
      <rPr>
        <sz val="10"/>
        <color theme="1"/>
        <rFont val="Arial"/>
        <family val="2"/>
      </rPr>
      <t xml:space="preserve"> und </t>
    </r>
    <r>
      <rPr>
        <b/>
        <sz val="10"/>
        <color theme="1"/>
        <rFont val="Arial"/>
        <family val="2"/>
      </rPr>
      <t>MU 10.10</t>
    </r>
    <r>
      <rPr>
        <sz val="10"/>
        <color theme="1"/>
        <rFont val="Arial"/>
        <family val="2"/>
      </rPr>
      <t xml:space="preserve">
Der Grenzwert für die Mortalität (Anteil der verendeten u. getöteten Tiere) errechnet sich nach der Formel: 0,5 % x Anzahl Lebensmonate.
Die monatlich kumulativ erfasste Mortalität ist mit diesem Grenzwert zu vergleichen.
Kumulative Mortalität = Summe Abgänge ab Einstallung ∗100 / Anzahl eingestallter Tiere
</t>
    </r>
    <r>
      <rPr>
        <u/>
        <sz val="10"/>
        <color theme="1"/>
        <rFont val="Arial"/>
        <family val="2"/>
      </rPr>
      <t xml:space="preserve">
Bitte Werte im Beschreibungsfeld eintragen.</t>
    </r>
  </si>
  <si>
    <r>
      <rPr>
        <b/>
        <sz val="10"/>
        <color theme="1"/>
        <rFont val="Arial"/>
        <family val="2"/>
      </rPr>
      <t>Kriterium wird vom Auditor und Tierhalter erfasst; Auditor Gesamtbestand / Tierhalter Einzeltier (Prüfung durch Auditor)
Grenzwerte:</t>
    </r>
    <r>
      <rPr>
        <sz val="10"/>
        <color theme="1"/>
        <rFont val="Arial"/>
        <family val="2"/>
      </rPr>
      <t xml:space="preserve">
• Hautverletzungen im Bereich Rücken, Bürzel und Kloakenregion: Einzeltierbeurteilung: 0 % Note 2, Gesamtbestandsbeurteilung: 3 % Note 2
• Zehen: Einzeltierbeurteilung: ≤ als 3 % der Tiere Note 1
• Kopfanhänge (Kamm und Kehllappen): Einzeltier- und Gesamtbestandsbeurteilung ≤ 30 % der Tiere Note 2
</t>
    </r>
    <r>
      <rPr>
        <u/>
        <sz val="10"/>
        <color theme="1"/>
        <rFont val="Arial"/>
        <family val="2"/>
      </rPr>
      <t xml:space="preserve">Bitte </t>
    </r>
    <r>
      <rPr>
        <b/>
        <u/>
        <sz val="10"/>
        <color theme="1"/>
        <rFont val="Arial"/>
        <family val="2"/>
      </rPr>
      <t>MU 10.9</t>
    </r>
    <r>
      <rPr>
        <u/>
        <sz val="10"/>
        <color theme="1"/>
        <rFont val="Arial"/>
        <family val="2"/>
      </rPr>
      <t xml:space="preserve"> dem Auditbericht beifügen und Werte des Tierhalters im Beschreibungsfeld eintragen.</t>
    </r>
    <r>
      <rPr>
        <sz val="10"/>
        <color theme="1"/>
        <rFont val="Arial"/>
        <family val="2"/>
      </rPr>
      <t xml:space="preserve">
</t>
    </r>
    <r>
      <rPr>
        <b/>
        <sz val="10"/>
        <color theme="1"/>
        <rFont val="Arial"/>
        <family val="2"/>
      </rPr>
      <t>Erstaudit = n. a.</t>
    </r>
  </si>
  <si>
    <r>
      <rPr>
        <b/>
        <sz val="10"/>
        <color theme="1"/>
        <rFont val="Arial"/>
        <family val="2"/>
      </rPr>
      <t>Kriterium wird vom Auditor und Tierhalter erfasst; Auditor Gesamtbestand / Tierhalter Einzeltier (Prüfung durch Auditor)</t>
    </r>
    <r>
      <rPr>
        <sz val="10"/>
        <color theme="1"/>
        <rFont val="Arial"/>
        <family val="2"/>
      </rPr>
      <t xml:space="preserve">
</t>
    </r>
    <r>
      <rPr>
        <b/>
        <sz val="10"/>
        <color theme="1"/>
        <rFont val="Arial"/>
        <family val="2"/>
      </rPr>
      <t>Gefieder im Bereich des Bauchs und Rückens - Grenzwerte:</t>
    </r>
    <r>
      <rPr>
        <sz val="10"/>
        <color theme="1"/>
        <rFont val="Arial"/>
        <family val="2"/>
      </rPr>
      <t xml:space="preserve">
Bei der Einzeltierbeurteilung weist kein Tier ein beschädigtes Gefieder der Note 2 im Bereich des Bauchs und Rückens auf.
Die Summe der prozentualen Anteile der Tiere mit beschädigtem Gefieder der Note 2 im Bereich des Bauchs und des Rückens darf bei der Gesamtbeurteilung 3 % nicht überschreiten.
</t>
    </r>
    <r>
      <rPr>
        <b/>
        <sz val="10"/>
        <color theme="1"/>
        <rFont val="Arial"/>
        <family val="2"/>
      </rPr>
      <t xml:space="preserve">Gefieder im Bereich der Stoß- und Schwungfedern - Grenzwert
</t>
    </r>
    <r>
      <rPr>
        <sz val="10"/>
        <color theme="1"/>
        <rFont val="Arial"/>
        <family val="2"/>
      </rPr>
      <t xml:space="preserve">Bei der Einzeltier- und Gesamtbestandbeurteilung liegt dieser bei 30 % Tiere mit Gefiederschäden der Note 2 im Bereich der Stoß- und Schwungfedern.
</t>
    </r>
    <r>
      <rPr>
        <u/>
        <sz val="10"/>
        <color theme="1"/>
        <rFont val="Arial"/>
        <family val="2"/>
      </rPr>
      <t xml:space="preserve">Bitte Werte des Tierhalters im Beschreibungsfeld eintragen und </t>
    </r>
    <r>
      <rPr>
        <b/>
        <u/>
        <sz val="10"/>
        <color theme="1"/>
        <rFont val="Arial"/>
        <family val="2"/>
      </rPr>
      <t>MU 10.9</t>
    </r>
    <r>
      <rPr>
        <u/>
        <sz val="10"/>
        <color theme="1"/>
        <rFont val="Arial"/>
        <family val="2"/>
      </rPr>
      <t xml:space="preserve"> dem Auditbericht beifügen.
</t>
    </r>
    <r>
      <rPr>
        <b/>
        <sz val="10"/>
        <color theme="1"/>
        <rFont val="Arial"/>
        <family val="2"/>
      </rPr>
      <t>Erstaudit = n. a.</t>
    </r>
  </si>
  <si>
    <r>
      <rPr>
        <b/>
        <sz val="10"/>
        <color theme="1"/>
        <rFont val="Arial"/>
        <family val="2"/>
      </rPr>
      <t xml:space="preserve">Kriterium wird vom Tierhalter erfasst und vom Auditor geprüft: </t>
    </r>
    <r>
      <rPr>
        <sz val="10"/>
        <color theme="1"/>
        <rFont val="Arial"/>
        <family val="2"/>
      </rPr>
      <t xml:space="preserve">
Schwellenwert 3 % Score 2
</t>
    </r>
    <r>
      <rPr>
        <u/>
        <sz val="10"/>
        <color theme="1"/>
        <rFont val="Arial"/>
        <family val="2"/>
      </rPr>
      <t xml:space="preserve">Bitte Werte im Beschreibungsfeld eintragen.
</t>
    </r>
    <r>
      <rPr>
        <b/>
        <sz val="10"/>
        <color theme="1"/>
        <rFont val="Arial"/>
        <family val="2"/>
      </rPr>
      <t>Erstaudit = n. a.</t>
    </r>
  </si>
  <si>
    <t>Die Anforderungen an das Tierbezogene Kriterium "Hämatome &gt; 3 cm" werden erfüllt.</t>
  </si>
  <si>
    <t>Ein Fänger fängt max. 2 Tiere gleichzeitig.</t>
  </si>
  <si>
    <t>Die Tiere werden beim Fangen weder an Hals, Schwanz, Flügel u. / o. Gefieder gezogen.</t>
  </si>
  <si>
    <r>
      <t xml:space="preserve">Tiere an einem Bein u. / o. kopfunter zu tragen, ist nicht zulässig.
</t>
    </r>
    <r>
      <rPr>
        <b/>
        <sz val="10"/>
        <color theme="1"/>
        <rFont val="Arial"/>
        <family val="2"/>
      </rPr>
      <t>Erstaudit = n. a.</t>
    </r>
  </si>
  <si>
    <t>Die TSL-Anforderungen hinsichtlich der Sachkunde der am Transport beteiligten Personen werden erfüllt (inkl. Sachkundenachweis).</t>
  </si>
  <si>
    <r>
      <t>Transportdauer: max. 4 h
Dokumentenprüfung (</t>
    </r>
    <r>
      <rPr>
        <b/>
        <sz val="10"/>
        <color theme="1"/>
        <rFont val="Arial"/>
        <family val="2"/>
      </rPr>
      <t>→ MU 10.11</t>
    </r>
    <r>
      <rPr>
        <sz val="10"/>
        <color theme="1"/>
        <rFont val="Arial"/>
        <family val="2"/>
      </rPr>
      <t xml:space="preserve">, o. gleichwertige Dokumentation)
Transportbeginn mit Abfahrt vom tierhaltenden Betrieb bis zur Ankunft am Schlachthof.
</t>
    </r>
    <r>
      <rPr>
        <b/>
        <sz val="10"/>
        <color theme="1"/>
        <rFont val="Arial"/>
        <family val="2"/>
      </rPr>
      <t>Erstaudit = n. a.</t>
    </r>
  </si>
  <si>
    <t>Bei Außentemperaturen &lt; 10 °C wird die Luftbewegung im Laderaum des Transporters mittels Windschutznetzen o. -planen reduziert.</t>
  </si>
  <si>
    <t>Die Besatzdichte wird bei Außentemperaturen ab 24 °C und Enthalpiewerten ab 60 kJ/kg bzw. ab 65 kJ/kg angepasst.</t>
  </si>
  <si>
    <r>
      <t>Max. zulässige Besatzdichte ab 24°C und Enthalpiewert ab 60 kJ/kg um 10 % reduzieren, ab 65 kJ/kg um 20 % reduzieren; Alternativ Erhöhung des Platzangebots in den Transportkisten um 20 % bei zu erwartenden Außentemperaturen von &gt; 24°C
Dokumentenprüfung (</t>
    </r>
    <r>
      <rPr>
        <b/>
        <sz val="10"/>
        <color theme="1"/>
        <rFont val="Arial"/>
        <family val="2"/>
      </rPr>
      <t>→ MU 10.11</t>
    </r>
    <r>
      <rPr>
        <sz val="10"/>
        <color theme="1"/>
        <rFont val="Arial"/>
        <family val="2"/>
      </rPr>
      <t xml:space="preserve"> o. gleichwertige Dokumentation)
</t>
    </r>
    <r>
      <rPr>
        <b/>
        <sz val="10"/>
        <color theme="1"/>
        <rFont val="Arial"/>
        <family val="2"/>
      </rPr>
      <t>Erstaudit = n. a.</t>
    </r>
    <r>
      <rPr>
        <sz val="10"/>
        <color theme="1"/>
        <rFont val="Arial"/>
        <family val="2"/>
      </rPr>
      <t xml:space="preserve">
</t>
    </r>
    <r>
      <rPr>
        <b/>
        <sz val="10"/>
        <color theme="1"/>
        <rFont val="Arial"/>
        <family val="2"/>
      </rPr>
      <t xml:space="preserve">Nicht-Einhaltung = K.O. </t>
    </r>
  </si>
  <si>
    <t>Bei &gt; 30 °C Außentemperatur werden keine Tiere verladen oder transportiert. Ausgenommen sind Transporte, die mit Transportfahrzeugen durchgeführt werden, die mit einer funktionsfähigen Klimaanlage ausgestattet sind.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</si>
</sst>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h:mm;@"/>
    <numFmt numFmtId="165" formatCode="0.0"/>
  </numFmts>
  <fonts count="25"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4"/>
      <color rgb="FF009EE3"/>
      <name val="Arial"/>
      <family val="2"/>
    </font>
    <font>
      <sz val="10"/>
      <color theme="1"/>
      <name val="Arial"/>
      <family val="2"/>
    </font>
    <font>
      <b/>
      <sz val="10"/>
      <color theme="1"/>
      <name val="Arial"/>
      <family val="2"/>
    </font>
    <font>
      <sz val="8"/>
      <color theme="1"/>
      <name val="Arial"/>
      <family val="2"/>
    </font>
    <font>
      <sz val="6"/>
      <color theme="1"/>
      <name val="Arial"/>
      <family val="2"/>
    </font>
    <font>
      <b/>
      <sz val="11"/>
      <color theme="1"/>
      <name val="Arial"/>
      <family val="2"/>
    </font>
    <font>
      <b/>
      <sz val="11"/>
      <color rgb="FFFF0000"/>
      <name val="Arial"/>
      <family val="2"/>
    </font>
    <font>
      <sz val="11"/>
      <color rgb="FFFF0000"/>
      <name val="Arial"/>
      <family val="2"/>
    </font>
    <font>
      <sz val="10"/>
      <color theme="1"/>
      <name val="Arial"/>
      <family val="2"/>
    </font>
    <font>
      <sz val="10"/>
      <color theme="1"/>
      <name val="Arial"/>
      <family val="2"/>
    </font>
    <font>
      <sz val="11"/>
      <color rgb="FF3F3F76"/>
      <name val="Arial"/>
      <family val="2"/>
    </font>
    <font>
      <sz val="11"/>
      <name val="Arial"/>
      <family val="2"/>
    </font>
    <font>
      <vertAlign val="superscript"/>
      <sz val="10"/>
      <color theme="1"/>
      <name val="Arial"/>
      <family val="2"/>
    </font>
    <font>
      <sz val="10"/>
      <name val="Arial"/>
      <family val="2"/>
    </font>
    <font>
      <sz val="8"/>
      <name val="Arial"/>
      <family val="2"/>
    </font>
    <font>
      <u/>
      <sz val="10"/>
      <color theme="1"/>
      <name val="Arial"/>
      <family val="2"/>
    </font>
    <font>
      <b/>
      <u/>
      <sz val="10"/>
      <color theme="1"/>
      <name val="Arial"/>
      <family val="2"/>
    </font>
    <font>
      <sz val="10"/>
      <color rgb="FFFF0000"/>
      <name val="Arial"/>
      <family val="2"/>
    </font>
  </fonts>
  <fills count="7">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rgb="FFFFCC99"/>
      </patternFill>
    </fill>
    <fill>
      <patternFill patternType="solid">
        <fgColor theme="0"/>
        <bgColor indexed="64"/>
      </patternFill>
    </fill>
    <fill>
      <patternFill patternType="solid">
        <fgColor rgb="FFFFC0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theme="1"/>
      </bottom>
      <diagonal/>
    </border>
    <border>
      <left style="thin">
        <color indexed="64"/>
      </left>
      <right style="thin">
        <color indexed="64"/>
      </right>
      <top style="thin">
        <color theme="1"/>
      </top>
      <bottom style="thin">
        <color theme="1"/>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7" fillId="4" borderId="12" applyNumberFormat="0" applyAlignment="0" applyProtection="0"/>
  </cellStyleXfs>
  <cellXfs count="175">
    <xf numFmtId="0" fontId="0" fillId="0" borderId="0" xfId="0"/>
    <xf numFmtId="0" fontId="8" fillId="0" borderId="1" xfId="0" applyFont="1" applyBorder="1" applyAlignment="1" applyProtection="1">
      <alignment vertical="center"/>
      <protection locked="0"/>
    </xf>
    <xf numFmtId="0" fontId="8" fillId="0" borderId="0" xfId="0" applyFont="1" applyProtection="1"/>
    <xf numFmtId="0" fontId="8" fillId="0" borderId="0" xfId="0" applyFont="1" applyAlignment="1" applyProtection="1">
      <alignment horizontal="center" vertical="center"/>
    </xf>
    <xf numFmtId="0" fontId="8" fillId="0" borderId="1" xfId="0" applyFont="1" applyBorder="1" applyAlignment="1" applyProtection="1">
      <alignment horizontal="center" vertical="center" wrapText="1"/>
    </xf>
    <xf numFmtId="0" fontId="8" fillId="0" borderId="1" xfId="0" applyFont="1" applyBorder="1" applyAlignment="1" applyProtection="1">
      <alignment horizontal="center" vertical="center"/>
    </xf>
    <xf numFmtId="0" fontId="6" fillId="0" borderId="0" xfId="0" applyFont="1" applyProtection="1"/>
    <xf numFmtId="0" fontId="6" fillId="0" borderId="0" xfId="0" applyFont="1" applyAlignment="1" applyProtection="1">
      <alignment horizontal="right"/>
    </xf>
    <xf numFmtId="0" fontId="12" fillId="0" borderId="0" xfId="0" applyFont="1" applyAlignment="1" applyProtection="1">
      <alignment horizontal="center"/>
    </xf>
    <xf numFmtId="0" fontId="6" fillId="0" borderId="2" xfId="0" applyFont="1" applyBorder="1" applyAlignment="1" applyProtection="1"/>
    <xf numFmtId="0" fontId="6" fillId="0" borderId="0" xfId="0" applyFont="1" applyAlignment="1" applyProtection="1">
      <alignment vertical="center"/>
    </xf>
    <xf numFmtId="0" fontId="6" fillId="0" borderId="1" xfId="0" applyFont="1" applyBorder="1" applyAlignment="1" applyProtection="1">
      <alignment vertical="center"/>
    </xf>
    <xf numFmtId="0" fontId="6" fillId="0" borderId="1" xfId="0" applyFont="1" applyFill="1" applyBorder="1" applyAlignment="1" applyProtection="1">
      <alignment horizontal="right" vertical="center"/>
    </xf>
    <xf numFmtId="164" fontId="8" fillId="0" borderId="1" xfId="0" applyNumberFormat="1" applyFont="1" applyBorder="1" applyAlignment="1" applyProtection="1">
      <alignment horizontal="center" vertical="center"/>
      <protection locked="0"/>
    </xf>
    <xf numFmtId="20" fontId="8" fillId="0" borderId="1" xfId="0" applyNumberFormat="1"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6" fillId="0" borderId="0" xfId="0" applyFont="1" applyAlignment="1" applyProtection="1">
      <alignment horizontal="center" vertical="center"/>
    </xf>
    <xf numFmtId="0" fontId="10" fillId="0" borderId="0" xfId="0" applyFont="1" applyAlignment="1" applyProtection="1">
      <alignment horizontal="right" vertical="center"/>
    </xf>
    <xf numFmtId="0" fontId="10" fillId="0" borderId="0" xfId="0" applyFont="1" applyAlignment="1" applyProtection="1">
      <alignment horizontal="left" vertical="center"/>
    </xf>
    <xf numFmtId="0" fontId="10" fillId="0" borderId="0" xfId="0" applyFont="1" applyAlignment="1" applyProtection="1">
      <alignment vertical="center"/>
    </xf>
    <xf numFmtId="0" fontId="8" fillId="0" borderId="0" xfId="0" applyFont="1" applyAlignment="1" applyProtection="1">
      <alignment vertical="center"/>
    </xf>
    <xf numFmtId="0" fontId="8" fillId="0" borderId="0" xfId="0" applyFont="1" applyAlignment="1" applyProtection="1">
      <alignment horizontal="right" vertical="center"/>
    </xf>
    <xf numFmtId="0" fontId="6" fillId="0" borderId="2" xfId="0" applyFont="1" applyBorder="1" applyAlignment="1" applyProtection="1">
      <alignment vertical="center"/>
    </xf>
    <xf numFmtId="0" fontId="6" fillId="0" borderId="2" xfId="0" applyFont="1" applyBorder="1" applyAlignment="1" applyProtection="1">
      <alignment horizontal="center" vertical="center"/>
    </xf>
    <xf numFmtId="0" fontId="6" fillId="0" borderId="0" xfId="0" applyFont="1" applyAlignment="1" applyProtection="1">
      <alignment horizontal="left" vertical="center"/>
    </xf>
    <xf numFmtId="1" fontId="8" fillId="0" borderId="0" xfId="0" applyNumberFormat="1" applyFont="1" applyBorder="1" applyAlignment="1" applyProtection="1">
      <alignment horizontal="left" vertical="center"/>
    </xf>
    <xf numFmtId="49" fontId="8" fillId="0" borderId="0" xfId="0" applyNumberFormat="1" applyFont="1" applyBorder="1" applyAlignment="1" applyProtection="1">
      <alignment vertical="center" wrapText="1"/>
      <protection locked="0"/>
    </xf>
    <xf numFmtId="0" fontId="8" fillId="0" borderId="0" xfId="0" applyFont="1" applyBorder="1" applyAlignment="1" applyProtection="1">
      <alignment vertical="center" wrapText="1"/>
      <protection locked="0"/>
    </xf>
    <xf numFmtId="0" fontId="8" fillId="0" borderId="0" xfId="0" applyFont="1" applyBorder="1" applyAlignment="1" applyProtection="1">
      <alignment horizontal="center" vertical="center"/>
      <protection locked="0"/>
    </xf>
    <xf numFmtId="165" fontId="8" fillId="0" borderId="0" xfId="0" applyNumberFormat="1" applyFont="1" applyBorder="1" applyAlignment="1" applyProtection="1">
      <alignment horizontal="center" vertical="center"/>
    </xf>
    <xf numFmtId="0" fontId="8" fillId="0" borderId="0" xfId="0" applyFont="1" applyBorder="1" applyAlignment="1" applyProtection="1">
      <alignment horizontal="center" vertical="center"/>
    </xf>
    <xf numFmtId="0" fontId="7" fillId="0" borderId="0" xfId="0" applyFont="1" applyAlignment="1" applyProtection="1">
      <alignment vertical="center"/>
    </xf>
    <xf numFmtId="0" fontId="8" fillId="0" borderId="0" xfId="0" applyFont="1" applyBorder="1" applyAlignment="1" applyProtection="1">
      <alignment horizontal="center" vertical="center" wrapText="1"/>
      <protection locked="0"/>
    </xf>
    <xf numFmtId="49" fontId="8" fillId="0" borderId="1" xfId="0" applyNumberFormat="1" applyFont="1" applyBorder="1" applyAlignment="1" applyProtection="1">
      <alignment horizontal="left" vertical="center" wrapText="1"/>
    </xf>
    <xf numFmtId="0" fontId="6" fillId="0" borderId="2" xfId="0" applyFont="1" applyBorder="1" applyProtection="1"/>
    <xf numFmtId="0" fontId="8" fillId="0" borderId="0" xfId="0" applyFont="1" applyBorder="1" applyAlignment="1" applyProtection="1">
      <alignment horizontal="left" vertical="center" wrapText="1"/>
    </xf>
    <xf numFmtId="0" fontId="8" fillId="0" borderId="0" xfId="0" applyFont="1" applyBorder="1" applyAlignment="1" applyProtection="1">
      <alignment vertical="center" wrapText="1"/>
    </xf>
    <xf numFmtId="1" fontId="8" fillId="0" borderId="0" xfId="0" applyNumberFormat="1" applyFont="1" applyBorder="1" applyAlignment="1" applyProtection="1">
      <alignment horizontal="left" vertical="center"/>
      <protection locked="0"/>
    </xf>
    <xf numFmtId="165" fontId="8" fillId="0" borderId="0" xfId="0" applyNumberFormat="1" applyFont="1" applyBorder="1" applyAlignment="1" applyProtection="1">
      <alignment horizontal="center" vertical="center"/>
      <protection locked="0"/>
    </xf>
    <xf numFmtId="0" fontId="8" fillId="0" borderId="0" xfId="0" applyFont="1" applyProtection="1">
      <protection locked="0"/>
    </xf>
    <xf numFmtId="0" fontId="8" fillId="0" borderId="0" xfId="0" applyFont="1" applyBorder="1" applyAlignment="1" applyProtection="1">
      <alignment horizontal="left" vertical="center" wrapText="1"/>
      <protection locked="0"/>
    </xf>
    <xf numFmtId="0" fontId="8" fillId="0" borderId="0" xfId="0" applyFont="1" applyBorder="1" applyProtection="1">
      <protection locked="0"/>
    </xf>
    <xf numFmtId="14" fontId="14" fillId="3" borderId="1" xfId="0" applyNumberFormat="1" applyFont="1" applyFill="1" applyBorder="1" applyAlignment="1" applyProtection="1">
      <alignment horizontal="right" vertical="center"/>
      <protection locked="0"/>
    </xf>
    <xf numFmtId="0" fontId="14" fillId="3" borderId="1" xfId="0" applyFont="1" applyFill="1" applyBorder="1" applyAlignment="1" applyProtection="1">
      <alignment horizontal="right" vertical="center"/>
      <protection locked="0"/>
    </xf>
    <xf numFmtId="1" fontId="15" fillId="0" borderId="0" xfId="0" applyNumberFormat="1" applyFont="1" applyBorder="1" applyAlignment="1" applyProtection="1">
      <alignment horizontal="left" vertical="center"/>
      <protection locked="0"/>
    </xf>
    <xf numFmtId="165" fontId="15" fillId="0" borderId="0" xfId="0" applyNumberFormat="1" applyFont="1" applyBorder="1" applyAlignment="1" applyProtection="1">
      <alignment horizontal="center" vertical="center"/>
      <protection locked="0"/>
    </xf>
    <xf numFmtId="49" fontId="15" fillId="0" borderId="0" xfId="0" applyNumberFormat="1" applyFont="1" applyBorder="1" applyAlignment="1" applyProtection="1">
      <alignment vertical="center" wrapText="1"/>
      <protection locked="0"/>
    </xf>
    <xf numFmtId="0" fontId="15" fillId="0" borderId="0" xfId="0" applyFont="1" applyBorder="1" applyAlignment="1" applyProtection="1">
      <alignment vertical="center" wrapText="1"/>
      <protection locked="0"/>
    </xf>
    <xf numFmtId="14" fontId="8" fillId="0" borderId="0" xfId="0" applyNumberFormat="1" applyFont="1" applyAlignment="1" applyProtection="1">
      <alignment horizontal="right" vertical="center"/>
      <protection locked="0"/>
    </xf>
    <xf numFmtId="0" fontId="4" fillId="0" borderId="1" xfId="0" applyFont="1" applyBorder="1" applyAlignment="1" applyProtection="1">
      <alignment vertical="center"/>
    </xf>
    <xf numFmtId="0" fontId="8" fillId="0" borderId="0" xfId="0" applyFont="1" applyAlignment="1" applyProtection="1">
      <alignment wrapText="1"/>
      <protection locked="0"/>
    </xf>
    <xf numFmtId="0" fontId="16" fillId="0" borderId="0" xfId="0" applyFont="1" applyBorder="1" applyAlignment="1" applyProtection="1">
      <alignment horizontal="center" vertical="center"/>
      <protection locked="0"/>
    </xf>
    <xf numFmtId="0" fontId="16" fillId="0" borderId="0" xfId="0" applyFont="1" applyBorder="1" applyAlignment="1" applyProtection="1">
      <alignment horizontal="center" vertical="center" wrapText="1"/>
      <protection locked="0"/>
    </xf>
    <xf numFmtId="49" fontId="8" fillId="0" borderId="1" xfId="0" applyNumberFormat="1" applyFont="1" applyBorder="1" applyAlignment="1" applyProtection="1">
      <alignment horizontal="center" vertical="center" wrapText="1"/>
      <protection locked="0"/>
    </xf>
    <xf numFmtId="0" fontId="8" fillId="0" borderId="1" xfId="0" applyFont="1" applyBorder="1" applyAlignment="1" applyProtection="1">
      <alignment horizontal="left" vertical="center"/>
    </xf>
    <xf numFmtId="0" fontId="2" fillId="0" borderId="1" xfId="0" applyFont="1" applyBorder="1" applyAlignment="1" applyProtection="1">
      <alignment vertical="center"/>
    </xf>
    <xf numFmtId="0" fontId="1" fillId="0" borderId="1" xfId="0" applyFont="1" applyBorder="1" applyAlignment="1" applyProtection="1">
      <alignment vertical="center"/>
    </xf>
    <xf numFmtId="0" fontId="1" fillId="0" borderId="0" xfId="0" applyFont="1" applyAlignment="1" applyProtection="1">
      <alignment vertical="center"/>
    </xf>
    <xf numFmtId="0" fontId="18" fillId="5" borderId="1" xfId="0" applyFont="1" applyFill="1" applyBorder="1" applyAlignment="1" applyProtection="1">
      <alignment horizontal="right" vertical="center"/>
    </xf>
    <xf numFmtId="0" fontId="17" fillId="0" borderId="13" xfId="1" applyFill="1" applyBorder="1" applyAlignment="1" applyProtection="1">
      <alignment horizontal="center" vertical="center"/>
      <protection locked="0"/>
    </xf>
    <xf numFmtId="0" fontId="17" fillId="0" borderId="14" xfId="1" applyFill="1" applyBorder="1" applyAlignment="1" applyProtection="1">
      <alignment horizontal="center" vertical="center"/>
      <protection locked="0"/>
    </xf>
    <xf numFmtId="0" fontId="8" fillId="0" borderId="0" xfId="0" applyFont="1" applyAlignment="1" applyProtection="1">
      <alignment horizontal="left"/>
    </xf>
    <xf numFmtId="0" fontId="8" fillId="0" borderId="0" xfId="0" applyFont="1" applyAlignment="1" applyProtection="1">
      <alignment horizontal="left" vertical="center"/>
    </xf>
    <xf numFmtId="0" fontId="1" fillId="0" borderId="1" xfId="0" applyFont="1" applyFill="1" applyBorder="1" applyAlignment="1" applyProtection="1">
      <alignment horizontal="right" vertical="center"/>
    </xf>
    <xf numFmtId="0" fontId="5" fillId="5" borderId="1" xfId="0" applyFont="1" applyFill="1" applyBorder="1" applyAlignment="1" applyProtection="1">
      <alignment horizontal="right" vertical="center"/>
    </xf>
    <xf numFmtId="0" fontId="8" fillId="0" borderId="1" xfId="0" applyFont="1" applyBorder="1" applyAlignment="1" applyProtection="1">
      <alignment horizontal="left" vertical="center" wrapText="1"/>
      <protection locked="0"/>
    </xf>
    <xf numFmtId="0" fontId="24" fillId="0" borderId="0" xfId="0" applyFont="1" applyBorder="1" applyAlignment="1" applyProtection="1">
      <alignment horizontal="left" vertical="center" wrapText="1"/>
      <protection locked="0"/>
    </xf>
    <xf numFmtId="0" fontId="24" fillId="0" borderId="0" xfId="0" applyFont="1" applyBorder="1" applyAlignment="1" applyProtection="1">
      <alignment vertical="center"/>
      <protection locked="0"/>
    </xf>
    <xf numFmtId="0" fontId="8" fillId="0" borderId="4" xfId="0" applyFont="1" applyBorder="1" applyAlignment="1" applyProtection="1">
      <alignment horizontal="center" vertical="center"/>
    </xf>
    <xf numFmtId="49" fontId="8" fillId="0" borderId="1" xfId="0" applyNumberFormat="1" applyFont="1" applyBorder="1" applyAlignment="1" applyProtection="1">
      <alignment vertical="center"/>
      <protection locked="0"/>
    </xf>
    <xf numFmtId="0" fontId="6" fillId="0" borderId="3" xfId="0" applyFont="1" applyBorder="1" applyAlignment="1" applyProtection="1">
      <alignment horizontal="left"/>
    </xf>
    <xf numFmtId="0" fontId="8" fillId="0" borderId="4" xfId="0" applyFont="1" applyBorder="1" applyAlignment="1" applyProtection="1">
      <alignment horizontal="left" vertical="center" wrapText="1"/>
    </xf>
    <xf numFmtId="0" fontId="8" fillId="0" borderId="6" xfId="0" applyFont="1" applyBorder="1" applyAlignment="1" applyProtection="1">
      <alignment horizontal="left" vertical="center" wrapText="1"/>
    </xf>
    <xf numFmtId="0" fontId="8" fillId="0" borderId="5" xfId="0" applyFont="1" applyBorder="1" applyAlignment="1" applyProtection="1">
      <alignment horizontal="left" vertical="center" wrapText="1"/>
    </xf>
    <xf numFmtId="49" fontId="8" fillId="0" borderId="1" xfId="0" applyNumberFormat="1" applyFont="1" applyBorder="1" applyAlignment="1" applyProtection="1">
      <alignment horizontal="left" vertical="center" wrapText="1"/>
      <protection locked="0"/>
    </xf>
    <xf numFmtId="14" fontId="8" fillId="0" borderId="1" xfId="0" applyNumberFormat="1" applyFont="1" applyBorder="1" applyAlignment="1" applyProtection="1">
      <alignment horizontal="center" vertical="center"/>
      <protection locked="0"/>
    </xf>
    <xf numFmtId="49" fontId="8" fillId="0" borderId="1" xfId="0" applyNumberFormat="1" applyFont="1" applyBorder="1" applyAlignment="1" applyProtection="1">
      <alignment horizontal="left" vertical="center"/>
      <protection locked="0"/>
    </xf>
    <xf numFmtId="0" fontId="8" fillId="0" borderId="0" xfId="0" applyFont="1" applyAlignment="1" applyProtection="1">
      <alignment horizontal="left"/>
    </xf>
    <xf numFmtId="0" fontId="8" fillId="0" borderId="1" xfId="0" applyFont="1" applyBorder="1" applyAlignment="1" applyProtection="1">
      <alignment horizontal="left" vertical="center"/>
    </xf>
    <xf numFmtId="0" fontId="8" fillId="0" borderId="10" xfId="0" applyFont="1" applyBorder="1" applyAlignment="1" applyProtection="1">
      <alignment horizontal="left" vertical="center" wrapText="1"/>
    </xf>
    <xf numFmtId="0" fontId="8" fillId="0" borderId="3" xfId="0" applyFont="1" applyBorder="1" applyAlignment="1" applyProtection="1">
      <alignment horizontal="left" vertical="center" wrapText="1"/>
    </xf>
    <xf numFmtId="0" fontId="8" fillId="0" borderId="8" xfId="0" applyFont="1" applyBorder="1" applyAlignment="1" applyProtection="1">
      <alignment horizontal="left" vertical="center" wrapText="1"/>
    </xf>
    <xf numFmtId="0" fontId="8" fillId="0" borderId="15" xfId="0" applyFont="1" applyBorder="1" applyAlignment="1" applyProtection="1">
      <alignment horizontal="left" vertical="center" wrapText="1"/>
    </xf>
    <xf numFmtId="0" fontId="8" fillId="0" borderId="2" xfId="0" applyFont="1" applyBorder="1" applyAlignment="1" applyProtection="1">
      <alignment horizontal="left" vertical="center" wrapText="1"/>
    </xf>
    <xf numFmtId="0" fontId="8" fillId="0" borderId="16" xfId="0" applyFont="1" applyBorder="1" applyAlignment="1" applyProtection="1">
      <alignment horizontal="left" vertical="center" wrapText="1"/>
    </xf>
    <xf numFmtId="0" fontId="6" fillId="0" borderId="3" xfId="0" applyFont="1" applyBorder="1" applyAlignment="1" applyProtection="1">
      <alignment horizontal="right" vertical="center"/>
    </xf>
    <xf numFmtId="0" fontId="6" fillId="0" borderId="3" xfId="0" applyFont="1" applyBorder="1" applyAlignment="1" applyProtection="1">
      <alignment horizontal="center"/>
    </xf>
    <xf numFmtId="0" fontId="9" fillId="0" borderId="0" xfId="0" applyFont="1" applyAlignment="1" applyProtection="1">
      <alignment horizontal="left" vertical="center" wrapText="1"/>
    </xf>
    <xf numFmtId="0" fontId="8" fillId="0" borderId="4" xfId="0" applyFont="1" applyBorder="1" applyAlignment="1" applyProtection="1">
      <alignment horizontal="left" vertical="center"/>
    </xf>
    <xf numFmtId="0" fontId="8" fillId="0" borderId="6" xfId="0" applyFont="1" applyBorder="1" applyAlignment="1" applyProtection="1">
      <alignment horizontal="left" vertical="center"/>
    </xf>
    <xf numFmtId="0" fontId="8" fillId="0" borderId="5" xfId="0" applyFont="1" applyBorder="1" applyAlignment="1" applyProtection="1">
      <alignment horizontal="left" vertical="center"/>
    </xf>
    <xf numFmtId="0" fontId="8" fillId="0" borderId="1" xfId="0" applyFont="1" applyBorder="1" applyAlignment="1" applyProtection="1">
      <alignment horizontal="left" vertical="center" wrapText="1"/>
    </xf>
    <xf numFmtId="49" fontId="8" fillId="0" borderId="4" xfId="0" applyNumberFormat="1" applyFont="1" applyBorder="1" applyAlignment="1" applyProtection="1">
      <alignment horizontal="center" vertical="center" wrapText="1"/>
    </xf>
    <xf numFmtId="49" fontId="8" fillId="0" borderId="6" xfId="0" applyNumberFormat="1" applyFont="1" applyBorder="1" applyAlignment="1" applyProtection="1">
      <alignment horizontal="center" vertical="center" wrapText="1"/>
    </xf>
    <xf numFmtId="49" fontId="8" fillId="0" borderId="5" xfId="0" applyNumberFormat="1" applyFont="1" applyBorder="1" applyAlignment="1" applyProtection="1">
      <alignment horizontal="center" vertical="center" wrapText="1"/>
    </xf>
    <xf numFmtId="0" fontId="7" fillId="0" borderId="0" xfId="0" applyFont="1" applyAlignment="1" applyProtection="1">
      <alignment horizontal="center" vertical="center"/>
    </xf>
    <xf numFmtId="0" fontId="9" fillId="2" borderId="1" xfId="0" applyFont="1" applyFill="1" applyBorder="1" applyAlignment="1" applyProtection="1">
      <alignment horizontal="center" vertical="center" wrapText="1"/>
    </xf>
    <xf numFmtId="49" fontId="8" fillId="0" borderId="4" xfId="0" applyNumberFormat="1" applyFont="1" applyBorder="1" applyAlignment="1" applyProtection="1">
      <alignment horizontal="left" vertical="center" wrapText="1"/>
      <protection locked="0"/>
    </xf>
    <xf numFmtId="49" fontId="8" fillId="0" borderId="6" xfId="0" applyNumberFormat="1" applyFont="1" applyBorder="1" applyAlignment="1" applyProtection="1">
      <alignment horizontal="left" vertical="center" wrapText="1"/>
      <protection locked="0"/>
    </xf>
    <xf numFmtId="49" fontId="8" fillId="0" borderId="5" xfId="0" applyNumberFormat="1" applyFont="1" applyBorder="1" applyAlignment="1" applyProtection="1">
      <alignment horizontal="left" vertical="center" wrapText="1"/>
      <protection locked="0"/>
    </xf>
    <xf numFmtId="0" fontId="8" fillId="0" borderId="4" xfId="0" applyFont="1" applyBorder="1" applyAlignment="1" applyProtection="1">
      <alignment horizontal="left" vertical="center" wrapText="1"/>
      <protection locked="0"/>
    </xf>
    <xf numFmtId="0" fontId="8" fillId="0" borderId="6" xfId="0" applyFont="1" applyBorder="1" applyAlignment="1" applyProtection="1">
      <alignment horizontal="left" vertical="center" wrapText="1"/>
      <protection locked="0"/>
    </xf>
    <xf numFmtId="0" fontId="8" fillId="0" borderId="5" xfId="0" applyFont="1" applyBorder="1" applyAlignment="1" applyProtection="1">
      <alignment horizontal="left" vertical="center" wrapText="1"/>
      <protection locked="0"/>
    </xf>
    <xf numFmtId="0" fontId="6" fillId="0" borderId="2" xfId="0" applyFont="1" applyBorder="1" applyAlignment="1" applyProtection="1">
      <alignment horizontal="left" vertical="center"/>
      <protection locked="0"/>
    </xf>
    <xf numFmtId="0" fontId="6" fillId="0" borderId="3" xfId="0" applyFont="1" applyBorder="1" applyAlignment="1" applyProtection="1">
      <alignment horizontal="left" vertical="center"/>
    </xf>
    <xf numFmtId="0" fontId="6" fillId="0" borderId="3" xfId="0" applyFont="1" applyBorder="1" applyAlignment="1" applyProtection="1">
      <alignment horizontal="center" vertical="center"/>
    </xf>
    <xf numFmtId="0" fontId="9" fillId="2" borderId="1" xfId="0" applyFont="1" applyFill="1" applyBorder="1" applyAlignment="1" applyProtection="1">
      <alignment horizontal="center" vertical="center"/>
    </xf>
    <xf numFmtId="0" fontId="8" fillId="0" borderId="0" xfId="0" applyFont="1" applyAlignment="1" applyProtection="1">
      <alignment horizontal="left" vertical="center"/>
      <protection locked="0"/>
    </xf>
    <xf numFmtId="0" fontId="8" fillId="0" borderId="3" xfId="0" applyFont="1" applyBorder="1" applyAlignment="1" applyProtection="1">
      <alignment horizontal="left" vertical="center"/>
    </xf>
    <xf numFmtId="0" fontId="3" fillId="0" borderId="0" xfId="0" applyFont="1" applyAlignment="1" applyProtection="1">
      <alignment horizontal="left" vertical="center" wrapText="1"/>
    </xf>
    <xf numFmtId="0" fontId="6" fillId="0" borderId="0" xfId="0" applyFont="1" applyAlignment="1" applyProtection="1">
      <alignment horizontal="left" vertical="center" wrapText="1"/>
    </xf>
    <xf numFmtId="0" fontId="8" fillId="0" borderId="4" xfId="0" applyFont="1" applyBorder="1" applyAlignment="1" applyProtection="1">
      <alignment horizontal="center" vertical="center"/>
    </xf>
    <xf numFmtId="0" fontId="8" fillId="0" borderId="5" xfId="0" applyFont="1" applyBorder="1" applyAlignment="1" applyProtection="1">
      <alignment horizontal="center" vertical="center"/>
    </xf>
    <xf numFmtId="0" fontId="7" fillId="0" borderId="0" xfId="0" applyNumberFormat="1" applyFont="1" applyAlignment="1" applyProtection="1">
      <alignment horizontal="center" vertical="center"/>
    </xf>
    <xf numFmtId="0" fontId="9" fillId="2" borderId="10" xfId="0" applyFont="1" applyFill="1" applyBorder="1" applyAlignment="1" applyProtection="1">
      <alignment horizontal="left" vertical="center"/>
      <protection locked="0"/>
    </xf>
    <xf numFmtId="0" fontId="9" fillId="2" borderId="3" xfId="0" applyFont="1" applyFill="1" applyBorder="1" applyAlignment="1" applyProtection="1">
      <alignment horizontal="left" vertical="center"/>
      <protection locked="0"/>
    </xf>
    <xf numFmtId="0" fontId="9" fillId="2" borderId="8" xfId="0" applyFont="1" applyFill="1" applyBorder="1" applyAlignment="1" applyProtection="1">
      <alignment horizontal="left" vertical="center"/>
      <protection locked="0"/>
    </xf>
    <xf numFmtId="0" fontId="9" fillId="2" borderId="4" xfId="0" applyFont="1" applyFill="1" applyBorder="1" applyAlignment="1" applyProtection="1">
      <alignment horizontal="left" vertical="center"/>
    </xf>
    <xf numFmtId="0" fontId="9" fillId="2" borderId="6" xfId="0" applyFont="1" applyFill="1" applyBorder="1" applyAlignment="1" applyProtection="1">
      <alignment horizontal="left" vertical="center"/>
    </xf>
    <xf numFmtId="0" fontId="9" fillId="2" borderId="5" xfId="0" applyFont="1" applyFill="1" applyBorder="1" applyAlignment="1" applyProtection="1">
      <alignment horizontal="left" vertical="center"/>
    </xf>
    <xf numFmtId="0" fontId="21" fillId="0" borderId="0" xfId="0" applyFont="1" applyAlignment="1" applyProtection="1">
      <alignment horizontal="center" vertical="center" wrapText="1"/>
    </xf>
    <xf numFmtId="0" fontId="21" fillId="0" borderId="0" xfId="0" applyFont="1" applyAlignment="1" applyProtection="1">
      <alignment horizontal="center" vertical="center"/>
    </xf>
    <xf numFmtId="0" fontId="8" fillId="0" borderId="9" xfId="0" applyFont="1" applyFill="1" applyBorder="1" applyAlignment="1" applyProtection="1">
      <alignment horizontal="left" vertical="center"/>
    </xf>
    <xf numFmtId="0" fontId="8" fillId="0" borderId="7" xfId="0" applyFont="1" applyFill="1" applyBorder="1" applyAlignment="1" applyProtection="1">
      <alignment horizontal="left" vertical="center"/>
    </xf>
    <xf numFmtId="0" fontId="8" fillId="0" borderId="9"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49" fontId="8" fillId="0" borderId="9" xfId="0" applyNumberFormat="1" applyFont="1" applyFill="1" applyBorder="1" applyAlignment="1" applyProtection="1">
      <alignment horizontal="center" vertical="center" wrapText="1"/>
    </xf>
    <xf numFmtId="49" fontId="8" fillId="0" borderId="7" xfId="0" applyNumberFormat="1" applyFont="1" applyFill="1" applyBorder="1" applyAlignment="1" applyProtection="1">
      <alignment horizontal="center" vertical="center" wrapText="1"/>
    </xf>
    <xf numFmtId="0" fontId="8" fillId="0" borderId="9" xfId="0" applyFont="1" applyFill="1" applyBorder="1" applyAlignment="1" applyProtection="1">
      <alignment horizontal="center" vertical="center" wrapText="1"/>
    </xf>
    <xf numFmtId="0" fontId="8" fillId="0" borderId="7"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20" fillId="0" borderId="9" xfId="0" applyFont="1" applyFill="1" applyBorder="1" applyAlignment="1" applyProtection="1">
      <alignment horizontal="center" vertical="center"/>
    </xf>
    <xf numFmtId="0" fontId="20" fillId="0" borderId="7" xfId="0" applyFont="1" applyFill="1" applyBorder="1" applyAlignment="1" applyProtection="1">
      <alignment horizontal="center" vertical="center"/>
    </xf>
    <xf numFmtId="0" fontId="12" fillId="0" borderId="0" xfId="0" applyFont="1" applyAlignment="1" applyProtection="1">
      <alignment horizontal="center"/>
    </xf>
    <xf numFmtId="0" fontId="5" fillId="0" borderId="0" xfId="0" applyFont="1" applyAlignment="1" applyProtection="1">
      <alignment horizontal="center" wrapText="1"/>
    </xf>
    <xf numFmtId="0" fontId="6" fillId="0" borderId="0" xfId="0" applyFont="1" applyAlignment="1" applyProtection="1">
      <alignment horizontal="left" vertical="center"/>
      <protection locked="0"/>
    </xf>
    <xf numFmtId="0" fontId="6" fillId="0" borderId="0" xfId="0" applyFont="1" applyAlignment="1" applyProtection="1">
      <alignment horizontal="center" vertical="center"/>
      <protection locked="0"/>
    </xf>
    <xf numFmtId="0" fontId="6" fillId="0" borderId="0" xfId="0" applyFont="1" applyAlignment="1" applyProtection="1">
      <alignment vertical="center"/>
      <protection locked="0"/>
    </xf>
    <xf numFmtId="0" fontId="14" fillId="0" borderId="0" xfId="0" applyFont="1" applyAlignment="1" applyProtection="1">
      <alignment vertical="center"/>
      <protection locked="0"/>
    </xf>
    <xf numFmtId="0" fontId="7" fillId="0" borderId="0" xfId="0" applyFont="1" applyAlignment="1" applyProtection="1">
      <alignment vertical="center"/>
      <protection locked="0"/>
    </xf>
    <xf numFmtId="0" fontId="10" fillId="0" borderId="0" xfId="0" applyFont="1" applyAlignment="1" applyProtection="1">
      <alignment vertical="center"/>
      <protection locked="0"/>
    </xf>
    <xf numFmtId="0" fontId="8" fillId="0" borderId="0" xfId="0" applyFont="1" applyFill="1" applyAlignment="1" applyProtection="1">
      <alignment horizontal="center" vertical="center"/>
      <protection locked="0"/>
    </xf>
    <xf numFmtId="0" fontId="8" fillId="0" borderId="0" xfId="0" applyFont="1" applyFill="1" applyProtection="1">
      <protection locked="0"/>
    </xf>
    <xf numFmtId="49" fontId="8" fillId="0" borderId="0" xfId="0" applyNumberFormat="1" applyFont="1" applyBorder="1" applyAlignment="1" applyProtection="1">
      <alignment horizontal="left" vertical="center" wrapText="1"/>
      <protection locked="0"/>
    </xf>
    <xf numFmtId="0" fontId="8" fillId="0" borderId="0" xfId="0" applyFont="1" applyAlignment="1" applyProtection="1">
      <alignment horizontal="left"/>
      <protection locked="0"/>
    </xf>
    <xf numFmtId="0" fontId="8" fillId="0" borderId="0" xfId="0" applyFont="1" applyAlignment="1" applyProtection="1">
      <alignment horizontal="center"/>
      <protection locked="0"/>
    </xf>
    <xf numFmtId="49" fontId="8" fillId="0" borderId="0" xfId="0" applyNumberFormat="1" applyFont="1" applyProtection="1">
      <protection locked="0"/>
    </xf>
    <xf numFmtId="0" fontId="24" fillId="0" borderId="0" xfId="0" applyFont="1" applyProtection="1">
      <protection locked="0"/>
    </xf>
    <xf numFmtId="0" fontId="8" fillId="0" borderId="2" xfId="0" applyFont="1" applyBorder="1" applyAlignment="1" applyProtection="1">
      <alignment horizontal="left" vertical="center"/>
    </xf>
    <xf numFmtId="14" fontId="14" fillId="0" borderId="0" xfId="0" applyNumberFormat="1" applyFont="1" applyAlignment="1" applyProtection="1">
      <alignment horizontal="right" vertical="center"/>
    </xf>
    <xf numFmtId="0" fontId="8" fillId="0" borderId="0" xfId="0" applyNumberFormat="1" applyFont="1" applyBorder="1" applyAlignment="1" applyProtection="1">
      <alignment horizontal="left" vertical="center" wrapText="1"/>
    </xf>
    <xf numFmtId="165" fontId="8" fillId="0" borderId="0" xfId="0" applyNumberFormat="1" applyFont="1" applyBorder="1" applyAlignment="1" applyProtection="1">
      <alignment horizontal="center" vertical="center" wrapText="1"/>
    </xf>
    <xf numFmtId="0" fontId="8" fillId="0" borderId="0" xfId="0" applyNumberFormat="1" applyFont="1" applyBorder="1" applyAlignment="1" applyProtection="1">
      <alignment horizontal="center" vertical="center" wrapText="1"/>
    </xf>
    <xf numFmtId="49" fontId="20" fillId="0" borderId="0" xfId="0" applyNumberFormat="1" applyFont="1" applyBorder="1" applyAlignment="1" applyProtection="1">
      <alignment horizontal="left" vertical="center" wrapText="1"/>
    </xf>
    <xf numFmtId="0" fontId="16" fillId="0" borderId="0" xfId="0" applyNumberFormat="1" applyFont="1" applyBorder="1" applyAlignment="1" applyProtection="1">
      <alignment horizontal="left" vertical="center"/>
    </xf>
    <xf numFmtId="165" fontId="16" fillId="0" borderId="0" xfId="0" applyNumberFormat="1" applyFont="1" applyBorder="1" applyAlignment="1" applyProtection="1">
      <alignment horizontal="center" vertical="center"/>
    </xf>
    <xf numFmtId="0" fontId="16" fillId="0" borderId="0" xfId="0" applyNumberFormat="1" applyFont="1" applyBorder="1" applyAlignment="1" applyProtection="1">
      <alignment horizontal="center" vertical="center"/>
    </xf>
    <xf numFmtId="0" fontId="20" fillId="0" borderId="0" xfId="0" applyFont="1" applyBorder="1" applyAlignment="1" applyProtection="1">
      <alignment horizontal="left" vertical="center" wrapText="1"/>
    </xf>
    <xf numFmtId="0" fontId="9" fillId="0" borderId="0" xfId="0" applyFont="1" applyBorder="1" applyAlignment="1" applyProtection="1">
      <alignment vertical="center" wrapText="1"/>
    </xf>
    <xf numFmtId="0" fontId="8" fillId="0" borderId="0" xfId="0" applyFont="1" applyFill="1" applyBorder="1" applyAlignment="1" applyProtection="1">
      <alignment horizontal="left" vertical="center" wrapText="1"/>
    </xf>
    <xf numFmtId="0" fontId="8" fillId="6" borderId="0" xfId="0" applyFont="1" applyFill="1" applyBorder="1" applyAlignment="1" applyProtection="1">
      <alignment horizontal="left" vertical="center" wrapText="1"/>
    </xf>
    <xf numFmtId="0" fontId="9" fillId="6" borderId="0" xfId="0" applyFont="1" applyFill="1" applyBorder="1" applyAlignment="1" applyProtection="1">
      <alignment vertical="center" wrapText="1"/>
    </xf>
    <xf numFmtId="0" fontId="9" fillId="2" borderId="11" xfId="0" applyFont="1" applyFill="1" applyBorder="1" applyAlignment="1" applyProtection="1">
      <alignment horizontal="left" vertical="center"/>
    </xf>
    <xf numFmtId="0" fontId="8" fillId="0" borderId="0" xfId="0" applyNumberFormat="1" applyFont="1" applyBorder="1" applyAlignment="1" applyProtection="1">
      <alignment horizontal="center" vertical="center"/>
    </xf>
    <xf numFmtId="49" fontId="8" fillId="0" borderId="0" xfId="0" applyNumberFormat="1" applyFont="1" applyBorder="1" applyAlignment="1" applyProtection="1">
      <alignment vertical="center" wrapText="1"/>
    </xf>
    <xf numFmtId="1" fontId="15" fillId="0" borderId="0" xfId="0" applyNumberFormat="1" applyFont="1" applyBorder="1" applyAlignment="1" applyProtection="1">
      <alignment horizontal="left" vertical="center"/>
    </xf>
    <xf numFmtId="0" fontId="9" fillId="2" borderId="10" xfId="0" applyFont="1" applyFill="1" applyBorder="1" applyAlignment="1" applyProtection="1">
      <alignment horizontal="left" vertical="center"/>
    </xf>
    <xf numFmtId="0" fontId="9" fillId="2" borderId="3" xfId="0" applyFont="1" applyFill="1" applyBorder="1" applyAlignment="1" applyProtection="1">
      <alignment horizontal="left" vertical="center"/>
    </xf>
    <xf numFmtId="0" fontId="9" fillId="2" borderId="8" xfId="0" applyFont="1" applyFill="1" applyBorder="1" applyAlignment="1" applyProtection="1">
      <alignment horizontal="left" vertical="center"/>
    </xf>
    <xf numFmtId="165" fontId="15" fillId="0" borderId="0" xfId="0" applyNumberFormat="1" applyFont="1" applyBorder="1" applyAlignment="1" applyProtection="1">
      <alignment horizontal="center" vertical="center"/>
    </xf>
    <xf numFmtId="0" fontId="8" fillId="0" borderId="0" xfId="0" applyFont="1" applyFill="1" applyBorder="1" applyAlignment="1" applyProtection="1">
      <alignment vertical="center" wrapText="1"/>
    </xf>
    <xf numFmtId="0" fontId="15" fillId="0" borderId="0" xfId="0" applyFont="1" applyBorder="1" applyAlignment="1" applyProtection="1">
      <alignment vertical="center" wrapText="1"/>
    </xf>
    <xf numFmtId="49" fontId="15" fillId="0" borderId="0" xfId="0" applyNumberFormat="1" applyFont="1" applyBorder="1" applyAlignment="1" applyProtection="1">
      <alignment vertical="center" wrapText="1"/>
    </xf>
  </cellXfs>
  <cellStyles count="2">
    <cellStyle name="Eingabe" xfId="1" builtinId="20"/>
    <cellStyle name="Standard" xfId="0" builtinId="0"/>
  </cellStyles>
  <dxfs count="355">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numFmt numFmtId="0" formatCode="General"/>
      <alignment horizontal="center" textRotation="0" wrapText="0" indent="0" justifyLastLine="0" shrinkToFit="0" readingOrder="0"/>
      <protection locked="1" hidden="0"/>
    </dxf>
    <dxf>
      <numFmt numFmtId="165" formatCode="0.0"/>
      <alignment horizont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0" formatCode="Genera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0" formatCode="General"/>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rgb="FFFF0000"/>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rgb="FFFF0000"/>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rgb="FFFF0000"/>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rgb="FFFF0000"/>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rgb="FFFF0000"/>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rgb="FFFF0000"/>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rgb="FFFF0000"/>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rgb="FFFF0000"/>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rgb="FFFF0000"/>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rgb="FFFF0000"/>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rgb="FFFF0000"/>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rgb="FFFF0000"/>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rgb="FFFF0000"/>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rgb="FFFF0000"/>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rgb="FFFF0000"/>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rgb="FFFF0000"/>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rgb="FFFF0000"/>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rgb="FFFF0000"/>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rgb="FFFF0000"/>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rgb="FFFF0000"/>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ttom style="thin">
          <color indexed="64"/>
        </bottom>
      </border>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color theme="0"/>
      </font>
      <fill>
        <patternFill>
          <bgColor rgb="FFFF0000"/>
        </patternFill>
      </fill>
    </dxf>
    <dxf>
      <font>
        <color theme="1"/>
      </font>
      <fill>
        <patternFill>
          <bgColor rgb="FFFFFF00"/>
        </patternFill>
      </fill>
    </dxf>
    <dxf>
      <font>
        <color theme="1"/>
      </font>
      <fill>
        <patternFill>
          <bgColor rgb="FFFFAD53"/>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fill>
        <patternFill>
          <bgColor theme="0" tint="-0.24994659260841701"/>
        </patternFill>
      </fill>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4"/>
        </left>
      </border>
    </dxf>
    <dxf>
      <border>
        <left style="thin">
          <color theme="4"/>
        </left>
      </border>
    </dxf>
    <dxf>
      <border>
        <top style="thin">
          <color theme="4"/>
        </top>
      </border>
    </dxf>
    <dxf>
      <border>
        <top style="thin">
          <color theme="4"/>
        </top>
      </border>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0" tint="-0.24994659260841701"/>
        </left>
        <right style="thin">
          <color theme="0" tint="-0.24994659260841701"/>
        </right>
        <top style="thin">
          <color theme="0" tint="-0.24994659260841701"/>
        </top>
        <bottom style="thin">
          <color theme="0" tint="-0.24994659260841701"/>
        </bottom>
        <horizontal style="thin">
          <color theme="0" tint="-0.24994659260841701"/>
        </horizontal>
      </border>
    </dxf>
  </dxfs>
  <tableStyles count="2" defaultTableStyle="TSL_1" defaultPivotStyle="PivotStyleMedium9">
    <tableStyle name="TSL" pivot="0" count="9">
      <tableStyleElement type="wholeTable" dxfId="354"/>
      <tableStyleElement type="headerRow" dxfId="353"/>
      <tableStyleElement type="totalRow" dxfId="352"/>
      <tableStyleElement type="firstColumn" dxfId="351"/>
      <tableStyleElement type="lastColumn" dxfId="350"/>
      <tableStyleElement type="firstRowStripe" dxfId="349"/>
      <tableStyleElement type="secondRowStripe" dxfId="348"/>
      <tableStyleElement type="firstColumnStripe" dxfId="347"/>
      <tableStyleElement type="secondColumnStripe" dxfId="346"/>
    </tableStyle>
    <tableStyle name="TSL_1" pivot="0" count="9">
      <tableStyleElement type="wholeTable" dxfId="345"/>
      <tableStyleElement type="headerRow" dxfId="344"/>
      <tableStyleElement type="totalRow" dxfId="343"/>
      <tableStyleElement type="firstColumn" dxfId="342"/>
      <tableStyleElement type="lastColumn" dxfId="341"/>
      <tableStyleElement type="firstRowStripe" dxfId="340"/>
      <tableStyleElement type="secondRowStripe" dxfId="339"/>
      <tableStyleElement type="firstColumnStripe" dxfId="338"/>
      <tableStyleElement type="secondColumnStripe" dxfId="337"/>
    </tableStyle>
  </tableStyles>
  <colors>
    <mruColors>
      <color rgb="FFFFAD53"/>
      <color rgb="FFFF6600"/>
      <color rgb="FF808080"/>
      <color rgb="FFFFFF99"/>
      <color rgb="FF009EE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id="2" name="Prüfkriterien_1" displayName="Prüfkriterien_1" ref="B9:M24" totalsRowShown="0" headerRowDxfId="273" dataDxfId="272" tableBorderDxfId="299">
  <autoFilter ref="B9:M24"/>
  <tableColumns count="12">
    <tableColumn id="1" name="Lfd. Nr" dataDxfId="41">
      <calculatedColumnFormula>CONCATENATE("1.",Prüfkriterien_1[[#This Row],[Hilfsspalte_Num]])</calculatedColumnFormula>
    </tableColumn>
    <tableColumn id="2" name="Hilfsspalte_Num" dataDxfId="40">
      <calculatedColumnFormula>ROW()-ROW(Prüfkriterien_1[[#Headers],[Hilfsspalte_Kom]])</calculatedColumnFormula>
    </tableColumn>
    <tableColumn id="12" name="Hilfsspalte_Kom" dataDxfId="39">
      <calculatedColumnFormula>(Prüfkriterien_1[Hilfsspalte_Num]+10)/10</calculatedColumnFormula>
    </tableColumn>
    <tableColumn id="3" name="Kapitel_x000a_Richtlinie" dataDxfId="38"/>
    <tableColumn id="4" name="Kriterium" dataDxfId="37"/>
    <tableColumn id="5" name="Erläuterung / _x000a_Durchführungshinweis" dataDxfId="36"/>
    <tableColumn id="6" name="Bewertung" dataDxfId="279"/>
    <tableColumn id="7" name="Spalte1" dataDxfId="278"/>
    <tableColumn id="8" name="Spalte2" dataDxfId="277"/>
    <tableColumn id="9" name="Spalte3" dataDxfId="276"/>
    <tableColumn id="10" name="Spalte4" dataDxfId="275"/>
    <tableColumn id="11" name="Beschreibung" dataDxfId="274"/>
  </tableColumns>
  <tableStyleInfo name="TSL_1" showFirstColumn="0" showLastColumn="0" showRowStripes="1" showColumnStripes="0"/>
</table>
</file>

<file path=xl/tables/table10.xml><?xml version="1.0" encoding="utf-8"?>
<table xmlns="http://schemas.openxmlformats.org/spreadsheetml/2006/main" id="10" name="Prüfkriterien_10" displayName="Prüfkriterien_10" ref="B173:M178" totalsRowShown="0" headerRowDxfId="183" dataDxfId="182" tableBorderDxfId="290">
  <autoFilter ref="B173:M178"/>
  <tableColumns count="12">
    <tableColumn id="1" name="Spalte1" dataDxfId="195">
      <calculatedColumnFormula>CONCATENATE("10.",Prüfkriterien_10[[#This Row],[Spalte2]])</calculatedColumnFormula>
    </tableColumn>
    <tableColumn id="2" name="Spalte2" dataDxfId="194">
      <calculatedColumnFormula>ROW()-ROW(Prüfkriterien_10[[#Headers],[Spalte3]])</calculatedColumnFormula>
    </tableColumn>
    <tableColumn id="3" name="Spalte3" dataDxfId="193">
      <calculatedColumnFormula>(Prüfkriterien_10[Spalte2]+100)/10</calculatedColumnFormula>
    </tableColumn>
    <tableColumn id="4" name="Spalte4" dataDxfId="192"/>
    <tableColumn id="5" name="Spalte5" dataDxfId="191"/>
    <tableColumn id="6" name="Spalte6" dataDxfId="190"/>
    <tableColumn id="7" name="Spalte7" dataDxfId="189"/>
    <tableColumn id="8" name="Spalte8" dataDxfId="188"/>
    <tableColumn id="9" name="Spalte9" dataDxfId="187"/>
    <tableColumn id="10" name="Spalte10" dataDxfId="186"/>
    <tableColumn id="11" name="Spalte11" dataDxfId="185"/>
    <tableColumn id="12" name="Spalte12" dataDxfId="184"/>
  </tableColumns>
  <tableStyleInfo name="TSL_1" showFirstColumn="0" showLastColumn="0" showRowStripes="1" showColumnStripes="0"/>
</table>
</file>

<file path=xl/tables/table11.xml><?xml version="1.0" encoding="utf-8"?>
<table xmlns="http://schemas.openxmlformats.org/spreadsheetml/2006/main" id="11" name="Prüfkriterien_11" displayName="Prüfkriterien_11" ref="B180:M185" totalsRowShown="0" headerRowDxfId="169" dataDxfId="168" tableBorderDxfId="289">
  <autoFilter ref="B180:M185"/>
  <tableColumns count="12">
    <tableColumn id="1" name="Spalte1" dataDxfId="181">
      <calculatedColumnFormula>CONCATENATE("11.",Prüfkriterien_11[[#This Row],[Spalte2]])</calculatedColumnFormula>
    </tableColumn>
    <tableColumn id="2" name="Spalte2" dataDxfId="180">
      <calculatedColumnFormula>ROW()-ROW(Prüfkriterien_11[[#Headers],[Spalte3]])</calculatedColumnFormula>
    </tableColumn>
    <tableColumn id="3" name="Spalte3" dataDxfId="179">
      <calculatedColumnFormula>(Prüfkriterien_11[Spalte2]+110)/10</calculatedColumnFormula>
    </tableColumn>
    <tableColumn id="4" name="Spalte4" dataDxfId="178"/>
    <tableColumn id="5" name="Spalte5" dataDxfId="177"/>
    <tableColumn id="6" name="Spalte6" dataDxfId="176"/>
    <tableColumn id="7" name="Spalte7" dataDxfId="175"/>
    <tableColumn id="8" name="Spalte8" dataDxfId="174"/>
    <tableColumn id="9" name="Spalte9" dataDxfId="173"/>
    <tableColumn id="10" name="Spalte10" dataDxfId="172"/>
    <tableColumn id="11" name="Spalte11" dataDxfId="171"/>
    <tableColumn id="12" name="Spalte12" dataDxfId="170"/>
  </tableColumns>
  <tableStyleInfo name="TSL_1" showFirstColumn="0" showLastColumn="0" showRowStripes="1" showColumnStripes="0"/>
</table>
</file>

<file path=xl/tables/table12.xml><?xml version="1.0" encoding="utf-8"?>
<table xmlns="http://schemas.openxmlformats.org/spreadsheetml/2006/main" id="13" name="Prüfkriterien_1114" displayName="Prüfkriterien_1114" ref="B187:M192" totalsRowShown="0" headerRowDxfId="155" dataDxfId="154" tableBorderDxfId="288">
  <autoFilter ref="B187:M192"/>
  <tableColumns count="12">
    <tableColumn id="1" name="Spalte1" dataDxfId="167">
      <calculatedColumnFormula>CONCATENATE("12.",Prüfkriterien_1114[[#This Row],[Spalte2]])</calculatedColumnFormula>
    </tableColumn>
    <tableColumn id="2" name="Spalte2" dataDxfId="166">
      <calculatedColumnFormula>ROW()-ROW(Prüfkriterien_1114[[#Headers],[Spalte3]])</calculatedColumnFormula>
    </tableColumn>
    <tableColumn id="3" name="Spalte3" dataDxfId="165">
      <calculatedColumnFormula>(Prüfkriterien_1114[Spalte2]+120)/10</calculatedColumnFormula>
    </tableColumn>
    <tableColumn id="4" name="Spalte4" dataDxfId="164"/>
    <tableColumn id="5" name="Spalte5" dataDxfId="163"/>
    <tableColumn id="6" name="Spalte6" dataDxfId="162"/>
    <tableColumn id="7" name="Spalte7" dataDxfId="161"/>
    <tableColumn id="8" name="Spalte8" dataDxfId="160"/>
    <tableColumn id="9" name="Spalte9" dataDxfId="159"/>
    <tableColumn id="10" name="Spalte10" dataDxfId="158"/>
    <tableColumn id="11" name="Spalte11" dataDxfId="157"/>
    <tableColumn id="12" name="Spalte12" dataDxfId="156"/>
  </tableColumns>
  <tableStyleInfo name="TSL_1" showFirstColumn="0" showLastColumn="0" showRowStripes="1" showColumnStripes="0"/>
</table>
</file>

<file path=xl/tables/table13.xml><?xml version="1.0" encoding="utf-8"?>
<table xmlns="http://schemas.openxmlformats.org/spreadsheetml/2006/main" id="14" name="Prüfkriterien_1115" displayName="Prüfkriterien_1115" ref="B194:M199" totalsRowShown="0" headerRowDxfId="141" dataDxfId="140" tableBorderDxfId="287">
  <autoFilter ref="B194:M199"/>
  <tableColumns count="12">
    <tableColumn id="1" name="Spalte1" dataDxfId="153">
      <calculatedColumnFormula>CONCATENATE("13.",Prüfkriterien_1115[[#This Row],[Spalte2]])</calculatedColumnFormula>
    </tableColumn>
    <tableColumn id="2" name="Spalte2" dataDxfId="152">
      <calculatedColumnFormula>ROW()-ROW(Prüfkriterien_1115[[#Headers],[Spalte3]])</calculatedColumnFormula>
    </tableColumn>
    <tableColumn id="3" name="Spalte3" dataDxfId="151">
      <calculatedColumnFormula>(Prüfkriterien_1115[Spalte2]+130)/10</calculatedColumnFormula>
    </tableColumn>
    <tableColumn id="4" name="Spalte4" dataDxfId="150"/>
    <tableColumn id="5" name="Spalte5" dataDxfId="149"/>
    <tableColumn id="6" name="Spalte6" dataDxfId="148"/>
    <tableColumn id="7" name="Spalte7" dataDxfId="147"/>
    <tableColumn id="8" name="Spalte8" dataDxfId="146"/>
    <tableColumn id="9" name="Spalte9" dataDxfId="145"/>
    <tableColumn id="10" name="Spalte10" dataDxfId="144"/>
    <tableColumn id="11" name="Spalte11" dataDxfId="143"/>
    <tableColumn id="12" name="Spalte12" dataDxfId="142"/>
  </tableColumns>
  <tableStyleInfo name="TSL_1" showFirstColumn="0" showLastColumn="0" showRowStripes="1" showColumnStripes="0"/>
</table>
</file>

<file path=xl/tables/table14.xml><?xml version="1.0" encoding="utf-8"?>
<table xmlns="http://schemas.openxmlformats.org/spreadsheetml/2006/main" id="15" name="Prüfkriterien_1116" displayName="Prüfkriterien_1116" ref="B201:M206" totalsRowShown="0" headerRowDxfId="127" dataDxfId="126" tableBorderDxfId="286">
  <autoFilter ref="B201:M206"/>
  <tableColumns count="12">
    <tableColumn id="1" name="Spalte1" dataDxfId="139">
      <calculatedColumnFormula>CONCATENATE("14.",Prüfkriterien_1116[[#This Row],[Spalte2]])</calculatedColumnFormula>
    </tableColumn>
    <tableColumn id="2" name="Spalte2" dataDxfId="138">
      <calculatedColumnFormula>ROW()-ROW(Prüfkriterien_1116[[#Headers],[Spalte3]])</calculatedColumnFormula>
    </tableColumn>
    <tableColumn id="3" name="Spalte3" dataDxfId="137">
      <calculatedColumnFormula>(Prüfkriterien_1116[Spalte2]+140)/10</calculatedColumnFormula>
    </tableColumn>
    <tableColumn id="4" name="Spalte4" dataDxfId="136"/>
    <tableColumn id="5" name="Spalte5" dataDxfId="135"/>
    <tableColumn id="6" name="Spalte6" dataDxfId="134"/>
    <tableColumn id="7" name="Spalte7" dataDxfId="133"/>
    <tableColumn id="8" name="Spalte8" dataDxfId="132"/>
    <tableColumn id="9" name="Spalte9" dataDxfId="131"/>
    <tableColumn id="10" name="Spalte10" dataDxfId="130"/>
    <tableColumn id="11" name="Spalte11" dataDxfId="129"/>
    <tableColumn id="12" name="Spalte12" dataDxfId="128"/>
  </tableColumns>
  <tableStyleInfo name="TSL_1" showFirstColumn="0" showLastColumn="0" showRowStripes="1" showColumnStripes="0"/>
</table>
</file>

<file path=xl/tables/table15.xml><?xml version="1.0" encoding="utf-8"?>
<table xmlns="http://schemas.openxmlformats.org/spreadsheetml/2006/main" id="16" name="Prüfkriterien_1117" displayName="Prüfkriterien_1117" ref="B208:M213" totalsRowShown="0" headerRowDxfId="113" dataDxfId="112" tableBorderDxfId="285">
  <autoFilter ref="B208:M213"/>
  <tableColumns count="12">
    <tableColumn id="1" name="Spalte1" dataDxfId="125">
      <calculatedColumnFormula>CONCATENATE("15.",Prüfkriterien_1117[[#This Row],[Spalte2]])</calculatedColumnFormula>
    </tableColumn>
    <tableColumn id="2" name="Spalte2" dataDxfId="124">
      <calculatedColumnFormula>ROW()-ROW(Prüfkriterien_1117[[#Headers],[Spalte3]])</calculatedColumnFormula>
    </tableColumn>
    <tableColumn id="3" name="Spalte3" dataDxfId="123">
      <calculatedColumnFormula>(Prüfkriterien_1117[Spalte2]+150)/10</calculatedColumnFormula>
    </tableColumn>
    <tableColumn id="4" name="Spalte4" dataDxfId="122"/>
    <tableColumn id="5" name="Spalte5" dataDxfId="121"/>
    <tableColumn id="6" name="Spalte6" dataDxfId="120"/>
    <tableColumn id="7" name="Spalte7" dataDxfId="119"/>
    <tableColumn id="8" name="Spalte8" dataDxfId="118"/>
    <tableColumn id="9" name="Spalte9" dataDxfId="117"/>
    <tableColumn id="10" name="Spalte10" dataDxfId="116"/>
    <tableColumn id="11" name="Spalte11" dataDxfId="115"/>
    <tableColumn id="12" name="Spalte12" dataDxfId="114"/>
  </tableColumns>
  <tableStyleInfo name="TSL_1" showFirstColumn="0" showLastColumn="0" showRowStripes="1" showColumnStripes="0"/>
</table>
</file>

<file path=xl/tables/table16.xml><?xml version="1.0" encoding="utf-8"?>
<table xmlns="http://schemas.openxmlformats.org/spreadsheetml/2006/main" id="17" name="Prüfkriterien_1118" displayName="Prüfkriterien_1118" ref="B215:M220" totalsRowShown="0" headerRowDxfId="99" dataDxfId="98" tableBorderDxfId="284">
  <autoFilter ref="B215:M220"/>
  <tableColumns count="12">
    <tableColumn id="1" name="Spalte1" dataDxfId="111">
      <calculatedColumnFormula>CONCATENATE("16.",Prüfkriterien_1118[[#This Row],[Spalte2]])</calculatedColumnFormula>
    </tableColumn>
    <tableColumn id="2" name="Spalte2" dataDxfId="110">
      <calculatedColumnFormula>ROW()-ROW(Prüfkriterien_1118[[#Headers],[Spalte3]])</calculatedColumnFormula>
    </tableColumn>
    <tableColumn id="3" name="Spalte3" dataDxfId="109">
      <calculatedColumnFormula>(Prüfkriterien_1118[Spalte2]+160)/10</calculatedColumnFormula>
    </tableColumn>
    <tableColumn id="4" name="Spalte4" dataDxfId="108"/>
    <tableColumn id="5" name="Spalte5" dataDxfId="107"/>
    <tableColumn id="6" name="Spalte6" dataDxfId="106"/>
    <tableColumn id="7" name="Spalte7" dataDxfId="105"/>
    <tableColumn id="8" name="Spalte8" dataDxfId="104"/>
    <tableColumn id="9" name="Spalte9" dataDxfId="103"/>
    <tableColumn id="10" name="Spalte10" dataDxfId="102"/>
    <tableColumn id="11" name="Spalte11" dataDxfId="101"/>
    <tableColumn id="12" name="Spalte12" dataDxfId="100"/>
  </tableColumns>
  <tableStyleInfo name="TSL_1" showFirstColumn="0" showLastColumn="0" showRowStripes="1" showColumnStripes="0"/>
</table>
</file>

<file path=xl/tables/table17.xml><?xml version="1.0" encoding="utf-8"?>
<table xmlns="http://schemas.openxmlformats.org/spreadsheetml/2006/main" id="18" name="Prüfkriterien_1119" displayName="Prüfkriterien_1119" ref="B222:M227" totalsRowShown="0" headerRowDxfId="85" dataDxfId="84" tableBorderDxfId="283">
  <autoFilter ref="B222:M227"/>
  <tableColumns count="12">
    <tableColumn id="1" name="Spalte1" dataDxfId="97">
      <calculatedColumnFormula>CONCATENATE("17.",Prüfkriterien_1119[[#This Row],[Spalte2]])</calculatedColumnFormula>
    </tableColumn>
    <tableColumn id="2" name="Spalte2" dataDxfId="96">
      <calculatedColumnFormula>ROW()-ROW(Prüfkriterien_1119[[#Headers],[Spalte3]])</calculatedColumnFormula>
    </tableColumn>
    <tableColumn id="3" name="Spalte3" dataDxfId="95">
      <calculatedColumnFormula>(Prüfkriterien_1119[Spalte2]+170)/10</calculatedColumnFormula>
    </tableColumn>
    <tableColumn id="4" name="Spalte4" dataDxfId="94"/>
    <tableColumn id="5" name="Spalte5" dataDxfId="93"/>
    <tableColumn id="6" name="Spalte6" dataDxfId="92"/>
    <tableColumn id="7" name="Spalte7" dataDxfId="91"/>
    <tableColumn id="8" name="Spalte8" dataDxfId="90"/>
    <tableColumn id="9" name="Spalte9" dataDxfId="89"/>
    <tableColumn id="10" name="Spalte10" dataDxfId="88"/>
    <tableColumn id="11" name="Spalte11" dataDxfId="87"/>
    <tableColumn id="12" name="Spalte12" dataDxfId="86"/>
  </tableColumns>
  <tableStyleInfo name="TSL_1" showFirstColumn="0" showLastColumn="0" showRowStripes="1" showColumnStripes="0"/>
</table>
</file>

<file path=xl/tables/table18.xml><?xml version="1.0" encoding="utf-8"?>
<table xmlns="http://schemas.openxmlformats.org/spreadsheetml/2006/main" id="19" name="Prüfkriterien_1120" displayName="Prüfkriterien_1120" ref="B229:M234" totalsRowShown="0" headerRowDxfId="71" dataDxfId="70" tableBorderDxfId="282">
  <autoFilter ref="B229:M234"/>
  <tableColumns count="12">
    <tableColumn id="1" name="Spalte1" dataDxfId="83">
      <calculatedColumnFormula>CONCATENATE("18.",Prüfkriterien_1120[[#This Row],[Spalte2]])</calculatedColumnFormula>
    </tableColumn>
    <tableColumn id="2" name="Spalte2" dataDxfId="82">
      <calculatedColumnFormula>ROW()-ROW(Prüfkriterien_1120[[#Headers],[Spalte3]])</calculatedColumnFormula>
    </tableColumn>
    <tableColumn id="3" name="Spalte3" dataDxfId="81">
      <calculatedColumnFormula>(Prüfkriterien_1120[Spalte2]+180)/10</calculatedColumnFormula>
    </tableColumn>
    <tableColumn id="4" name="Spalte4" dataDxfId="80"/>
    <tableColumn id="5" name="Spalte5" dataDxfId="79"/>
    <tableColumn id="6" name="Spalte6" dataDxfId="78"/>
    <tableColumn id="7" name="Spalte7" dataDxfId="77"/>
    <tableColumn id="8" name="Spalte8" dataDxfId="76"/>
    <tableColumn id="9" name="Spalte9" dataDxfId="75"/>
    <tableColumn id="10" name="Spalte10" dataDxfId="74"/>
    <tableColumn id="11" name="Spalte11" dataDxfId="73"/>
    <tableColumn id="12" name="Spalte12" dataDxfId="72"/>
  </tableColumns>
  <tableStyleInfo name="TSL_1" showFirstColumn="0" showLastColumn="0" showRowStripes="1" showColumnStripes="0"/>
</table>
</file>

<file path=xl/tables/table19.xml><?xml version="1.0" encoding="utf-8"?>
<table xmlns="http://schemas.openxmlformats.org/spreadsheetml/2006/main" id="20" name="Prüfkriterien_1121" displayName="Prüfkriterien_1121" ref="B236:M241" totalsRowShown="0" headerRowDxfId="57" dataDxfId="56" tableBorderDxfId="281">
  <autoFilter ref="B236:M241"/>
  <tableColumns count="12">
    <tableColumn id="1" name="Spalte1" dataDxfId="69">
      <calculatedColumnFormula>CONCATENATE("19.",Prüfkriterien_1121[[#This Row],[Spalte2]])</calculatedColumnFormula>
    </tableColumn>
    <tableColumn id="2" name="Spalte2" dataDxfId="68">
      <calculatedColumnFormula>ROW()-ROW(Prüfkriterien_1121[[#Headers],[Spalte3]])</calculatedColumnFormula>
    </tableColumn>
    <tableColumn id="3" name="Spalte3" dataDxfId="67">
      <calculatedColumnFormula>(Prüfkriterien_1121[Spalte2]+190)/10</calculatedColumnFormula>
    </tableColumn>
    <tableColumn id="4" name="Spalte4" dataDxfId="66"/>
    <tableColumn id="5" name="Spalte5" dataDxfId="65"/>
    <tableColumn id="6" name="Spalte6" dataDxfId="64"/>
    <tableColumn id="7" name="Spalte7" dataDxfId="63"/>
    <tableColumn id="8" name="Spalte8" dataDxfId="62"/>
    <tableColumn id="9" name="Spalte9" dataDxfId="61"/>
    <tableColumn id="10" name="Spalte10" dataDxfId="60"/>
    <tableColumn id="11" name="Spalte11" dataDxfId="59"/>
    <tableColumn id="12" name="Spalte12" dataDxfId="58"/>
  </tableColumns>
  <tableStyleInfo name="TSL_1" showFirstColumn="0" showLastColumn="0" showRowStripes="1" showColumnStripes="0"/>
</table>
</file>

<file path=xl/tables/table2.xml><?xml version="1.0" encoding="utf-8"?>
<table xmlns="http://schemas.openxmlformats.org/spreadsheetml/2006/main" id="3" name="Prüfkriterien_2" displayName="Prüfkriterien_2" ref="B26:M33" totalsRowShown="0" headerRowDxfId="265" dataDxfId="264" tableBorderDxfId="298">
  <autoFilter ref="B26:M33"/>
  <tableColumns count="12">
    <tableColumn id="1" name="Spalte1" dataDxfId="35">
      <calculatedColumnFormula>CONCATENATE("2.",Prüfkriterien_2[[#This Row],[Spalte2]])</calculatedColumnFormula>
    </tableColumn>
    <tableColumn id="2" name="Spalte2" dataDxfId="34">
      <calculatedColumnFormula>ROW()-ROW(Prüfkriterien_2[[#Headers],[Spalte3]])</calculatedColumnFormula>
    </tableColumn>
    <tableColumn id="3" name="Spalte3" dataDxfId="33">
      <calculatedColumnFormula>(Prüfkriterien_2[[#This Row],[Spalte2]]+20)/10</calculatedColumnFormula>
    </tableColumn>
    <tableColumn id="4" name="Spalte4" dataDxfId="32"/>
    <tableColumn id="5" name="Spalte5" dataDxfId="31"/>
    <tableColumn id="6" name="Spalte6" dataDxfId="30"/>
    <tableColumn id="7" name="Spalte7" dataDxfId="271"/>
    <tableColumn id="8" name="Spalte8" dataDxfId="270"/>
    <tableColumn id="9" name="Spalte9" dataDxfId="269"/>
    <tableColumn id="10" name="Spalte10" dataDxfId="268"/>
    <tableColumn id="11" name="Spalte11" dataDxfId="267"/>
    <tableColumn id="12" name="Spalte12" dataDxfId="266"/>
  </tableColumns>
  <tableStyleInfo name="TSL_1" showFirstColumn="0" showLastColumn="0" showRowStripes="1" showColumnStripes="0"/>
</table>
</file>

<file path=xl/tables/table20.xml><?xml version="1.0" encoding="utf-8"?>
<table xmlns="http://schemas.openxmlformats.org/spreadsheetml/2006/main" id="21" name="Prüfkriterien_1122" displayName="Prüfkriterien_1122" ref="B243:M248" totalsRowShown="0" headerRowDxfId="43" dataDxfId="42" tableBorderDxfId="280">
  <autoFilter ref="B243:M248"/>
  <tableColumns count="12">
    <tableColumn id="1" name="Spalte1" dataDxfId="55">
      <calculatedColumnFormula>CONCATENATE("20.",Prüfkriterien_1122[[#This Row],[Spalte2]])</calculatedColumnFormula>
    </tableColumn>
    <tableColumn id="2" name="Spalte2" dataDxfId="54">
      <calculatedColumnFormula>ROW()-ROW(Prüfkriterien_1122[[#Headers],[Spalte3]])</calculatedColumnFormula>
    </tableColumn>
    <tableColumn id="3" name="Spalte3" dataDxfId="53">
      <calculatedColumnFormula>(Prüfkriterien_1122[Spalte2]+200)/10</calculatedColumnFormula>
    </tableColumn>
    <tableColumn id="4" name="Spalte4" dataDxfId="52"/>
    <tableColumn id="5" name="Spalte5" dataDxfId="51"/>
    <tableColumn id="6" name="Spalte6" dataDxfId="50"/>
    <tableColumn id="7" name="Spalte7" dataDxfId="49"/>
    <tableColumn id="8" name="Spalte8" dataDxfId="48"/>
    <tableColumn id="9" name="Spalte9" dataDxfId="47"/>
    <tableColumn id="10" name="Spalte10" dataDxfId="46"/>
    <tableColumn id="11" name="Spalte11" dataDxfId="45"/>
    <tableColumn id="12" name="Spalte12" dataDxfId="44"/>
  </tableColumns>
  <tableStyleInfo name="TSL_1" showFirstColumn="0" showLastColumn="0" showRowStripes="1" showColumnStripes="0"/>
</table>
</file>

<file path=xl/tables/table3.xml><?xml version="1.0" encoding="utf-8"?>
<table xmlns="http://schemas.openxmlformats.org/spreadsheetml/2006/main" id="4" name="Prüfkriterien_3" displayName="Prüfkriterien_3" ref="B35:M105" totalsRowShown="0" headerRowDxfId="257" dataDxfId="256" tableBorderDxfId="297">
  <autoFilter ref="B35:M105"/>
  <tableColumns count="12">
    <tableColumn id="1" name="Spalte1" dataDxfId="29">
      <calculatedColumnFormula>CONCATENATE("3.",Prüfkriterien_3[[#This Row],[Spalte2]])</calculatedColumnFormula>
    </tableColumn>
    <tableColumn id="2" name="Spalte2" dataDxfId="28">
      <calculatedColumnFormula>ROW()-ROW(Prüfkriterien_3[[#Headers],[Spalte3]])</calculatedColumnFormula>
    </tableColumn>
    <tableColumn id="3" name="Spalte3" dataDxfId="27">
      <calculatedColumnFormula>(Prüfkriterien_3[[#This Row],[Spalte2]]+30)/10</calculatedColumnFormula>
    </tableColumn>
    <tableColumn id="4" name="Spalte4" dataDxfId="26"/>
    <tableColumn id="5" name="Spalte5" dataDxfId="25"/>
    <tableColumn id="6" name="Spalte6" dataDxfId="24"/>
    <tableColumn id="7" name="Spalte7" dataDxfId="263"/>
    <tableColumn id="8" name="Spalte8" dataDxfId="262"/>
    <tableColumn id="9" name="Spalte9" dataDxfId="261"/>
    <tableColumn id="10" name="Spalte10" dataDxfId="260"/>
    <tableColumn id="11" name="Spalte11" dataDxfId="259"/>
    <tableColumn id="12" name="Spalte12" dataDxfId="258"/>
  </tableColumns>
  <tableStyleInfo name="TSL_1" showFirstColumn="0" showLastColumn="0" showRowStripes="1" showColumnStripes="0"/>
</table>
</file>

<file path=xl/tables/table4.xml><?xml version="1.0" encoding="utf-8"?>
<table xmlns="http://schemas.openxmlformats.org/spreadsheetml/2006/main" id="5" name="Prüfkriterien_4" displayName="Prüfkriterien_4" ref="B107:M119" totalsRowShown="0" headerRowDxfId="249" dataDxfId="248" tableBorderDxfId="296">
  <autoFilter ref="B107:M119"/>
  <tableColumns count="12">
    <tableColumn id="1" name="Spalte1" dataDxfId="23">
      <calculatedColumnFormula>CONCATENATE("4.",Prüfkriterien_4[[#This Row],[Spalte2]])</calculatedColumnFormula>
    </tableColumn>
    <tableColumn id="2" name="Spalte2" dataDxfId="22">
      <calculatedColumnFormula>ROW()-ROW(Prüfkriterien_4[[#Headers],[Spalte3]])</calculatedColumnFormula>
    </tableColumn>
    <tableColumn id="3" name="Spalte3" dataDxfId="21">
      <calculatedColumnFormula>(Prüfkriterien_4[Spalte2]+40)/10</calculatedColumnFormula>
    </tableColumn>
    <tableColumn id="4" name="Spalte4" dataDxfId="20"/>
    <tableColumn id="5" name="Spalte5" dataDxfId="19"/>
    <tableColumn id="6" name="Spalte6" dataDxfId="18"/>
    <tableColumn id="7" name="Spalte7" dataDxfId="255"/>
    <tableColumn id="8" name="Spalte8" dataDxfId="254"/>
    <tableColumn id="9" name="Spalte9" dataDxfId="253"/>
    <tableColumn id="10" name="Spalte10" dataDxfId="252"/>
    <tableColumn id="11" name="Spalte11" dataDxfId="251"/>
    <tableColumn id="12" name="Spalte12" dataDxfId="250"/>
  </tableColumns>
  <tableStyleInfo name="TSL_1" showFirstColumn="0" showLastColumn="0" showRowStripes="1" showColumnStripes="0"/>
</table>
</file>

<file path=xl/tables/table5.xml><?xml version="1.0" encoding="utf-8"?>
<table xmlns="http://schemas.openxmlformats.org/spreadsheetml/2006/main" id="6" name="Prüfkriterien_5" displayName="Prüfkriterien_5" ref="B121:M137" totalsRowShown="0" headerRowDxfId="241" dataDxfId="240" tableBorderDxfId="295">
  <autoFilter ref="B121:M137"/>
  <tableColumns count="12">
    <tableColumn id="1" name="Spalte1" dataDxfId="17">
      <calculatedColumnFormula>CONCATENATE("5.",Prüfkriterien_5[[#This Row],[Spalte2]])</calculatedColumnFormula>
    </tableColumn>
    <tableColumn id="2" name="Spalte2" dataDxfId="16">
      <calculatedColumnFormula>ROW()-ROW(Prüfkriterien_5[[#Headers],[Spalte3]])</calculatedColumnFormula>
    </tableColumn>
    <tableColumn id="3" name="Spalte3" dataDxfId="15">
      <calculatedColumnFormula>(Prüfkriterien_5[Spalte2]+50)/10</calculatedColumnFormula>
    </tableColumn>
    <tableColumn id="4" name="Spalte4" dataDxfId="14"/>
    <tableColumn id="5" name="Spalte5" dataDxfId="13"/>
    <tableColumn id="6" name="Spalte6" dataDxfId="12"/>
    <tableColumn id="7" name="Spalte7" dataDxfId="247"/>
    <tableColumn id="8" name="Spalte8" dataDxfId="246"/>
    <tableColumn id="9" name="Spalte9" dataDxfId="245"/>
    <tableColumn id="10" name="Spalte10" dataDxfId="244"/>
    <tableColumn id="11" name="Spalte11" dataDxfId="243"/>
    <tableColumn id="12" name="Spalte12" dataDxfId="242"/>
  </tableColumns>
  <tableStyleInfo name="TSL_1" showFirstColumn="0" showLastColumn="0" showRowStripes="1" showColumnStripes="0"/>
</table>
</file>

<file path=xl/tables/table6.xml><?xml version="1.0" encoding="utf-8"?>
<table xmlns="http://schemas.openxmlformats.org/spreadsheetml/2006/main" id="1" name="Prüfkriterien_6" displayName="Prüfkriterien_6" ref="B139:M148" totalsRowShown="0" headerRowDxfId="233" dataDxfId="232" tableBorderDxfId="294">
  <autoFilter ref="B139:M148"/>
  <tableColumns count="12">
    <tableColumn id="1" name="Spalte1" dataDxfId="11">
      <calculatedColumnFormula>CONCATENATE("6.",Prüfkriterien_6[[#This Row],[Spalte2]])</calculatedColumnFormula>
    </tableColumn>
    <tableColumn id="2" name="Spalte2" dataDxfId="10">
      <calculatedColumnFormula>ROW()-ROW(Prüfkriterien_6[[#Headers],[Spalte3]])</calculatedColumnFormula>
    </tableColumn>
    <tableColumn id="3" name="Spalte3" dataDxfId="9">
      <calculatedColumnFormula>(Prüfkriterien_6[Spalte2]+60)/10</calculatedColumnFormula>
    </tableColumn>
    <tableColumn id="4" name="Spalte4" dataDxfId="8"/>
    <tableColumn id="5" name="Spalte5" dataDxfId="7"/>
    <tableColumn id="6" name="Spalte6" dataDxfId="6"/>
    <tableColumn id="7" name="Spalte7" dataDxfId="239"/>
    <tableColumn id="8" name="Spalte8" dataDxfId="238"/>
    <tableColumn id="9" name="Spalte9" dataDxfId="237"/>
    <tableColumn id="10" name="Spalte10" dataDxfId="236"/>
    <tableColumn id="11" name="Spalte11" dataDxfId="235"/>
    <tableColumn id="12" name="Spalte12" dataDxfId="234"/>
  </tableColumns>
  <tableStyleInfo name="TSL_1" showFirstColumn="0" showLastColumn="0" showRowStripes="1" showColumnStripes="0"/>
</table>
</file>

<file path=xl/tables/table7.xml><?xml version="1.0" encoding="utf-8"?>
<table xmlns="http://schemas.openxmlformats.org/spreadsheetml/2006/main" id="7" name="Prüfkriterien_7" displayName="Prüfkriterien_7" ref="B150:M157" totalsRowShown="0" headerRowDxfId="225" dataDxfId="224" tableBorderDxfId="293">
  <autoFilter ref="B150:M157"/>
  <tableColumns count="12">
    <tableColumn id="1" name="Spalte1" dataDxfId="5">
      <calculatedColumnFormula>CONCATENATE("7.",Prüfkriterien_7[[#This Row],[Spalte2]])</calculatedColumnFormula>
    </tableColumn>
    <tableColumn id="2" name="Spalte2" dataDxfId="4">
      <calculatedColumnFormula>ROW()-ROW(Prüfkriterien_7[[#Headers],[Spalte3]])</calculatedColumnFormula>
    </tableColumn>
    <tableColumn id="3" name="Spalte3" dataDxfId="3">
      <calculatedColumnFormula>(Prüfkriterien_7[Spalte2]+70)/10</calculatedColumnFormula>
    </tableColumn>
    <tableColumn id="4" name="Spalte4" dataDxfId="2"/>
    <tableColumn id="5" name="Spalte5" dataDxfId="1"/>
    <tableColumn id="6" name="Spalte6" dataDxfId="0"/>
    <tableColumn id="7" name="Spalte7" dataDxfId="231"/>
    <tableColumn id="8" name="Spalte8" dataDxfId="230"/>
    <tableColumn id="9" name="Spalte9" dataDxfId="229"/>
    <tableColumn id="10" name="Spalte10" dataDxfId="228"/>
    <tableColumn id="11" name="Spalte11" dataDxfId="227"/>
    <tableColumn id="12" name="Spalte12" dataDxfId="226"/>
  </tableColumns>
  <tableStyleInfo name="TSL_1" showFirstColumn="0" showLastColumn="0" showRowStripes="1" showColumnStripes="0"/>
</table>
</file>

<file path=xl/tables/table8.xml><?xml version="1.0" encoding="utf-8"?>
<table xmlns="http://schemas.openxmlformats.org/spreadsheetml/2006/main" id="8" name="Prüfkriterien_8" displayName="Prüfkriterien_8" ref="B159:M164" totalsRowShown="0" headerRowDxfId="211" dataDxfId="210" tableBorderDxfId="292">
  <autoFilter ref="B159:M164"/>
  <tableColumns count="12">
    <tableColumn id="1" name="Spalte1" dataDxfId="223">
      <calculatedColumnFormula>CONCATENATE("8.",Prüfkriterien_8[[#This Row],[Spalte2]])</calculatedColumnFormula>
    </tableColumn>
    <tableColumn id="2" name="Spalte2" dataDxfId="222">
      <calculatedColumnFormula>ROW()-ROW(Prüfkriterien_8[[#Headers],[Spalte3]])</calculatedColumnFormula>
    </tableColumn>
    <tableColumn id="3" name="Spalte3" dataDxfId="221">
      <calculatedColumnFormula>(Prüfkriterien_8[Spalte2]+80)/10</calculatedColumnFormula>
    </tableColumn>
    <tableColumn id="4" name="Spalte4" dataDxfId="220"/>
    <tableColumn id="5" name="Spalte5" dataDxfId="219"/>
    <tableColumn id="6" name="Spalte6" dataDxfId="218"/>
    <tableColumn id="7" name="Spalte7" dataDxfId="217"/>
    <tableColumn id="8" name="Spalte8" dataDxfId="216"/>
    <tableColumn id="9" name="Spalte9" dataDxfId="215"/>
    <tableColumn id="10" name="Spalte10" dataDxfId="214"/>
    <tableColumn id="11" name="Spalte11" dataDxfId="213"/>
    <tableColumn id="12" name="Spalte12" dataDxfId="212"/>
  </tableColumns>
  <tableStyleInfo name="TSL_1" showFirstColumn="0" showLastColumn="0" showRowStripes="1" showColumnStripes="0"/>
</table>
</file>

<file path=xl/tables/table9.xml><?xml version="1.0" encoding="utf-8"?>
<table xmlns="http://schemas.openxmlformats.org/spreadsheetml/2006/main" id="9" name="Prüfkriterien_9" displayName="Prüfkriterien_9" ref="B166:M171" totalsRowShown="0" headerRowDxfId="197" dataDxfId="196" tableBorderDxfId="291">
  <autoFilter ref="B166:M171"/>
  <tableColumns count="12">
    <tableColumn id="1" name="Spalte1" dataDxfId="209">
      <calculatedColumnFormula>CONCATENATE("9.",Prüfkriterien_9[[#This Row],[Spalte2]])</calculatedColumnFormula>
    </tableColumn>
    <tableColumn id="2" name="Spalte2" dataDxfId="208">
      <calculatedColumnFormula>ROW()-ROW(Prüfkriterien_9[[#Headers],[Spalte3]])</calculatedColumnFormula>
    </tableColumn>
    <tableColumn id="3" name="Spalte3" dataDxfId="207">
      <calculatedColumnFormula>(Prüfkriterien_9[Spalte2]+90)/10</calculatedColumnFormula>
    </tableColumn>
    <tableColumn id="4" name="Spalte4" dataDxfId="206"/>
    <tableColumn id="5" name="Spalte5" dataDxfId="205"/>
    <tableColumn id="6" name="Spalte6" dataDxfId="204"/>
    <tableColumn id="7" name="Spalte7" dataDxfId="203"/>
    <tableColumn id="8" name="Spalte8" dataDxfId="202"/>
    <tableColumn id="9" name="Spalte9" dataDxfId="201"/>
    <tableColumn id="10" name="Spalte10" dataDxfId="200"/>
    <tableColumn id="11" name="Spalte11" dataDxfId="199"/>
    <tableColumn id="12" name="Spalte12" dataDxfId="198"/>
  </tableColumns>
  <tableStyleInfo name="TSL_1"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18" Type="http://schemas.openxmlformats.org/officeDocument/2006/relationships/table" Target="../tables/table16.xml"/><Relationship Id="rId3" Type="http://schemas.openxmlformats.org/officeDocument/2006/relationships/table" Target="../tables/table1.xml"/><Relationship Id="rId21" Type="http://schemas.openxmlformats.org/officeDocument/2006/relationships/table" Target="../tables/table19.xml"/><Relationship Id="rId7" Type="http://schemas.openxmlformats.org/officeDocument/2006/relationships/table" Target="../tables/table5.xml"/><Relationship Id="rId12" Type="http://schemas.openxmlformats.org/officeDocument/2006/relationships/table" Target="../tables/table10.xml"/><Relationship Id="rId17" Type="http://schemas.openxmlformats.org/officeDocument/2006/relationships/table" Target="../tables/table15.xml"/><Relationship Id="rId2" Type="http://schemas.openxmlformats.org/officeDocument/2006/relationships/vmlDrawing" Target="../drawings/vmlDrawing3.vml"/><Relationship Id="rId16" Type="http://schemas.openxmlformats.org/officeDocument/2006/relationships/table" Target="../tables/table14.xml"/><Relationship Id="rId20" Type="http://schemas.openxmlformats.org/officeDocument/2006/relationships/table" Target="../tables/table18.xml"/><Relationship Id="rId1" Type="http://schemas.openxmlformats.org/officeDocument/2006/relationships/printerSettings" Target="../printerSettings/printerSettings3.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5" Type="http://schemas.openxmlformats.org/officeDocument/2006/relationships/table" Target="../tables/table13.xml"/><Relationship Id="rId10" Type="http://schemas.openxmlformats.org/officeDocument/2006/relationships/table" Target="../tables/table8.xml"/><Relationship Id="rId19" Type="http://schemas.openxmlformats.org/officeDocument/2006/relationships/table" Target="../tables/table17.xml"/><Relationship Id="rId4" Type="http://schemas.openxmlformats.org/officeDocument/2006/relationships/table" Target="../tables/table2.xml"/><Relationship Id="rId9" Type="http://schemas.openxmlformats.org/officeDocument/2006/relationships/table" Target="../tables/table7.xml"/><Relationship Id="rId14" Type="http://schemas.openxmlformats.org/officeDocument/2006/relationships/table" Target="../tables/table12.xml"/><Relationship Id="rId22" Type="http://schemas.openxmlformats.org/officeDocument/2006/relationships/table" Target="../tables/table20.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3"/>
  </sheetPr>
  <dimension ref="B1:L32"/>
  <sheetViews>
    <sheetView tabSelected="1" zoomScale="80" zoomScaleNormal="80" zoomScalePageLayoutView="70" workbookViewId="0">
      <selection activeCell="G13" sqref="G13:L13"/>
    </sheetView>
  </sheetViews>
  <sheetFormatPr baseColWidth="10" defaultColWidth="8.88671875" defaultRowHeight="13.8" x14ac:dyDescent="0.25"/>
  <cols>
    <col min="1" max="1" width="1.109375" style="6" customWidth="1"/>
    <col min="2" max="2" width="3.6640625" style="6" customWidth="1"/>
    <col min="3" max="3" width="1.6640625" style="6" customWidth="1"/>
    <col min="4" max="5" width="8.6640625" style="6" customWidth="1"/>
    <col min="6" max="6" width="40.6640625" style="6" customWidth="1"/>
    <col min="7" max="7" width="26.6640625" style="6" customWidth="1"/>
    <col min="8" max="8" width="18.6640625" style="6" customWidth="1"/>
    <col min="9" max="9" width="26.6640625" style="6" customWidth="1"/>
    <col min="10" max="10" width="18.6640625" style="6" customWidth="1"/>
    <col min="11" max="11" width="26.6640625" style="6" customWidth="1"/>
    <col min="12" max="12" width="18.6640625" style="6" customWidth="1"/>
    <col min="13" max="13" width="1.109375" style="6" customWidth="1"/>
    <col min="14" max="16384" width="8.88671875" style="6"/>
  </cols>
  <sheetData>
    <row r="1" spans="2:12" ht="6" customHeight="1" x14ac:dyDescent="0.25"/>
    <row r="2" spans="2:12" s="10" customFormat="1" ht="18" customHeight="1" x14ac:dyDescent="0.3">
      <c r="B2" s="95" t="str">
        <f>"Checkliste "&amp;_RLV&amp;" Premiumstufe"</f>
        <v>Checkliste Hähne Premiumstufe</v>
      </c>
      <c r="C2" s="95"/>
      <c r="D2" s="95"/>
      <c r="E2" s="95"/>
      <c r="F2" s="95"/>
      <c r="G2" s="95"/>
      <c r="H2" s="95"/>
      <c r="I2" s="95"/>
      <c r="J2" s="95"/>
      <c r="K2" s="95"/>
      <c r="L2" s="95"/>
    </row>
    <row r="3" spans="2:12" ht="6" customHeight="1" x14ac:dyDescent="0.25"/>
    <row r="4" spans="2:12" ht="27" customHeight="1" x14ac:dyDescent="0.25"/>
    <row r="5" spans="2:12" s="24" customFormat="1" ht="27" customHeight="1" x14ac:dyDescent="0.3">
      <c r="B5" s="96" t="s">
        <v>0</v>
      </c>
      <c r="C5" s="96"/>
      <c r="D5" s="96"/>
      <c r="E5" s="96"/>
      <c r="F5" s="96"/>
      <c r="G5" s="96"/>
      <c r="H5" s="96"/>
      <c r="I5" s="96"/>
      <c r="J5" s="96"/>
      <c r="K5" s="96"/>
      <c r="L5" s="96"/>
    </row>
    <row r="6" spans="2:12" s="24" customFormat="1" ht="29.4" customHeight="1" x14ac:dyDescent="0.3">
      <c r="B6" s="91" t="s">
        <v>77</v>
      </c>
      <c r="C6" s="91"/>
      <c r="D6" s="91"/>
      <c r="E6" s="91"/>
      <c r="F6" s="91"/>
      <c r="G6" s="74"/>
      <c r="H6" s="74"/>
      <c r="I6" s="74"/>
      <c r="J6" s="74"/>
      <c r="K6" s="74"/>
      <c r="L6" s="74"/>
    </row>
    <row r="7" spans="2:12" s="24" customFormat="1" ht="29.4" customHeight="1" x14ac:dyDescent="0.3">
      <c r="B7" s="91" t="s">
        <v>78</v>
      </c>
      <c r="C7" s="91"/>
      <c r="D7" s="91"/>
      <c r="E7" s="91"/>
      <c r="F7" s="91"/>
      <c r="G7" s="74"/>
      <c r="H7" s="74"/>
      <c r="I7" s="74"/>
      <c r="J7" s="74"/>
      <c r="K7" s="74"/>
      <c r="L7" s="74"/>
    </row>
    <row r="8" spans="2:12" s="24" customFormat="1" ht="29.4" customHeight="1" x14ac:dyDescent="0.3">
      <c r="B8" s="71" t="s">
        <v>75</v>
      </c>
      <c r="C8" s="72"/>
      <c r="D8" s="72"/>
      <c r="E8" s="72"/>
      <c r="F8" s="73"/>
      <c r="G8" s="97"/>
      <c r="H8" s="98"/>
      <c r="I8" s="98"/>
      <c r="J8" s="98"/>
      <c r="K8" s="98"/>
      <c r="L8" s="99"/>
    </row>
    <row r="9" spans="2:12" s="24" customFormat="1" ht="29.4" customHeight="1" x14ac:dyDescent="0.3">
      <c r="B9" s="91" t="s">
        <v>1</v>
      </c>
      <c r="C9" s="91"/>
      <c r="D9" s="91"/>
      <c r="E9" s="91"/>
      <c r="F9" s="91"/>
      <c r="G9" s="74"/>
      <c r="H9" s="74"/>
      <c r="I9" s="74"/>
      <c r="J9" s="74"/>
      <c r="K9" s="74"/>
      <c r="L9" s="74"/>
    </row>
    <row r="10" spans="2:12" s="24" customFormat="1" ht="29.4" customHeight="1" x14ac:dyDescent="0.3">
      <c r="B10" s="91" t="s">
        <v>2</v>
      </c>
      <c r="C10" s="91"/>
      <c r="D10" s="91"/>
      <c r="E10" s="91"/>
      <c r="F10" s="91"/>
      <c r="G10" s="74"/>
      <c r="H10" s="74"/>
      <c r="I10" s="74"/>
      <c r="J10" s="74"/>
      <c r="K10" s="74"/>
      <c r="L10" s="74"/>
    </row>
    <row r="11" spans="2:12" s="24" customFormat="1" ht="29.4" customHeight="1" x14ac:dyDescent="0.3">
      <c r="B11" s="91" t="s">
        <v>3</v>
      </c>
      <c r="C11" s="91"/>
      <c r="D11" s="91"/>
      <c r="E11" s="91"/>
      <c r="F11" s="91"/>
      <c r="G11" s="74"/>
      <c r="H11" s="74"/>
      <c r="I11" s="74"/>
      <c r="J11" s="74"/>
      <c r="K11" s="74"/>
      <c r="L11" s="74"/>
    </row>
    <row r="12" spans="2:12" s="24" customFormat="1" ht="29.4" customHeight="1" x14ac:dyDescent="0.3">
      <c r="B12" s="91" t="s">
        <v>4</v>
      </c>
      <c r="C12" s="91"/>
      <c r="D12" s="91"/>
      <c r="E12" s="91"/>
      <c r="F12" s="91"/>
      <c r="G12" s="74"/>
      <c r="H12" s="74"/>
      <c r="I12" s="74"/>
      <c r="J12" s="74"/>
      <c r="K12" s="74"/>
      <c r="L12" s="74"/>
    </row>
    <row r="13" spans="2:12" s="24" customFormat="1" ht="29.4" customHeight="1" x14ac:dyDescent="0.3">
      <c r="B13" s="91" t="s">
        <v>5</v>
      </c>
      <c r="C13" s="91"/>
      <c r="D13" s="91"/>
      <c r="E13" s="91"/>
      <c r="F13" s="91"/>
      <c r="G13" s="74"/>
      <c r="H13" s="74"/>
      <c r="I13" s="74"/>
      <c r="J13" s="74"/>
      <c r="K13" s="74"/>
      <c r="L13" s="74"/>
    </row>
    <row r="14" spans="2:12" s="24" customFormat="1" ht="29.4" customHeight="1" x14ac:dyDescent="0.3">
      <c r="B14" s="79" t="s">
        <v>6</v>
      </c>
      <c r="C14" s="80"/>
      <c r="D14" s="80"/>
      <c r="E14" s="80"/>
      <c r="F14" s="81"/>
      <c r="G14" s="33" t="s">
        <v>58</v>
      </c>
      <c r="H14" s="53"/>
      <c r="I14" s="33" t="s">
        <v>59</v>
      </c>
      <c r="J14" s="53"/>
      <c r="K14" s="33" t="s">
        <v>60</v>
      </c>
      <c r="L14" s="53"/>
    </row>
    <row r="15" spans="2:12" s="24" customFormat="1" ht="29.4" customHeight="1" x14ac:dyDescent="0.3">
      <c r="B15" s="82"/>
      <c r="C15" s="83"/>
      <c r="D15" s="83"/>
      <c r="E15" s="83"/>
      <c r="F15" s="84"/>
      <c r="G15" s="33" t="s">
        <v>93</v>
      </c>
      <c r="H15" s="53"/>
      <c r="I15" s="92"/>
      <c r="J15" s="93"/>
      <c r="K15" s="93"/>
      <c r="L15" s="94"/>
    </row>
    <row r="16" spans="2:12" s="24" customFormat="1" ht="29.4" customHeight="1" x14ac:dyDescent="0.3">
      <c r="B16" s="78" t="s">
        <v>57</v>
      </c>
      <c r="C16" s="78"/>
      <c r="D16" s="78"/>
      <c r="E16" s="78"/>
      <c r="F16" s="78"/>
      <c r="G16" s="75"/>
      <c r="H16" s="75"/>
      <c r="I16" s="75"/>
      <c r="J16" s="75"/>
      <c r="K16" s="75"/>
      <c r="L16" s="75"/>
    </row>
    <row r="17" spans="2:12" s="24" customFormat="1" ht="29.4" customHeight="1" x14ac:dyDescent="0.3">
      <c r="B17" s="78" t="s">
        <v>7</v>
      </c>
      <c r="C17" s="78"/>
      <c r="D17" s="78"/>
      <c r="E17" s="78"/>
      <c r="F17" s="78"/>
      <c r="G17" s="54" t="s">
        <v>56</v>
      </c>
      <c r="H17" s="13"/>
      <c r="I17" s="54" t="s">
        <v>9</v>
      </c>
      <c r="J17" s="13"/>
      <c r="K17" s="54" t="s">
        <v>10</v>
      </c>
      <c r="L17" s="14"/>
    </row>
    <row r="18" spans="2:12" s="24" customFormat="1" ht="29.4" customHeight="1" x14ac:dyDescent="0.3">
      <c r="B18" s="78" t="s">
        <v>8</v>
      </c>
      <c r="C18" s="78"/>
      <c r="D18" s="78"/>
      <c r="E18" s="78"/>
      <c r="F18" s="78"/>
      <c r="G18" s="76"/>
      <c r="H18" s="76"/>
      <c r="I18" s="76"/>
      <c r="J18" s="76"/>
      <c r="K18" s="76"/>
      <c r="L18" s="76"/>
    </row>
    <row r="19" spans="2:12" ht="29.25" customHeight="1" x14ac:dyDescent="0.25">
      <c r="B19" s="88" t="s">
        <v>79</v>
      </c>
      <c r="C19" s="89"/>
      <c r="D19" s="89"/>
      <c r="E19" s="89"/>
      <c r="F19" s="90"/>
      <c r="G19" s="100"/>
      <c r="H19" s="101"/>
      <c r="I19" s="101"/>
      <c r="J19" s="101"/>
      <c r="K19" s="101"/>
      <c r="L19" s="102"/>
    </row>
    <row r="22" spans="2:12" s="10" customFormat="1" ht="13.95" customHeight="1" x14ac:dyDescent="0.25">
      <c r="B22" s="77" t="s">
        <v>11</v>
      </c>
      <c r="C22" s="77"/>
      <c r="D22" s="77"/>
      <c r="E22" s="77"/>
      <c r="F22" s="77"/>
      <c r="G22" s="77"/>
      <c r="H22" s="77"/>
      <c r="I22" s="77"/>
      <c r="J22" s="77"/>
      <c r="K22" s="77"/>
      <c r="L22" s="77"/>
    </row>
    <row r="23" spans="2:12" ht="6.6" customHeight="1" x14ac:dyDescent="0.25">
      <c r="B23" s="2"/>
      <c r="C23" s="2"/>
      <c r="D23" s="2"/>
      <c r="E23" s="2"/>
      <c r="F23" s="2"/>
      <c r="G23" s="2"/>
      <c r="H23" s="2"/>
      <c r="I23" s="2"/>
      <c r="J23" s="2"/>
      <c r="K23" s="2"/>
      <c r="L23" s="2"/>
    </row>
    <row r="24" spans="2:12" s="10" customFormat="1" ht="13.95" customHeight="1" x14ac:dyDescent="0.3">
      <c r="B24" s="15"/>
      <c r="C24" s="30"/>
      <c r="D24" s="62" t="s">
        <v>12</v>
      </c>
      <c r="E24" s="62"/>
      <c r="F24" s="62"/>
      <c r="G24" s="62"/>
      <c r="H24" s="62"/>
      <c r="I24" s="62"/>
      <c r="J24" s="62"/>
      <c r="K24" s="62"/>
      <c r="L24" s="62"/>
    </row>
    <row r="25" spans="2:12" ht="13.95" customHeight="1" x14ac:dyDescent="0.25">
      <c r="B25" s="3"/>
      <c r="C25" s="3"/>
      <c r="D25" s="61"/>
      <c r="E25" s="61"/>
      <c r="F25" s="61"/>
      <c r="G25" s="61"/>
      <c r="H25" s="61"/>
      <c r="I25" s="61"/>
      <c r="J25" s="61"/>
      <c r="K25" s="61"/>
      <c r="L25" s="61"/>
    </row>
    <row r="26" spans="2:12" ht="13.95" customHeight="1" x14ac:dyDescent="0.25">
      <c r="B26" s="15"/>
      <c r="C26" s="30"/>
      <c r="D26" s="62" t="s">
        <v>13</v>
      </c>
      <c r="E26" s="62"/>
      <c r="F26" s="62"/>
      <c r="G26" s="62"/>
      <c r="H26" s="62"/>
      <c r="I26" s="62"/>
      <c r="J26" s="62"/>
      <c r="K26" s="62"/>
      <c r="L26" s="62"/>
    </row>
    <row r="27" spans="2:12" x14ac:dyDescent="0.25">
      <c r="B27" s="2"/>
      <c r="C27" s="2"/>
      <c r="D27" s="2"/>
      <c r="E27" s="2"/>
      <c r="F27" s="2"/>
      <c r="G27" s="2"/>
      <c r="H27" s="2"/>
      <c r="I27" s="2"/>
      <c r="J27" s="2"/>
      <c r="K27" s="2"/>
      <c r="L27" s="2"/>
    </row>
    <row r="28" spans="2:12" ht="27" customHeight="1" x14ac:dyDescent="0.25">
      <c r="B28" s="87" t="s">
        <v>80</v>
      </c>
      <c r="C28" s="87"/>
      <c r="D28" s="87"/>
      <c r="E28" s="87"/>
      <c r="F28" s="87"/>
      <c r="G28" s="87"/>
      <c r="H28" s="87"/>
      <c r="I28" s="87"/>
      <c r="J28" s="87"/>
      <c r="K28" s="87"/>
      <c r="L28" s="87"/>
    </row>
    <row r="29" spans="2:12" x14ac:dyDescent="0.25">
      <c r="B29" s="2"/>
      <c r="C29" s="2"/>
      <c r="D29" s="2"/>
      <c r="E29" s="2"/>
      <c r="F29" s="2"/>
      <c r="G29" s="2"/>
      <c r="H29" s="2"/>
      <c r="I29" s="2"/>
      <c r="J29" s="2"/>
      <c r="K29" s="2"/>
      <c r="L29" s="2"/>
    </row>
    <row r="30" spans="2:12" x14ac:dyDescent="0.25">
      <c r="B30" s="103"/>
      <c r="C30" s="103"/>
      <c r="D30" s="103"/>
      <c r="E30" s="103"/>
      <c r="F30" s="103"/>
      <c r="G30" s="34"/>
      <c r="H30" s="34"/>
      <c r="I30" s="34"/>
      <c r="J30" s="34"/>
      <c r="K30" s="34"/>
      <c r="L30" s="34"/>
    </row>
    <row r="31" spans="2:12" ht="14.4" customHeight="1" x14ac:dyDescent="0.25">
      <c r="B31" s="70" t="s">
        <v>15</v>
      </c>
      <c r="C31" s="70"/>
      <c r="D31" s="70"/>
      <c r="E31" s="70"/>
      <c r="F31" s="86" t="s">
        <v>18</v>
      </c>
      <c r="G31" s="86"/>
      <c r="H31" s="86"/>
      <c r="I31" s="86"/>
      <c r="J31" s="86"/>
      <c r="K31" s="85" t="s">
        <v>17</v>
      </c>
      <c r="L31" s="85"/>
    </row>
    <row r="32" spans="2:12" ht="6" customHeight="1" x14ac:dyDescent="0.25"/>
  </sheetData>
  <sheetProtection formatCells="0"/>
  <mergeCells count="33">
    <mergeCell ref="G8:L8"/>
    <mergeCell ref="G19:L19"/>
    <mergeCell ref="B30:F30"/>
    <mergeCell ref="G9:L9"/>
    <mergeCell ref="G10:L10"/>
    <mergeCell ref="G11:L11"/>
    <mergeCell ref="G12:L12"/>
    <mergeCell ref="B9:F9"/>
    <mergeCell ref="B10:F10"/>
    <mergeCell ref="B11:F11"/>
    <mergeCell ref="B13:F13"/>
    <mergeCell ref="B2:L2"/>
    <mergeCell ref="B5:L5"/>
    <mergeCell ref="B6:F6"/>
    <mergeCell ref="B7:F7"/>
    <mergeCell ref="G6:L6"/>
    <mergeCell ref="G7:L7"/>
    <mergeCell ref="B31:E31"/>
    <mergeCell ref="B8:F8"/>
    <mergeCell ref="G13:L13"/>
    <mergeCell ref="G16:L16"/>
    <mergeCell ref="G18:L18"/>
    <mergeCell ref="B22:L22"/>
    <mergeCell ref="B16:F16"/>
    <mergeCell ref="B17:F17"/>
    <mergeCell ref="B18:F18"/>
    <mergeCell ref="B14:F15"/>
    <mergeCell ref="K31:L31"/>
    <mergeCell ref="F31:J31"/>
    <mergeCell ref="B28:L28"/>
    <mergeCell ref="B19:F19"/>
    <mergeCell ref="B12:F12"/>
    <mergeCell ref="I15:L15"/>
  </mergeCells>
  <dataValidations count="3">
    <dataValidation type="list" allowBlank="1" showInputMessage="1" showErrorMessage="1" sqref="C24">
      <formula1>_chbx</formula1>
    </dataValidation>
    <dataValidation type="list" allowBlank="1" showInputMessage="1" showErrorMessage="1" sqref="G16:L16">
      <formula1>_Datum</formula1>
    </dataValidation>
    <dataValidation type="list" allowBlank="1" showInputMessage="1" showErrorMessage="1" sqref="G6:L6">
      <formula1>_Betriebsname</formula1>
    </dataValidation>
  </dataValidations>
  <printOptions horizontalCentered="1"/>
  <pageMargins left="0.70866141732283472" right="0.70866141732283472" top="0.59055118110236227" bottom="0.78740157480314965" header="0.31496062992125984" footer="0.19685039370078741"/>
  <pageSetup paperSize="9" scale="62" orientation="landscape" verticalDpi="1200" r:id="rId1"/>
  <headerFooter>
    <oddFooter>&amp;L&amp;"Arial,Standard"&amp;8
Version 2024&amp;C&amp;G&amp;R
&amp;"Arial,Standard"&amp;8&amp;P von &amp;N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Einstellungen!$C$9:$C$10</xm:f>
          </x14:formula1>
          <xm:sqref>B24 B26 H14:H15 L14 J14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3"/>
  </sheetPr>
  <dimension ref="B1:I23"/>
  <sheetViews>
    <sheetView zoomScale="80" zoomScaleNormal="80" zoomScalePageLayoutView="55" workbookViewId="0">
      <selection activeCell="C7" sqref="C7:C16"/>
    </sheetView>
  </sheetViews>
  <sheetFormatPr baseColWidth="10" defaultColWidth="8.88671875" defaultRowHeight="13.8" x14ac:dyDescent="0.3"/>
  <cols>
    <col min="1" max="1" width="1.109375" style="10" customWidth="1"/>
    <col min="2" max="2" width="8.6640625" style="10" customWidth="1"/>
    <col min="3" max="3" width="24.6640625" style="10" customWidth="1"/>
    <col min="4" max="5" width="32.6640625" style="10" customWidth="1"/>
    <col min="6" max="6" width="16.6640625" style="16" customWidth="1"/>
    <col min="7" max="7" width="40.6640625" style="10" customWidth="1"/>
    <col min="8" max="8" width="24.6640625" style="10" customWidth="1"/>
    <col min="9" max="9" width="16.6640625" style="10" customWidth="1"/>
    <col min="10" max="10" width="1.109375" style="10" customWidth="1"/>
    <col min="11" max="16384" width="8.88671875" style="10"/>
  </cols>
  <sheetData>
    <row r="1" spans="2:9" ht="6" customHeight="1" x14ac:dyDescent="0.3"/>
    <row r="2" spans="2:9" s="31" customFormat="1" ht="18" customHeight="1" x14ac:dyDescent="0.3">
      <c r="B2" s="113" t="str">
        <f>"Checkliste "&amp;_RLV&amp;" Premiumstufe"</f>
        <v>Checkliste Hähne Premiumstufe</v>
      </c>
      <c r="C2" s="113"/>
      <c r="D2" s="113"/>
      <c r="E2" s="113"/>
      <c r="F2" s="113"/>
      <c r="G2" s="113"/>
      <c r="H2" s="113"/>
      <c r="I2" s="113"/>
    </row>
    <row r="3" spans="2:9" s="19" customFormat="1" ht="6" customHeight="1" x14ac:dyDescent="0.3">
      <c r="B3" s="17"/>
      <c r="C3" s="17"/>
      <c r="D3" s="17"/>
      <c r="E3" s="17"/>
      <c r="F3" s="18"/>
      <c r="G3" s="18"/>
      <c r="H3" s="18"/>
      <c r="I3" s="17"/>
    </row>
    <row r="4" spans="2:9" ht="27" customHeight="1" x14ac:dyDescent="0.3">
      <c r="B4" s="20" t="s">
        <v>19</v>
      </c>
      <c r="C4" s="107"/>
      <c r="D4" s="107"/>
      <c r="E4" s="107"/>
      <c r="F4" s="107"/>
      <c r="G4" s="107"/>
      <c r="H4" s="21"/>
      <c r="I4" s="48"/>
    </row>
    <row r="5" spans="2:9" ht="27" customHeight="1" x14ac:dyDescent="0.3">
      <c r="B5" s="106" t="s">
        <v>20</v>
      </c>
      <c r="C5" s="106"/>
      <c r="D5" s="106"/>
      <c r="E5" s="106"/>
      <c r="F5" s="106"/>
      <c r="G5" s="106"/>
      <c r="H5" s="106"/>
      <c r="I5" s="106"/>
    </row>
    <row r="6" spans="2:9" s="16" customFormat="1" ht="27" customHeight="1" x14ac:dyDescent="0.3">
      <c r="B6" s="5" t="s">
        <v>21</v>
      </c>
      <c r="C6" s="5" t="s">
        <v>62</v>
      </c>
      <c r="D6" s="111" t="s">
        <v>22</v>
      </c>
      <c r="E6" s="112"/>
      <c r="F6" s="4" t="s">
        <v>29</v>
      </c>
      <c r="G6" s="5" t="s">
        <v>24</v>
      </c>
      <c r="H6" s="5" t="s">
        <v>25</v>
      </c>
      <c r="I6" s="5" t="s">
        <v>81</v>
      </c>
    </row>
    <row r="7" spans="2:9" ht="56.1" customHeight="1" x14ac:dyDescent="0.3">
      <c r="B7" s="5">
        <v>1</v>
      </c>
      <c r="C7" s="69"/>
      <c r="D7" s="100"/>
      <c r="E7" s="102"/>
      <c r="F7" s="59"/>
      <c r="G7" s="65"/>
      <c r="H7" s="1"/>
      <c r="I7" s="1"/>
    </row>
    <row r="8" spans="2:9" ht="56.1" customHeight="1" x14ac:dyDescent="0.3">
      <c r="B8" s="5">
        <v>2</v>
      </c>
      <c r="C8" s="69"/>
      <c r="D8" s="100"/>
      <c r="E8" s="102"/>
      <c r="F8" s="60"/>
      <c r="G8" s="65"/>
      <c r="H8" s="1"/>
      <c r="I8" s="1"/>
    </row>
    <row r="9" spans="2:9" ht="56.1" customHeight="1" x14ac:dyDescent="0.3">
      <c r="B9" s="5">
        <v>3</v>
      </c>
      <c r="C9" s="69"/>
      <c r="D9" s="100"/>
      <c r="E9" s="102"/>
      <c r="F9" s="60"/>
      <c r="G9" s="65"/>
      <c r="H9" s="1"/>
      <c r="I9" s="1"/>
    </row>
    <row r="10" spans="2:9" ht="56.1" customHeight="1" x14ac:dyDescent="0.3">
      <c r="B10" s="5">
        <v>4</v>
      </c>
      <c r="C10" s="69"/>
      <c r="D10" s="100"/>
      <c r="E10" s="102"/>
      <c r="F10" s="60"/>
      <c r="G10" s="65"/>
      <c r="H10" s="1"/>
      <c r="I10" s="1"/>
    </row>
    <row r="11" spans="2:9" ht="56.1" customHeight="1" x14ac:dyDescent="0.3">
      <c r="B11" s="5">
        <v>5</v>
      </c>
      <c r="C11" s="69"/>
      <c r="D11" s="100"/>
      <c r="E11" s="102"/>
      <c r="F11" s="60"/>
      <c r="G11" s="65"/>
      <c r="H11" s="1"/>
      <c r="I11" s="1"/>
    </row>
    <row r="12" spans="2:9" ht="56.1" customHeight="1" x14ac:dyDescent="0.3">
      <c r="B12" s="5">
        <v>6</v>
      </c>
      <c r="C12" s="69"/>
      <c r="D12" s="100"/>
      <c r="E12" s="102"/>
      <c r="F12" s="60"/>
      <c r="G12" s="65"/>
      <c r="H12" s="1"/>
      <c r="I12" s="1"/>
    </row>
    <row r="13" spans="2:9" ht="56.1" customHeight="1" x14ac:dyDescent="0.3">
      <c r="B13" s="5">
        <v>7</v>
      </c>
      <c r="C13" s="69"/>
      <c r="D13" s="100"/>
      <c r="E13" s="102"/>
      <c r="F13" s="60"/>
      <c r="G13" s="65"/>
      <c r="H13" s="1"/>
      <c r="I13" s="1"/>
    </row>
    <row r="14" spans="2:9" ht="56.1" customHeight="1" x14ac:dyDescent="0.3">
      <c r="B14" s="5">
        <v>8</v>
      </c>
      <c r="C14" s="69"/>
      <c r="D14" s="100"/>
      <c r="E14" s="102"/>
      <c r="F14" s="60"/>
      <c r="G14" s="65"/>
      <c r="H14" s="1"/>
      <c r="I14" s="1"/>
    </row>
    <row r="15" spans="2:9" ht="56.1" customHeight="1" x14ac:dyDescent="0.3">
      <c r="B15" s="5">
        <v>9</v>
      </c>
      <c r="C15" s="69"/>
      <c r="D15" s="100"/>
      <c r="E15" s="102"/>
      <c r="F15" s="60"/>
      <c r="G15" s="65"/>
      <c r="H15" s="1"/>
      <c r="I15" s="1"/>
    </row>
    <row r="16" spans="2:9" ht="56.1" customHeight="1" x14ac:dyDescent="0.3">
      <c r="B16" s="5">
        <v>10</v>
      </c>
      <c r="C16" s="69"/>
      <c r="D16" s="100"/>
      <c r="E16" s="102"/>
      <c r="F16" s="60"/>
      <c r="G16" s="65"/>
      <c r="H16" s="1"/>
      <c r="I16" s="1"/>
    </row>
    <row r="17" spans="2:9" ht="15.6" x14ac:dyDescent="0.3">
      <c r="B17" s="108" t="s">
        <v>82</v>
      </c>
      <c r="C17" s="108"/>
      <c r="D17" s="108"/>
      <c r="E17" s="108"/>
      <c r="F17" s="3"/>
      <c r="G17" s="20"/>
      <c r="H17" s="20"/>
      <c r="I17" s="20"/>
    </row>
    <row r="19" spans="2:9" ht="28.2" customHeight="1" x14ac:dyDescent="0.3">
      <c r="B19" s="109" t="s">
        <v>61</v>
      </c>
      <c r="C19" s="110"/>
      <c r="D19" s="110"/>
      <c r="E19" s="110"/>
      <c r="F19" s="110"/>
      <c r="G19" s="110"/>
      <c r="H19" s="110"/>
      <c r="I19" s="110"/>
    </row>
    <row r="22" spans="2:9" x14ac:dyDescent="0.3">
      <c r="B22" s="103"/>
      <c r="C22" s="103"/>
      <c r="D22" s="103"/>
      <c r="E22" s="22"/>
      <c r="F22" s="23"/>
      <c r="G22" s="22"/>
      <c r="H22" s="22"/>
      <c r="I22" s="22"/>
    </row>
    <row r="23" spans="2:9" x14ac:dyDescent="0.3">
      <c r="B23" s="104" t="s">
        <v>15</v>
      </c>
      <c r="C23" s="104"/>
      <c r="E23" s="105" t="s">
        <v>16</v>
      </c>
      <c r="F23" s="105"/>
      <c r="G23" s="105"/>
      <c r="H23" s="85" t="s">
        <v>17</v>
      </c>
      <c r="I23" s="85"/>
    </row>
  </sheetData>
  <sheetProtection formatCells="0"/>
  <mergeCells count="20">
    <mergeCell ref="B2:I2"/>
    <mergeCell ref="D8:E8"/>
    <mergeCell ref="D9:E9"/>
    <mergeCell ref="D10:E10"/>
    <mergeCell ref="D11:E11"/>
    <mergeCell ref="B23:C23"/>
    <mergeCell ref="E23:G23"/>
    <mergeCell ref="B5:I5"/>
    <mergeCell ref="C4:G4"/>
    <mergeCell ref="B17:E17"/>
    <mergeCell ref="B19:I19"/>
    <mergeCell ref="D6:E6"/>
    <mergeCell ref="D7:E7"/>
    <mergeCell ref="D12:E12"/>
    <mergeCell ref="H23:I23"/>
    <mergeCell ref="D13:E13"/>
    <mergeCell ref="D14:E14"/>
    <mergeCell ref="D15:E15"/>
    <mergeCell ref="D16:E16"/>
    <mergeCell ref="B22:D22"/>
  </mergeCells>
  <conditionalFormatting sqref="F7:F16">
    <cfRule type="containsText" dxfId="336" priority="1" operator="containsText" text="sAbw">
      <formula>NOT(ISERROR(SEARCH("sAbw",F7)))</formula>
    </cfRule>
    <cfRule type="containsText" dxfId="335" priority="2" operator="containsText" text="lAbw">
      <formula>NOT(ISERROR(SEARCH("lAbw",F7)))</formula>
    </cfRule>
    <cfRule type="containsText" dxfId="334" priority="3" operator="containsText" text="K.O.">
      <formula>NOT(ISERROR(SEARCH("K.O.",F7)))</formula>
    </cfRule>
  </conditionalFormatting>
  <dataValidations count="2">
    <dataValidation type="list" allowBlank="1" showInputMessage="1" showErrorMessage="1" sqref="I4">
      <formula1>_Datum</formula1>
    </dataValidation>
    <dataValidation type="list" allowBlank="1" showInputMessage="1" showErrorMessage="1" sqref="C4:G4">
      <formula1>_Betriebsname</formula1>
    </dataValidation>
  </dataValidations>
  <printOptions horizontalCentered="1"/>
  <pageMargins left="0.70866141732283472" right="0.70866141732283472" top="0.59055118110236227" bottom="0.78740157480314965" header="0.31496062992125984" footer="0.19685039370078741"/>
  <pageSetup paperSize="9" scale="62" orientation="landscape" r:id="rId1"/>
  <headerFooter>
    <oddFooter>&amp;L&amp;"Arial,Standard"&amp;8
Version 2024&amp;C&amp;G&amp;R
&amp;"Arial,Standard"&amp;8&amp;P von &amp;N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Einstellungen!$C$12:$C$14</xm:f>
          </x14:formula1>
          <xm:sqref>F7:F16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3"/>
  </sheetPr>
  <dimension ref="B1:M248"/>
  <sheetViews>
    <sheetView zoomScale="80" zoomScaleNormal="80" zoomScalePageLayoutView="80" workbookViewId="0">
      <selection activeCell="N2" sqref="N2"/>
    </sheetView>
  </sheetViews>
  <sheetFormatPr baseColWidth="10" defaultColWidth="8.88671875" defaultRowHeight="13.2" x14ac:dyDescent="0.25"/>
  <cols>
    <col min="1" max="1" width="1.109375" style="39" customWidth="1"/>
    <col min="2" max="2" width="8.6640625" style="146" customWidth="1"/>
    <col min="3" max="4" width="18.33203125" style="147" hidden="1" customWidth="1"/>
    <col min="5" max="5" width="12.6640625" style="148" customWidth="1"/>
    <col min="6" max="7" width="40.6640625" style="39" customWidth="1"/>
    <col min="8" max="10" width="9.6640625" style="39" customWidth="1"/>
    <col min="11" max="11" width="10.33203125" style="39" customWidth="1"/>
    <col min="12" max="12" width="10.6640625" style="39" customWidth="1"/>
    <col min="13" max="13" width="52.6640625" style="149" customWidth="1"/>
    <col min="14" max="14" width="1.109375" style="39" customWidth="1"/>
    <col min="15" max="16384" width="8.88671875" style="39"/>
  </cols>
  <sheetData>
    <row r="1" spans="2:13" s="139" customFormat="1" ht="6" customHeight="1" x14ac:dyDescent="0.3">
      <c r="B1" s="137"/>
      <c r="C1" s="138"/>
      <c r="D1" s="138"/>
      <c r="G1" s="138"/>
      <c r="M1" s="140"/>
    </row>
    <row r="2" spans="2:13" s="141" customFormat="1" ht="18" customHeight="1" x14ac:dyDescent="0.3">
      <c r="B2" s="95" t="str">
        <f>"Checkliste "&amp;_RLV&amp;" Premiumstufe"</f>
        <v>Checkliste Hähne Premiumstufe</v>
      </c>
      <c r="C2" s="95"/>
      <c r="D2" s="95"/>
      <c r="E2" s="95"/>
      <c r="F2" s="95"/>
      <c r="G2" s="95"/>
      <c r="H2" s="95"/>
      <c r="I2" s="95"/>
      <c r="J2" s="95"/>
      <c r="K2" s="95"/>
      <c r="L2" s="95"/>
      <c r="M2" s="95"/>
    </row>
    <row r="3" spans="2:13" s="142" customFormat="1" ht="26.1" customHeight="1" x14ac:dyDescent="0.3">
      <c r="B3" s="120" t="s">
        <v>142</v>
      </c>
      <c r="C3" s="121"/>
      <c r="D3" s="121"/>
      <c r="E3" s="121"/>
      <c r="F3" s="121"/>
      <c r="G3" s="121"/>
      <c r="H3" s="121"/>
      <c r="I3" s="121"/>
      <c r="J3" s="121"/>
      <c r="K3" s="121"/>
      <c r="L3" s="121"/>
      <c r="M3" s="121"/>
    </row>
    <row r="4" spans="2:13" s="139" customFormat="1" ht="27" customHeight="1" x14ac:dyDescent="0.3">
      <c r="B4" s="62" t="s">
        <v>19</v>
      </c>
      <c r="C4" s="150"/>
      <c r="D4" s="150"/>
      <c r="E4" s="150"/>
      <c r="F4" s="150"/>
      <c r="G4" s="150"/>
      <c r="H4" s="150"/>
      <c r="I4" s="150"/>
      <c r="J4" s="150"/>
      <c r="K4" s="150"/>
      <c r="L4" s="10"/>
      <c r="M4" s="151"/>
    </row>
    <row r="5" spans="2:13" ht="27" customHeight="1" x14ac:dyDescent="0.25">
      <c r="B5" s="106" t="s">
        <v>30</v>
      </c>
      <c r="C5" s="106"/>
      <c r="D5" s="106"/>
      <c r="E5" s="106"/>
      <c r="F5" s="106"/>
      <c r="G5" s="106"/>
      <c r="H5" s="106"/>
      <c r="I5" s="106"/>
      <c r="J5" s="106"/>
      <c r="K5" s="106"/>
      <c r="L5" s="106"/>
      <c r="M5" s="106"/>
    </row>
    <row r="6" spans="2:13" s="143" customFormat="1" ht="26.4" customHeight="1" x14ac:dyDescent="0.3">
      <c r="B6" s="122" t="s">
        <v>31</v>
      </c>
      <c r="C6" s="124" t="s">
        <v>44</v>
      </c>
      <c r="D6" s="124" t="s">
        <v>45</v>
      </c>
      <c r="E6" s="126" t="s">
        <v>32</v>
      </c>
      <c r="F6" s="124" t="s">
        <v>33</v>
      </c>
      <c r="G6" s="128" t="s">
        <v>34</v>
      </c>
      <c r="H6" s="130" t="s">
        <v>23</v>
      </c>
      <c r="I6" s="131"/>
      <c r="J6" s="131"/>
      <c r="K6" s="131"/>
      <c r="L6" s="132"/>
      <c r="M6" s="133" t="s">
        <v>76</v>
      </c>
    </row>
    <row r="7" spans="2:13" x14ac:dyDescent="0.25">
      <c r="B7" s="123"/>
      <c r="C7" s="125"/>
      <c r="D7" s="125"/>
      <c r="E7" s="127"/>
      <c r="F7" s="125"/>
      <c r="G7" s="129"/>
      <c r="H7" s="68" t="s">
        <v>37</v>
      </c>
      <c r="I7" s="68" t="s">
        <v>26</v>
      </c>
      <c r="J7" s="68" t="s">
        <v>27</v>
      </c>
      <c r="K7" s="68" t="s">
        <v>28</v>
      </c>
      <c r="L7" s="68" t="s">
        <v>101</v>
      </c>
      <c r="M7" s="134"/>
    </row>
    <row r="8" spans="2:13" s="144" customFormat="1" x14ac:dyDescent="0.25">
      <c r="B8" s="117" t="s">
        <v>64</v>
      </c>
      <c r="C8" s="118"/>
      <c r="D8" s="118"/>
      <c r="E8" s="118"/>
      <c r="F8" s="118"/>
      <c r="G8" s="118"/>
      <c r="H8" s="118"/>
      <c r="I8" s="118"/>
      <c r="J8" s="118"/>
      <c r="K8" s="118"/>
      <c r="L8" s="118"/>
      <c r="M8" s="119"/>
    </row>
    <row r="9" spans="2:13" ht="26.4" hidden="1" x14ac:dyDescent="0.25">
      <c r="B9" s="37" t="s">
        <v>31</v>
      </c>
      <c r="C9" s="38" t="s">
        <v>44</v>
      </c>
      <c r="D9" s="38" t="s">
        <v>45</v>
      </c>
      <c r="E9" s="145" t="s">
        <v>32</v>
      </c>
      <c r="F9" s="40" t="s">
        <v>33</v>
      </c>
      <c r="G9" s="27" t="s">
        <v>34</v>
      </c>
      <c r="H9" s="28" t="s">
        <v>23</v>
      </c>
      <c r="I9" s="28" t="s">
        <v>39</v>
      </c>
      <c r="J9" s="28" t="s">
        <v>40</v>
      </c>
      <c r="K9" s="28" t="s">
        <v>41</v>
      </c>
      <c r="L9" s="28" t="s">
        <v>42</v>
      </c>
      <c r="M9" s="67" t="s">
        <v>35</v>
      </c>
    </row>
    <row r="10" spans="2:13" s="50" customFormat="1" ht="39.6" x14ac:dyDescent="0.25">
      <c r="B10" s="152" t="str">
        <f>CONCATENATE("1.",Prüfkriterien_1[[#This Row],[Hilfsspalte_Num]])</f>
        <v>1.1</v>
      </c>
      <c r="C10" s="153">
        <f>ROW()-ROW(Prüfkriterien_1[[#Headers],[Hilfsspalte_Kom]])</f>
        <v>1</v>
      </c>
      <c r="D10" s="154">
        <f>(Prüfkriterien_1[Hilfsspalte_Num]+10)/10</f>
        <v>1.1000000000000001</v>
      </c>
      <c r="E10" s="155" t="s">
        <v>105</v>
      </c>
      <c r="F10" s="35" t="s">
        <v>94</v>
      </c>
      <c r="G10" s="36" t="s">
        <v>98</v>
      </c>
      <c r="H10" s="32" t="s">
        <v>63</v>
      </c>
      <c r="I10" s="32" t="s">
        <v>36</v>
      </c>
      <c r="J10" s="32" t="s">
        <v>36</v>
      </c>
      <c r="K10" s="32"/>
      <c r="L10" s="32" t="s">
        <v>36</v>
      </c>
      <c r="M10" s="66"/>
    </row>
    <row r="11" spans="2:13" s="50" customFormat="1" ht="66" customHeight="1" x14ac:dyDescent="0.25">
      <c r="B11" s="152" t="str">
        <f>CONCATENATE("1.",Prüfkriterien_1[[#This Row],[Hilfsspalte_Num]])</f>
        <v>1.2</v>
      </c>
      <c r="C11" s="153">
        <f>ROW()-ROW(Prüfkriterien_1[[#Headers],[Hilfsspalte_Kom]])</f>
        <v>2</v>
      </c>
      <c r="D11" s="154">
        <f>(Prüfkriterien_1[Hilfsspalte_Num]+10)/10</f>
        <v>1.2</v>
      </c>
      <c r="E11" s="155" t="s">
        <v>107</v>
      </c>
      <c r="F11" s="35" t="s">
        <v>99</v>
      </c>
      <c r="G11" s="36" t="s">
        <v>92</v>
      </c>
      <c r="H11" s="32"/>
      <c r="I11" s="32" t="s">
        <v>36</v>
      </c>
      <c r="J11" s="32" t="s">
        <v>36</v>
      </c>
      <c r="K11" s="32"/>
      <c r="L11" s="32" t="s">
        <v>36</v>
      </c>
      <c r="M11" s="66"/>
    </row>
    <row r="12" spans="2:13" s="50" customFormat="1" ht="45" customHeight="1" x14ac:dyDescent="0.25">
      <c r="B12" s="152" t="str">
        <f>CONCATENATE("1.",Prüfkriterien_1[[#This Row],[Hilfsspalte_Num]])</f>
        <v>1.3</v>
      </c>
      <c r="C12" s="153">
        <f>ROW()-ROW(Prüfkriterien_1[[#Headers],[Hilfsspalte_Kom]])</f>
        <v>3</v>
      </c>
      <c r="D12" s="154">
        <f>(Prüfkriterien_1[Hilfsspalte_Num]+10)/10</f>
        <v>1.3</v>
      </c>
      <c r="E12" s="155" t="s">
        <v>106</v>
      </c>
      <c r="F12" s="35" t="s">
        <v>95</v>
      </c>
      <c r="G12" s="36" t="s">
        <v>100</v>
      </c>
      <c r="H12" s="32"/>
      <c r="I12" s="32"/>
      <c r="J12" s="32"/>
      <c r="K12" s="32"/>
      <c r="L12" s="32"/>
      <c r="M12" s="66"/>
    </row>
    <row r="13" spans="2:13" s="50" customFormat="1" ht="66" x14ac:dyDescent="0.25">
      <c r="B13" s="156" t="str">
        <f>CONCATENATE("1.",Prüfkriterien_1[[#This Row],[Hilfsspalte_Num]])</f>
        <v>1.4</v>
      </c>
      <c r="C13" s="157">
        <f>ROW()-ROW(Prüfkriterien_1[[#Headers],[Hilfsspalte_Kom]])</f>
        <v>4</v>
      </c>
      <c r="D13" s="158">
        <f>(Prüfkriterien_1[Hilfsspalte_Num]+10)/10</f>
        <v>1.4</v>
      </c>
      <c r="E13" s="155" t="s">
        <v>108</v>
      </c>
      <c r="F13" s="159" t="s">
        <v>96</v>
      </c>
      <c r="G13" s="36" t="s">
        <v>102</v>
      </c>
      <c r="H13" s="51"/>
      <c r="I13" s="52"/>
      <c r="J13" s="52"/>
      <c r="K13" s="52"/>
      <c r="L13" s="52"/>
      <c r="M13" s="66"/>
    </row>
    <row r="14" spans="2:13" s="50" customFormat="1" ht="40.049999999999997" customHeight="1" x14ac:dyDescent="0.25">
      <c r="B14" s="156" t="str">
        <f>CONCATENATE("1.",Prüfkriterien_1[[#This Row],[Hilfsspalte_Num]])</f>
        <v>1.5</v>
      </c>
      <c r="C14" s="157">
        <f>ROW()-ROW(Prüfkriterien_1[[#Headers],[Hilfsspalte_Kom]])</f>
        <v>5</v>
      </c>
      <c r="D14" s="158">
        <f>(Prüfkriterien_1[Hilfsspalte_Num]+10)/10</f>
        <v>1.5</v>
      </c>
      <c r="E14" s="155" t="s">
        <v>109</v>
      </c>
      <c r="F14" s="35" t="s">
        <v>97</v>
      </c>
      <c r="G14" s="160" t="s">
        <v>103</v>
      </c>
      <c r="H14" s="51"/>
      <c r="I14" s="52"/>
      <c r="J14" s="52"/>
      <c r="K14" s="52"/>
      <c r="L14" s="52"/>
      <c r="M14" s="66"/>
    </row>
    <row r="15" spans="2:13" s="50" customFormat="1" ht="62.25" customHeight="1" x14ac:dyDescent="0.25">
      <c r="B15" s="156" t="str">
        <f>CONCATENATE("1.",Prüfkriterien_1[[#This Row],[Hilfsspalte_Num]])</f>
        <v>1.6</v>
      </c>
      <c r="C15" s="157">
        <f>ROW()-ROW(Prüfkriterien_1[[#Headers],[Hilfsspalte_Kom]])</f>
        <v>6</v>
      </c>
      <c r="D15" s="158">
        <f>(Prüfkriterien_1[Hilfsspalte_Num]+10)/10</f>
        <v>1.6</v>
      </c>
      <c r="E15" s="155" t="s">
        <v>111</v>
      </c>
      <c r="F15" s="35" t="s">
        <v>110</v>
      </c>
      <c r="G15" s="36" t="s">
        <v>112</v>
      </c>
      <c r="H15" s="51"/>
      <c r="I15" s="52"/>
      <c r="J15" s="52"/>
      <c r="K15" s="52"/>
      <c r="L15" s="52"/>
      <c r="M15" s="66"/>
    </row>
    <row r="16" spans="2:13" ht="45" customHeight="1" x14ac:dyDescent="0.25">
      <c r="B16" s="156" t="str">
        <f>CONCATENATE("1.",Prüfkriterien_1[[#This Row],[Hilfsspalte_Num]])</f>
        <v>1.7</v>
      </c>
      <c r="C16" s="157">
        <f>ROW()-ROW(Prüfkriterien_1[[#Headers],[Hilfsspalte_Kom]])</f>
        <v>7</v>
      </c>
      <c r="D16" s="158">
        <f>(Prüfkriterien_1[Hilfsspalte_Num]+10)/10</f>
        <v>1.7</v>
      </c>
      <c r="E16" s="155" t="s">
        <v>114</v>
      </c>
      <c r="F16" s="35" t="s">
        <v>113</v>
      </c>
      <c r="G16" s="160" t="s">
        <v>116</v>
      </c>
      <c r="H16" s="51"/>
      <c r="I16" s="52" t="s">
        <v>36</v>
      </c>
      <c r="J16" s="52" t="s">
        <v>36</v>
      </c>
      <c r="K16" s="52"/>
      <c r="L16" s="52" t="s">
        <v>36</v>
      </c>
      <c r="M16" s="66"/>
    </row>
    <row r="17" spans="2:13" s="41" customFormat="1" ht="118.8" x14ac:dyDescent="0.25">
      <c r="B17" s="156" t="str">
        <f>CONCATENATE("1.",Prüfkriterien_1[[#This Row],[Hilfsspalte_Num]])</f>
        <v>1.8</v>
      </c>
      <c r="C17" s="157">
        <f>ROW()-ROW(Prüfkriterien_1[[#Headers],[Hilfsspalte_Kom]])</f>
        <v>8</v>
      </c>
      <c r="D17" s="158">
        <f>(Prüfkriterien_1[Hilfsspalte_Num]+10)/10</f>
        <v>1.8</v>
      </c>
      <c r="E17" s="155" t="s">
        <v>119</v>
      </c>
      <c r="F17" s="35" t="s">
        <v>115</v>
      </c>
      <c r="G17" s="160" t="s">
        <v>339</v>
      </c>
      <c r="H17" s="51"/>
      <c r="I17" s="52"/>
      <c r="J17" s="52"/>
      <c r="K17" s="52"/>
      <c r="L17" s="52"/>
      <c r="M17" s="66"/>
    </row>
    <row r="18" spans="2:13" s="41" customFormat="1" ht="39.6" x14ac:dyDescent="0.25">
      <c r="B18" s="156" t="str">
        <f>CONCATENATE("1.",Prüfkriterien_1[[#This Row],[Hilfsspalte_Num]])</f>
        <v>1.9</v>
      </c>
      <c r="C18" s="157">
        <f>ROW()-ROW(Prüfkriterien_1[[#Headers],[Hilfsspalte_Kom]])</f>
        <v>9</v>
      </c>
      <c r="D18" s="158">
        <f>(Prüfkriterien_1[Hilfsspalte_Num]+10)/10</f>
        <v>1.9</v>
      </c>
      <c r="E18" s="155" t="s">
        <v>119</v>
      </c>
      <c r="F18" s="35" t="s">
        <v>117</v>
      </c>
      <c r="G18" s="160" t="s">
        <v>337</v>
      </c>
      <c r="H18" s="51"/>
      <c r="I18" s="52"/>
      <c r="J18" s="52"/>
      <c r="K18" s="52"/>
      <c r="L18" s="52"/>
      <c r="M18" s="66"/>
    </row>
    <row r="19" spans="2:13" s="41" customFormat="1" ht="39.6" x14ac:dyDescent="0.25">
      <c r="B19" s="156" t="str">
        <f>CONCATENATE("1.",Prüfkriterien_1[[#This Row],[Hilfsspalte_Num]])</f>
        <v>1.10</v>
      </c>
      <c r="C19" s="157">
        <f>ROW()-ROW(Prüfkriterien_1[[#Headers],[Hilfsspalte_Kom]])</f>
        <v>10</v>
      </c>
      <c r="D19" s="158">
        <f>(Prüfkriterien_1[Hilfsspalte_Num]+10)/10</f>
        <v>2</v>
      </c>
      <c r="E19" s="155" t="s">
        <v>119</v>
      </c>
      <c r="F19" s="35" t="s">
        <v>118</v>
      </c>
      <c r="G19" s="160" t="s">
        <v>338</v>
      </c>
      <c r="H19" s="51"/>
      <c r="I19" s="52"/>
      <c r="J19" s="52"/>
      <c r="K19" s="52"/>
      <c r="L19" s="52"/>
      <c r="M19" s="66"/>
    </row>
    <row r="20" spans="2:13" s="41" customFormat="1" ht="79.2" x14ac:dyDescent="0.25">
      <c r="B20" s="156" t="str">
        <f>CONCATENATE("1.",Prüfkriterien_1[[#This Row],[Hilfsspalte_Num]])</f>
        <v>1.11</v>
      </c>
      <c r="C20" s="157">
        <f>ROW()-ROW(Prüfkriterien_1[[#Headers],[Hilfsspalte_Kom]])</f>
        <v>11</v>
      </c>
      <c r="D20" s="158">
        <f>(Prüfkriterien_1[Hilfsspalte_Num]+10)/10</f>
        <v>2.1</v>
      </c>
      <c r="E20" s="155" t="s">
        <v>120</v>
      </c>
      <c r="F20" s="161" t="s">
        <v>121</v>
      </c>
      <c r="G20" s="160" t="s">
        <v>340</v>
      </c>
      <c r="H20" s="51"/>
      <c r="I20" s="52"/>
      <c r="J20" s="52"/>
      <c r="K20" s="52"/>
      <c r="L20" s="52"/>
      <c r="M20" s="66"/>
    </row>
    <row r="21" spans="2:13" s="41" customFormat="1" ht="45" customHeight="1" x14ac:dyDescent="0.25">
      <c r="B21" s="156" t="str">
        <f>CONCATENATE("1.",Prüfkriterien_1[[#This Row],[Hilfsspalte_Num]])</f>
        <v>1.12</v>
      </c>
      <c r="C21" s="157">
        <f>ROW()-ROW(Prüfkriterien_1[[#Headers],[Hilfsspalte_Kom]])</f>
        <v>12</v>
      </c>
      <c r="D21" s="158">
        <f>(Prüfkriterien_1[Hilfsspalte_Num]+10)/10</f>
        <v>2.2000000000000002</v>
      </c>
      <c r="E21" s="155"/>
      <c r="F21" s="162" t="s">
        <v>286</v>
      </c>
      <c r="G21" s="163" t="s">
        <v>287</v>
      </c>
      <c r="H21" s="51"/>
      <c r="I21" s="52"/>
      <c r="J21" s="52"/>
      <c r="K21" s="52"/>
      <c r="L21" s="52"/>
      <c r="M21" s="66"/>
    </row>
    <row r="22" spans="2:13" s="41" customFormat="1" ht="39.6" x14ac:dyDescent="0.25">
      <c r="B22" s="156" t="str">
        <f>CONCATENATE("1.",Prüfkriterien_1[[#This Row],[Hilfsspalte_Num]])</f>
        <v>1.13</v>
      </c>
      <c r="C22" s="157">
        <f>ROW()-ROW(Prüfkriterien_1[[#Headers],[Hilfsspalte_Kom]])</f>
        <v>13</v>
      </c>
      <c r="D22" s="158">
        <f>(Prüfkriterien_1[Hilfsspalte_Num]+10)/10</f>
        <v>2.2999999999999998</v>
      </c>
      <c r="E22" s="155" t="s">
        <v>125</v>
      </c>
      <c r="F22" s="35" t="s">
        <v>122</v>
      </c>
      <c r="G22" s="36" t="s">
        <v>124</v>
      </c>
      <c r="H22" s="51"/>
      <c r="I22" s="52"/>
      <c r="J22" s="52"/>
      <c r="K22" s="52"/>
      <c r="L22" s="52"/>
      <c r="M22" s="66"/>
    </row>
    <row r="23" spans="2:13" s="41" customFormat="1" ht="79.2" x14ac:dyDescent="0.25">
      <c r="B23" s="156" t="str">
        <f>CONCATENATE("1.",Prüfkriterien_1[[#This Row],[Hilfsspalte_Num]])</f>
        <v>1.14</v>
      </c>
      <c r="C23" s="157">
        <f>ROW()-ROW(Prüfkriterien_1[[#Headers],[Hilfsspalte_Kom]])</f>
        <v>14</v>
      </c>
      <c r="D23" s="158">
        <f>(Prüfkriterien_1[Hilfsspalte_Num]+10)/10</f>
        <v>2.4</v>
      </c>
      <c r="E23" s="155" t="s">
        <v>125</v>
      </c>
      <c r="F23" s="35" t="s">
        <v>126</v>
      </c>
      <c r="G23" s="36" t="s">
        <v>127</v>
      </c>
      <c r="H23" s="51"/>
      <c r="I23" s="52"/>
      <c r="J23" s="52"/>
      <c r="K23" s="52"/>
      <c r="L23" s="52"/>
      <c r="M23" s="66"/>
    </row>
    <row r="24" spans="2:13" s="41" customFormat="1" ht="105.6" x14ac:dyDescent="0.25">
      <c r="B24" s="156" t="str">
        <f>CONCATENATE("1.",Prüfkriterien_1[[#This Row],[Hilfsspalte_Num]])</f>
        <v>1.15</v>
      </c>
      <c r="C24" s="157">
        <f>ROW()-ROW(Prüfkriterien_1[[#Headers],[Hilfsspalte_Kom]])</f>
        <v>15</v>
      </c>
      <c r="D24" s="158">
        <f>(Prüfkriterien_1[Hilfsspalte_Num]+10)/10</f>
        <v>2.5</v>
      </c>
      <c r="E24" s="155" t="s">
        <v>123</v>
      </c>
      <c r="F24" s="35" t="s">
        <v>342</v>
      </c>
      <c r="G24" s="160" t="s">
        <v>341</v>
      </c>
      <c r="H24" s="51"/>
      <c r="I24" s="52"/>
      <c r="J24" s="52"/>
      <c r="K24" s="52"/>
      <c r="L24" s="52"/>
      <c r="M24" s="66"/>
    </row>
    <row r="25" spans="2:13" s="41" customFormat="1" x14ac:dyDescent="0.25">
      <c r="B25" s="164" t="s">
        <v>128</v>
      </c>
      <c r="C25" s="164"/>
      <c r="D25" s="164"/>
      <c r="E25" s="164"/>
      <c r="F25" s="164"/>
      <c r="G25" s="164"/>
      <c r="H25" s="164"/>
      <c r="I25" s="164"/>
      <c r="J25" s="164"/>
      <c r="K25" s="164"/>
      <c r="L25" s="164"/>
      <c r="M25" s="164"/>
    </row>
    <row r="26" spans="2:13" s="41" customFormat="1" hidden="1" x14ac:dyDescent="0.25">
      <c r="B26" s="37" t="s">
        <v>39</v>
      </c>
      <c r="C26" s="38" t="s">
        <v>40</v>
      </c>
      <c r="D26" s="38" t="s">
        <v>41</v>
      </c>
      <c r="E26" s="26" t="s">
        <v>42</v>
      </c>
      <c r="F26" s="27" t="s">
        <v>43</v>
      </c>
      <c r="G26" s="27" t="s">
        <v>46</v>
      </c>
      <c r="H26" s="28" t="s">
        <v>47</v>
      </c>
      <c r="I26" s="28" t="s">
        <v>48</v>
      </c>
      <c r="J26" s="28" t="s">
        <v>49</v>
      </c>
      <c r="K26" s="28" t="s">
        <v>50</v>
      </c>
      <c r="L26" s="28" t="s">
        <v>51</v>
      </c>
      <c r="M26" s="67" t="s">
        <v>52</v>
      </c>
    </row>
    <row r="27" spans="2:13" ht="46.95" customHeight="1" x14ac:dyDescent="0.25">
      <c r="B27" s="25" t="str">
        <f>CONCATENATE("2.",Prüfkriterien_2[[#This Row],[Spalte2]])</f>
        <v>2.1</v>
      </c>
      <c r="C27" s="29">
        <f>ROW()-ROW(Prüfkriterien_2[[#Headers],[Spalte3]])</f>
        <v>1</v>
      </c>
      <c r="D27" s="165">
        <f>(Prüfkriterien_2[[#This Row],[Spalte2]]+20)/10</f>
        <v>2.1</v>
      </c>
      <c r="E27" s="166" t="s">
        <v>129</v>
      </c>
      <c r="F27" s="36" t="s">
        <v>343</v>
      </c>
      <c r="G27" s="36" t="s">
        <v>130</v>
      </c>
      <c r="H27" s="52"/>
      <c r="I27" s="52"/>
      <c r="J27" s="52"/>
      <c r="K27" s="52"/>
      <c r="L27" s="52"/>
      <c r="M27" s="66"/>
    </row>
    <row r="28" spans="2:13" s="41" customFormat="1" ht="66" x14ac:dyDescent="0.25">
      <c r="B28" s="167" t="str">
        <f>CONCATENATE("2.",Prüfkriterien_2[[#This Row],[Spalte2]])</f>
        <v>2.2</v>
      </c>
      <c r="C28" s="29">
        <f>ROW()-ROW(Prüfkriterien_2[[#Headers],[Spalte3]])</f>
        <v>2</v>
      </c>
      <c r="D28" s="165">
        <f>(Prüfkriterien_2[[#This Row],[Spalte2]]+20)/10</f>
        <v>2.2000000000000002</v>
      </c>
      <c r="E28" s="166" t="s">
        <v>131</v>
      </c>
      <c r="F28" s="36" t="s">
        <v>344</v>
      </c>
      <c r="G28" s="36" t="s">
        <v>133</v>
      </c>
      <c r="H28" s="52"/>
      <c r="I28" s="52"/>
      <c r="J28" s="52"/>
      <c r="K28" s="52"/>
      <c r="L28" s="52"/>
      <c r="M28" s="66"/>
    </row>
    <row r="29" spans="2:13" s="41" customFormat="1" ht="66" x14ac:dyDescent="0.25">
      <c r="B29" s="167" t="str">
        <f>CONCATENATE("2.",Prüfkriterien_2[[#This Row],[Spalte2]])</f>
        <v>2.3</v>
      </c>
      <c r="C29" s="29">
        <f>ROW()-ROW(Prüfkriterien_2[[#Headers],[Spalte3]])</f>
        <v>3</v>
      </c>
      <c r="D29" s="165">
        <f>(Prüfkriterien_2[[#This Row],[Spalte2]]+20)/10</f>
        <v>2.2999999999999998</v>
      </c>
      <c r="E29" s="166" t="s">
        <v>131</v>
      </c>
      <c r="F29" s="36" t="s">
        <v>132</v>
      </c>
      <c r="G29" s="36" t="s">
        <v>134</v>
      </c>
      <c r="H29" s="52"/>
      <c r="I29" s="52"/>
      <c r="J29" s="52"/>
      <c r="K29" s="52"/>
      <c r="L29" s="52"/>
      <c r="M29" s="66"/>
    </row>
    <row r="30" spans="2:13" s="41" customFormat="1" ht="92.4" x14ac:dyDescent="0.25">
      <c r="B30" s="167" t="str">
        <f>CONCATENATE("2.",Prüfkriterien_2[[#This Row],[Spalte2]])</f>
        <v>2.4</v>
      </c>
      <c r="C30" s="29">
        <f>ROW()-ROW(Prüfkriterien_2[[#Headers],[Spalte3]])</f>
        <v>4</v>
      </c>
      <c r="D30" s="165">
        <f>(Prüfkriterien_2[[#This Row],[Spalte2]]+20)/10</f>
        <v>2.4</v>
      </c>
      <c r="E30" s="166" t="s">
        <v>135</v>
      </c>
      <c r="F30" s="36" t="s">
        <v>335</v>
      </c>
      <c r="G30" s="36" t="s">
        <v>345</v>
      </c>
      <c r="H30" s="52"/>
      <c r="I30" s="52" t="s">
        <v>36</v>
      </c>
      <c r="J30" s="52" t="s">
        <v>36</v>
      </c>
      <c r="K30" s="52"/>
      <c r="L30" s="52" t="s">
        <v>36</v>
      </c>
      <c r="M30" s="66"/>
    </row>
    <row r="31" spans="2:13" s="41" customFormat="1" ht="52.8" x14ac:dyDescent="0.25">
      <c r="B31" s="167" t="str">
        <f>CONCATENATE("2.",Prüfkriterien_2[[#This Row],[Spalte2]])</f>
        <v>2.5</v>
      </c>
      <c r="C31" s="29">
        <f>ROW()-ROW(Prüfkriterien_2[[#Headers],[Spalte3]])</f>
        <v>5</v>
      </c>
      <c r="D31" s="165">
        <f>(Prüfkriterien_2[[#This Row],[Spalte2]]+20)/10</f>
        <v>2.5</v>
      </c>
      <c r="E31" s="166" t="s">
        <v>135</v>
      </c>
      <c r="F31" s="36" t="s">
        <v>336</v>
      </c>
      <c r="G31" s="36" t="s">
        <v>346</v>
      </c>
      <c r="H31" s="52"/>
      <c r="I31" s="52"/>
      <c r="J31" s="52"/>
      <c r="K31" s="52"/>
      <c r="L31" s="52"/>
      <c r="M31" s="66"/>
    </row>
    <row r="32" spans="2:13" s="41" customFormat="1" ht="46.05" customHeight="1" x14ac:dyDescent="0.25">
      <c r="B32" s="167" t="str">
        <f>CONCATENATE("2.",Prüfkriterien_2[[#This Row],[Spalte2]])</f>
        <v>2.6</v>
      </c>
      <c r="C32" s="29">
        <f>ROW()-ROW(Prüfkriterien_2[[#Headers],[Spalte3]])</f>
        <v>6</v>
      </c>
      <c r="D32" s="165">
        <f>(Prüfkriterien_2[[#This Row],[Spalte2]]+20)/10</f>
        <v>2.6</v>
      </c>
      <c r="E32" s="166" t="s">
        <v>137</v>
      </c>
      <c r="F32" s="36" t="s">
        <v>136</v>
      </c>
      <c r="G32" s="36" t="s">
        <v>138</v>
      </c>
      <c r="H32" s="52"/>
      <c r="I32" s="52" t="s">
        <v>36</v>
      </c>
      <c r="J32" s="52" t="s">
        <v>36</v>
      </c>
      <c r="K32" s="52"/>
      <c r="L32" s="52" t="s">
        <v>36</v>
      </c>
      <c r="M32" s="66"/>
    </row>
    <row r="33" spans="2:13" s="41" customFormat="1" ht="39.6" x14ac:dyDescent="0.25">
      <c r="B33" s="167" t="str">
        <f>CONCATENATE("2.",Prüfkriterien_2[[#This Row],[Spalte2]])</f>
        <v>2.7</v>
      </c>
      <c r="C33" s="29">
        <f>ROW()-ROW(Prüfkriterien_2[[#Headers],[Spalte3]])</f>
        <v>7</v>
      </c>
      <c r="D33" s="165">
        <f>(Prüfkriterien_2[[#This Row],[Spalte2]]+20)/10</f>
        <v>2.7</v>
      </c>
      <c r="E33" s="166" t="s">
        <v>140</v>
      </c>
      <c r="F33" s="36" t="s">
        <v>139</v>
      </c>
      <c r="G33" s="36" t="s">
        <v>141</v>
      </c>
      <c r="H33" s="52"/>
      <c r="I33" s="52" t="s">
        <v>36</v>
      </c>
      <c r="J33" s="52" t="s">
        <v>36</v>
      </c>
      <c r="K33" s="52"/>
      <c r="L33" s="52" t="s">
        <v>36</v>
      </c>
      <c r="M33" s="66"/>
    </row>
    <row r="34" spans="2:13" s="41" customFormat="1" x14ac:dyDescent="0.25">
      <c r="B34" s="168" t="s">
        <v>143</v>
      </c>
      <c r="C34" s="169"/>
      <c r="D34" s="169"/>
      <c r="E34" s="169"/>
      <c r="F34" s="169"/>
      <c r="G34" s="169"/>
      <c r="H34" s="169"/>
      <c r="I34" s="169"/>
      <c r="J34" s="169"/>
      <c r="K34" s="169"/>
      <c r="L34" s="169"/>
      <c r="M34" s="170"/>
    </row>
    <row r="35" spans="2:13" s="41" customFormat="1" hidden="1" x14ac:dyDescent="0.25">
      <c r="B35" s="37" t="s">
        <v>39</v>
      </c>
      <c r="C35" s="38" t="s">
        <v>40</v>
      </c>
      <c r="D35" s="38" t="s">
        <v>41</v>
      </c>
      <c r="E35" s="26" t="s">
        <v>42</v>
      </c>
      <c r="F35" s="27" t="s">
        <v>43</v>
      </c>
      <c r="G35" s="27" t="s">
        <v>46</v>
      </c>
      <c r="H35" s="28" t="s">
        <v>47</v>
      </c>
      <c r="I35" s="28" t="s">
        <v>48</v>
      </c>
      <c r="J35" s="28" t="s">
        <v>49</v>
      </c>
      <c r="K35" s="28" t="s">
        <v>50</v>
      </c>
      <c r="L35" s="28" t="s">
        <v>51</v>
      </c>
      <c r="M35" s="67" t="s">
        <v>52</v>
      </c>
    </row>
    <row r="36" spans="2:13" ht="145.19999999999999" x14ac:dyDescent="0.25">
      <c r="B36" s="25" t="str">
        <f>CONCATENATE("3.",Prüfkriterien_3[[#This Row],[Spalte2]])</f>
        <v>3.1</v>
      </c>
      <c r="C36" s="29">
        <f>ROW()-ROW(Prüfkriterien_3[[#Headers],[Spalte3]])</f>
        <v>1</v>
      </c>
      <c r="D36" s="29">
        <f>(Prüfkriterien_3[[#This Row],[Spalte2]]+30)/10</f>
        <v>3.1</v>
      </c>
      <c r="E36" s="166" t="s">
        <v>148</v>
      </c>
      <c r="F36" s="36" t="s">
        <v>147</v>
      </c>
      <c r="G36" s="36" t="s">
        <v>347</v>
      </c>
      <c r="H36" s="52"/>
      <c r="I36" s="52"/>
      <c r="J36" s="52"/>
      <c r="K36" s="52"/>
      <c r="L36" s="52"/>
      <c r="M36" s="66"/>
    </row>
    <row r="37" spans="2:13" ht="66" x14ac:dyDescent="0.25">
      <c r="B37" s="167" t="str">
        <f>CONCATENATE("3.",Prüfkriterien_3[[#This Row],[Spalte2]])</f>
        <v>3.2</v>
      </c>
      <c r="C37" s="171">
        <f>ROW()-ROW(Prüfkriterien_3[[#Headers],[Spalte3]])</f>
        <v>2</v>
      </c>
      <c r="D37" s="171">
        <f>(Prüfkriterien_3[[#This Row],[Spalte2]]+30)/10</f>
        <v>3.2</v>
      </c>
      <c r="E37" s="166" t="s">
        <v>149</v>
      </c>
      <c r="F37" s="36" t="s">
        <v>276</v>
      </c>
      <c r="G37" s="172" t="s">
        <v>275</v>
      </c>
      <c r="H37" s="52"/>
      <c r="I37" s="52"/>
      <c r="J37" s="52"/>
      <c r="K37" s="52"/>
      <c r="L37" s="52"/>
      <c r="M37" s="66"/>
    </row>
    <row r="38" spans="2:13" ht="52.8" x14ac:dyDescent="0.25">
      <c r="B38" s="167" t="str">
        <f>CONCATENATE("3.",Prüfkriterien_3[[#This Row],[Spalte2]])</f>
        <v>3.3</v>
      </c>
      <c r="C38" s="171">
        <f>ROW()-ROW(Prüfkriterien_3[[#Headers],[Spalte3]])</f>
        <v>3</v>
      </c>
      <c r="D38" s="171">
        <f>(Prüfkriterien_3[[#This Row],[Spalte2]]+30)/10</f>
        <v>3.3</v>
      </c>
      <c r="E38" s="166" t="s">
        <v>149</v>
      </c>
      <c r="F38" s="36" t="s">
        <v>277</v>
      </c>
      <c r="G38" s="36" t="s">
        <v>348</v>
      </c>
      <c r="H38" s="52"/>
      <c r="I38" s="52"/>
      <c r="J38" s="52"/>
      <c r="K38" s="52"/>
      <c r="L38" s="52"/>
      <c r="M38" s="66"/>
    </row>
    <row r="39" spans="2:13" ht="48" customHeight="1" x14ac:dyDescent="0.25">
      <c r="B39" s="167" t="str">
        <f>CONCATENATE("3.",Prüfkriterien_3[[#This Row],[Spalte2]])</f>
        <v>3.4</v>
      </c>
      <c r="C39" s="171">
        <f>ROW()-ROW(Prüfkriterien_3[[#Headers],[Spalte3]])</f>
        <v>4</v>
      </c>
      <c r="D39" s="171">
        <f>(Prüfkriterien_3[[#This Row],[Spalte2]]+30)/10</f>
        <v>3.4</v>
      </c>
      <c r="E39" s="166" t="s">
        <v>151</v>
      </c>
      <c r="F39" s="36" t="s">
        <v>150</v>
      </c>
      <c r="G39" s="36" t="s">
        <v>154</v>
      </c>
      <c r="H39" s="52"/>
      <c r="I39" s="52"/>
      <c r="J39" s="52"/>
      <c r="K39" s="52"/>
      <c r="L39" s="52"/>
      <c r="M39" s="66"/>
    </row>
    <row r="40" spans="2:13" ht="66" x14ac:dyDescent="0.25">
      <c r="B40" s="167" t="str">
        <f>CONCATENATE("3.",Prüfkriterien_3[[#This Row],[Spalte2]])</f>
        <v>3.5</v>
      </c>
      <c r="C40" s="171">
        <f>ROW()-ROW(Prüfkriterien_3[[#Headers],[Spalte3]])</f>
        <v>5</v>
      </c>
      <c r="D40" s="171">
        <f>(Prüfkriterien_3[[#This Row],[Spalte2]]+30)/10</f>
        <v>3.5</v>
      </c>
      <c r="E40" s="166" t="s">
        <v>153</v>
      </c>
      <c r="F40" s="36" t="s">
        <v>152</v>
      </c>
      <c r="G40" s="36" t="s">
        <v>349</v>
      </c>
      <c r="H40" s="52"/>
      <c r="I40" s="52"/>
      <c r="J40" s="52"/>
      <c r="K40" s="52"/>
      <c r="L40" s="52"/>
      <c r="M40" s="66"/>
    </row>
    <row r="41" spans="2:13" ht="92.4" x14ac:dyDescent="0.25">
      <c r="B41" s="167" t="str">
        <f>CONCATENATE("3.",Prüfkriterien_3[[#This Row],[Spalte2]])</f>
        <v>3.6</v>
      </c>
      <c r="C41" s="171">
        <f>ROW()-ROW(Prüfkriterien_3[[#Headers],[Spalte3]])</f>
        <v>6</v>
      </c>
      <c r="D41" s="171">
        <f>(Prüfkriterien_3[[#This Row],[Spalte2]]+30)/10</f>
        <v>3.6</v>
      </c>
      <c r="E41" s="166" t="s">
        <v>156</v>
      </c>
      <c r="F41" s="36" t="s">
        <v>155</v>
      </c>
      <c r="G41" s="36" t="s">
        <v>352</v>
      </c>
      <c r="H41" s="52"/>
      <c r="I41" s="52"/>
      <c r="J41" s="52"/>
      <c r="K41" s="52"/>
      <c r="L41" s="52"/>
      <c r="M41" s="66"/>
    </row>
    <row r="42" spans="2:13" ht="46.5" customHeight="1" x14ac:dyDescent="0.25">
      <c r="B42" s="167" t="str">
        <f>CONCATENATE("3.",Prüfkriterien_3[[#This Row],[Spalte2]])</f>
        <v>3.7</v>
      </c>
      <c r="C42" s="171">
        <f>ROW()-ROW(Prüfkriterien_3[[#Headers],[Spalte3]])</f>
        <v>7</v>
      </c>
      <c r="D42" s="171">
        <f>(Prüfkriterien_3[[#This Row],[Spalte2]]+30)/10</f>
        <v>3.7</v>
      </c>
      <c r="E42" s="166" t="s">
        <v>157</v>
      </c>
      <c r="F42" s="36" t="s">
        <v>158</v>
      </c>
      <c r="G42" s="36" t="s">
        <v>159</v>
      </c>
      <c r="H42" s="52"/>
      <c r="I42" s="52"/>
      <c r="J42" s="52"/>
      <c r="K42" s="52"/>
      <c r="L42" s="52"/>
      <c r="M42" s="66"/>
    </row>
    <row r="43" spans="2:13" ht="145.19999999999999" x14ac:dyDescent="0.25">
      <c r="B43" s="167" t="str">
        <f>CONCATENATE("3.",Prüfkriterien_3[[#This Row],[Spalte2]])</f>
        <v>3.8</v>
      </c>
      <c r="C43" s="171">
        <f>ROW()-ROW(Prüfkriterien_3[[#Headers],[Spalte3]])</f>
        <v>8</v>
      </c>
      <c r="D43" s="171">
        <f>(Prüfkriterien_3[[#This Row],[Spalte2]]+30)/10</f>
        <v>3.8</v>
      </c>
      <c r="E43" s="166" t="s">
        <v>157</v>
      </c>
      <c r="F43" s="36" t="s">
        <v>160</v>
      </c>
      <c r="G43" s="36" t="s">
        <v>350</v>
      </c>
      <c r="H43" s="52"/>
      <c r="I43" s="52" t="s">
        <v>36</v>
      </c>
      <c r="J43" s="52" t="s">
        <v>36</v>
      </c>
      <c r="K43" s="52"/>
      <c r="L43" s="52" t="s">
        <v>36</v>
      </c>
      <c r="M43" s="66"/>
    </row>
    <row r="44" spans="2:13" ht="132" x14ac:dyDescent="0.25">
      <c r="B44" s="167" t="str">
        <f>CONCATENATE("3.",Prüfkriterien_3[[#This Row],[Spalte2]])</f>
        <v>3.9</v>
      </c>
      <c r="C44" s="171">
        <f>ROW()-ROW(Prüfkriterien_3[[#Headers],[Spalte3]])</f>
        <v>9</v>
      </c>
      <c r="D44" s="171">
        <f>(Prüfkriterien_3[[#This Row],[Spalte2]]+30)/10</f>
        <v>3.9</v>
      </c>
      <c r="E44" s="166" t="s">
        <v>162</v>
      </c>
      <c r="F44" s="36" t="s">
        <v>161</v>
      </c>
      <c r="G44" s="36" t="s">
        <v>351</v>
      </c>
      <c r="H44" s="52"/>
      <c r="I44" s="52"/>
      <c r="J44" s="52"/>
      <c r="K44" s="52"/>
      <c r="L44" s="52"/>
      <c r="M44" s="66"/>
    </row>
    <row r="45" spans="2:13" ht="39.6" x14ac:dyDescent="0.25">
      <c r="B45" s="167" t="str">
        <f>CONCATENATE("3.",Prüfkriterien_3[[#This Row],[Spalte2]])</f>
        <v>3.10</v>
      </c>
      <c r="C45" s="171">
        <f>ROW()-ROW(Prüfkriterien_3[[#Headers],[Spalte3]])</f>
        <v>10</v>
      </c>
      <c r="D45" s="171">
        <f>(Prüfkriterien_3[[#This Row],[Spalte2]]+30)/10</f>
        <v>4</v>
      </c>
      <c r="E45" s="166" t="s">
        <v>162</v>
      </c>
      <c r="F45" s="36" t="s">
        <v>163</v>
      </c>
      <c r="G45" s="36" t="s">
        <v>164</v>
      </c>
      <c r="H45" s="52"/>
      <c r="I45" s="52"/>
      <c r="J45" s="52"/>
      <c r="K45" s="52"/>
      <c r="L45" s="52"/>
      <c r="M45" s="66"/>
    </row>
    <row r="46" spans="2:13" ht="39.6" x14ac:dyDescent="0.25">
      <c r="B46" s="167" t="str">
        <f>CONCATENATE("3.",Prüfkriterien_3[[#This Row],[Spalte2]])</f>
        <v>3.11</v>
      </c>
      <c r="C46" s="171">
        <f>ROW()-ROW(Prüfkriterien_3[[#Headers],[Spalte3]])</f>
        <v>11</v>
      </c>
      <c r="D46" s="171">
        <f>(Prüfkriterien_3[[#This Row],[Spalte2]]+30)/10</f>
        <v>4.0999999999999996</v>
      </c>
      <c r="E46" s="166" t="s">
        <v>162</v>
      </c>
      <c r="F46" s="36" t="s">
        <v>165</v>
      </c>
      <c r="G46" s="36" t="s">
        <v>166</v>
      </c>
      <c r="H46" s="52"/>
      <c r="I46" s="52" t="s">
        <v>36</v>
      </c>
      <c r="J46" s="52" t="s">
        <v>36</v>
      </c>
      <c r="K46" s="52"/>
      <c r="L46" s="52" t="s">
        <v>36</v>
      </c>
      <c r="M46" s="66"/>
    </row>
    <row r="47" spans="2:13" ht="47.55" customHeight="1" x14ac:dyDescent="0.25">
      <c r="B47" s="167" t="str">
        <f>CONCATENATE("3.",Prüfkriterien_3[[#This Row],[Spalte2]])</f>
        <v>3.12</v>
      </c>
      <c r="C47" s="171">
        <f>ROW()-ROW(Prüfkriterien_3[[#Headers],[Spalte3]])</f>
        <v>12</v>
      </c>
      <c r="D47" s="171">
        <f>(Prüfkriterien_3[[#This Row],[Spalte2]]+30)/10</f>
        <v>4.2</v>
      </c>
      <c r="E47" s="166" t="s">
        <v>162</v>
      </c>
      <c r="F47" s="36" t="s">
        <v>167</v>
      </c>
      <c r="G47" s="36" t="s">
        <v>168</v>
      </c>
      <c r="H47" s="52"/>
      <c r="I47" s="52"/>
      <c r="J47" s="52"/>
      <c r="K47" s="52"/>
      <c r="L47" s="52"/>
      <c r="M47" s="66"/>
    </row>
    <row r="48" spans="2:13" ht="79.2" x14ac:dyDescent="0.25">
      <c r="B48" s="167" t="str">
        <f>CONCATENATE("3.",Prüfkriterien_3[[#This Row],[Spalte2]])</f>
        <v>3.13</v>
      </c>
      <c r="C48" s="171">
        <f>ROW()-ROW(Prüfkriterien_3[[#Headers],[Spalte3]])</f>
        <v>13</v>
      </c>
      <c r="D48" s="171">
        <f>(Prüfkriterien_3[[#This Row],[Spalte2]]+30)/10</f>
        <v>4.3</v>
      </c>
      <c r="E48" s="166" t="s">
        <v>170</v>
      </c>
      <c r="F48" s="36" t="s">
        <v>169</v>
      </c>
      <c r="G48" s="36" t="s">
        <v>171</v>
      </c>
      <c r="H48" s="52"/>
      <c r="I48" s="52"/>
      <c r="J48" s="52"/>
      <c r="K48" s="52"/>
      <c r="L48" s="52"/>
      <c r="M48" s="66"/>
    </row>
    <row r="49" spans="2:13" ht="57" customHeight="1" x14ac:dyDescent="0.25">
      <c r="B49" s="167" t="str">
        <f>CONCATENATE("3.",Prüfkriterien_3[[#This Row],[Spalte2]])</f>
        <v>3.14</v>
      </c>
      <c r="C49" s="171">
        <f>ROW()-ROW(Prüfkriterien_3[[#Headers],[Spalte3]])</f>
        <v>14</v>
      </c>
      <c r="D49" s="171">
        <f>(Prüfkriterien_3[[#This Row],[Spalte2]]+30)/10</f>
        <v>4.4000000000000004</v>
      </c>
      <c r="E49" s="166" t="s">
        <v>170</v>
      </c>
      <c r="F49" s="36" t="s">
        <v>172</v>
      </c>
      <c r="G49" s="173"/>
      <c r="H49" s="52"/>
      <c r="I49" s="52"/>
      <c r="J49" s="52"/>
      <c r="K49" s="52"/>
      <c r="L49" s="52"/>
      <c r="M49" s="66"/>
    </row>
    <row r="50" spans="2:13" ht="52.8" x14ac:dyDescent="0.25">
      <c r="B50" s="167" t="str">
        <f>CONCATENATE("3.",Prüfkriterien_3[[#This Row],[Spalte2]])</f>
        <v>3.15</v>
      </c>
      <c r="C50" s="171">
        <f>ROW()-ROW(Prüfkriterien_3[[#Headers],[Spalte3]])</f>
        <v>15</v>
      </c>
      <c r="D50" s="171">
        <f>(Prüfkriterien_3[[#This Row],[Spalte2]]+30)/10</f>
        <v>4.5</v>
      </c>
      <c r="E50" s="166" t="s">
        <v>173</v>
      </c>
      <c r="F50" s="36" t="s">
        <v>354</v>
      </c>
      <c r="G50" s="36" t="s">
        <v>353</v>
      </c>
      <c r="H50" s="52"/>
      <c r="I50" s="52"/>
      <c r="J50" s="52"/>
      <c r="K50" s="52"/>
      <c r="L50" s="52"/>
      <c r="M50" s="66"/>
    </row>
    <row r="51" spans="2:13" ht="48.45" customHeight="1" x14ac:dyDescent="0.25">
      <c r="B51" s="167" t="str">
        <f>CONCATENATE("3.",Prüfkriterien_3[[#This Row],[Spalte2]])</f>
        <v>3.16</v>
      </c>
      <c r="C51" s="171">
        <f>ROW()-ROW(Prüfkriterien_3[[#Headers],[Spalte3]])</f>
        <v>16</v>
      </c>
      <c r="D51" s="171">
        <f>(Prüfkriterien_3[[#This Row],[Spalte2]]+30)/10</f>
        <v>4.5999999999999996</v>
      </c>
      <c r="E51" s="166" t="s">
        <v>173</v>
      </c>
      <c r="F51" s="36" t="s">
        <v>355</v>
      </c>
      <c r="G51" s="36" t="s">
        <v>174</v>
      </c>
      <c r="H51" s="52"/>
      <c r="I51" s="52"/>
      <c r="J51" s="52"/>
      <c r="K51" s="52"/>
      <c r="L51" s="52"/>
      <c r="M51" s="66"/>
    </row>
    <row r="52" spans="2:13" ht="158.4" x14ac:dyDescent="0.25">
      <c r="B52" s="167" t="str">
        <f>CONCATENATE("3.",Prüfkriterien_3[[#This Row],[Spalte2]])</f>
        <v>3.17</v>
      </c>
      <c r="C52" s="171">
        <f>ROW()-ROW(Prüfkriterien_3[[#Headers],[Spalte3]])</f>
        <v>17</v>
      </c>
      <c r="D52" s="171">
        <f>(Prüfkriterien_3[[#This Row],[Spalte2]]+30)/10</f>
        <v>4.7</v>
      </c>
      <c r="E52" s="166" t="s">
        <v>173</v>
      </c>
      <c r="F52" s="36" t="s">
        <v>175</v>
      </c>
      <c r="G52" s="36" t="s">
        <v>356</v>
      </c>
      <c r="H52" s="52"/>
      <c r="I52" s="52"/>
      <c r="J52" s="52"/>
      <c r="K52" s="52"/>
      <c r="L52" s="52"/>
      <c r="M52" s="66"/>
    </row>
    <row r="53" spans="2:13" ht="36.75" customHeight="1" x14ac:dyDescent="0.25">
      <c r="B53" s="167" t="str">
        <f>CONCATENATE("3.",Prüfkriterien_3[[#This Row],[Spalte2]])</f>
        <v>3.18</v>
      </c>
      <c r="C53" s="171">
        <f>ROW()-ROW(Prüfkriterien_3[[#Headers],[Spalte3]])</f>
        <v>18</v>
      </c>
      <c r="D53" s="171">
        <f>(Prüfkriterien_3[[#This Row],[Spalte2]]+30)/10</f>
        <v>4.8</v>
      </c>
      <c r="E53" s="166" t="s">
        <v>140</v>
      </c>
      <c r="F53" s="36" t="s">
        <v>176</v>
      </c>
      <c r="G53" s="36" t="s">
        <v>178</v>
      </c>
      <c r="H53" s="52"/>
      <c r="I53" s="52" t="s">
        <v>36</v>
      </c>
      <c r="J53" s="52" t="s">
        <v>36</v>
      </c>
      <c r="K53" s="52"/>
      <c r="L53" s="52" t="s">
        <v>36</v>
      </c>
      <c r="M53" s="66"/>
    </row>
    <row r="54" spans="2:13" ht="36.75" customHeight="1" x14ac:dyDescent="0.25">
      <c r="B54" s="167" t="str">
        <f>CONCATENATE("3.",Prüfkriterien_3[[#This Row],[Spalte2]])</f>
        <v>3.19</v>
      </c>
      <c r="C54" s="171">
        <f>ROW()-ROW(Prüfkriterien_3[[#Headers],[Spalte3]])</f>
        <v>19</v>
      </c>
      <c r="D54" s="171">
        <f>(Prüfkriterien_3[[#This Row],[Spalte2]]+30)/10</f>
        <v>4.9000000000000004</v>
      </c>
      <c r="E54" s="166" t="s">
        <v>140</v>
      </c>
      <c r="F54" s="36" t="s">
        <v>180</v>
      </c>
      <c r="G54" s="36" t="s">
        <v>181</v>
      </c>
      <c r="H54" s="52"/>
      <c r="I54" s="52"/>
      <c r="J54" s="52"/>
      <c r="K54" s="52"/>
      <c r="L54" s="52"/>
      <c r="M54" s="66"/>
    </row>
    <row r="55" spans="2:13" ht="43.05" customHeight="1" x14ac:dyDescent="0.25">
      <c r="B55" s="167" t="str">
        <f>CONCATENATE("3.",Prüfkriterien_3[[#This Row],[Spalte2]])</f>
        <v>3.20</v>
      </c>
      <c r="C55" s="171">
        <f>ROW()-ROW(Prüfkriterien_3[[#Headers],[Spalte3]])</f>
        <v>20</v>
      </c>
      <c r="D55" s="171">
        <f>(Prüfkriterien_3[[#This Row],[Spalte2]]+30)/10</f>
        <v>5</v>
      </c>
      <c r="E55" s="166" t="s">
        <v>177</v>
      </c>
      <c r="F55" s="36" t="s">
        <v>179</v>
      </c>
      <c r="G55" s="173"/>
      <c r="H55" s="52"/>
      <c r="I55" s="52"/>
      <c r="J55" s="52"/>
      <c r="K55" s="52"/>
      <c r="L55" s="52"/>
      <c r="M55" s="66"/>
    </row>
    <row r="56" spans="2:13" ht="39.6" x14ac:dyDescent="0.25">
      <c r="B56" s="167" t="str">
        <f>CONCATENATE("3.",Prüfkriterien_3[[#This Row],[Spalte2]])</f>
        <v>3.21</v>
      </c>
      <c r="C56" s="171">
        <f>ROW()-ROW(Prüfkriterien_3[[#Headers],[Spalte3]])</f>
        <v>21</v>
      </c>
      <c r="D56" s="171">
        <f>(Prüfkriterien_3[[#This Row],[Spalte2]]+30)/10</f>
        <v>5.0999999999999996</v>
      </c>
      <c r="E56" s="166" t="s">
        <v>177</v>
      </c>
      <c r="F56" s="36" t="s">
        <v>182</v>
      </c>
      <c r="G56" s="173"/>
      <c r="H56" s="52"/>
      <c r="I56" s="52"/>
      <c r="J56" s="52"/>
      <c r="K56" s="52"/>
      <c r="L56" s="52"/>
      <c r="M56" s="66"/>
    </row>
    <row r="57" spans="2:13" ht="79.2" x14ac:dyDescent="0.25">
      <c r="B57" s="167" t="str">
        <f>CONCATENATE("3.",Prüfkriterien_3[[#This Row],[Spalte2]])</f>
        <v>3.22</v>
      </c>
      <c r="C57" s="171">
        <f>ROW()-ROW(Prüfkriterien_3[[#Headers],[Spalte3]])</f>
        <v>22</v>
      </c>
      <c r="D57" s="171">
        <f>(Prüfkriterien_3[[#This Row],[Spalte2]]+30)/10</f>
        <v>5.2</v>
      </c>
      <c r="E57" s="166" t="s">
        <v>177</v>
      </c>
      <c r="F57" s="36" t="s">
        <v>183</v>
      </c>
      <c r="G57" s="36" t="s">
        <v>357</v>
      </c>
      <c r="H57" s="52"/>
      <c r="I57" s="52"/>
      <c r="J57" s="52"/>
      <c r="K57" s="52"/>
      <c r="L57" s="52"/>
      <c r="M57" s="66"/>
    </row>
    <row r="58" spans="2:13" ht="92.4" x14ac:dyDescent="0.25">
      <c r="B58" s="167" t="str">
        <f>CONCATENATE("3.",Prüfkriterien_3[[#This Row],[Spalte2]])</f>
        <v>3.23</v>
      </c>
      <c r="C58" s="171">
        <f>ROW()-ROW(Prüfkriterien_3[[#Headers],[Spalte3]])</f>
        <v>23</v>
      </c>
      <c r="D58" s="171">
        <f>(Prüfkriterien_3[[#This Row],[Spalte2]]+30)/10</f>
        <v>5.3</v>
      </c>
      <c r="E58" s="166" t="s">
        <v>177</v>
      </c>
      <c r="F58" s="36" t="s">
        <v>184</v>
      </c>
      <c r="G58" s="36" t="s">
        <v>185</v>
      </c>
      <c r="H58" s="52"/>
      <c r="I58" s="52"/>
      <c r="J58" s="52"/>
      <c r="K58" s="52"/>
      <c r="L58" s="52"/>
      <c r="M58" s="66"/>
    </row>
    <row r="59" spans="2:13" ht="52.8" x14ac:dyDescent="0.25">
      <c r="B59" s="167" t="str">
        <f>CONCATENATE("3.",Prüfkriterien_3[[#This Row],[Spalte2]])</f>
        <v>3.24</v>
      </c>
      <c r="C59" s="171">
        <f>ROW()-ROW(Prüfkriterien_3[[#Headers],[Spalte3]])</f>
        <v>24</v>
      </c>
      <c r="D59" s="171">
        <f>(Prüfkriterien_3[[#This Row],[Spalte2]]+30)/10</f>
        <v>5.4</v>
      </c>
      <c r="E59" s="166" t="s">
        <v>186</v>
      </c>
      <c r="F59" s="36" t="s">
        <v>358</v>
      </c>
      <c r="G59" s="36" t="s">
        <v>187</v>
      </c>
      <c r="H59" s="52"/>
      <c r="I59" s="52"/>
      <c r="J59" s="52"/>
      <c r="K59" s="52"/>
      <c r="L59" s="52"/>
      <c r="M59" s="66"/>
    </row>
    <row r="60" spans="2:13" ht="105.6" x14ac:dyDescent="0.25">
      <c r="B60" s="167" t="str">
        <f>CONCATENATE("3.",Prüfkriterien_3[[#This Row],[Spalte2]])</f>
        <v>3.25</v>
      </c>
      <c r="C60" s="171">
        <f>ROW()-ROW(Prüfkriterien_3[[#Headers],[Spalte3]])</f>
        <v>25</v>
      </c>
      <c r="D60" s="171">
        <f>(Prüfkriterien_3[[#This Row],[Spalte2]]+30)/10</f>
        <v>5.5</v>
      </c>
      <c r="E60" s="166" t="s">
        <v>186</v>
      </c>
      <c r="F60" s="36" t="s">
        <v>188</v>
      </c>
      <c r="G60" s="36" t="s">
        <v>359</v>
      </c>
      <c r="H60" s="52"/>
      <c r="I60" s="52"/>
      <c r="J60" s="52"/>
      <c r="K60" s="52"/>
      <c r="L60" s="52"/>
      <c r="M60" s="66"/>
    </row>
    <row r="61" spans="2:13" ht="79.2" x14ac:dyDescent="0.25">
      <c r="B61" s="167" t="str">
        <f>CONCATENATE("3.",Prüfkriterien_3[[#This Row],[Spalte2]])</f>
        <v>3.26</v>
      </c>
      <c r="C61" s="171">
        <f>ROW()-ROW(Prüfkriterien_3[[#Headers],[Spalte3]])</f>
        <v>26</v>
      </c>
      <c r="D61" s="171">
        <f>(Prüfkriterien_3[[#This Row],[Spalte2]]+30)/10</f>
        <v>5.6</v>
      </c>
      <c r="E61" s="166" t="s">
        <v>186</v>
      </c>
      <c r="F61" s="36" t="s">
        <v>361</v>
      </c>
      <c r="G61" s="36" t="s">
        <v>360</v>
      </c>
      <c r="H61" s="52"/>
      <c r="I61" s="52"/>
      <c r="J61" s="52"/>
      <c r="K61" s="52"/>
      <c r="L61" s="52"/>
      <c r="M61" s="66"/>
    </row>
    <row r="62" spans="2:13" ht="79.2" x14ac:dyDescent="0.25">
      <c r="B62" s="167" t="str">
        <f>CONCATENATE("3.",Prüfkriterien_3[[#This Row],[Spalte2]])</f>
        <v>3.27</v>
      </c>
      <c r="C62" s="171">
        <f>ROW()-ROW(Prüfkriterien_3[[#Headers],[Spalte3]])</f>
        <v>27</v>
      </c>
      <c r="D62" s="171">
        <f>(Prüfkriterien_3[[#This Row],[Spalte2]]+30)/10</f>
        <v>5.7</v>
      </c>
      <c r="E62" s="166" t="s">
        <v>189</v>
      </c>
      <c r="F62" s="36" t="s">
        <v>190</v>
      </c>
      <c r="G62" s="36" t="s">
        <v>362</v>
      </c>
      <c r="H62" s="52"/>
      <c r="I62" s="52"/>
      <c r="J62" s="52"/>
      <c r="K62" s="52"/>
      <c r="L62" s="52"/>
      <c r="M62" s="66"/>
    </row>
    <row r="63" spans="2:13" ht="39.6" x14ac:dyDescent="0.25">
      <c r="B63" s="167" t="str">
        <f>CONCATENATE("3.",Prüfkriterien_3[[#This Row],[Spalte2]])</f>
        <v>3.28</v>
      </c>
      <c r="C63" s="171">
        <f>ROW()-ROW(Prüfkriterien_3[[#Headers],[Spalte3]])</f>
        <v>28</v>
      </c>
      <c r="D63" s="171">
        <f>(Prüfkriterien_3[[#This Row],[Spalte2]]+30)/10</f>
        <v>5.8</v>
      </c>
      <c r="E63" s="166" t="s">
        <v>189</v>
      </c>
      <c r="F63" s="36" t="s">
        <v>191</v>
      </c>
      <c r="G63" s="36" t="s">
        <v>363</v>
      </c>
      <c r="H63" s="52"/>
      <c r="I63" s="52"/>
      <c r="J63" s="52"/>
      <c r="K63" s="52"/>
      <c r="L63" s="52"/>
      <c r="M63" s="66"/>
    </row>
    <row r="64" spans="2:13" ht="39.450000000000003" customHeight="1" x14ac:dyDescent="0.25">
      <c r="B64" s="167" t="str">
        <f>CONCATENATE("3.",Prüfkriterien_3[[#This Row],[Spalte2]])</f>
        <v>3.29</v>
      </c>
      <c r="C64" s="171">
        <f>ROW()-ROW(Prüfkriterien_3[[#Headers],[Spalte3]])</f>
        <v>29</v>
      </c>
      <c r="D64" s="171">
        <f>(Prüfkriterien_3[[#This Row],[Spalte2]]+30)/10</f>
        <v>5.9</v>
      </c>
      <c r="E64" s="166" t="s">
        <v>189</v>
      </c>
      <c r="F64" s="36" t="s">
        <v>192</v>
      </c>
      <c r="G64" s="36" t="s">
        <v>193</v>
      </c>
      <c r="H64" s="52"/>
      <c r="I64" s="52"/>
      <c r="J64" s="52"/>
      <c r="K64" s="52"/>
      <c r="L64" s="52"/>
      <c r="M64" s="66"/>
    </row>
    <row r="65" spans="2:13" ht="40.049999999999997" customHeight="1" x14ac:dyDescent="0.25">
      <c r="B65" s="167" t="str">
        <f>CONCATENATE("3.",Prüfkriterien_3[[#This Row],[Spalte2]])</f>
        <v>3.30</v>
      </c>
      <c r="C65" s="171">
        <f>ROW()-ROW(Prüfkriterien_3[[#Headers],[Spalte3]])</f>
        <v>30</v>
      </c>
      <c r="D65" s="171">
        <f>(Prüfkriterien_3[[#This Row],[Spalte2]]+30)/10</f>
        <v>6</v>
      </c>
      <c r="E65" s="166" t="s">
        <v>189</v>
      </c>
      <c r="F65" s="36" t="s">
        <v>364</v>
      </c>
      <c r="G65" s="173"/>
      <c r="H65" s="52"/>
      <c r="I65" s="52"/>
      <c r="J65" s="52"/>
      <c r="K65" s="52"/>
      <c r="L65" s="52"/>
      <c r="M65" s="66"/>
    </row>
    <row r="66" spans="2:13" ht="39.6" x14ac:dyDescent="0.25">
      <c r="B66" s="167" t="str">
        <f>CONCATENATE("3.",Prüfkriterien_3[[#This Row],[Spalte2]])</f>
        <v>3.31</v>
      </c>
      <c r="C66" s="171">
        <f>ROW()-ROW(Prüfkriterien_3[[#Headers],[Spalte3]])</f>
        <v>31</v>
      </c>
      <c r="D66" s="171">
        <f>(Prüfkriterien_3[[#This Row],[Spalte2]]+30)/10</f>
        <v>6.1</v>
      </c>
      <c r="E66" s="166" t="s">
        <v>189</v>
      </c>
      <c r="F66" s="36" t="s">
        <v>194</v>
      </c>
      <c r="G66" s="36" t="s">
        <v>365</v>
      </c>
      <c r="H66" s="52"/>
      <c r="I66" s="52"/>
      <c r="J66" s="52"/>
      <c r="K66" s="52"/>
      <c r="L66" s="52"/>
      <c r="M66" s="66"/>
    </row>
    <row r="67" spans="2:13" ht="49.5" customHeight="1" x14ac:dyDescent="0.25">
      <c r="B67" s="167" t="str">
        <f>CONCATENATE("3.",Prüfkriterien_3[[#This Row],[Spalte2]])</f>
        <v>3.32</v>
      </c>
      <c r="C67" s="171">
        <f>ROW()-ROW(Prüfkriterien_3[[#Headers],[Spalte3]])</f>
        <v>32</v>
      </c>
      <c r="D67" s="171">
        <f>(Prüfkriterien_3[[#This Row],[Spalte2]]+30)/10</f>
        <v>6.2</v>
      </c>
      <c r="E67" s="166" t="s">
        <v>189</v>
      </c>
      <c r="F67" s="36" t="s">
        <v>195</v>
      </c>
      <c r="G67" s="36" t="s">
        <v>196</v>
      </c>
      <c r="H67" s="52"/>
      <c r="I67" s="52"/>
      <c r="J67" s="52"/>
      <c r="K67" s="52"/>
      <c r="L67" s="52"/>
      <c r="M67" s="66"/>
    </row>
    <row r="68" spans="2:13" ht="52.8" x14ac:dyDescent="0.25">
      <c r="B68" s="167" t="str">
        <f>CONCATENATE("3.",Prüfkriterien_3[[#This Row],[Spalte2]])</f>
        <v>3.33</v>
      </c>
      <c r="C68" s="171">
        <f>ROW()-ROW(Prüfkriterien_3[[#Headers],[Spalte3]])</f>
        <v>33</v>
      </c>
      <c r="D68" s="171">
        <f>(Prüfkriterien_3[[#This Row],[Spalte2]]+30)/10</f>
        <v>6.3</v>
      </c>
      <c r="E68" s="166" t="s">
        <v>189</v>
      </c>
      <c r="F68" s="36" t="s">
        <v>197</v>
      </c>
      <c r="G68" s="36" t="s">
        <v>366</v>
      </c>
      <c r="H68" s="52"/>
      <c r="I68" s="52"/>
      <c r="J68" s="52"/>
      <c r="K68" s="52"/>
      <c r="L68" s="52"/>
      <c r="M68" s="66"/>
    </row>
    <row r="69" spans="2:13" ht="39.6" x14ac:dyDescent="0.25">
      <c r="B69" s="167" t="str">
        <f>CONCATENATE("3.",Prüfkriterien_3[[#This Row],[Spalte2]])</f>
        <v>3.34</v>
      </c>
      <c r="C69" s="171">
        <f>ROW()-ROW(Prüfkriterien_3[[#Headers],[Spalte3]])</f>
        <v>34</v>
      </c>
      <c r="D69" s="171">
        <f>(Prüfkriterien_3[[#This Row],[Spalte2]]+30)/10</f>
        <v>6.4</v>
      </c>
      <c r="E69" s="166" t="s">
        <v>189</v>
      </c>
      <c r="F69" s="36" t="s">
        <v>367</v>
      </c>
      <c r="G69" s="36" t="s">
        <v>368</v>
      </c>
      <c r="H69" s="52"/>
      <c r="I69" s="52"/>
      <c r="J69" s="52"/>
      <c r="K69" s="52"/>
      <c r="L69" s="52"/>
      <c r="M69" s="66"/>
    </row>
    <row r="70" spans="2:13" ht="41.55" customHeight="1" x14ac:dyDescent="0.25">
      <c r="B70" s="167" t="str">
        <f>CONCATENATE("3.",Prüfkriterien_3[[#This Row],[Spalte2]])</f>
        <v>3.35</v>
      </c>
      <c r="C70" s="171">
        <f>ROW()-ROW(Prüfkriterien_3[[#Headers],[Spalte3]])</f>
        <v>35</v>
      </c>
      <c r="D70" s="171">
        <f>(Prüfkriterien_3[[#This Row],[Spalte2]]+30)/10</f>
        <v>6.5</v>
      </c>
      <c r="E70" s="166" t="s">
        <v>189</v>
      </c>
      <c r="F70" s="36" t="s">
        <v>198</v>
      </c>
      <c r="G70" s="36" t="s">
        <v>199</v>
      </c>
      <c r="H70" s="52"/>
      <c r="I70" s="52"/>
      <c r="J70" s="52"/>
      <c r="K70" s="52"/>
      <c r="L70" s="52"/>
      <c r="M70" s="66"/>
    </row>
    <row r="71" spans="2:13" ht="43.5" customHeight="1" x14ac:dyDescent="0.25">
      <c r="B71" s="167" t="str">
        <f>CONCATENATE("3.",Prüfkriterien_3[[#This Row],[Spalte2]])</f>
        <v>3.36</v>
      </c>
      <c r="C71" s="171">
        <f>ROW()-ROW(Prüfkriterien_3[[#Headers],[Spalte3]])</f>
        <v>36</v>
      </c>
      <c r="D71" s="171">
        <f>(Prüfkriterien_3[[#This Row],[Spalte2]]+30)/10</f>
        <v>6.6</v>
      </c>
      <c r="E71" s="166" t="s">
        <v>201</v>
      </c>
      <c r="F71" s="36" t="s">
        <v>200</v>
      </c>
      <c r="G71" s="36" t="s">
        <v>202</v>
      </c>
      <c r="H71" s="52"/>
      <c r="I71" s="52" t="s">
        <v>36</v>
      </c>
      <c r="J71" s="52" t="s">
        <v>36</v>
      </c>
      <c r="K71" s="52"/>
      <c r="L71" s="52" t="s">
        <v>36</v>
      </c>
      <c r="M71" s="66"/>
    </row>
    <row r="72" spans="2:13" ht="184.8" x14ac:dyDescent="0.25">
      <c r="B72" s="167" t="str">
        <f>CONCATENATE("3.",Prüfkriterien_3[[#This Row],[Spalte2]])</f>
        <v>3.37</v>
      </c>
      <c r="C72" s="171">
        <f>ROW()-ROW(Prüfkriterien_3[[#Headers],[Spalte3]])</f>
        <v>37</v>
      </c>
      <c r="D72" s="171">
        <f>(Prüfkriterien_3[[#This Row],[Spalte2]]+30)/10</f>
        <v>6.7</v>
      </c>
      <c r="E72" s="166" t="s">
        <v>204</v>
      </c>
      <c r="F72" s="36" t="s">
        <v>203</v>
      </c>
      <c r="G72" s="36" t="s">
        <v>369</v>
      </c>
      <c r="H72" s="52"/>
      <c r="I72" s="52"/>
      <c r="J72" s="52"/>
      <c r="K72" s="52"/>
      <c r="L72" s="52"/>
      <c r="M72" s="66"/>
    </row>
    <row r="73" spans="2:13" ht="45" customHeight="1" x14ac:dyDescent="0.25">
      <c r="B73" s="167" t="str">
        <f>CONCATENATE("3.",Prüfkriterien_3[[#This Row],[Spalte2]])</f>
        <v>3.38</v>
      </c>
      <c r="C73" s="171">
        <f>ROW()-ROW(Prüfkriterien_3[[#Headers],[Spalte3]])</f>
        <v>38</v>
      </c>
      <c r="D73" s="171">
        <f>(Prüfkriterien_3[[#This Row],[Spalte2]]+30)/10</f>
        <v>6.8</v>
      </c>
      <c r="E73" s="166" t="s">
        <v>204</v>
      </c>
      <c r="F73" s="36" t="s">
        <v>205</v>
      </c>
      <c r="G73" s="173"/>
      <c r="H73" s="52"/>
      <c r="I73" s="52"/>
      <c r="J73" s="52"/>
      <c r="K73" s="52"/>
      <c r="L73" s="52"/>
      <c r="M73" s="66"/>
    </row>
    <row r="74" spans="2:13" ht="92.4" x14ac:dyDescent="0.25">
      <c r="B74" s="167" t="str">
        <f>CONCATENATE("3.",Prüfkriterien_3[[#This Row],[Spalte2]])</f>
        <v>3.39</v>
      </c>
      <c r="C74" s="171">
        <f>ROW()-ROW(Prüfkriterien_3[[#Headers],[Spalte3]])</f>
        <v>39</v>
      </c>
      <c r="D74" s="171">
        <f>(Prüfkriterien_3[[#This Row],[Spalte2]]+30)/10</f>
        <v>6.9</v>
      </c>
      <c r="E74" s="166" t="s">
        <v>204</v>
      </c>
      <c r="F74" s="36" t="s">
        <v>370</v>
      </c>
      <c r="G74" s="36" t="s">
        <v>206</v>
      </c>
      <c r="H74" s="52"/>
      <c r="I74" s="52"/>
      <c r="J74" s="52"/>
      <c r="K74" s="52"/>
      <c r="L74" s="52"/>
      <c r="M74" s="66"/>
    </row>
    <row r="75" spans="2:13" ht="39.6" x14ac:dyDescent="0.25">
      <c r="B75" s="167" t="str">
        <f>CONCATENATE("3.",Prüfkriterien_3[[#This Row],[Spalte2]])</f>
        <v>3.40</v>
      </c>
      <c r="C75" s="171">
        <f>ROW()-ROW(Prüfkriterien_3[[#Headers],[Spalte3]])</f>
        <v>40</v>
      </c>
      <c r="D75" s="171">
        <f>(Prüfkriterien_3[[#This Row],[Spalte2]]+30)/10</f>
        <v>7</v>
      </c>
      <c r="E75" s="166" t="s">
        <v>204</v>
      </c>
      <c r="F75" s="36" t="s">
        <v>207</v>
      </c>
      <c r="G75" s="36" t="s">
        <v>208</v>
      </c>
      <c r="H75" s="52"/>
      <c r="I75" s="52"/>
      <c r="J75" s="52"/>
      <c r="K75" s="52"/>
      <c r="L75" s="52"/>
      <c r="M75" s="66"/>
    </row>
    <row r="76" spans="2:13" ht="43.05" customHeight="1" x14ac:dyDescent="0.25">
      <c r="B76" s="167" t="str">
        <f>CONCATENATE("3.",Prüfkriterien_3[[#This Row],[Spalte2]])</f>
        <v>3.41</v>
      </c>
      <c r="C76" s="171">
        <f>ROW()-ROW(Prüfkriterien_3[[#Headers],[Spalte3]])</f>
        <v>41</v>
      </c>
      <c r="D76" s="171">
        <f>(Prüfkriterien_3[[#This Row],[Spalte2]]+30)/10</f>
        <v>7.1</v>
      </c>
      <c r="E76" s="166" t="s">
        <v>210</v>
      </c>
      <c r="F76" s="36" t="s">
        <v>209</v>
      </c>
      <c r="G76" s="36" t="s">
        <v>211</v>
      </c>
      <c r="H76" s="52"/>
      <c r="I76" s="52" t="s">
        <v>36</v>
      </c>
      <c r="J76" s="52" t="s">
        <v>36</v>
      </c>
      <c r="K76" s="52"/>
      <c r="L76" s="52" t="s">
        <v>36</v>
      </c>
      <c r="M76" s="66"/>
    </row>
    <row r="77" spans="2:13" ht="41.55" customHeight="1" x14ac:dyDescent="0.25">
      <c r="B77" s="167" t="str">
        <f>CONCATENATE("3.",Prüfkriterien_3[[#This Row],[Spalte2]])</f>
        <v>3.42</v>
      </c>
      <c r="C77" s="171">
        <f>ROW()-ROW(Prüfkriterien_3[[#Headers],[Spalte3]])</f>
        <v>42</v>
      </c>
      <c r="D77" s="171">
        <f>(Prüfkriterien_3[[#This Row],[Spalte2]]+30)/10</f>
        <v>7.2</v>
      </c>
      <c r="E77" s="166" t="s">
        <v>210</v>
      </c>
      <c r="F77" s="36" t="s">
        <v>371</v>
      </c>
      <c r="G77" s="173"/>
      <c r="H77" s="52"/>
      <c r="I77" s="52"/>
      <c r="J77" s="52"/>
      <c r="K77" s="52"/>
      <c r="L77" s="52"/>
      <c r="M77" s="66"/>
    </row>
    <row r="78" spans="2:13" ht="42" customHeight="1" x14ac:dyDescent="0.25">
      <c r="B78" s="167" t="str">
        <f>CONCATENATE("3.",Prüfkriterien_3[[#This Row],[Spalte2]])</f>
        <v>3.43</v>
      </c>
      <c r="C78" s="171">
        <f>ROW()-ROW(Prüfkriterien_3[[#Headers],[Spalte3]])</f>
        <v>43</v>
      </c>
      <c r="D78" s="171">
        <f>(Prüfkriterien_3[[#This Row],[Spalte2]]+30)/10</f>
        <v>7.3</v>
      </c>
      <c r="E78" s="166" t="s">
        <v>210</v>
      </c>
      <c r="F78" s="36" t="s">
        <v>212</v>
      </c>
      <c r="G78" s="173"/>
      <c r="H78" s="52"/>
      <c r="I78" s="52"/>
      <c r="J78" s="52"/>
      <c r="K78" s="52"/>
      <c r="L78" s="52"/>
      <c r="M78" s="66"/>
    </row>
    <row r="79" spans="2:13" ht="37.950000000000003" customHeight="1" x14ac:dyDescent="0.25">
      <c r="B79" s="167" t="str">
        <f>CONCATENATE("3.",Prüfkriterien_3[[#This Row],[Spalte2]])</f>
        <v>3.44</v>
      </c>
      <c r="C79" s="171">
        <f>ROW()-ROW(Prüfkriterien_3[[#Headers],[Spalte3]])</f>
        <v>44</v>
      </c>
      <c r="D79" s="171">
        <f>(Prüfkriterien_3[[#This Row],[Spalte2]]+30)/10</f>
        <v>7.4</v>
      </c>
      <c r="E79" s="166" t="s">
        <v>210</v>
      </c>
      <c r="F79" s="36" t="s">
        <v>213</v>
      </c>
      <c r="G79" s="173"/>
      <c r="H79" s="52"/>
      <c r="I79" s="52"/>
      <c r="J79" s="52"/>
      <c r="K79" s="52"/>
      <c r="L79" s="52"/>
      <c r="M79" s="66"/>
    </row>
    <row r="80" spans="2:13" ht="48" customHeight="1" x14ac:dyDescent="0.25">
      <c r="B80" s="167" t="str">
        <f>CONCATENATE("3.",Prüfkriterien_3[[#This Row],[Spalte2]])</f>
        <v>3.45</v>
      </c>
      <c r="C80" s="171">
        <f>ROW()-ROW(Prüfkriterien_3[[#Headers],[Spalte3]])</f>
        <v>45</v>
      </c>
      <c r="D80" s="171">
        <f>(Prüfkriterien_3[[#This Row],[Spalte2]]+30)/10</f>
        <v>7.5</v>
      </c>
      <c r="E80" s="166" t="s">
        <v>210</v>
      </c>
      <c r="F80" s="36" t="s">
        <v>214</v>
      </c>
      <c r="G80" s="36" t="s">
        <v>215</v>
      </c>
      <c r="H80" s="52"/>
      <c r="I80" s="52" t="s">
        <v>36</v>
      </c>
      <c r="J80" s="52" t="s">
        <v>36</v>
      </c>
      <c r="K80" s="52"/>
      <c r="L80" s="52" t="s">
        <v>36</v>
      </c>
      <c r="M80" s="66"/>
    </row>
    <row r="81" spans="2:13" ht="43.05" customHeight="1" x14ac:dyDescent="0.25">
      <c r="B81" s="167" t="str">
        <f>CONCATENATE("3.",Prüfkriterien_3[[#This Row],[Spalte2]])</f>
        <v>3.46</v>
      </c>
      <c r="C81" s="171">
        <f>ROW()-ROW(Prüfkriterien_3[[#Headers],[Spalte3]])</f>
        <v>46</v>
      </c>
      <c r="D81" s="171">
        <f>(Prüfkriterien_3[[#This Row],[Spalte2]]+30)/10</f>
        <v>7.6</v>
      </c>
      <c r="E81" s="166" t="s">
        <v>210</v>
      </c>
      <c r="F81" s="36" t="s">
        <v>216</v>
      </c>
      <c r="G81" s="173"/>
      <c r="H81" s="52"/>
      <c r="I81" s="52"/>
      <c r="J81" s="52"/>
      <c r="K81" s="52"/>
      <c r="L81" s="52"/>
      <c r="M81" s="66"/>
    </row>
    <row r="82" spans="2:13" ht="52.8" x14ac:dyDescent="0.25">
      <c r="B82" s="167" t="str">
        <f>CONCATENATE("3.",Prüfkriterien_3[[#This Row],[Spalte2]])</f>
        <v>3.47</v>
      </c>
      <c r="C82" s="171">
        <f>ROW()-ROW(Prüfkriterien_3[[#Headers],[Spalte3]])</f>
        <v>47</v>
      </c>
      <c r="D82" s="171">
        <f>(Prüfkriterien_3[[#This Row],[Spalte2]]+30)/10</f>
        <v>7.7</v>
      </c>
      <c r="E82" s="166" t="s">
        <v>210</v>
      </c>
      <c r="F82" s="36" t="s">
        <v>217</v>
      </c>
      <c r="G82" s="36" t="s">
        <v>218</v>
      </c>
      <c r="H82" s="52"/>
      <c r="I82" s="52" t="s">
        <v>36</v>
      </c>
      <c r="J82" s="52" t="s">
        <v>36</v>
      </c>
      <c r="K82" s="52"/>
      <c r="L82" s="52" t="s">
        <v>36</v>
      </c>
      <c r="M82" s="66"/>
    </row>
    <row r="83" spans="2:13" ht="44.55" customHeight="1" x14ac:dyDescent="0.25">
      <c r="B83" s="167" t="str">
        <f>CONCATENATE("3.",Prüfkriterien_3[[#This Row],[Spalte2]])</f>
        <v>3.48</v>
      </c>
      <c r="C83" s="171">
        <f>ROW()-ROW(Prüfkriterien_3[[#Headers],[Spalte3]])</f>
        <v>48</v>
      </c>
      <c r="D83" s="171">
        <f>(Prüfkriterien_3[[#This Row],[Spalte2]]+30)/10</f>
        <v>7.8</v>
      </c>
      <c r="E83" s="166" t="s">
        <v>220</v>
      </c>
      <c r="F83" s="36" t="s">
        <v>219</v>
      </c>
      <c r="G83" s="173"/>
      <c r="H83" s="52"/>
      <c r="I83" s="52"/>
      <c r="J83" s="52"/>
      <c r="K83" s="52"/>
      <c r="L83" s="52"/>
      <c r="M83" s="66"/>
    </row>
    <row r="84" spans="2:13" ht="56.55" customHeight="1" x14ac:dyDescent="0.25">
      <c r="B84" s="167" t="str">
        <f>CONCATENATE("3.",Prüfkriterien_3[[#This Row],[Spalte2]])</f>
        <v>3.49</v>
      </c>
      <c r="C84" s="171">
        <f>ROW()-ROW(Prüfkriterien_3[[#Headers],[Spalte3]])</f>
        <v>49</v>
      </c>
      <c r="D84" s="171">
        <f>(Prüfkriterien_3[[#This Row],[Spalte2]]+30)/10</f>
        <v>7.9</v>
      </c>
      <c r="E84" s="166" t="s">
        <v>220</v>
      </c>
      <c r="F84" s="36" t="s">
        <v>221</v>
      </c>
      <c r="G84" s="173"/>
      <c r="H84" s="52"/>
      <c r="I84" s="52"/>
      <c r="J84" s="52"/>
      <c r="K84" s="52"/>
      <c r="L84" s="52"/>
      <c r="M84" s="66"/>
    </row>
    <row r="85" spans="2:13" ht="79.2" x14ac:dyDescent="0.25">
      <c r="B85" s="167" t="str">
        <f>CONCATENATE("3.",Prüfkriterien_3[[#This Row],[Spalte2]])</f>
        <v>3.50</v>
      </c>
      <c r="C85" s="171">
        <f>ROW()-ROW(Prüfkriterien_3[[#Headers],[Spalte3]])</f>
        <v>50</v>
      </c>
      <c r="D85" s="171">
        <f>(Prüfkriterien_3[[#This Row],[Spalte2]]+30)/10</f>
        <v>8</v>
      </c>
      <c r="E85" s="166" t="s">
        <v>220</v>
      </c>
      <c r="F85" s="36" t="s">
        <v>372</v>
      </c>
      <c r="G85" s="36" t="s">
        <v>373</v>
      </c>
      <c r="H85" s="52"/>
      <c r="I85" s="52"/>
      <c r="J85" s="52"/>
      <c r="K85" s="52"/>
      <c r="L85" s="52"/>
      <c r="M85" s="66"/>
    </row>
    <row r="86" spans="2:13" ht="46.05" customHeight="1" x14ac:dyDescent="0.25">
      <c r="B86" s="167" t="str">
        <f>CONCATENATE("3.",Prüfkriterien_3[[#This Row],[Spalte2]])</f>
        <v>3.51</v>
      </c>
      <c r="C86" s="171">
        <f>ROW()-ROW(Prüfkriterien_3[[#Headers],[Spalte3]])</f>
        <v>51</v>
      </c>
      <c r="D86" s="171">
        <f>(Prüfkriterien_3[[#This Row],[Spalte2]]+30)/10</f>
        <v>8.1</v>
      </c>
      <c r="E86" s="166" t="s">
        <v>222</v>
      </c>
      <c r="F86" s="36" t="s">
        <v>223</v>
      </c>
      <c r="G86" s="36" t="s">
        <v>224</v>
      </c>
      <c r="H86" s="52"/>
      <c r="I86" s="52" t="s">
        <v>36</v>
      </c>
      <c r="J86" s="52" t="s">
        <v>36</v>
      </c>
      <c r="K86" s="52"/>
      <c r="L86" s="52"/>
      <c r="M86" s="66"/>
    </row>
    <row r="87" spans="2:13" ht="58.05" customHeight="1" x14ac:dyDescent="0.25">
      <c r="B87" s="167" t="str">
        <f>CONCATENATE("3.",Prüfkriterien_3[[#This Row],[Spalte2]])</f>
        <v>3.52</v>
      </c>
      <c r="C87" s="171">
        <f>ROW()-ROW(Prüfkriterien_3[[#Headers],[Spalte3]])</f>
        <v>52</v>
      </c>
      <c r="D87" s="171">
        <f>(Prüfkriterien_3[[#This Row],[Spalte2]]+30)/10</f>
        <v>8.1999999999999993</v>
      </c>
      <c r="E87" s="166" t="s">
        <v>222</v>
      </c>
      <c r="F87" s="36" t="s">
        <v>225</v>
      </c>
      <c r="G87" s="36" t="s">
        <v>226</v>
      </c>
      <c r="H87" s="52"/>
      <c r="I87" s="52" t="s">
        <v>36</v>
      </c>
      <c r="J87" s="52" t="s">
        <v>36</v>
      </c>
      <c r="K87" s="52"/>
      <c r="L87" s="52"/>
      <c r="M87" s="66"/>
    </row>
    <row r="88" spans="2:13" ht="54" customHeight="1" x14ac:dyDescent="0.25">
      <c r="B88" s="167" t="str">
        <f>CONCATENATE("3.",Prüfkriterien_3[[#This Row],[Spalte2]])</f>
        <v>3.53</v>
      </c>
      <c r="C88" s="171">
        <f>ROW()-ROW(Prüfkriterien_3[[#Headers],[Spalte3]])</f>
        <v>53</v>
      </c>
      <c r="D88" s="171">
        <f>(Prüfkriterien_3[[#This Row],[Spalte2]]+30)/10</f>
        <v>8.3000000000000007</v>
      </c>
      <c r="E88" s="166" t="s">
        <v>222</v>
      </c>
      <c r="F88" s="36" t="s">
        <v>227</v>
      </c>
      <c r="G88" s="36" t="s">
        <v>228</v>
      </c>
      <c r="H88" s="52"/>
      <c r="I88" s="52"/>
      <c r="J88" s="52"/>
      <c r="K88" s="52"/>
      <c r="L88" s="52"/>
      <c r="M88" s="66"/>
    </row>
    <row r="89" spans="2:13" ht="46.95" customHeight="1" x14ac:dyDescent="0.25">
      <c r="B89" s="167" t="str">
        <f>CONCATENATE("3.",Prüfkriterien_3[[#This Row],[Spalte2]])</f>
        <v>3.54</v>
      </c>
      <c r="C89" s="171">
        <f>ROW()-ROW(Prüfkriterien_3[[#Headers],[Spalte3]])</f>
        <v>54</v>
      </c>
      <c r="D89" s="171">
        <f>(Prüfkriterien_3[[#This Row],[Spalte2]]+30)/10</f>
        <v>8.4</v>
      </c>
      <c r="E89" s="166" t="s">
        <v>222</v>
      </c>
      <c r="F89" s="36" t="s">
        <v>229</v>
      </c>
      <c r="G89" s="36" t="s">
        <v>228</v>
      </c>
      <c r="H89" s="52"/>
      <c r="I89" s="52"/>
      <c r="J89" s="52"/>
      <c r="K89" s="52"/>
      <c r="L89" s="52"/>
      <c r="M89" s="66"/>
    </row>
    <row r="90" spans="2:13" ht="40.5" customHeight="1" x14ac:dyDescent="0.25">
      <c r="B90" s="167" t="str">
        <f>CONCATENATE("3.",Prüfkriterien_3[[#This Row],[Spalte2]])</f>
        <v>3.55</v>
      </c>
      <c r="C90" s="171">
        <f>ROW()-ROW(Prüfkriterien_3[[#Headers],[Spalte3]])</f>
        <v>55</v>
      </c>
      <c r="D90" s="171">
        <f>(Prüfkriterien_3[[#This Row],[Spalte2]]+30)/10</f>
        <v>8.5</v>
      </c>
      <c r="E90" s="166" t="s">
        <v>222</v>
      </c>
      <c r="F90" s="36" t="s">
        <v>230</v>
      </c>
      <c r="G90" s="36" t="s">
        <v>231</v>
      </c>
      <c r="H90" s="52"/>
      <c r="I90" s="52"/>
      <c r="J90" s="52"/>
      <c r="K90" s="52"/>
      <c r="L90" s="52"/>
      <c r="M90" s="66"/>
    </row>
    <row r="91" spans="2:13" ht="43.95" customHeight="1" x14ac:dyDescent="0.25">
      <c r="B91" s="167" t="str">
        <f>CONCATENATE("3.",Prüfkriterien_3[[#This Row],[Spalte2]])</f>
        <v>3.56</v>
      </c>
      <c r="C91" s="171">
        <f>ROW()-ROW(Prüfkriterien_3[[#Headers],[Spalte3]])</f>
        <v>56</v>
      </c>
      <c r="D91" s="171">
        <f>(Prüfkriterien_3[[#This Row],[Spalte2]]+30)/10</f>
        <v>8.6</v>
      </c>
      <c r="E91" s="166" t="s">
        <v>222</v>
      </c>
      <c r="F91" s="36" t="s">
        <v>232</v>
      </c>
      <c r="G91" s="36" t="s">
        <v>233</v>
      </c>
      <c r="H91" s="52"/>
      <c r="I91" s="52"/>
      <c r="J91" s="52"/>
      <c r="K91" s="52"/>
      <c r="L91" s="52"/>
      <c r="M91" s="66"/>
    </row>
    <row r="92" spans="2:13" ht="43.05" customHeight="1" x14ac:dyDescent="0.25">
      <c r="B92" s="167" t="str">
        <f>CONCATENATE("3.",Prüfkriterien_3[[#This Row],[Spalte2]])</f>
        <v>3.57</v>
      </c>
      <c r="C92" s="171">
        <f>ROW()-ROW(Prüfkriterien_3[[#Headers],[Spalte3]])</f>
        <v>57</v>
      </c>
      <c r="D92" s="171">
        <f>(Prüfkriterien_3[[#This Row],[Spalte2]]+30)/10</f>
        <v>8.6999999999999993</v>
      </c>
      <c r="E92" s="166" t="s">
        <v>222</v>
      </c>
      <c r="F92" s="36" t="s">
        <v>234</v>
      </c>
      <c r="G92" s="36" t="s">
        <v>228</v>
      </c>
      <c r="H92" s="52"/>
      <c r="I92" s="52"/>
      <c r="J92" s="52"/>
      <c r="K92" s="52"/>
      <c r="L92" s="52"/>
      <c r="M92" s="66"/>
    </row>
    <row r="93" spans="2:13" ht="49.5" customHeight="1" x14ac:dyDescent="0.25">
      <c r="B93" s="167" t="str">
        <f>CONCATENATE("3.",Prüfkriterien_3[[#This Row],[Spalte2]])</f>
        <v>3.58</v>
      </c>
      <c r="C93" s="171">
        <f>ROW()-ROW(Prüfkriterien_3[[#Headers],[Spalte3]])</f>
        <v>58</v>
      </c>
      <c r="D93" s="171">
        <f>(Prüfkriterien_3[[#This Row],[Spalte2]]+30)/10</f>
        <v>8.8000000000000007</v>
      </c>
      <c r="E93" s="166" t="s">
        <v>222</v>
      </c>
      <c r="F93" s="36" t="s">
        <v>235</v>
      </c>
      <c r="G93" s="36" t="s">
        <v>228</v>
      </c>
      <c r="H93" s="52"/>
      <c r="I93" s="52"/>
      <c r="J93" s="52"/>
      <c r="K93" s="52"/>
      <c r="L93" s="52"/>
      <c r="M93" s="66"/>
    </row>
    <row r="94" spans="2:13" ht="39.6" x14ac:dyDescent="0.25">
      <c r="B94" s="167" t="str">
        <f>CONCATENATE("3.",Prüfkriterien_3[[#This Row],[Spalte2]])</f>
        <v>3.59</v>
      </c>
      <c r="C94" s="171">
        <f>ROW()-ROW(Prüfkriterien_3[[#Headers],[Spalte3]])</f>
        <v>59</v>
      </c>
      <c r="D94" s="171">
        <f>(Prüfkriterien_3[[#This Row],[Spalte2]]+30)/10</f>
        <v>8.9</v>
      </c>
      <c r="E94" s="166" t="s">
        <v>222</v>
      </c>
      <c r="F94" s="36" t="s">
        <v>236</v>
      </c>
      <c r="G94" s="36" t="s">
        <v>237</v>
      </c>
      <c r="H94" s="52"/>
      <c r="I94" s="52"/>
      <c r="J94" s="52"/>
      <c r="K94" s="52"/>
      <c r="L94" s="52"/>
      <c r="M94" s="66"/>
    </row>
    <row r="95" spans="2:13" ht="52.8" x14ac:dyDescent="0.25">
      <c r="B95" s="167" t="str">
        <f>CONCATENATE("3.",Prüfkriterien_3[[#This Row],[Spalte2]])</f>
        <v>3.60</v>
      </c>
      <c r="C95" s="171">
        <f>ROW()-ROW(Prüfkriterien_3[[#Headers],[Spalte3]])</f>
        <v>60</v>
      </c>
      <c r="D95" s="171">
        <f>(Prüfkriterien_3[[#This Row],[Spalte2]]+30)/10</f>
        <v>9</v>
      </c>
      <c r="E95" s="166" t="s">
        <v>222</v>
      </c>
      <c r="F95" s="36" t="s">
        <v>238</v>
      </c>
      <c r="G95" s="36" t="s">
        <v>239</v>
      </c>
      <c r="H95" s="52"/>
      <c r="I95" s="52"/>
      <c r="J95" s="52"/>
      <c r="K95" s="52"/>
      <c r="L95" s="52"/>
      <c r="M95" s="66"/>
    </row>
    <row r="96" spans="2:13" ht="43.05" customHeight="1" x14ac:dyDescent="0.25">
      <c r="B96" s="167" t="str">
        <f>CONCATENATE("3.",Prüfkriterien_3[[#This Row],[Spalte2]])</f>
        <v>3.61</v>
      </c>
      <c r="C96" s="171">
        <f>ROW()-ROW(Prüfkriterien_3[[#Headers],[Spalte3]])</f>
        <v>61</v>
      </c>
      <c r="D96" s="171">
        <f>(Prüfkriterien_3[[#This Row],[Spalte2]]+30)/10</f>
        <v>9.1</v>
      </c>
      <c r="E96" s="166" t="s">
        <v>222</v>
      </c>
      <c r="F96" s="36" t="s">
        <v>240</v>
      </c>
      <c r="G96" s="36" t="s">
        <v>241</v>
      </c>
      <c r="H96" s="52"/>
      <c r="I96" s="52"/>
      <c r="J96" s="52"/>
      <c r="K96" s="52"/>
      <c r="L96" s="52"/>
      <c r="M96" s="66"/>
    </row>
    <row r="97" spans="2:13" ht="45.45" customHeight="1" x14ac:dyDescent="0.25">
      <c r="B97" s="167" t="str">
        <f>CONCATENATE("3.",Prüfkriterien_3[[#This Row],[Spalte2]])</f>
        <v>3.62</v>
      </c>
      <c r="C97" s="171">
        <f>ROW()-ROW(Prüfkriterien_3[[#Headers],[Spalte3]])</f>
        <v>62</v>
      </c>
      <c r="D97" s="171">
        <f>(Prüfkriterien_3[[#This Row],[Spalte2]]+30)/10</f>
        <v>9.1999999999999993</v>
      </c>
      <c r="E97" s="166" t="s">
        <v>222</v>
      </c>
      <c r="F97" s="36" t="s">
        <v>242</v>
      </c>
      <c r="G97" s="36" t="s">
        <v>243</v>
      </c>
      <c r="H97" s="52"/>
      <c r="I97" s="52"/>
      <c r="J97" s="52"/>
      <c r="K97" s="52"/>
      <c r="L97" s="52"/>
      <c r="M97" s="66"/>
    </row>
    <row r="98" spans="2:13" ht="39.6" x14ac:dyDescent="0.25">
      <c r="B98" s="167" t="str">
        <f>CONCATENATE("3.",Prüfkriterien_3[[#This Row],[Spalte2]])</f>
        <v>3.63</v>
      </c>
      <c r="C98" s="171">
        <f>ROW()-ROW(Prüfkriterien_3[[#Headers],[Spalte3]])</f>
        <v>63</v>
      </c>
      <c r="D98" s="171">
        <f>(Prüfkriterien_3[[#This Row],[Spalte2]]+30)/10</f>
        <v>9.3000000000000007</v>
      </c>
      <c r="E98" s="166" t="s">
        <v>222</v>
      </c>
      <c r="F98" s="36" t="s">
        <v>244</v>
      </c>
      <c r="G98" s="36" t="s">
        <v>247</v>
      </c>
      <c r="H98" s="52"/>
      <c r="I98" s="52"/>
      <c r="J98" s="52"/>
      <c r="K98" s="52"/>
      <c r="L98" s="52"/>
      <c r="M98" s="66"/>
    </row>
    <row r="99" spans="2:13" ht="92.4" x14ac:dyDescent="0.25">
      <c r="B99" s="167" t="str">
        <f>CONCATENATE("3.",Prüfkriterien_3[[#This Row],[Spalte2]])</f>
        <v>3.64</v>
      </c>
      <c r="C99" s="171">
        <f>ROW()-ROW(Prüfkriterien_3[[#Headers],[Spalte3]])</f>
        <v>64</v>
      </c>
      <c r="D99" s="171">
        <f>(Prüfkriterien_3[[#This Row],[Spalte2]]+30)/10</f>
        <v>9.4</v>
      </c>
      <c r="E99" s="166" t="s">
        <v>222</v>
      </c>
      <c r="F99" s="36" t="s">
        <v>245</v>
      </c>
      <c r="G99" s="36" t="s">
        <v>246</v>
      </c>
      <c r="H99" s="52"/>
      <c r="I99" s="52"/>
      <c r="J99" s="52"/>
      <c r="K99" s="52"/>
      <c r="L99" s="52"/>
      <c r="M99" s="66"/>
    </row>
    <row r="100" spans="2:13" ht="171.6" x14ac:dyDescent="0.25">
      <c r="B100" s="167" t="str">
        <f>CONCATENATE("3.",Prüfkriterien_3[[#This Row],[Spalte2]])</f>
        <v>3.65</v>
      </c>
      <c r="C100" s="171">
        <f>ROW()-ROW(Prüfkriterien_3[[#Headers],[Spalte3]])</f>
        <v>65</v>
      </c>
      <c r="D100" s="171">
        <f>(Prüfkriterien_3[[#This Row],[Spalte2]]+30)/10</f>
        <v>9.5</v>
      </c>
      <c r="E100" s="166" t="s">
        <v>222</v>
      </c>
      <c r="F100" s="36" t="s">
        <v>248</v>
      </c>
      <c r="G100" s="36" t="s">
        <v>374</v>
      </c>
      <c r="H100" s="52"/>
      <c r="I100" s="52"/>
      <c r="J100" s="52"/>
      <c r="K100" s="52"/>
      <c r="L100" s="52"/>
      <c r="M100" s="66"/>
    </row>
    <row r="101" spans="2:13" ht="48" customHeight="1" x14ac:dyDescent="0.25">
      <c r="B101" s="167" t="str">
        <f>CONCATENATE("3.",Prüfkriterien_3[[#This Row],[Spalte2]])</f>
        <v>3.66</v>
      </c>
      <c r="C101" s="171">
        <f>ROW()-ROW(Prüfkriterien_3[[#Headers],[Spalte3]])</f>
        <v>66</v>
      </c>
      <c r="D101" s="171">
        <f>(Prüfkriterien_3[[#This Row],[Spalte2]]+30)/10</f>
        <v>9.6</v>
      </c>
      <c r="E101" s="166" t="s">
        <v>222</v>
      </c>
      <c r="F101" s="36" t="s">
        <v>375</v>
      </c>
      <c r="G101" s="36" t="s">
        <v>249</v>
      </c>
      <c r="H101" s="52"/>
      <c r="I101" s="52"/>
      <c r="J101" s="52"/>
      <c r="K101" s="52"/>
      <c r="L101" s="52"/>
      <c r="M101" s="66"/>
    </row>
    <row r="102" spans="2:13" ht="145.19999999999999" x14ac:dyDescent="0.25">
      <c r="B102" s="167" t="str">
        <f>CONCATENATE("3.",Prüfkriterien_3[[#This Row],[Spalte2]])</f>
        <v>3.67</v>
      </c>
      <c r="C102" s="171">
        <f>ROW()-ROW(Prüfkriterien_3[[#Headers],[Spalte3]])</f>
        <v>67</v>
      </c>
      <c r="D102" s="171">
        <f>(Prüfkriterien_3[[#This Row],[Spalte2]]+30)/10</f>
        <v>9.6999999999999993</v>
      </c>
      <c r="E102" s="166" t="s">
        <v>222</v>
      </c>
      <c r="F102" s="36" t="s">
        <v>250</v>
      </c>
      <c r="G102" s="36" t="s">
        <v>251</v>
      </c>
      <c r="H102" s="52"/>
      <c r="I102" s="52" t="s">
        <v>36</v>
      </c>
      <c r="J102" s="52" t="s">
        <v>36</v>
      </c>
      <c r="K102" s="52"/>
      <c r="L102" s="52"/>
      <c r="M102" s="66"/>
    </row>
    <row r="103" spans="2:13" ht="49.5" customHeight="1" x14ac:dyDescent="0.25">
      <c r="B103" s="167" t="str">
        <f>CONCATENATE("3.",Prüfkriterien_3[[#This Row],[Spalte2]])</f>
        <v>3.68</v>
      </c>
      <c r="C103" s="171">
        <f>ROW()-ROW(Prüfkriterien_3[[#Headers],[Spalte3]])</f>
        <v>68</v>
      </c>
      <c r="D103" s="171">
        <f>(Prüfkriterien_3[[#This Row],[Spalte2]]+30)/10</f>
        <v>9.8000000000000007</v>
      </c>
      <c r="E103" s="166" t="s">
        <v>222</v>
      </c>
      <c r="F103" s="36" t="s">
        <v>252</v>
      </c>
      <c r="G103" s="160" t="s">
        <v>28</v>
      </c>
      <c r="H103" s="52"/>
      <c r="I103" s="52" t="s">
        <v>36</v>
      </c>
      <c r="J103" s="52" t="s">
        <v>36</v>
      </c>
      <c r="K103" s="52"/>
      <c r="L103" s="52" t="s">
        <v>36</v>
      </c>
      <c r="M103" s="66"/>
    </row>
    <row r="104" spans="2:13" ht="79.2" x14ac:dyDescent="0.25">
      <c r="B104" s="167" t="str">
        <f>CONCATENATE("3.",Prüfkriterien_3[[#This Row],[Spalte2]])</f>
        <v>3.69</v>
      </c>
      <c r="C104" s="171">
        <f>ROW()-ROW(Prüfkriterien_3[[#Headers],[Spalte3]])</f>
        <v>69</v>
      </c>
      <c r="D104" s="171">
        <f>(Prüfkriterien_3[[#This Row],[Spalte2]]+30)/10</f>
        <v>9.9</v>
      </c>
      <c r="E104" s="166" t="s">
        <v>222</v>
      </c>
      <c r="F104" s="36" t="s">
        <v>376</v>
      </c>
      <c r="G104" s="36" t="s">
        <v>253</v>
      </c>
      <c r="H104" s="52"/>
      <c r="I104" s="52" t="s">
        <v>36</v>
      </c>
      <c r="J104" s="52" t="s">
        <v>36</v>
      </c>
      <c r="K104" s="52"/>
      <c r="L104" s="52"/>
      <c r="M104" s="66"/>
    </row>
    <row r="105" spans="2:13" ht="47.55" customHeight="1" x14ac:dyDescent="0.25">
      <c r="B105" s="167" t="str">
        <f>CONCATENATE("3.",Prüfkriterien_3[[#This Row],[Spalte2]])</f>
        <v>3.70</v>
      </c>
      <c r="C105" s="171">
        <f>ROW()-ROW(Prüfkriterien_3[[#Headers],[Spalte3]])</f>
        <v>70</v>
      </c>
      <c r="D105" s="171">
        <f>(Prüfkriterien_3[[#This Row],[Spalte2]]+30)/10</f>
        <v>10</v>
      </c>
      <c r="E105" s="166" t="s">
        <v>255</v>
      </c>
      <c r="F105" s="36" t="s">
        <v>254</v>
      </c>
      <c r="G105" s="36" t="s">
        <v>377</v>
      </c>
      <c r="H105" s="52"/>
      <c r="I105" s="52"/>
      <c r="J105" s="52"/>
      <c r="K105" s="52"/>
      <c r="L105" s="52"/>
      <c r="M105" s="66"/>
    </row>
    <row r="106" spans="2:13" x14ac:dyDescent="0.25">
      <c r="B106" s="168" t="s">
        <v>259</v>
      </c>
      <c r="C106" s="169"/>
      <c r="D106" s="169"/>
      <c r="E106" s="169"/>
      <c r="F106" s="169"/>
      <c r="G106" s="169"/>
      <c r="H106" s="169"/>
      <c r="I106" s="169"/>
      <c r="J106" s="169"/>
      <c r="K106" s="169"/>
      <c r="L106" s="169"/>
      <c r="M106" s="170"/>
    </row>
    <row r="107" spans="2:13" hidden="1" x14ac:dyDescent="0.25">
      <c r="B107" s="37" t="s">
        <v>39</v>
      </c>
      <c r="C107" s="38" t="s">
        <v>40</v>
      </c>
      <c r="D107" s="38" t="s">
        <v>41</v>
      </c>
      <c r="E107" s="26" t="s">
        <v>42</v>
      </c>
      <c r="F107" s="27" t="s">
        <v>43</v>
      </c>
      <c r="G107" s="27" t="s">
        <v>46</v>
      </c>
      <c r="H107" s="28" t="s">
        <v>47</v>
      </c>
      <c r="I107" s="28" t="s">
        <v>48</v>
      </c>
      <c r="J107" s="28" t="s">
        <v>49</v>
      </c>
      <c r="K107" s="28" t="s">
        <v>50</v>
      </c>
      <c r="L107" s="28" t="s">
        <v>51</v>
      </c>
      <c r="M107" s="67" t="s">
        <v>52</v>
      </c>
    </row>
    <row r="108" spans="2:13" ht="61.95" customHeight="1" x14ac:dyDescent="0.25">
      <c r="B108" s="25" t="str">
        <f>CONCATENATE("4.",Prüfkriterien_4[[#This Row],[Spalte2]])</f>
        <v>4.1</v>
      </c>
      <c r="C108" s="29">
        <f>ROW()-ROW(Prüfkriterien_4[[#Headers],[Spalte3]])</f>
        <v>1</v>
      </c>
      <c r="D108" s="29">
        <f>(Prüfkriterien_4[Spalte2]+40)/10</f>
        <v>4.0999999999999996</v>
      </c>
      <c r="E108" s="166" t="s">
        <v>257</v>
      </c>
      <c r="F108" s="36" t="s">
        <v>256</v>
      </c>
      <c r="G108" s="36" t="s">
        <v>258</v>
      </c>
      <c r="H108" s="52"/>
      <c r="I108" s="52" t="s">
        <v>36</v>
      </c>
      <c r="J108" s="52" t="s">
        <v>36</v>
      </c>
      <c r="K108" s="52"/>
      <c r="L108" s="52" t="s">
        <v>36</v>
      </c>
      <c r="M108" s="66"/>
    </row>
    <row r="109" spans="2:13" ht="303.60000000000002" x14ac:dyDescent="0.25">
      <c r="B109" s="25" t="str">
        <f>CONCATENATE("4.",Prüfkriterien_4[[#This Row],[Spalte2]])</f>
        <v>4.2</v>
      </c>
      <c r="C109" s="29">
        <f>ROW()-ROW(Prüfkriterien_4[[#Headers],[Spalte3]])</f>
        <v>2</v>
      </c>
      <c r="D109" s="29">
        <f>(Prüfkriterien_4[Spalte2]+40)/10</f>
        <v>4.2</v>
      </c>
      <c r="E109" s="166" t="s">
        <v>261</v>
      </c>
      <c r="F109" s="36" t="s">
        <v>260</v>
      </c>
      <c r="G109" s="36" t="s">
        <v>378</v>
      </c>
      <c r="H109" s="52"/>
      <c r="I109" s="52"/>
      <c r="J109" s="52"/>
      <c r="K109" s="52"/>
      <c r="L109" s="52"/>
      <c r="M109" s="66"/>
    </row>
    <row r="110" spans="2:13" ht="42" customHeight="1" x14ac:dyDescent="0.25">
      <c r="B110" s="25" t="str">
        <f>CONCATENATE("4.",Prüfkriterien_4[[#This Row],[Spalte2]])</f>
        <v>4.3</v>
      </c>
      <c r="C110" s="29">
        <f>ROW()-ROW(Prüfkriterien_4[[#Headers],[Spalte3]])</f>
        <v>3</v>
      </c>
      <c r="D110" s="29">
        <f>(Prüfkriterien_4[Spalte2]+40)/10</f>
        <v>4.3</v>
      </c>
      <c r="E110" s="166" t="s">
        <v>262</v>
      </c>
      <c r="F110" s="36" t="s">
        <v>265</v>
      </c>
      <c r="G110" s="36" t="s">
        <v>263</v>
      </c>
      <c r="H110" s="52"/>
      <c r="I110" s="52" t="s">
        <v>36</v>
      </c>
      <c r="J110" s="52" t="s">
        <v>36</v>
      </c>
      <c r="K110" s="52"/>
      <c r="L110" s="52" t="s">
        <v>36</v>
      </c>
      <c r="M110" s="66"/>
    </row>
    <row r="111" spans="2:13" ht="51.45" customHeight="1" x14ac:dyDescent="0.25">
      <c r="B111" s="25" t="str">
        <f>CONCATENATE("4.",Prüfkriterien_4[[#This Row],[Spalte2]])</f>
        <v>4.4</v>
      </c>
      <c r="C111" s="29">
        <f>ROW()-ROW(Prüfkriterien_4[[#Headers],[Spalte3]])</f>
        <v>4</v>
      </c>
      <c r="D111" s="29">
        <f>(Prüfkriterien_4[Spalte2]+40)/10</f>
        <v>4.4000000000000004</v>
      </c>
      <c r="E111" s="166" t="s">
        <v>262</v>
      </c>
      <c r="F111" s="36" t="s">
        <v>264</v>
      </c>
      <c r="G111" s="160" t="s">
        <v>28</v>
      </c>
      <c r="H111" s="52"/>
      <c r="I111" s="52" t="s">
        <v>36</v>
      </c>
      <c r="J111" s="52" t="s">
        <v>36</v>
      </c>
      <c r="K111" s="52"/>
      <c r="L111" s="52" t="s">
        <v>36</v>
      </c>
      <c r="M111" s="66"/>
    </row>
    <row r="112" spans="2:13" ht="66" x14ac:dyDescent="0.25">
      <c r="B112" s="25" t="str">
        <f>CONCATENATE("4.",Prüfkriterien_4[[#This Row],[Spalte2]])</f>
        <v>4.5</v>
      </c>
      <c r="C112" s="29">
        <f>ROW()-ROW(Prüfkriterien_4[[#Headers],[Spalte3]])</f>
        <v>5</v>
      </c>
      <c r="D112" s="29">
        <f>(Prüfkriterien_4[Spalte2]+40)/10</f>
        <v>4.5</v>
      </c>
      <c r="E112" s="166" t="s">
        <v>262</v>
      </c>
      <c r="F112" s="36" t="s">
        <v>266</v>
      </c>
      <c r="G112" s="36" t="s">
        <v>267</v>
      </c>
      <c r="H112" s="52"/>
      <c r="I112" s="52"/>
      <c r="J112" s="52"/>
      <c r="K112" s="52"/>
      <c r="L112" s="52"/>
      <c r="M112" s="66"/>
    </row>
    <row r="113" spans="2:13" ht="49.95" customHeight="1" x14ac:dyDescent="0.25">
      <c r="B113" s="25" t="str">
        <f>CONCATENATE("4.",Prüfkriterien_4[[#This Row],[Spalte2]])</f>
        <v>4.6</v>
      </c>
      <c r="C113" s="29">
        <f>ROW()-ROW(Prüfkriterien_4[[#Headers],[Spalte3]])</f>
        <v>6</v>
      </c>
      <c r="D113" s="29">
        <f>(Prüfkriterien_4[Spalte2]+40)/10</f>
        <v>4.5999999999999996</v>
      </c>
      <c r="E113" s="166" t="s">
        <v>262</v>
      </c>
      <c r="F113" s="36" t="s">
        <v>268</v>
      </c>
      <c r="G113" s="36" t="s">
        <v>379</v>
      </c>
      <c r="H113" s="52"/>
      <c r="I113" s="52"/>
      <c r="J113" s="52"/>
      <c r="K113" s="52"/>
      <c r="L113" s="52"/>
      <c r="M113" s="66"/>
    </row>
    <row r="114" spans="2:13" ht="52.95" customHeight="1" x14ac:dyDescent="0.25">
      <c r="B114" s="25" t="str">
        <f>CONCATENATE("4.",Prüfkriterien_4[[#This Row],[Spalte2]])</f>
        <v>4.7</v>
      </c>
      <c r="C114" s="29">
        <f>ROW()-ROW(Prüfkriterien_4[[#Headers],[Spalte3]])</f>
        <v>7</v>
      </c>
      <c r="D114" s="29">
        <f>(Prüfkriterien_4[Spalte2]+40)/10</f>
        <v>4.7</v>
      </c>
      <c r="E114" s="166" t="s">
        <v>262</v>
      </c>
      <c r="F114" s="36" t="s">
        <v>269</v>
      </c>
      <c r="G114" s="36" t="s">
        <v>270</v>
      </c>
      <c r="H114" s="52"/>
      <c r="I114" s="52"/>
      <c r="J114" s="52"/>
      <c r="K114" s="52"/>
      <c r="L114" s="52"/>
      <c r="M114" s="66"/>
    </row>
    <row r="115" spans="2:13" ht="105.6" x14ac:dyDescent="0.25">
      <c r="B115" s="25" t="str">
        <f>CONCATENATE("4.",Prüfkriterien_4[[#This Row],[Spalte2]])</f>
        <v>4.8</v>
      </c>
      <c r="C115" s="29">
        <f>ROW()-ROW(Prüfkriterien_4[[#Headers],[Spalte3]])</f>
        <v>8</v>
      </c>
      <c r="D115" s="29">
        <f>(Prüfkriterien_4[Spalte2]+40)/10</f>
        <v>4.8</v>
      </c>
      <c r="E115" s="166" t="s">
        <v>262</v>
      </c>
      <c r="F115" s="36" t="s">
        <v>381</v>
      </c>
      <c r="G115" s="36" t="s">
        <v>380</v>
      </c>
      <c r="H115" s="52"/>
      <c r="I115" s="52"/>
      <c r="J115" s="52"/>
      <c r="K115" s="52"/>
      <c r="L115" s="52"/>
      <c r="M115" s="66"/>
    </row>
    <row r="116" spans="2:13" ht="52.8" x14ac:dyDescent="0.25">
      <c r="B116" s="167" t="str">
        <f>CONCATENATE("4.",Prüfkriterien_4[[#This Row],[Spalte2]])</f>
        <v>4.9</v>
      </c>
      <c r="C116" s="171">
        <f>ROW()-ROW(Prüfkriterien_4[[#Headers],[Spalte3]])</f>
        <v>9</v>
      </c>
      <c r="D116" s="171">
        <f>(Prüfkriterien_4[Spalte2]+40)/10</f>
        <v>4.9000000000000004</v>
      </c>
      <c r="E116" s="166" t="s">
        <v>262</v>
      </c>
      <c r="F116" s="36" t="s">
        <v>271</v>
      </c>
      <c r="G116" s="36" t="s">
        <v>382</v>
      </c>
      <c r="H116" s="52"/>
      <c r="I116" s="52"/>
      <c r="J116" s="52"/>
      <c r="K116" s="52"/>
      <c r="L116" s="52"/>
      <c r="M116" s="66"/>
    </row>
    <row r="117" spans="2:13" ht="55.05" customHeight="1" x14ac:dyDescent="0.25">
      <c r="B117" s="167" t="str">
        <f>CONCATENATE("4.",Prüfkriterien_4[[#This Row],[Spalte2]])</f>
        <v>4.10</v>
      </c>
      <c r="C117" s="171">
        <f>ROW()-ROW(Prüfkriterien_4[[#Headers],[Spalte3]])</f>
        <v>10</v>
      </c>
      <c r="D117" s="171">
        <f>(Prüfkriterien_4[Spalte2]+40)/10</f>
        <v>5</v>
      </c>
      <c r="E117" s="166" t="s">
        <v>262</v>
      </c>
      <c r="F117" s="36" t="s">
        <v>383</v>
      </c>
      <c r="G117" s="173"/>
      <c r="H117" s="52"/>
      <c r="I117" s="52"/>
      <c r="J117" s="52"/>
      <c r="K117" s="52"/>
      <c r="L117" s="52"/>
      <c r="M117" s="66"/>
    </row>
    <row r="118" spans="2:13" ht="52.05" customHeight="1" x14ac:dyDescent="0.25">
      <c r="B118" s="167" t="str">
        <f>CONCATENATE("4.",Prüfkriterien_4[[#This Row],[Spalte2]])</f>
        <v>4.11</v>
      </c>
      <c r="C118" s="171">
        <f>ROW()-ROW(Prüfkriterien_4[[#Headers],[Spalte3]])</f>
        <v>11</v>
      </c>
      <c r="D118" s="171">
        <f>(Prüfkriterien_4[Spalte2]+40)/10</f>
        <v>5.0999999999999996</v>
      </c>
      <c r="E118" s="166" t="s">
        <v>262</v>
      </c>
      <c r="F118" s="36" t="s">
        <v>272</v>
      </c>
      <c r="G118" s="36" t="s">
        <v>273</v>
      </c>
      <c r="H118" s="52"/>
      <c r="I118" s="52"/>
      <c r="J118" s="52"/>
      <c r="K118" s="52"/>
      <c r="L118" s="52"/>
      <c r="M118" s="66"/>
    </row>
    <row r="119" spans="2:13" ht="66" x14ac:dyDescent="0.25">
      <c r="B119" s="167" t="str">
        <f>CONCATENATE("4.",Prüfkriterien_4[[#This Row],[Spalte2]])</f>
        <v>4.12</v>
      </c>
      <c r="C119" s="171">
        <f>ROW()-ROW(Prüfkriterien_4[[#Headers],[Spalte3]])</f>
        <v>12</v>
      </c>
      <c r="D119" s="171">
        <f>(Prüfkriterien_4[Spalte2]+40)/10</f>
        <v>5.2</v>
      </c>
      <c r="E119" s="166" t="s">
        <v>274</v>
      </c>
      <c r="F119" s="36" t="s">
        <v>385</v>
      </c>
      <c r="G119" s="36" t="s">
        <v>384</v>
      </c>
      <c r="H119" s="52"/>
      <c r="I119" s="52"/>
      <c r="J119" s="52"/>
      <c r="K119" s="52"/>
      <c r="L119" s="52"/>
      <c r="M119" s="66"/>
    </row>
    <row r="120" spans="2:13" x14ac:dyDescent="0.25">
      <c r="B120" s="168" t="s">
        <v>144</v>
      </c>
      <c r="C120" s="169"/>
      <c r="D120" s="169"/>
      <c r="E120" s="169"/>
      <c r="F120" s="169"/>
      <c r="G120" s="169"/>
      <c r="H120" s="169"/>
      <c r="I120" s="169"/>
      <c r="J120" s="169"/>
      <c r="K120" s="169"/>
      <c r="L120" s="169"/>
      <c r="M120" s="170"/>
    </row>
    <row r="121" spans="2:13" hidden="1" x14ac:dyDescent="0.25">
      <c r="B121" s="37" t="s">
        <v>39</v>
      </c>
      <c r="C121" s="38" t="s">
        <v>40</v>
      </c>
      <c r="D121" s="38" t="s">
        <v>41</v>
      </c>
      <c r="E121" s="26" t="s">
        <v>42</v>
      </c>
      <c r="F121" s="27" t="s">
        <v>43</v>
      </c>
      <c r="G121" s="27" t="s">
        <v>46</v>
      </c>
      <c r="H121" s="28" t="s">
        <v>47</v>
      </c>
      <c r="I121" s="28" t="s">
        <v>48</v>
      </c>
      <c r="J121" s="28" t="s">
        <v>49</v>
      </c>
      <c r="K121" s="28" t="s">
        <v>50</v>
      </c>
      <c r="L121" s="28" t="s">
        <v>51</v>
      </c>
      <c r="M121" s="67" t="s">
        <v>52</v>
      </c>
    </row>
    <row r="122" spans="2:13" ht="48.45" customHeight="1" x14ac:dyDescent="0.25">
      <c r="B122" s="25" t="str">
        <f>CONCATENATE("5.",Prüfkriterien_5[[#This Row],[Spalte2]])</f>
        <v>5.1</v>
      </c>
      <c r="C122" s="29">
        <f>ROW()-ROW(Prüfkriterien_5[[#Headers],[Spalte3]])</f>
        <v>1</v>
      </c>
      <c r="D122" s="29">
        <f>(Prüfkriterien_5[Spalte2]+50)/10</f>
        <v>5.0999999999999996</v>
      </c>
      <c r="E122" s="166" t="s">
        <v>281</v>
      </c>
      <c r="F122" s="36" t="s">
        <v>386</v>
      </c>
      <c r="G122" s="36" t="s">
        <v>278</v>
      </c>
      <c r="H122" s="52"/>
      <c r="I122" s="52"/>
      <c r="J122" s="52"/>
      <c r="K122" s="52"/>
      <c r="L122" s="52"/>
      <c r="M122" s="66"/>
    </row>
    <row r="123" spans="2:13" ht="66" x14ac:dyDescent="0.25">
      <c r="B123" s="167" t="str">
        <f>CONCATENATE("5.",Prüfkriterien_5[[#This Row],[Spalte2]])</f>
        <v>5.2</v>
      </c>
      <c r="C123" s="171">
        <f>ROW()-ROW(Prüfkriterien_5[[#Headers],[Spalte3]])</f>
        <v>2</v>
      </c>
      <c r="D123" s="171">
        <f>(Prüfkriterien_5[Spalte2]+50)/10</f>
        <v>5.2</v>
      </c>
      <c r="E123" s="166" t="s">
        <v>281</v>
      </c>
      <c r="F123" s="36" t="s">
        <v>279</v>
      </c>
      <c r="G123" s="172" t="s">
        <v>285</v>
      </c>
      <c r="H123" s="52"/>
      <c r="I123" s="52"/>
      <c r="J123" s="52"/>
      <c r="K123" s="52"/>
      <c r="L123" s="52"/>
      <c r="M123" s="66"/>
    </row>
    <row r="124" spans="2:13" ht="52.8" x14ac:dyDescent="0.25">
      <c r="B124" s="167" t="str">
        <f>CONCATENATE("5.",Prüfkriterien_5[[#This Row],[Spalte2]])</f>
        <v>5.3</v>
      </c>
      <c r="C124" s="171">
        <f>ROW()-ROW(Prüfkriterien_5[[#Headers],[Spalte3]])</f>
        <v>3</v>
      </c>
      <c r="D124" s="171">
        <f>(Prüfkriterien_5[Spalte2]+50)/10</f>
        <v>5.3</v>
      </c>
      <c r="E124" s="166" t="s">
        <v>281</v>
      </c>
      <c r="F124" s="36" t="s">
        <v>280</v>
      </c>
      <c r="G124" s="172" t="s">
        <v>387</v>
      </c>
      <c r="H124" s="52"/>
      <c r="I124" s="52"/>
      <c r="J124" s="52"/>
      <c r="K124" s="52"/>
      <c r="L124" s="52"/>
      <c r="M124" s="66"/>
    </row>
    <row r="125" spans="2:13" ht="79.2" x14ac:dyDescent="0.25">
      <c r="B125" s="167" t="str">
        <f>CONCATENATE("5.",Prüfkriterien_5[[#This Row],[Spalte2]])</f>
        <v>5.4</v>
      </c>
      <c r="C125" s="171">
        <f>ROW()-ROW(Prüfkriterien_5[[#Headers],[Spalte3]])</f>
        <v>4</v>
      </c>
      <c r="D125" s="171">
        <f>(Prüfkriterien_5[Spalte2]+50)/10</f>
        <v>5.4</v>
      </c>
      <c r="E125" s="166" t="s">
        <v>282</v>
      </c>
      <c r="F125" s="36" t="s">
        <v>283</v>
      </c>
      <c r="G125" s="36" t="s">
        <v>284</v>
      </c>
      <c r="H125" s="52"/>
      <c r="I125" s="52"/>
      <c r="J125" s="52"/>
      <c r="K125" s="52"/>
      <c r="L125" s="52"/>
      <c r="M125" s="66"/>
    </row>
    <row r="126" spans="2:13" ht="145.19999999999999" x14ac:dyDescent="0.25">
      <c r="B126" s="167" t="str">
        <f>CONCATENATE("5.",Prüfkriterien_5[[#This Row],[Spalte2]])</f>
        <v>5.5</v>
      </c>
      <c r="C126" s="171">
        <f>ROW()-ROW(Prüfkriterien_5[[#Headers],[Spalte3]])</f>
        <v>5</v>
      </c>
      <c r="D126" s="171">
        <f>(Prüfkriterien_5[Spalte2]+50)/10</f>
        <v>5.5</v>
      </c>
      <c r="E126" s="166" t="s">
        <v>282</v>
      </c>
      <c r="F126" s="36" t="s">
        <v>288</v>
      </c>
      <c r="G126" s="36" t="s">
        <v>388</v>
      </c>
      <c r="H126" s="52"/>
      <c r="I126" s="52"/>
      <c r="J126" s="52"/>
      <c r="K126" s="52"/>
      <c r="L126" s="52"/>
      <c r="M126" s="66"/>
    </row>
    <row r="127" spans="2:13" ht="49.5" customHeight="1" x14ac:dyDescent="0.25">
      <c r="B127" s="167" t="str">
        <f>CONCATENATE("5.",Prüfkriterien_5[[#This Row],[Spalte2]])</f>
        <v>5.6</v>
      </c>
      <c r="C127" s="171">
        <f>ROW()-ROW(Prüfkriterien_5[[#Headers],[Spalte3]])</f>
        <v>6</v>
      </c>
      <c r="D127" s="171">
        <f>(Prüfkriterien_5[Spalte2]+50)/10</f>
        <v>5.6</v>
      </c>
      <c r="E127" s="166" t="s">
        <v>282</v>
      </c>
      <c r="F127" s="36" t="s">
        <v>289</v>
      </c>
      <c r="G127" s="36" t="s">
        <v>290</v>
      </c>
      <c r="H127" s="52"/>
      <c r="I127" s="52"/>
      <c r="J127" s="52"/>
      <c r="K127" s="52"/>
      <c r="L127" s="52"/>
      <c r="M127" s="66"/>
    </row>
    <row r="128" spans="2:13" ht="198" x14ac:dyDescent="0.25">
      <c r="B128" s="167" t="str">
        <f>CONCATENATE("5.",Prüfkriterien_5[[#This Row],[Spalte2]])</f>
        <v>5.7</v>
      </c>
      <c r="C128" s="171">
        <f>ROW()-ROW(Prüfkriterien_5[[#Headers],[Spalte3]])</f>
        <v>7</v>
      </c>
      <c r="D128" s="171">
        <f>(Prüfkriterien_5[Spalte2]+50)/10</f>
        <v>5.7</v>
      </c>
      <c r="E128" s="166" t="s">
        <v>292</v>
      </c>
      <c r="F128" s="36" t="s">
        <v>291</v>
      </c>
      <c r="G128" s="36" t="s">
        <v>389</v>
      </c>
      <c r="H128" s="52"/>
      <c r="I128" s="52"/>
      <c r="J128" s="52"/>
      <c r="K128" s="52"/>
      <c r="L128" s="52"/>
      <c r="M128" s="66"/>
    </row>
    <row r="129" spans="2:13" ht="66" x14ac:dyDescent="0.25">
      <c r="B129" s="167" t="str">
        <f>CONCATENATE("5.",Prüfkriterien_5[[#This Row],[Spalte2]])</f>
        <v>5.8</v>
      </c>
      <c r="C129" s="171">
        <f>ROW()-ROW(Prüfkriterien_5[[#Headers],[Spalte3]])</f>
        <v>8</v>
      </c>
      <c r="D129" s="171">
        <f>(Prüfkriterien_5[Spalte2]+50)/10</f>
        <v>5.8</v>
      </c>
      <c r="E129" s="166" t="s">
        <v>293</v>
      </c>
      <c r="F129" s="36" t="s">
        <v>294</v>
      </c>
      <c r="G129" s="36" t="s">
        <v>295</v>
      </c>
      <c r="H129" s="52"/>
      <c r="I129" s="52"/>
      <c r="J129" s="52"/>
      <c r="K129" s="52"/>
      <c r="L129" s="52"/>
      <c r="M129" s="66"/>
    </row>
    <row r="130" spans="2:13" ht="237.6" x14ac:dyDescent="0.25">
      <c r="B130" s="167" t="str">
        <f>CONCATENATE("5.",Prüfkriterien_5[[#This Row],[Spalte2]])</f>
        <v>5.9</v>
      </c>
      <c r="C130" s="171">
        <f>ROW()-ROW(Prüfkriterien_5[[#Headers],[Spalte3]])</f>
        <v>9</v>
      </c>
      <c r="D130" s="171">
        <f>(Prüfkriterien_5[Spalte2]+50)/10</f>
        <v>5.9</v>
      </c>
      <c r="E130" s="166" t="s">
        <v>296</v>
      </c>
      <c r="F130" s="36" t="s">
        <v>297</v>
      </c>
      <c r="G130" s="36" t="s">
        <v>390</v>
      </c>
      <c r="H130" s="52"/>
      <c r="I130" s="52"/>
      <c r="J130" s="52"/>
      <c r="K130" s="52"/>
      <c r="L130" s="52"/>
      <c r="M130" s="66"/>
    </row>
    <row r="131" spans="2:13" ht="343.2" x14ac:dyDescent="0.25">
      <c r="B131" s="167" t="str">
        <f>CONCATENATE("5.",Prüfkriterien_5[[#This Row],[Spalte2]])</f>
        <v>5.10</v>
      </c>
      <c r="C131" s="171">
        <f>ROW()-ROW(Prüfkriterien_5[[#Headers],[Spalte3]])</f>
        <v>10</v>
      </c>
      <c r="D131" s="171">
        <f>(Prüfkriterien_5[Spalte2]+50)/10</f>
        <v>6</v>
      </c>
      <c r="E131" s="166" t="s">
        <v>299</v>
      </c>
      <c r="F131" s="36" t="s">
        <v>298</v>
      </c>
      <c r="G131" s="36" t="s">
        <v>391</v>
      </c>
      <c r="H131" s="52"/>
      <c r="I131" s="52"/>
      <c r="J131" s="52"/>
      <c r="K131" s="52"/>
      <c r="L131" s="52"/>
      <c r="M131" s="66"/>
    </row>
    <row r="132" spans="2:13" ht="79.2" x14ac:dyDescent="0.25">
      <c r="B132" s="167" t="str">
        <f>CONCATENATE("5.",Prüfkriterien_5[[#This Row],[Spalte2]])</f>
        <v>5.11</v>
      </c>
      <c r="C132" s="171">
        <f>ROW()-ROW(Prüfkriterien_5[[#Headers],[Spalte3]])</f>
        <v>11</v>
      </c>
      <c r="D132" s="171">
        <f>(Prüfkriterien_5[Spalte2]+50)/10</f>
        <v>6.1</v>
      </c>
      <c r="E132" s="166" t="s">
        <v>301</v>
      </c>
      <c r="F132" s="36" t="s">
        <v>300</v>
      </c>
      <c r="G132" s="36" t="s">
        <v>392</v>
      </c>
      <c r="H132" s="52"/>
      <c r="I132" s="52"/>
      <c r="J132" s="52"/>
      <c r="K132" s="52"/>
      <c r="L132" s="52"/>
      <c r="M132" s="66"/>
    </row>
    <row r="133" spans="2:13" ht="105.6" x14ac:dyDescent="0.25">
      <c r="B133" s="167" t="str">
        <f>CONCATENATE("5.",Prüfkriterien_5[[#This Row],[Spalte2]])</f>
        <v>5.12</v>
      </c>
      <c r="C133" s="171">
        <f>ROW()-ROW(Prüfkriterien_5[[#Headers],[Spalte3]])</f>
        <v>12</v>
      </c>
      <c r="D133" s="171">
        <f>(Prüfkriterien_5[Spalte2]+50)/10</f>
        <v>6.2</v>
      </c>
      <c r="E133" s="166" t="s">
        <v>303</v>
      </c>
      <c r="F133" s="36" t="s">
        <v>302</v>
      </c>
      <c r="G133" s="36" t="s">
        <v>304</v>
      </c>
      <c r="H133" s="52"/>
      <c r="I133" s="52"/>
      <c r="J133" s="52"/>
      <c r="K133" s="52"/>
      <c r="L133" s="52"/>
      <c r="M133" s="66"/>
    </row>
    <row r="134" spans="2:13" ht="79.2" x14ac:dyDescent="0.25">
      <c r="B134" s="167" t="str">
        <f>CONCATENATE("5.",Prüfkriterien_5[[#This Row],[Spalte2]])</f>
        <v>5.13</v>
      </c>
      <c r="C134" s="171">
        <f>ROW()-ROW(Prüfkriterien_5[[#Headers],[Spalte3]])</f>
        <v>13</v>
      </c>
      <c r="D134" s="171">
        <f>(Prüfkriterien_5[Spalte2]+50)/10</f>
        <v>6.3</v>
      </c>
      <c r="E134" s="166" t="s">
        <v>306</v>
      </c>
      <c r="F134" s="36" t="s">
        <v>305</v>
      </c>
      <c r="G134" s="36" t="s">
        <v>307</v>
      </c>
      <c r="H134" s="52"/>
      <c r="I134" s="52"/>
      <c r="J134" s="52"/>
      <c r="K134" s="52"/>
      <c r="L134" s="52"/>
      <c r="M134" s="66"/>
    </row>
    <row r="135" spans="2:13" ht="79.2" x14ac:dyDescent="0.25">
      <c r="B135" s="25" t="str">
        <f>CONCATENATE("5.",Prüfkriterien_5[[#This Row],[Spalte2]])</f>
        <v>5.14</v>
      </c>
      <c r="C135" s="29">
        <f>ROW()-ROW(Prüfkriterien_5[[#Headers],[Spalte3]])</f>
        <v>14</v>
      </c>
      <c r="D135" s="29">
        <f>(Prüfkriterien_5[Spalte2]+50)/10</f>
        <v>6.4</v>
      </c>
      <c r="E135" s="166" t="s">
        <v>306</v>
      </c>
      <c r="F135" s="36" t="s">
        <v>308</v>
      </c>
      <c r="G135" s="36" t="s">
        <v>311</v>
      </c>
      <c r="H135" s="52"/>
      <c r="I135" s="52"/>
      <c r="J135" s="52"/>
      <c r="K135" s="52"/>
      <c r="L135" s="52"/>
      <c r="M135" s="66"/>
    </row>
    <row r="136" spans="2:13" ht="79.2" x14ac:dyDescent="0.25">
      <c r="B136" s="25" t="str">
        <f>CONCATENATE("5.",Prüfkriterien_5[[#This Row],[Spalte2]])</f>
        <v>5.15</v>
      </c>
      <c r="C136" s="29">
        <f>ROW()-ROW(Prüfkriterien_5[[#Headers],[Spalte3]])</f>
        <v>15</v>
      </c>
      <c r="D136" s="29">
        <f>(Prüfkriterien_5[Spalte2]+50)/10</f>
        <v>6.5</v>
      </c>
      <c r="E136" s="166" t="s">
        <v>306</v>
      </c>
      <c r="F136" s="36" t="s">
        <v>393</v>
      </c>
      <c r="G136" s="36" t="s">
        <v>310</v>
      </c>
      <c r="H136" s="52"/>
      <c r="I136" s="52"/>
      <c r="J136" s="52"/>
      <c r="K136" s="52"/>
      <c r="L136" s="52"/>
      <c r="M136" s="66"/>
    </row>
    <row r="137" spans="2:13" ht="79.2" x14ac:dyDescent="0.25">
      <c r="B137" s="167" t="str">
        <f>CONCATENATE("5.",Prüfkriterien_5[[#This Row],[Spalte2]])</f>
        <v>5.16</v>
      </c>
      <c r="C137" s="171">
        <f>ROW()-ROW(Prüfkriterien_5[[#Headers],[Spalte3]])</f>
        <v>16</v>
      </c>
      <c r="D137" s="171">
        <f>(Prüfkriterien_5[Spalte2]+50)/10</f>
        <v>6.6</v>
      </c>
      <c r="E137" s="166" t="s">
        <v>306</v>
      </c>
      <c r="F137" s="36" t="s">
        <v>309</v>
      </c>
      <c r="G137" s="160" t="s">
        <v>312</v>
      </c>
      <c r="H137" s="52"/>
      <c r="I137" s="52"/>
      <c r="J137" s="52"/>
      <c r="K137" s="52"/>
      <c r="L137" s="52"/>
      <c r="M137" s="66"/>
    </row>
    <row r="138" spans="2:13" x14ac:dyDescent="0.25">
      <c r="B138" s="168" t="s">
        <v>145</v>
      </c>
      <c r="C138" s="169"/>
      <c r="D138" s="169"/>
      <c r="E138" s="169"/>
      <c r="F138" s="169"/>
      <c r="G138" s="169"/>
      <c r="H138" s="169"/>
      <c r="I138" s="169"/>
      <c r="J138" s="169"/>
      <c r="K138" s="169"/>
      <c r="L138" s="169"/>
      <c r="M138" s="170"/>
    </row>
    <row r="139" spans="2:13" hidden="1" x14ac:dyDescent="0.25">
      <c r="B139" s="37" t="s">
        <v>39</v>
      </c>
      <c r="C139" s="38" t="s">
        <v>40</v>
      </c>
      <c r="D139" s="38" t="s">
        <v>41</v>
      </c>
      <c r="E139" s="26" t="s">
        <v>42</v>
      </c>
      <c r="F139" s="27" t="s">
        <v>43</v>
      </c>
      <c r="G139" s="27" t="s">
        <v>46</v>
      </c>
      <c r="H139" s="28" t="s">
        <v>47</v>
      </c>
      <c r="I139" s="28" t="s">
        <v>48</v>
      </c>
      <c r="J139" s="28" t="s">
        <v>49</v>
      </c>
      <c r="K139" s="28" t="s">
        <v>50</v>
      </c>
      <c r="L139" s="28" t="s">
        <v>51</v>
      </c>
      <c r="M139" s="67" t="s">
        <v>52</v>
      </c>
    </row>
    <row r="140" spans="2:13" ht="39.6" x14ac:dyDescent="0.25">
      <c r="B140" s="25" t="str">
        <f>CONCATENATE("6.",Prüfkriterien_6[[#This Row],[Spalte2]])</f>
        <v>6.1</v>
      </c>
      <c r="C140" s="29">
        <f>ROW()-ROW(Prüfkriterien_6[[#Headers],[Spalte3]])</f>
        <v>1</v>
      </c>
      <c r="D140" s="29">
        <f>(Prüfkriterien_6[Spalte2]+60)/10</f>
        <v>6.1</v>
      </c>
      <c r="E140" s="166" t="s">
        <v>313</v>
      </c>
      <c r="F140" s="36" t="s">
        <v>314</v>
      </c>
      <c r="G140" s="36" t="s">
        <v>315</v>
      </c>
      <c r="H140" s="52"/>
      <c r="I140" s="52"/>
      <c r="J140" s="52"/>
      <c r="K140" s="52"/>
      <c r="L140" s="52"/>
      <c r="M140" s="66"/>
    </row>
    <row r="141" spans="2:13" ht="46.95" customHeight="1" x14ac:dyDescent="0.25">
      <c r="B141" s="167" t="str">
        <f>CONCATENATE("6.",Prüfkriterien_6[[#This Row],[Spalte2]])</f>
        <v>6.2</v>
      </c>
      <c r="C141" s="171">
        <f>ROW()-ROW(Prüfkriterien_6[[#Headers],[Spalte3]])</f>
        <v>2</v>
      </c>
      <c r="D141" s="171">
        <f>(Prüfkriterien_6[Spalte2]+60)/10</f>
        <v>6.2</v>
      </c>
      <c r="E141" s="166" t="s">
        <v>313</v>
      </c>
      <c r="F141" s="36" t="s">
        <v>316</v>
      </c>
      <c r="G141" s="160" t="s">
        <v>317</v>
      </c>
      <c r="H141" s="52"/>
      <c r="I141" s="52"/>
      <c r="J141" s="52"/>
      <c r="K141" s="52"/>
      <c r="L141" s="52"/>
      <c r="M141" s="66"/>
    </row>
    <row r="142" spans="2:13" ht="50.55" customHeight="1" x14ac:dyDescent="0.25">
      <c r="B142" s="167" t="str">
        <f>CONCATENATE("6.",Prüfkriterien_6[[#This Row],[Spalte2]])</f>
        <v>6.3</v>
      </c>
      <c r="C142" s="171">
        <f>ROW()-ROW(Prüfkriterien_6[[#Headers],[Spalte3]])</f>
        <v>3</v>
      </c>
      <c r="D142" s="171">
        <f>(Prüfkriterien_6[Spalte2]+60)/10</f>
        <v>6.3</v>
      </c>
      <c r="E142" s="166" t="s">
        <v>313</v>
      </c>
      <c r="F142" s="36" t="s">
        <v>318</v>
      </c>
      <c r="G142" s="160" t="s">
        <v>317</v>
      </c>
      <c r="H142" s="52"/>
      <c r="I142" s="52"/>
      <c r="J142" s="52"/>
      <c r="K142" s="52"/>
      <c r="L142" s="52"/>
      <c r="M142" s="66"/>
    </row>
    <row r="143" spans="2:13" ht="52.8" x14ac:dyDescent="0.25">
      <c r="B143" s="167" t="str">
        <f>CONCATENATE("6.",Prüfkriterien_6[[#This Row],[Spalte2]])</f>
        <v>6.4</v>
      </c>
      <c r="C143" s="171">
        <f>ROW()-ROW(Prüfkriterien_6[[#Headers],[Spalte3]])</f>
        <v>4</v>
      </c>
      <c r="D143" s="171">
        <f>(Prüfkriterien_6[Spalte2]+60)/10</f>
        <v>6.4</v>
      </c>
      <c r="E143" s="166" t="s">
        <v>313</v>
      </c>
      <c r="F143" s="36" t="s">
        <v>319</v>
      </c>
      <c r="G143" s="160" t="s">
        <v>317</v>
      </c>
      <c r="H143" s="52"/>
      <c r="I143" s="52"/>
      <c r="J143" s="52"/>
      <c r="K143" s="52"/>
      <c r="L143" s="52"/>
      <c r="M143" s="66"/>
    </row>
    <row r="144" spans="2:13" ht="50.55" customHeight="1" x14ac:dyDescent="0.25">
      <c r="B144" s="167" t="str">
        <f>CONCATENATE("6.",Prüfkriterien_6[[#This Row],[Spalte2]])</f>
        <v>6.5</v>
      </c>
      <c r="C144" s="171">
        <f>ROW()-ROW(Prüfkriterien_6[[#Headers],[Spalte3]])</f>
        <v>5</v>
      </c>
      <c r="D144" s="171">
        <f>(Prüfkriterien_6[Spalte2]+60)/10</f>
        <v>6.5</v>
      </c>
      <c r="E144" s="166" t="s">
        <v>313</v>
      </c>
      <c r="F144" s="36" t="s">
        <v>394</v>
      </c>
      <c r="G144" s="160" t="s">
        <v>317</v>
      </c>
      <c r="H144" s="52"/>
      <c r="I144" s="52"/>
      <c r="J144" s="52"/>
      <c r="K144" s="52"/>
      <c r="L144" s="52"/>
      <c r="M144" s="66"/>
    </row>
    <row r="145" spans="2:13" ht="45" customHeight="1" x14ac:dyDescent="0.25">
      <c r="B145" s="167" t="str">
        <f>CONCATENATE("6.",Prüfkriterien_6[[#This Row],[Spalte2]])</f>
        <v>6.6</v>
      </c>
      <c r="C145" s="171">
        <f>ROW()-ROW(Prüfkriterien_6[[#Headers],[Spalte3]])</f>
        <v>6</v>
      </c>
      <c r="D145" s="171">
        <f>(Prüfkriterien_6[Spalte2]+60)/10</f>
        <v>6.6</v>
      </c>
      <c r="E145" s="166" t="s">
        <v>313</v>
      </c>
      <c r="F145" s="36" t="s">
        <v>320</v>
      </c>
      <c r="G145" s="160" t="s">
        <v>317</v>
      </c>
      <c r="H145" s="52"/>
      <c r="I145" s="52"/>
      <c r="J145" s="52"/>
      <c r="K145" s="52"/>
      <c r="L145" s="52"/>
      <c r="M145" s="66"/>
    </row>
    <row r="146" spans="2:13" ht="55.05" customHeight="1" x14ac:dyDescent="0.25">
      <c r="B146" s="25" t="str">
        <f>CONCATENATE("6.",Prüfkriterien_6[[#This Row],[Spalte2]])</f>
        <v>6.7</v>
      </c>
      <c r="C146" s="29">
        <f>ROW()-ROW(Prüfkriterien_6[[#Headers],[Spalte3]])</f>
        <v>7</v>
      </c>
      <c r="D146" s="29">
        <f>(Prüfkriterien_6[Spalte2]+60)/10</f>
        <v>6.7</v>
      </c>
      <c r="E146" s="166" t="s">
        <v>313</v>
      </c>
      <c r="F146" s="36" t="s">
        <v>395</v>
      </c>
      <c r="G146" s="160" t="s">
        <v>317</v>
      </c>
      <c r="H146" s="52"/>
      <c r="I146" s="52"/>
      <c r="J146" s="52"/>
      <c r="K146" s="52"/>
      <c r="L146" s="52"/>
      <c r="M146" s="66"/>
    </row>
    <row r="147" spans="2:13" ht="39.6" x14ac:dyDescent="0.25">
      <c r="B147" s="25" t="str">
        <f>CONCATENATE("6.",Prüfkriterien_6[[#This Row],[Spalte2]])</f>
        <v>6.8</v>
      </c>
      <c r="C147" s="29">
        <f>ROW()-ROW(Prüfkriterien_6[[#Headers],[Spalte3]])</f>
        <v>8</v>
      </c>
      <c r="D147" s="29">
        <f>(Prüfkriterien_6[Spalte2]+60)/10</f>
        <v>6.8</v>
      </c>
      <c r="E147" s="166" t="s">
        <v>313</v>
      </c>
      <c r="F147" s="36" t="s">
        <v>321</v>
      </c>
      <c r="G147" s="36" t="s">
        <v>396</v>
      </c>
      <c r="H147" s="52"/>
      <c r="I147" s="52"/>
      <c r="J147" s="52"/>
      <c r="K147" s="52"/>
      <c r="L147" s="52"/>
      <c r="M147" s="66"/>
    </row>
    <row r="148" spans="2:13" ht="66" x14ac:dyDescent="0.25">
      <c r="B148" s="167" t="str">
        <f>CONCATENATE("6.",Prüfkriterien_6[[#This Row],[Spalte2]])</f>
        <v>6.9</v>
      </c>
      <c r="C148" s="171">
        <f>ROW()-ROW(Prüfkriterien_6[[#Headers],[Spalte3]])</f>
        <v>9</v>
      </c>
      <c r="D148" s="171">
        <f>(Prüfkriterien_6[Spalte2]+60)/10</f>
        <v>6.9</v>
      </c>
      <c r="E148" s="166" t="s">
        <v>313</v>
      </c>
      <c r="F148" s="36" t="s">
        <v>322</v>
      </c>
      <c r="G148" s="36" t="s">
        <v>323</v>
      </c>
      <c r="H148" s="52"/>
      <c r="I148" s="52"/>
      <c r="J148" s="52"/>
      <c r="K148" s="52"/>
      <c r="L148" s="52"/>
      <c r="M148" s="66"/>
    </row>
    <row r="149" spans="2:13" x14ac:dyDescent="0.25">
      <c r="B149" s="168" t="s">
        <v>146</v>
      </c>
      <c r="C149" s="169"/>
      <c r="D149" s="169"/>
      <c r="E149" s="169"/>
      <c r="F149" s="169"/>
      <c r="G149" s="169"/>
      <c r="H149" s="169"/>
      <c r="I149" s="169"/>
      <c r="J149" s="169"/>
      <c r="K149" s="169"/>
      <c r="L149" s="169"/>
      <c r="M149" s="170"/>
    </row>
    <row r="150" spans="2:13" hidden="1" x14ac:dyDescent="0.25">
      <c r="B150" s="37" t="s">
        <v>39</v>
      </c>
      <c r="C150" s="38" t="s">
        <v>40</v>
      </c>
      <c r="D150" s="38" t="s">
        <v>41</v>
      </c>
      <c r="E150" s="26" t="s">
        <v>42</v>
      </c>
      <c r="F150" s="27" t="s">
        <v>43</v>
      </c>
      <c r="G150" s="27" t="s">
        <v>46</v>
      </c>
      <c r="H150" s="28" t="s">
        <v>47</v>
      </c>
      <c r="I150" s="28" t="s">
        <v>48</v>
      </c>
      <c r="J150" s="28" t="s">
        <v>49</v>
      </c>
      <c r="K150" s="28" t="s">
        <v>50</v>
      </c>
      <c r="L150" s="28" t="s">
        <v>51</v>
      </c>
      <c r="M150" s="67" t="s">
        <v>52</v>
      </c>
    </row>
    <row r="151" spans="2:13" ht="52.8" x14ac:dyDescent="0.25">
      <c r="B151" s="25" t="str">
        <f>CONCATENATE("7.",Prüfkriterien_7[[#This Row],[Spalte2]])</f>
        <v>7.1</v>
      </c>
      <c r="C151" s="29">
        <f>ROW()-ROW(Prüfkriterien_7[[#Headers],[Spalte3]])</f>
        <v>1</v>
      </c>
      <c r="D151" s="29">
        <f>(Prüfkriterien_7[Spalte2]+70)/10</f>
        <v>7.1</v>
      </c>
      <c r="E151" s="166" t="s">
        <v>324</v>
      </c>
      <c r="F151" s="36" t="s">
        <v>397</v>
      </c>
      <c r="G151" s="36" t="s">
        <v>325</v>
      </c>
      <c r="H151" s="52"/>
      <c r="I151" s="52"/>
      <c r="J151" s="52"/>
      <c r="K151" s="52"/>
      <c r="L151" s="52"/>
      <c r="M151" s="66"/>
    </row>
    <row r="152" spans="2:13" ht="79.2" x14ac:dyDescent="0.25">
      <c r="B152" s="167" t="str">
        <f>CONCATENATE("7.",Prüfkriterien_7[[#This Row],[Spalte2]])</f>
        <v>7.2</v>
      </c>
      <c r="C152" s="171">
        <f>ROW()-ROW(Prüfkriterien_7[[#Headers],[Spalte3]])</f>
        <v>2</v>
      </c>
      <c r="D152" s="171">
        <f>(Prüfkriterien_7[Spalte2]+70)/10</f>
        <v>7.2</v>
      </c>
      <c r="E152" s="166" t="s">
        <v>327</v>
      </c>
      <c r="F152" s="36" t="s">
        <v>326</v>
      </c>
      <c r="G152" s="36" t="s">
        <v>398</v>
      </c>
      <c r="H152" s="52"/>
      <c r="I152" s="52"/>
      <c r="J152" s="52"/>
      <c r="K152" s="52"/>
      <c r="L152" s="52"/>
      <c r="M152" s="66"/>
    </row>
    <row r="153" spans="2:13" ht="79.2" x14ac:dyDescent="0.25">
      <c r="B153" s="167" t="str">
        <f>CONCATENATE("7.",Prüfkriterien_7[[#This Row],[Spalte2]])</f>
        <v>7.3</v>
      </c>
      <c r="C153" s="171">
        <f>ROW()-ROW(Prüfkriterien_7[[#Headers],[Spalte3]])</f>
        <v>3</v>
      </c>
      <c r="D153" s="171">
        <f>(Prüfkriterien_7[Spalte2]+70)/10</f>
        <v>7.3</v>
      </c>
      <c r="E153" s="166" t="s">
        <v>329</v>
      </c>
      <c r="F153" s="36" t="s">
        <v>328</v>
      </c>
      <c r="G153" s="36" t="s">
        <v>330</v>
      </c>
      <c r="H153" s="52"/>
      <c r="I153" s="52"/>
      <c r="J153" s="52"/>
      <c r="K153" s="52"/>
      <c r="L153" s="52"/>
      <c r="M153" s="66"/>
    </row>
    <row r="154" spans="2:13" ht="79.2" x14ac:dyDescent="0.25">
      <c r="B154" s="167" t="str">
        <f>CONCATENATE("7.",Prüfkriterien_7[[#This Row],[Spalte2]])</f>
        <v>7.4</v>
      </c>
      <c r="C154" s="171">
        <f>ROW()-ROW(Prüfkriterien_7[[#Headers],[Spalte3]])</f>
        <v>4</v>
      </c>
      <c r="D154" s="171">
        <f>(Prüfkriterien_7[Spalte2]+70)/10</f>
        <v>7.4</v>
      </c>
      <c r="E154" s="174"/>
      <c r="F154" s="36" t="s">
        <v>399</v>
      </c>
      <c r="G154" s="36" t="s">
        <v>331</v>
      </c>
      <c r="H154" s="52"/>
      <c r="I154" s="52"/>
      <c r="J154" s="52"/>
      <c r="K154" s="52"/>
      <c r="L154" s="52"/>
      <c r="M154" s="66"/>
    </row>
    <row r="155" spans="2:13" ht="132" x14ac:dyDescent="0.25">
      <c r="B155" s="25" t="str">
        <f>CONCATENATE("7.",Prüfkriterien_7[[#This Row],[Spalte2]])</f>
        <v>7.5</v>
      </c>
      <c r="C155" s="29">
        <f>ROW()-ROW(Prüfkriterien_7[[#Headers],[Spalte3]])</f>
        <v>5</v>
      </c>
      <c r="D155" s="29">
        <f>(Prüfkriterien_7[Spalte2]+70)/10</f>
        <v>7.5</v>
      </c>
      <c r="E155" s="166"/>
      <c r="F155" s="36" t="s">
        <v>400</v>
      </c>
      <c r="G155" s="36" t="s">
        <v>401</v>
      </c>
      <c r="H155" s="52"/>
      <c r="I155" s="52" t="s">
        <v>36</v>
      </c>
      <c r="J155" s="52" t="s">
        <v>36</v>
      </c>
      <c r="K155" s="52"/>
      <c r="L155" s="52"/>
      <c r="M155" s="66"/>
    </row>
    <row r="156" spans="2:13" ht="52.8" x14ac:dyDescent="0.25">
      <c r="B156" s="25" t="str">
        <f>CONCATENATE("7.",Prüfkriterien_7[[#This Row],[Spalte2]])</f>
        <v>7.6</v>
      </c>
      <c r="C156" s="29">
        <f>ROW()-ROW(Prüfkriterien_7[[#Headers],[Spalte3]])</f>
        <v>6</v>
      </c>
      <c r="D156" s="29">
        <f>(Prüfkriterien_7[Spalte2]+70)/10</f>
        <v>7.6</v>
      </c>
      <c r="E156" s="166"/>
      <c r="F156" s="36" t="s">
        <v>332</v>
      </c>
      <c r="G156" s="36" t="s">
        <v>333</v>
      </c>
      <c r="H156" s="52"/>
      <c r="I156" s="52" t="s">
        <v>36</v>
      </c>
      <c r="J156" s="52" t="s">
        <v>36</v>
      </c>
      <c r="K156" s="52"/>
      <c r="L156" s="52"/>
      <c r="M156" s="66"/>
    </row>
    <row r="157" spans="2:13" ht="105.6" x14ac:dyDescent="0.25">
      <c r="B157" s="167" t="str">
        <f>CONCATENATE("7.",Prüfkriterien_7[[#This Row],[Spalte2]])</f>
        <v>7.7</v>
      </c>
      <c r="C157" s="171">
        <f>ROW()-ROW(Prüfkriterien_7[[#Headers],[Spalte3]])</f>
        <v>7</v>
      </c>
      <c r="D157" s="171">
        <f>(Prüfkriterien_7[Spalte2]+70)/10</f>
        <v>7.7</v>
      </c>
      <c r="E157" s="174"/>
      <c r="F157" s="36" t="s">
        <v>402</v>
      </c>
      <c r="G157" s="36" t="s">
        <v>334</v>
      </c>
      <c r="H157" s="52"/>
      <c r="I157" s="52"/>
      <c r="J157" s="52"/>
      <c r="K157" s="52"/>
      <c r="L157" s="52"/>
      <c r="M157" s="66"/>
    </row>
    <row r="158" spans="2:13" hidden="1" x14ac:dyDescent="0.25">
      <c r="B158" s="114" t="s">
        <v>65</v>
      </c>
      <c r="C158" s="115"/>
      <c r="D158" s="115"/>
      <c r="E158" s="115"/>
      <c r="F158" s="115"/>
      <c r="G158" s="115"/>
      <c r="H158" s="115"/>
      <c r="I158" s="115"/>
      <c r="J158" s="115"/>
      <c r="K158" s="115"/>
      <c r="L158" s="115"/>
      <c r="M158" s="116"/>
    </row>
    <row r="159" spans="2:13" hidden="1" x14ac:dyDescent="0.25">
      <c r="B159" s="37" t="s">
        <v>39</v>
      </c>
      <c r="C159" s="38" t="s">
        <v>40</v>
      </c>
      <c r="D159" s="38" t="s">
        <v>41</v>
      </c>
      <c r="E159" s="26" t="s">
        <v>42</v>
      </c>
      <c r="F159" s="27" t="s">
        <v>43</v>
      </c>
      <c r="G159" s="27" t="s">
        <v>46</v>
      </c>
      <c r="H159" s="28" t="s">
        <v>47</v>
      </c>
      <c r="I159" s="28" t="s">
        <v>48</v>
      </c>
      <c r="J159" s="28" t="s">
        <v>49</v>
      </c>
      <c r="K159" s="28" t="s">
        <v>50</v>
      </c>
      <c r="L159" s="28" t="s">
        <v>51</v>
      </c>
      <c r="M159" s="67" t="s">
        <v>52</v>
      </c>
    </row>
    <row r="160" spans="2:13" hidden="1" x14ac:dyDescent="0.25">
      <c r="B160" s="37" t="str">
        <f>CONCATENATE("8.",Prüfkriterien_8[[#This Row],[Spalte2]])</f>
        <v>8.1</v>
      </c>
      <c r="C160" s="38">
        <f>ROW()-ROW(Prüfkriterien_8[[#Headers],[Spalte3]])</f>
        <v>1</v>
      </c>
      <c r="D160" s="38">
        <f>(Prüfkriterien_8[Spalte2]+80)/10</f>
        <v>8.1</v>
      </c>
      <c r="E160" s="26"/>
      <c r="F160" s="27"/>
      <c r="G160" s="27"/>
      <c r="H160" s="52"/>
      <c r="I160" s="52"/>
      <c r="J160" s="52"/>
      <c r="K160" s="52"/>
      <c r="L160" s="52"/>
      <c r="M160" s="66"/>
    </row>
    <row r="161" spans="2:13" hidden="1" x14ac:dyDescent="0.25">
      <c r="B161" s="44" t="str">
        <f>CONCATENATE("8.",Prüfkriterien_8[[#This Row],[Spalte2]])</f>
        <v>8.2</v>
      </c>
      <c r="C161" s="45">
        <f>ROW()-ROW(Prüfkriterien_8[[#Headers],[Spalte3]])</f>
        <v>2</v>
      </c>
      <c r="D161" s="45">
        <f>(Prüfkriterien_8[Spalte2]+80)/10</f>
        <v>8.1999999999999993</v>
      </c>
      <c r="E161" s="46"/>
      <c r="F161" s="47"/>
      <c r="G161" s="47"/>
      <c r="H161" s="52"/>
      <c r="I161" s="52"/>
      <c r="J161" s="52"/>
      <c r="K161" s="52"/>
      <c r="L161" s="52"/>
      <c r="M161" s="66"/>
    </row>
    <row r="162" spans="2:13" hidden="1" x14ac:dyDescent="0.25">
      <c r="B162" s="37" t="str">
        <f>CONCATENATE("8.",Prüfkriterien_8[[#This Row],[Spalte2]])</f>
        <v>8.3</v>
      </c>
      <c r="C162" s="38">
        <f>ROW()-ROW(Prüfkriterien_8[[#Headers],[Spalte3]])</f>
        <v>3</v>
      </c>
      <c r="D162" s="38">
        <f>(Prüfkriterien_8[Spalte2]+80)/10</f>
        <v>8.3000000000000007</v>
      </c>
      <c r="E162" s="26"/>
      <c r="F162" s="27"/>
      <c r="G162" s="27"/>
      <c r="H162" s="52"/>
      <c r="I162" s="52"/>
      <c r="J162" s="52"/>
      <c r="K162" s="52"/>
      <c r="L162" s="52"/>
      <c r="M162" s="66"/>
    </row>
    <row r="163" spans="2:13" hidden="1" x14ac:dyDescent="0.25">
      <c r="B163" s="37" t="str">
        <f>CONCATENATE("8.",Prüfkriterien_8[[#This Row],[Spalte2]])</f>
        <v>8.4</v>
      </c>
      <c r="C163" s="38">
        <f>ROW()-ROW(Prüfkriterien_8[[#Headers],[Spalte3]])</f>
        <v>4</v>
      </c>
      <c r="D163" s="38">
        <f>(Prüfkriterien_8[Spalte2]+80)/10</f>
        <v>8.4</v>
      </c>
      <c r="E163" s="26"/>
      <c r="F163" s="27"/>
      <c r="G163" s="27"/>
      <c r="H163" s="52"/>
      <c r="I163" s="52"/>
      <c r="J163" s="52"/>
      <c r="K163" s="52"/>
      <c r="L163" s="52"/>
      <c r="M163" s="66"/>
    </row>
    <row r="164" spans="2:13" hidden="1" x14ac:dyDescent="0.25">
      <c r="B164" s="44" t="str">
        <f>CONCATENATE("8.",Prüfkriterien_8[[#This Row],[Spalte2]])</f>
        <v>8.5</v>
      </c>
      <c r="C164" s="45">
        <f>ROW()-ROW(Prüfkriterien_8[[#Headers],[Spalte3]])</f>
        <v>5</v>
      </c>
      <c r="D164" s="45">
        <f>(Prüfkriterien_8[Spalte2]+80)/10</f>
        <v>8.5</v>
      </c>
      <c r="E164" s="46"/>
      <c r="F164" s="47"/>
      <c r="G164" s="47"/>
      <c r="H164" s="52"/>
      <c r="I164" s="52"/>
      <c r="J164" s="52"/>
      <c r="K164" s="52"/>
      <c r="L164" s="52"/>
      <c r="M164" s="66"/>
    </row>
    <row r="165" spans="2:13" hidden="1" x14ac:dyDescent="0.25">
      <c r="B165" s="114" t="s">
        <v>66</v>
      </c>
      <c r="C165" s="115"/>
      <c r="D165" s="115"/>
      <c r="E165" s="115"/>
      <c r="F165" s="115"/>
      <c r="G165" s="115"/>
      <c r="H165" s="115"/>
      <c r="I165" s="115"/>
      <c r="J165" s="115"/>
      <c r="K165" s="115"/>
      <c r="L165" s="115"/>
      <c r="M165" s="116"/>
    </row>
    <row r="166" spans="2:13" hidden="1" x14ac:dyDescent="0.25">
      <c r="B166" s="37" t="s">
        <v>39</v>
      </c>
      <c r="C166" s="38" t="s">
        <v>40</v>
      </c>
      <c r="D166" s="38" t="s">
        <v>41</v>
      </c>
      <c r="E166" s="26" t="s">
        <v>42</v>
      </c>
      <c r="F166" s="27" t="s">
        <v>43</v>
      </c>
      <c r="G166" s="27" t="s">
        <v>46</v>
      </c>
      <c r="H166" s="28" t="s">
        <v>47</v>
      </c>
      <c r="I166" s="28" t="s">
        <v>48</v>
      </c>
      <c r="J166" s="28" t="s">
        <v>49</v>
      </c>
      <c r="K166" s="28" t="s">
        <v>50</v>
      </c>
      <c r="L166" s="28" t="s">
        <v>51</v>
      </c>
      <c r="M166" s="67" t="s">
        <v>52</v>
      </c>
    </row>
    <row r="167" spans="2:13" hidden="1" x14ac:dyDescent="0.25">
      <c r="B167" s="37" t="str">
        <f>CONCATENATE("9.",Prüfkriterien_9[[#This Row],[Spalte2]])</f>
        <v>9.1</v>
      </c>
      <c r="C167" s="38">
        <f>ROW()-ROW(Prüfkriterien_9[[#Headers],[Spalte3]])</f>
        <v>1</v>
      </c>
      <c r="D167" s="38">
        <f>(Prüfkriterien_9[Spalte2]+90)/10</f>
        <v>9.1</v>
      </c>
      <c r="E167" s="26"/>
      <c r="F167" s="27"/>
      <c r="G167" s="27"/>
      <c r="H167" s="52"/>
      <c r="I167" s="52"/>
      <c r="J167" s="52"/>
      <c r="K167" s="52"/>
      <c r="L167" s="52"/>
      <c r="M167" s="66"/>
    </row>
    <row r="168" spans="2:13" hidden="1" x14ac:dyDescent="0.25">
      <c r="B168" s="44" t="str">
        <f>CONCATENATE("9.",Prüfkriterien_9[[#This Row],[Spalte2]])</f>
        <v>9.2</v>
      </c>
      <c r="C168" s="45">
        <f>ROW()-ROW(Prüfkriterien_9[[#Headers],[Spalte3]])</f>
        <v>2</v>
      </c>
      <c r="D168" s="45">
        <f>(Prüfkriterien_9[Spalte2]+90)/10</f>
        <v>9.1999999999999993</v>
      </c>
      <c r="E168" s="46"/>
      <c r="F168" s="47"/>
      <c r="G168" s="47"/>
      <c r="H168" s="52"/>
      <c r="I168" s="52"/>
      <c r="J168" s="52"/>
      <c r="K168" s="52"/>
      <c r="L168" s="52"/>
      <c r="M168" s="66"/>
    </row>
    <row r="169" spans="2:13" hidden="1" x14ac:dyDescent="0.25">
      <c r="B169" s="37" t="str">
        <f>CONCATENATE("9.",Prüfkriterien_9[[#This Row],[Spalte2]])</f>
        <v>9.3</v>
      </c>
      <c r="C169" s="38">
        <f>ROW()-ROW(Prüfkriterien_9[[#Headers],[Spalte3]])</f>
        <v>3</v>
      </c>
      <c r="D169" s="38">
        <f>(Prüfkriterien_9[Spalte2]+90)/10</f>
        <v>9.3000000000000007</v>
      </c>
      <c r="E169" s="26"/>
      <c r="F169" s="27"/>
      <c r="G169" s="27"/>
      <c r="H169" s="52"/>
      <c r="I169" s="52"/>
      <c r="J169" s="52"/>
      <c r="K169" s="52"/>
      <c r="L169" s="52"/>
      <c r="M169" s="66"/>
    </row>
    <row r="170" spans="2:13" hidden="1" x14ac:dyDescent="0.25">
      <c r="B170" s="37" t="str">
        <f>CONCATENATE("9.",Prüfkriterien_9[[#This Row],[Spalte2]])</f>
        <v>9.4</v>
      </c>
      <c r="C170" s="38">
        <f>ROW()-ROW(Prüfkriterien_9[[#Headers],[Spalte3]])</f>
        <v>4</v>
      </c>
      <c r="D170" s="38">
        <f>(Prüfkriterien_9[Spalte2]+90)/10</f>
        <v>9.4</v>
      </c>
      <c r="E170" s="26"/>
      <c r="F170" s="27"/>
      <c r="G170" s="27"/>
      <c r="H170" s="52"/>
      <c r="I170" s="52"/>
      <c r="J170" s="52"/>
      <c r="K170" s="52"/>
      <c r="L170" s="52"/>
      <c r="M170" s="66"/>
    </row>
    <row r="171" spans="2:13" hidden="1" x14ac:dyDescent="0.25">
      <c r="B171" s="44" t="str">
        <f>CONCATENATE("9.",Prüfkriterien_9[[#This Row],[Spalte2]])</f>
        <v>9.5</v>
      </c>
      <c r="C171" s="45">
        <f>ROW()-ROW(Prüfkriterien_9[[#Headers],[Spalte3]])</f>
        <v>5</v>
      </c>
      <c r="D171" s="45">
        <f>(Prüfkriterien_9[Spalte2]+90)/10</f>
        <v>9.5</v>
      </c>
      <c r="E171" s="46"/>
      <c r="F171" s="47"/>
      <c r="G171" s="47"/>
      <c r="H171" s="52"/>
      <c r="I171" s="52"/>
      <c r="J171" s="52"/>
      <c r="K171" s="52"/>
      <c r="L171" s="52"/>
      <c r="M171" s="66"/>
    </row>
    <row r="172" spans="2:13" hidden="1" x14ac:dyDescent="0.25">
      <c r="B172" s="114" t="s">
        <v>67</v>
      </c>
      <c r="C172" s="115"/>
      <c r="D172" s="115"/>
      <c r="E172" s="115"/>
      <c r="F172" s="115"/>
      <c r="G172" s="115"/>
      <c r="H172" s="115"/>
      <c r="I172" s="115"/>
      <c r="J172" s="115"/>
      <c r="K172" s="115"/>
      <c r="L172" s="115"/>
      <c r="M172" s="116"/>
    </row>
    <row r="173" spans="2:13" hidden="1" x14ac:dyDescent="0.25">
      <c r="B173" s="37" t="s">
        <v>39</v>
      </c>
      <c r="C173" s="38" t="s">
        <v>40</v>
      </c>
      <c r="D173" s="38" t="s">
        <v>41</v>
      </c>
      <c r="E173" s="26" t="s">
        <v>42</v>
      </c>
      <c r="F173" s="27" t="s">
        <v>43</v>
      </c>
      <c r="G173" s="27" t="s">
        <v>46</v>
      </c>
      <c r="H173" s="28" t="s">
        <v>47</v>
      </c>
      <c r="I173" s="28" t="s">
        <v>48</v>
      </c>
      <c r="J173" s="28" t="s">
        <v>49</v>
      </c>
      <c r="K173" s="28" t="s">
        <v>50</v>
      </c>
      <c r="L173" s="28" t="s">
        <v>51</v>
      </c>
      <c r="M173" s="67" t="s">
        <v>52</v>
      </c>
    </row>
    <row r="174" spans="2:13" hidden="1" x14ac:dyDescent="0.25">
      <c r="B174" s="37" t="str">
        <f>CONCATENATE("10.",Prüfkriterien_10[[#This Row],[Spalte2]])</f>
        <v>10.1</v>
      </c>
      <c r="C174" s="38">
        <f>ROW()-ROW(Prüfkriterien_10[[#Headers],[Spalte3]])</f>
        <v>1</v>
      </c>
      <c r="D174" s="38">
        <f>(Prüfkriterien_10[Spalte2]+100)/10</f>
        <v>10.1</v>
      </c>
      <c r="E174" s="26"/>
      <c r="F174" s="27"/>
      <c r="G174" s="27"/>
      <c r="H174" s="52"/>
      <c r="I174" s="52"/>
      <c r="J174" s="52"/>
      <c r="K174" s="52"/>
      <c r="L174" s="52"/>
      <c r="M174" s="66"/>
    </row>
    <row r="175" spans="2:13" hidden="1" x14ac:dyDescent="0.25">
      <c r="B175" s="44" t="str">
        <f>CONCATENATE("10.",Prüfkriterien_10[[#This Row],[Spalte2]])</f>
        <v>10.2</v>
      </c>
      <c r="C175" s="45">
        <f>ROW()-ROW(Prüfkriterien_10[[#Headers],[Spalte3]])</f>
        <v>2</v>
      </c>
      <c r="D175" s="45">
        <f>(Prüfkriterien_10[Spalte2]+100)/10</f>
        <v>10.199999999999999</v>
      </c>
      <c r="E175" s="46"/>
      <c r="F175" s="47"/>
      <c r="G175" s="47"/>
      <c r="H175" s="52"/>
      <c r="I175" s="52"/>
      <c r="J175" s="52"/>
      <c r="K175" s="52"/>
      <c r="L175" s="52"/>
      <c r="M175" s="66"/>
    </row>
    <row r="176" spans="2:13" hidden="1" x14ac:dyDescent="0.25">
      <c r="B176" s="37" t="str">
        <f>CONCATENATE("10.",Prüfkriterien_10[[#This Row],[Spalte2]])</f>
        <v>10.3</v>
      </c>
      <c r="C176" s="38">
        <f>ROW()-ROW(Prüfkriterien_10[[#Headers],[Spalte3]])</f>
        <v>3</v>
      </c>
      <c r="D176" s="38">
        <f>(Prüfkriterien_10[Spalte2]+100)/10</f>
        <v>10.3</v>
      </c>
      <c r="E176" s="26"/>
      <c r="F176" s="27"/>
      <c r="G176" s="27"/>
      <c r="H176" s="52"/>
      <c r="I176" s="52"/>
      <c r="J176" s="52"/>
      <c r="K176" s="52"/>
      <c r="L176" s="52"/>
      <c r="M176" s="66"/>
    </row>
    <row r="177" spans="2:13" hidden="1" x14ac:dyDescent="0.25">
      <c r="B177" s="37" t="str">
        <f>CONCATENATE("10.",Prüfkriterien_10[[#This Row],[Spalte2]])</f>
        <v>10.4</v>
      </c>
      <c r="C177" s="38">
        <f>ROW()-ROW(Prüfkriterien_10[[#Headers],[Spalte3]])</f>
        <v>4</v>
      </c>
      <c r="D177" s="38">
        <f>(Prüfkriterien_10[Spalte2]+100)/10</f>
        <v>10.4</v>
      </c>
      <c r="E177" s="26"/>
      <c r="F177" s="27"/>
      <c r="G177" s="27"/>
      <c r="H177" s="52"/>
      <c r="I177" s="52"/>
      <c r="J177" s="52"/>
      <c r="K177" s="52"/>
      <c r="L177" s="52"/>
      <c r="M177" s="66"/>
    </row>
    <row r="178" spans="2:13" hidden="1" x14ac:dyDescent="0.25">
      <c r="B178" s="44" t="str">
        <f>CONCATENATE("10.",Prüfkriterien_10[[#This Row],[Spalte2]])</f>
        <v>10.5</v>
      </c>
      <c r="C178" s="45">
        <f>ROW()-ROW(Prüfkriterien_10[[#Headers],[Spalte3]])</f>
        <v>5</v>
      </c>
      <c r="D178" s="45">
        <f>(Prüfkriterien_10[Spalte2]+100)/10</f>
        <v>10.5</v>
      </c>
      <c r="E178" s="46"/>
      <c r="F178" s="47"/>
      <c r="G178" s="47"/>
      <c r="H178" s="52"/>
      <c r="I178" s="52"/>
      <c r="J178" s="52"/>
      <c r="K178" s="52"/>
      <c r="L178" s="52"/>
      <c r="M178" s="66"/>
    </row>
    <row r="179" spans="2:13" hidden="1" x14ac:dyDescent="0.25">
      <c r="B179" s="114" t="s">
        <v>68</v>
      </c>
      <c r="C179" s="115"/>
      <c r="D179" s="115"/>
      <c r="E179" s="115"/>
      <c r="F179" s="115"/>
      <c r="G179" s="115"/>
      <c r="H179" s="115"/>
      <c r="I179" s="115"/>
      <c r="J179" s="115"/>
      <c r="K179" s="115"/>
      <c r="L179" s="115"/>
      <c r="M179" s="116"/>
    </row>
    <row r="180" spans="2:13" hidden="1" x14ac:dyDescent="0.25">
      <c r="B180" s="37" t="s">
        <v>39</v>
      </c>
      <c r="C180" s="38" t="s">
        <v>40</v>
      </c>
      <c r="D180" s="38" t="s">
        <v>41</v>
      </c>
      <c r="E180" s="26" t="s">
        <v>42</v>
      </c>
      <c r="F180" s="27" t="s">
        <v>43</v>
      </c>
      <c r="G180" s="27" t="s">
        <v>46</v>
      </c>
      <c r="H180" s="28" t="s">
        <v>47</v>
      </c>
      <c r="I180" s="28" t="s">
        <v>48</v>
      </c>
      <c r="J180" s="28" t="s">
        <v>49</v>
      </c>
      <c r="K180" s="28" t="s">
        <v>50</v>
      </c>
      <c r="L180" s="28" t="s">
        <v>51</v>
      </c>
      <c r="M180" s="67" t="s">
        <v>52</v>
      </c>
    </row>
    <row r="181" spans="2:13" hidden="1" x14ac:dyDescent="0.25">
      <c r="B181" s="37" t="str">
        <f>CONCATENATE("11.",Prüfkriterien_11[[#This Row],[Spalte2]])</f>
        <v>11.1</v>
      </c>
      <c r="C181" s="38">
        <f>ROW()-ROW(Prüfkriterien_11[[#Headers],[Spalte3]])</f>
        <v>1</v>
      </c>
      <c r="D181" s="38">
        <f>(Prüfkriterien_11[Spalte2]+110)/10</f>
        <v>11.1</v>
      </c>
      <c r="E181" s="26"/>
      <c r="F181" s="27"/>
      <c r="G181" s="27"/>
      <c r="H181" s="52"/>
      <c r="I181" s="52"/>
      <c r="J181" s="52"/>
      <c r="K181" s="52"/>
      <c r="L181" s="52"/>
      <c r="M181" s="66"/>
    </row>
    <row r="182" spans="2:13" hidden="1" x14ac:dyDescent="0.25">
      <c r="B182" s="44" t="str">
        <f>CONCATENATE("11.",Prüfkriterien_11[[#This Row],[Spalte2]])</f>
        <v>11.2</v>
      </c>
      <c r="C182" s="45">
        <f>ROW()-ROW(Prüfkriterien_11[[#Headers],[Spalte3]])</f>
        <v>2</v>
      </c>
      <c r="D182" s="45">
        <f>(Prüfkriterien_11[Spalte2]+110)/10</f>
        <v>11.2</v>
      </c>
      <c r="E182" s="46"/>
      <c r="F182" s="47"/>
      <c r="G182" s="47"/>
      <c r="H182" s="52"/>
      <c r="I182" s="52"/>
      <c r="J182" s="52"/>
      <c r="K182" s="52"/>
      <c r="L182" s="52"/>
      <c r="M182" s="66"/>
    </row>
    <row r="183" spans="2:13" hidden="1" x14ac:dyDescent="0.25">
      <c r="B183" s="37" t="str">
        <f>CONCATENATE("11.",Prüfkriterien_11[[#This Row],[Spalte2]])</f>
        <v>11.3</v>
      </c>
      <c r="C183" s="38">
        <f>ROW()-ROW(Prüfkriterien_11[[#Headers],[Spalte3]])</f>
        <v>3</v>
      </c>
      <c r="D183" s="38">
        <f>(Prüfkriterien_11[Spalte2]+110)/10</f>
        <v>11.3</v>
      </c>
      <c r="E183" s="26"/>
      <c r="F183" s="27"/>
      <c r="G183" s="27"/>
      <c r="H183" s="52"/>
      <c r="I183" s="52"/>
      <c r="J183" s="52"/>
      <c r="K183" s="52"/>
      <c r="L183" s="52"/>
      <c r="M183" s="66"/>
    </row>
    <row r="184" spans="2:13" hidden="1" x14ac:dyDescent="0.25">
      <c r="B184" s="37" t="str">
        <f>CONCATENATE("11.",Prüfkriterien_11[[#This Row],[Spalte2]])</f>
        <v>11.4</v>
      </c>
      <c r="C184" s="38">
        <f>ROW()-ROW(Prüfkriterien_11[[#Headers],[Spalte3]])</f>
        <v>4</v>
      </c>
      <c r="D184" s="38">
        <f>(Prüfkriterien_11[Spalte2]+110)/10</f>
        <v>11.4</v>
      </c>
      <c r="E184" s="26"/>
      <c r="F184" s="27"/>
      <c r="G184" s="27"/>
      <c r="H184" s="52"/>
      <c r="I184" s="52"/>
      <c r="J184" s="52"/>
      <c r="K184" s="52"/>
      <c r="L184" s="52"/>
      <c r="M184" s="66"/>
    </row>
    <row r="185" spans="2:13" hidden="1" x14ac:dyDescent="0.25">
      <c r="B185" s="44" t="str">
        <f>CONCATENATE("11.",Prüfkriterien_11[[#This Row],[Spalte2]])</f>
        <v>11.5</v>
      </c>
      <c r="C185" s="45">
        <f>ROW()-ROW(Prüfkriterien_11[[#Headers],[Spalte3]])</f>
        <v>5</v>
      </c>
      <c r="D185" s="45">
        <f>(Prüfkriterien_11[Spalte2]+110)/10</f>
        <v>11.5</v>
      </c>
      <c r="E185" s="46"/>
      <c r="F185" s="47"/>
      <c r="G185" s="47"/>
      <c r="H185" s="52"/>
      <c r="I185" s="52"/>
      <c r="J185" s="52"/>
      <c r="K185" s="52"/>
      <c r="L185" s="52"/>
      <c r="M185" s="66"/>
    </row>
    <row r="186" spans="2:13" hidden="1" x14ac:dyDescent="0.25">
      <c r="B186" s="114" t="s">
        <v>83</v>
      </c>
      <c r="C186" s="115"/>
      <c r="D186" s="115"/>
      <c r="E186" s="115"/>
      <c r="F186" s="115"/>
      <c r="G186" s="115"/>
      <c r="H186" s="115"/>
      <c r="I186" s="115"/>
      <c r="J186" s="115"/>
      <c r="K186" s="115"/>
      <c r="L186" s="115"/>
      <c r="M186" s="116"/>
    </row>
    <row r="187" spans="2:13" hidden="1" x14ac:dyDescent="0.25">
      <c r="B187" s="37" t="s">
        <v>39</v>
      </c>
      <c r="C187" s="38" t="s">
        <v>40</v>
      </c>
      <c r="D187" s="38" t="s">
        <v>41</v>
      </c>
      <c r="E187" s="26" t="s">
        <v>42</v>
      </c>
      <c r="F187" s="27" t="s">
        <v>43</v>
      </c>
      <c r="G187" s="27" t="s">
        <v>46</v>
      </c>
      <c r="H187" s="28" t="s">
        <v>47</v>
      </c>
      <c r="I187" s="28" t="s">
        <v>48</v>
      </c>
      <c r="J187" s="28" t="s">
        <v>49</v>
      </c>
      <c r="K187" s="28" t="s">
        <v>50</v>
      </c>
      <c r="L187" s="28" t="s">
        <v>51</v>
      </c>
      <c r="M187" s="67" t="s">
        <v>52</v>
      </c>
    </row>
    <row r="188" spans="2:13" hidden="1" x14ac:dyDescent="0.25">
      <c r="B188" s="37" t="str">
        <f>CONCATENATE("12.",Prüfkriterien_1114[[#This Row],[Spalte2]])</f>
        <v>12.1</v>
      </c>
      <c r="C188" s="38">
        <f>ROW()-ROW(Prüfkriterien_1114[[#Headers],[Spalte3]])</f>
        <v>1</v>
      </c>
      <c r="D188" s="38">
        <f>(Prüfkriterien_1114[Spalte2]+120)/10</f>
        <v>12.1</v>
      </c>
      <c r="E188" s="26"/>
      <c r="F188" s="27"/>
      <c r="G188" s="27"/>
      <c r="H188" s="52"/>
      <c r="I188" s="52"/>
      <c r="J188" s="52"/>
      <c r="K188" s="52"/>
      <c r="L188" s="52"/>
      <c r="M188" s="66"/>
    </row>
    <row r="189" spans="2:13" hidden="1" x14ac:dyDescent="0.25">
      <c r="B189" s="44" t="str">
        <f>CONCATENATE("12.",Prüfkriterien_1114[[#This Row],[Spalte2]])</f>
        <v>12.2</v>
      </c>
      <c r="C189" s="45">
        <f>ROW()-ROW(Prüfkriterien_1114[[#Headers],[Spalte3]])</f>
        <v>2</v>
      </c>
      <c r="D189" s="45">
        <f>(Prüfkriterien_1114[Spalte2]+120)/10</f>
        <v>12.2</v>
      </c>
      <c r="E189" s="46"/>
      <c r="F189" s="47"/>
      <c r="G189" s="47"/>
      <c r="H189" s="52"/>
      <c r="I189" s="52"/>
      <c r="J189" s="52"/>
      <c r="K189" s="52"/>
      <c r="L189" s="52"/>
      <c r="M189" s="66"/>
    </row>
    <row r="190" spans="2:13" hidden="1" x14ac:dyDescent="0.25">
      <c r="B190" s="37" t="str">
        <f>CONCATENATE("12.",Prüfkriterien_1114[[#This Row],[Spalte2]])</f>
        <v>12.3</v>
      </c>
      <c r="C190" s="38">
        <f>ROW()-ROW(Prüfkriterien_1114[[#Headers],[Spalte3]])</f>
        <v>3</v>
      </c>
      <c r="D190" s="38">
        <f>(Prüfkriterien_1114[Spalte2]+120)/10</f>
        <v>12.3</v>
      </c>
      <c r="E190" s="26"/>
      <c r="F190" s="27"/>
      <c r="G190" s="27"/>
      <c r="H190" s="52"/>
      <c r="I190" s="52"/>
      <c r="J190" s="52"/>
      <c r="K190" s="52"/>
      <c r="L190" s="52"/>
      <c r="M190" s="66"/>
    </row>
    <row r="191" spans="2:13" hidden="1" x14ac:dyDescent="0.25">
      <c r="B191" s="37" t="str">
        <f>CONCATENATE("12.",Prüfkriterien_1114[[#This Row],[Spalte2]])</f>
        <v>12.4</v>
      </c>
      <c r="C191" s="38">
        <f>ROW()-ROW(Prüfkriterien_1114[[#Headers],[Spalte3]])</f>
        <v>4</v>
      </c>
      <c r="D191" s="38">
        <f>(Prüfkriterien_1114[Spalte2]+120)/10</f>
        <v>12.4</v>
      </c>
      <c r="E191" s="26"/>
      <c r="F191" s="27"/>
      <c r="G191" s="27"/>
      <c r="H191" s="52"/>
      <c r="I191" s="52"/>
      <c r="J191" s="52"/>
      <c r="K191" s="52"/>
      <c r="L191" s="52"/>
      <c r="M191" s="66"/>
    </row>
    <row r="192" spans="2:13" hidden="1" x14ac:dyDescent="0.25">
      <c r="B192" s="44" t="str">
        <f>CONCATENATE("12.",Prüfkriterien_1114[[#This Row],[Spalte2]])</f>
        <v>12.5</v>
      </c>
      <c r="C192" s="45">
        <f>ROW()-ROW(Prüfkriterien_1114[[#Headers],[Spalte3]])</f>
        <v>5</v>
      </c>
      <c r="D192" s="45">
        <f>(Prüfkriterien_1114[Spalte2]+120)/10</f>
        <v>12.5</v>
      </c>
      <c r="E192" s="46"/>
      <c r="F192" s="47"/>
      <c r="G192" s="47"/>
      <c r="H192" s="52"/>
      <c r="I192" s="52"/>
      <c r="J192" s="52"/>
      <c r="K192" s="52"/>
      <c r="L192" s="52"/>
      <c r="M192" s="66"/>
    </row>
    <row r="193" spans="2:13" hidden="1" x14ac:dyDescent="0.25">
      <c r="B193" s="114" t="s">
        <v>84</v>
      </c>
      <c r="C193" s="115"/>
      <c r="D193" s="115"/>
      <c r="E193" s="115"/>
      <c r="F193" s="115"/>
      <c r="G193" s="115"/>
      <c r="H193" s="115"/>
      <c r="I193" s="115"/>
      <c r="J193" s="115"/>
      <c r="K193" s="115"/>
      <c r="L193" s="115"/>
      <c r="M193" s="116"/>
    </row>
    <row r="194" spans="2:13" hidden="1" x14ac:dyDescent="0.25">
      <c r="B194" s="37" t="s">
        <v>39</v>
      </c>
      <c r="C194" s="38" t="s">
        <v>40</v>
      </c>
      <c r="D194" s="38" t="s">
        <v>41</v>
      </c>
      <c r="E194" s="26" t="s">
        <v>42</v>
      </c>
      <c r="F194" s="27" t="s">
        <v>43</v>
      </c>
      <c r="G194" s="27" t="s">
        <v>46</v>
      </c>
      <c r="H194" s="28" t="s">
        <v>47</v>
      </c>
      <c r="I194" s="28" t="s">
        <v>48</v>
      </c>
      <c r="J194" s="28" t="s">
        <v>49</v>
      </c>
      <c r="K194" s="28" t="s">
        <v>50</v>
      </c>
      <c r="L194" s="28" t="s">
        <v>51</v>
      </c>
      <c r="M194" s="67" t="s">
        <v>52</v>
      </c>
    </row>
    <row r="195" spans="2:13" hidden="1" x14ac:dyDescent="0.25">
      <c r="B195" s="37" t="str">
        <f>CONCATENATE("13.",Prüfkriterien_1115[[#This Row],[Spalte2]])</f>
        <v>13.1</v>
      </c>
      <c r="C195" s="38">
        <f>ROW()-ROW(Prüfkriterien_1115[[#Headers],[Spalte3]])</f>
        <v>1</v>
      </c>
      <c r="D195" s="38">
        <f>(Prüfkriterien_1115[Spalte2]+130)/10</f>
        <v>13.1</v>
      </c>
      <c r="E195" s="26"/>
      <c r="F195" s="27"/>
      <c r="G195" s="27"/>
      <c r="H195" s="52"/>
      <c r="I195" s="52"/>
      <c r="J195" s="52"/>
      <c r="K195" s="52"/>
      <c r="L195" s="52"/>
      <c r="M195" s="66"/>
    </row>
    <row r="196" spans="2:13" hidden="1" x14ac:dyDescent="0.25">
      <c r="B196" s="44" t="str">
        <f>CONCATENATE("13.",Prüfkriterien_1115[[#This Row],[Spalte2]])</f>
        <v>13.2</v>
      </c>
      <c r="C196" s="45">
        <f>ROW()-ROW(Prüfkriterien_1115[[#Headers],[Spalte3]])</f>
        <v>2</v>
      </c>
      <c r="D196" s="45">
        <f>(Prüfkriterien_1115[Spalte2]+130)/10</f>
        <v>13.2</v>
      </c>
      <c r="E196" s="46"/>
      <c r="F196" s="47"/>
      <c r="G196" s="47"/>
      <c r="H196" s="52"/>
      <c r="I196" s="52"/>
      <c r="J196" s="52"/>
      <c r="K196" s="52"/>
      <c r="L196" s="52"/>
      <c r="M196" s="66"/>
    </row>
    <row r="197" spans="2:13" hidden="1" x14ac:dyDescent="0.25">
      <c r="B197" s="37" t="str">
        <f>CONCATENATE("13.",Prüfkriterien_1115[[#This Row],[Spalte2]])</f>
        <v>13.3</v>
      </c>
      <c r="C197" s="38">
        <f>ROW()-ROW(Prüfkriterien_1115[[#Headers],[Spalte3]])</f>
        <v>3</v>
      </c>
      <c r="D197" s="38">
        <f>(Prüfkriterien_1115[Spalte2]+130)/10</f>
        <v>13.3</v>
      </c>
      <c r="E197" s="26"/>
      <c r="F197" s="27"/>
      <c r="G197" s="27"/>
      <c r="H197" s="52"/>
      <c r="I197" s="52"/>
      <c r="J197" s="52"/>
      <c r="K197" s="52"/>
      <c r="L197" s="52"/>
      <c r="M197" s="66"/>
    </row>
    <row r="198" spans="2:13" hidden="1" x14ac:dyDescent="0.25">
      <c r="B198" s="37" t="str">
        <f>CONCATENATE("13.",Prüfkriterien_1115[[#This Row],[Spalte2]])</f>
        <v>13.4</v>
      </c>
      <c r="C198" s="38">
        <f>ROW()-ROW(Prüfkriterien_1115[[#Headers],[Spalte3]])</f>
        <v>4</v>
      </c>
      <c r="D198" s="38">
        <f>(Prüfkriterien_1115[Spalte2]+130)/10</f>
        <v>13.4</v>
      </c>
      <c r="E198" s="26"/>
      <c r="F198" s="27"/>
      <c r="G198" s="27"/>
      <c r="H198" s="52"/>
      <c r="I198" s="52"/>
      <c r="J198" s="52"/>
      <c r="K198" s="52"/>
      <c r="L198" s="52"/>
      <c r="M198" s="66"/>
    </row>
    <row r="199" spans="2:13" hidden="1" x14ac:dyDescent="0.25">
      <c r="B199" s="44" t="str">
        <f>CONCATENATE("13.",Prüfkriterien_1115[[#This Row],[Spalte2]])</f>
        <v>13.5</v>
      </c>
      <c r="C199" s="45">
        <f>ROW()-ROW(Prüfkriterien_1115[[#Headers],[Spalte3]])</f>
        <v>5</v>
      </c>
      <c r="D199" s="45">
        <f>(Prüfkriterien_1115[Spalte2]+130)/10</f>
        <v>13.5</v>
      </c>
      <c r="E199" s="46"/>
      <c r="F199" s="47"/>
      <c r="G199" s="47"/>
      <c r="H199" s="52"/>
      <c r="I199" s="52"/>
      <c r="J199" s="52"/>
      <c r="K199" s="52"/>
      <c r="L199" s="52"/>
      <c r="M199" s="66"/>
    </row>
    <row r="200" spans="2:13" hidden="1" x14ac:dyDescent="0.25">
      <c r="B200" s="114" t="s">
        <v>85</v>
      </c>
      <c r="C200" s="115"/>
      <c r="D200" s="115"/>
      <c r="E200" s="115"/>
      <c r="F200" s="115"/>
      <c r="G200" s="115"/>
      <c r="H200" s="115"/>
      <c r="I200" s="115"/>
      <c r="J200" s="115"/>
      <c r="K200" s="115"/>
      <c r="L200" s="115"/>
      <c r="M200" s="116"/>
    </row>
    <row r="201" spans="2:13" hidden="1" x14ac:dyDescent="0.25">
      <c r="B201" s="37" t="s">
        <v>39</v>
      </c>
      <c r="C201" s="38" t="s">
        <v>40</v>
      </c>
      <c r="D201" s="38" t="s">
        <v>41</v>
      </c>
      <c r="E201" s="26" t="s">
        <v>42</v>
      </c>
      <c r="F201" s="27" t="s">
        <v>43</v>
      </c>
      <c r="G201" s="27" t="s">
        <v>46</v>
      </c>
      <c r="H201" s="28" t="s">
        <v>47</v>
      </c>
      <c r="I201" s="28" t="s">
        <v>48</v>
      </c>
      <c r="J201" s="28" t="s">
        <v>49</v>
      </c>
      <c r="K201" s="28" t="s">
        <v>50</v>
      </c>
      <c r="L201" s="28" t="s">
        <v>51</v>
      </c>
      <c r="M201" s="67" t="s">
        <v>52</v>
      </c>
    </row>
    <row r="202" spans="2:13" hidden="1" x14ac:dyDescent="0.25">
      <c r="B202" s="37" t="str">
        <f>CONCATENATE("14.",Prüfkriterien_1116[[#This Row],[Spalte2]])</f>
        <v>14.1</v>
      </c>
      <c r="C202" s="38">
        <f>ROW()-ROW(Prüfkriterien_1116[[#Headers],[Spalte3]])</f>
        <v>1</v>
      </c>
      <c r="D202" s="38">
        <f>(Prüfkriterien_1116[Spalte2]+140)/10</f>
        <v>14.1</v>
      </c>
      <c r="E202" s="26"/>
      <c r="F202" s="27"/>
      <c r="G202" s="27"/>
      <c r="H202" s="52"/>
      <c r="I202" s="52"/>
      <c r="J202" s="52"/>
      <c r="K202" s="52"/>
      <c r="L202" s="52"/>
      <c r="M202" s="66"/>
    </row>
    <row r="203" spans="2:13" hidden="1" x14ac:dyDescent="0.25">
      <c r="B203" s="44" t="str">
        <f>CONCATENATE("14.",Prüfkriterien_1116[[#This Row],[Spalte2]])</f>
        <v>14.2</v>
      </c>
      <c r="C203" s="45">
        <f>ROW()-ROW(Prüfkriterien_1116[[#Headers],[Spalte3]])</f>
        <v>2</v>
      </c>
      <c r="D203" s="45">
        <f>(Prüfkriterien_1116[Spalte2]+140)/10</f>
        <v>14.2</v>
      </c>
      <c r="E203" s="46"/>
      <c r="F203" s="47"/>
      <c r="G203" s="47"/>
      <c r="H203" s="52"/>
      <c r="I203" s="52"/>
      <c r="J203" s="52"/>
      <c r="K203" s="52"/>
      <c r="L203" s="52"/>
      <c r="M203" s="66"/>
    </row>
    <row r="204" spans="2:13" hidden="1" x14ac:dyDescent="0.25">
      <c r="B204" s="37" t="str">
        <f>CONCATENATE("14.",Prüfkriterien_1116[[#This Row],[Spalte2]])</f>
        <v>14.3</v>
      </c>
      <c r="C204" s="38">
        <f>ROW()-ROW(Prüfkriterien_1116[[#Headers],[Spalte3]])</f>
        <v>3</v>
      </c>
      <c r="D204" s="38">
        <f>(Prüfkriterien_1116[Spalte2]+140)/10</f>
        <v>14.3</v>
      </c>
      <c r="E204" s="26"/>
      <c r="F204" s="27"/>
      <c r="G204" s="27"/>
      <c r="H204" s="52"/>
      <c r="I204" s="52"/>
      <c r="J204" s="52"/>
      <c r="K204" s="52"/>
      <c r="L204" s="52"/>
      <c r="M204" s="66"/>
    </row>
    <row r="205" spans="2:13" hidden="1" x14ac:dyDescent="0.25">
      <c r="B205" s="37" t="str">
        <f>CONCATENATE("14.",Prüfkriterien_1116[[#This Row],[Spalte2]])</f>
        <v>14.4</v>
      </c>
      <c r="C205" s="38">
        <f>ROW()-ROW(Prüfkriterien_1116[[#Headers],[Spalte3]])</f>
        <v>4</v>
      </c>
      <c r="D205" s="38">
        <f>(Prüfkriterien_1116[Spalte2]+140)/10</f>
        <v>14.4</v>
      </c>
      <c r="E205" s="26"/>
      <c r="F205" s="27"/>
      <c r="G205" s="27"/>
      <c r="H205" s="52"/>
      <c r="I205" s="52"/>
      <c r="J205" s="52"/>
      <c r="K205" s="52"/>
      <c r="L205" s="52"/>
      <c r="M205" s="66"/>
    </row>
    <row r="206" spans="2:13" hidden="1" x14ac:dyDescent="0.25">
      <c r="B206" s="44" t="str">
        <f>CONCATENATE("14.",Prüfkriterien_1116[[#This Row],[Spalte2]])</f>
        <v>14.5</v>
      </c>
      <c r="C206" s="45">
        <f>ROW()-ROW(Prüfkriterien_1116[[#Headers],[Spalte3]])</f>
        <v>5</v>
      </c>
      <c r="D206" s="45">
        <f>(Prüfkriterien_1116[Spalte2]+140)/10</f>
        <v>14.5</v>
      </c>
      <c r="E206" s="46"/>
      <c r="F206" s="47"/>
      <c r="G206" s="47"/>
      <c r="H206" s="52"/>
      <c r="I206" s="52"/>
      <c r="J206" s="52"/>
      <c r="K206" s="52"/>
      <c r="L206" s="52"/>
      <c r="M206" s="66"/>
    </row>
    <row r="207" spans="2:13" hidden="1" x14ac:dyDescent="0.25">
      <c r="B207" s="114" t="s">
        <v>86</v>
      </c>
      <c r="C207" s="115"/>
      <c r="D207" s="115"/>
      <c r="E207" s="115"/>
      <c r="F207" s="115"/>
      <c r="G207" s="115"/>
      <c r="H207" s="115"/>
      <c r="I207" s="115"/>
      <c r="J207" s="115"/>
      <c r="K207" s="115"/>
      <c r="L207" s="115"/>
      <c r="M207" s="116"/>
    </row>
    <row r="208" spans="2:13" hidden="1" x14ac:dyDescent="0.25">
      <c r="B208" s="37" t="s">
        <v>39</v>
      </c>
      <c r="C208" s="38" t="s">
        <v>40</v>
      </c>
      <c r="D208" s="38" t="s">
        <v>41</v>
      </c>
      <c r="E208" s="26" t="s">
        <v>42</v>
      </c>
      <c r="F208" s="27" t="s">
        <v>43</v>
      </c>
      <c r="G208" s="27" t="s">
        <v>46</v>
      </c>
      <c r="H208" s="28" t="s">
        <v>47</v>
      </c>
      <c r="I208" s="28" t="s">
        <v>48</v>
      </c>
      <c r="J208" s="28" t="s">
        <v>49</v>
      </c>
      <c r="K208" s="28" t="s">
        <v>50</v>
      </c>
      <c r="L208" s="28" t="s">
        <v>51</v>
      </c>
      <c r="M208" s="67" t="s">
        <v>52</v>
      </c>
    </row>
    <row r="209" spans="2:13" hidden="1" x14ac:dyDescent="0.25">
      <c r="B209" s="37" t="str">
        <f>CONCATENATE("15.",Prüfkriterien_1117[[#This Row],[Spalte2]])</f>
        <v>15.1</v>
      </c>
      <c r="C209" s="38">
        <f>ROW()-ROW(Prüfkriterien_1117[[#Headers],[Spalte3]])</f>
        <v>1</v>
      </c>
      <c r="D209" s="38">
        <f>(Prüfkriterien_1117[Spalte2]+150)/10</f>
        <v>15.1</v>
      </c>
      <c r="E209" s="26"/>
      <c r="F209" s="27"/>
      <c r="G209" s="27"/>
      <c r="H209" s="52"/>
      <c r="I209" s="52"/>
      <c r="J209" s="52"/>
      <c r="K209" s="52"/>
      <c r="L209" s="52"/>
      <c r="M209" s="66"/>
    </row>
    <row r="210" spans="2:13" hidden="1" x14ac:dyDescent="0.25">
      <c r="B210" s="44" t="str">
        <f>CONCATENATE("15.",Prüfkriterien_1117[[#This Row],[Spalte2]])</f>
        <v>15.2</v>
      </c>
      <c r="C210" s="45">
        <f>ROW()-ROW(Prüfkriterien_1117[[#Headers],[Spalte3]])</f>
        <v>2</v>
      </c>
      <c r="D210" s="45">
        <f>(Prüfkriterien_1117[Spalte2]+150)/10</f>
        <v>15.2</v>
      </c>
      <c r="E210" s="46"/>
      <c r="F210" s="47"/>
      <c r="G210" s="47"/>
      <c r="H210" s="52"/>
      <c r="I210" s="52"/>
      <c r="J210" s="52"/>
      <c r="K210" s="52"/>
      <c r="L210" s="52"/>
      <c r="M210" s="66"/>
    </row>
    <row r="211" spans="2:13" hidden="1" x14ac:dyDescent="0.25">
      <c r="B211" s="37" t="str">
        <f>CONCATENATE("15.",Prüfkriterien_1117[[#This Row],[Spalte2]])</f>
        <v>15.3</v>
      </c>
      <c r="C211" s="38">
        <f>ROW()-ROW(Prüfkriterien_1117[[#Headers],[Spalte3]])</f>
        <v>3</v>
      </c>
      <c r="D211" s="38">
        <f>(Prüfkriterien_1117[Spalte2]+150)/10</f>
        <v>15.3</v>
      </c>
      <c r="E211" s="26"/>
      <c r="F211" s="27"/>
      <c r="G211" s="27"/>
      <c r="H211" s="52"/>
      <c r="I211" s="52"/>
      <c r="J211" s="52"/>
      <c r="K211" s="52"/>
      <c r="L211" s="52"/>
      <c r="M211" s="66"/>
    </row>
    <row r="212" spans="2:13" hidden="1" x14ac:dyDescent="0.25">
      <c r="B212" s="37" t="str">
        <f>CONCATENATE("15.",Prüfkriterien_1117[[#This Row],[Spalte2]])</f>
        <v>15.4</v>
      </c>
      <c r="C212" s="38">
        <f>ROW()-ROW(Prüfkriterien_1117[[#Headers],[Spalte3]])</f>
        <v>4</v>
      </c>
      <c r="D212" s="38">
        <f>(Prüfkriterien_1117[Spalte2]+150)/10</f>
        <v>15.4</v>
      </c>
      <c r="E212" s="26"/>
      <c r="F212" s="27"/>
      <c r="G212" s="27"/>
      <c r="H212" s="52"/>
      <c r="I212" s="52"/>
      <c r="J212" s="52"/>
      <c r="K212" s="52"/>
      <c r="L212" s="52"/>
      <c r="M212" s="66"/>
    </row>
    <row r="213" spans="2:13" hidden="1" x14ac:dyDescent="0.25">
      <c r="B213" s="44" t="str">
        <f>CONCATENATE("15.",Prüfkriterien_1117[[#This Row],[Spalte2]])</f>
        <v>15.5</v>
      </c>
      <c r="C213" s="45">
        <f>ROW()-ROW(Prüfkriterien_1117[[#Headers],[Spalte3]])</f>
        <v>5</v>
      </c>
      <c r="D213" s="45">
        <f>(Prüfkriterien_1117[Spalte2]+150)/10</f>
        <v>15.5</v>
      </c>
      <c r="E213" s="46"/>
      <c r="F213" s="47"/>
      <c r="G213" s="47"/>
      <c r="H213" s="52"/>
      <c r="I213" s="52"/>
      <c r="J213" s="52"/>
      <c r="K213" s="52"/>
      <c r="L213" s="52"/>
      <c r="M213" s="66"/>
    </row>
    <row r="214" spans="2:13" hidden="1" x14ac:dyDescent="0.25">
      <c r="B214" s="114" t="s">
        <v>87</v>
      </c>
      <c r="C214" s="115"/>
      <c r="D214" s="115"/>
      <c r="E214" s="115"/>
      <c r="F214" s="115"/>
      <c r="G214" s="115"/>
      <c r="H214" s="115"/>
      <c r="I214" s="115"/>
      <c r="J214" s="115"/>
      <c r="K214" s="115"/>
      <c r="L214" s="115"/>
      <c r="M214" s="116"/>
    </row>
    <row r="215" spans="2:13" hidden="1" x14ac:dyDescent="0.25">
      <c r="B215" s="37" t="s">
        <v>39</v>
      </c>
      <c r="C215" s="38" t="s">
        <v>40</v>
      </c>
      <c r="D215" s="38" t="s">
        <v>41</v>
      </c>
      <c r="E215" s="26" t="s">
        <v>42</v>
      </c>
      <c r="F215" s="27" t="s">
        <v>43</v>
      </c>
      <c r="G215" s="27" t="s">
        <v>46</v>
      </c>
      <c r="H215" s="28" t="s">
        <v>47</v>
      </c>
      <c r="I215" s="28" t="s">
        <v>48</v>
      </c>
      <c r="J215" s="28" t="s">
        <v>49</v>
      </c>
      <c r="K215" s="28" t="s">
        <v>50</v>
      </c>
      <c r="L215" s="28" t="s">
        <v>51</v>
      </c>
      <c r="M215" s="67" t="s">
        <v>52</v>
      </c>
    </row>
    <row r="216" spans="2:13" hidden="1" x14ac:dyDescent="0.25">
      <c r="B216" s="37" t="str">
        <f>CONCATENATE("16.",Prüfkriterien_1118[[#This Row],[Spalte2]])</f>
        <v>16.1</v>
      </c>
      <c r="C216" s="38">
        <f>ROW()-ROW(Prüfkriterien_1118[[#Headers],[Spalte3]])</f>
        <v>1</v>
      </c>
      <c r="D216" s="38">
        <f>(Prüfkriterien_1118[Spalte2]+160)/10</f>
        <v>16.100000000000001</v>
      </c>
      <c r="E216" s="26"/>
      <c r="F216" s="27"/>
      <c r="G216" s="27"/>
      <c r="H216" s="52"/>
      <c r="I216" s="52"/>
      <c r="J216" s="52"/>
      <c r="K216" s="52"/>
      <c r="L216" s="52"/>
      <c r="M216" s="66"/>
    </row>
    <row r="217" spans="2:13" hidden="1" x14ac:dyDescent="0.25">
      <c r="B217" s="44" t="str">
        <f>CONCATENATE("16.",Prüfkriterien_1118[[#This Row],[Spalte2]])</f>
        <v>16.2</v>
      </c>
      <c r="C217" s="45">
        <f>ROW()-ROW(Prüfkriterien_1118[[#Headers],[Spalte3]])</f>
        <v>2</v>
      </c>
      <c r="D217" s="45">
        <f>(Prüfkriterien_1118[Spalte2]+160)/10</f>
        <v>16.2</v>
      </c>
      <c r="E217" s="46"/>
      <c r="F217" s="47"/>
      <c r="G217" s="47"/>
      <c r="H217" s="52"/>
      <c r="I217" s="52"/>
      <c r="J217" s="52"/>
      <c r="K217" s="52"/>
      <c r="L217" s="52"/>
      <c r="M217" s="66"/>
    </row>
    <row r="218" spans="2:13" hidden="1" x14ac:dyDescent="0.25">
      <c r="B218" s="37" t="str">
        <f>CONCATENATE("16.",Prüfkriterien_1118[[#This Row],[Spalte2]])</f>
        <v>16.3</v>
      </c>
      <c r="C218" s="38">
        <f>ROW()-ROW(Prüfkriterien_1118[[#Headers],[Spalte3]])</f>
        <v>3</v>
      </c>
      <c r="D218" s="38">
        <f>(Prüfkriterien_1118[Spalte2]+160)/10</f>
        <v>16.3</v>
      </c>
      <c r="E218" s="26"/>
      <c r="F218" s="27"/>
      <c r="G218" s="27"/>
      <c r="H218" s="52"/>
      <c r="I218" s="52"/>
      <c r="J218" s="52"/>
      <c r="K218" s="52"/>
      <c r="L218" s="52"/>
      <c r="M218" s="66"/>
    </row>
    <row r="219" spans="2:13" hidden="1" x14ac:dyDescent="0.25">
      <c r="B219" s="37" t="str">
        <f>CONCATENATE("16.",Prüfkriterien_1118[[#This Row],[Spalte2]])</f>
        <v>16.4</v>
      </c>
      <c r="C219" s="38">
        <f>ROW()-ROW(Prüfkriterien_1118[[#Headers],[Spalte3]])</f>
        <v>4</v>
      </c>
      <c r="D219" s="38">
        <f>(Prüfkriterien_1118[Spalte2]+160)/10</f>
        <v>16.399999999999999</v>
      </c>
      <c r="E219" s="26"/>
      <c r="F219" s="27"/>
      <c r="G219" s="27"/>
      <c r="H219" s="52"/>
      <c r="I219" s="52"/>
      <c r="J219" s="52"/>
      <c r="K219" s="52"/>
      <c r="L219" s="52"/>
      <c r="M219" s="66"/>
    </row>
    <row r="220" spans="2:13" hidden="1" x14ac:dyDescent="0.25">
      <c r="B220" s="44" t="str">
        <f>CONCATENATE("16.",Prüfkriterien_1118[[#This Row],[Spalte2]])</f>
        <v>16.5</v>
      </c>
      <c r="C220" s="45">
        <f>ROW()-ROW(Prüfkriterien_1118[[#Headers],[Spalte3]])</f>
        <v>5</v>
      </c>
      <c r="D220" s="45">
        <f>(Prüfkriterien_1118[Spalte2]+160)/10</f>
        <v>16.5</v>
      </c>
      <c r="E220" s="46"/>
      <c r="F220" s="47"/>
      <c r="G220" s="47"/>
      <c r="H220" s="52"/>
      <c r="I220" s="52"/>
      <c r="J220" s="52"/>
      <c r="K220" s="52"/>
      <c r="L220" s="52"/>
      <c r="M220" s="66"/>
    </row>
    <row r="221" spans="2:13" hidden="1" x14ac:dyDescent="0.25">
      <c r="B221" s="114" t="s">
        <v>88</v>
      </c>
      <c r="C221" s="115"/>
      <c r="D221" s="115"/>
      <c r="E221" s="115"/>
      <c r="F221" s="115"/>
      <c r="G221" s="115"/>
      <c r="H221" s="115"/>
      <c r="I221" s="115"/>
      <c r="J221" s="115"/>
      <c r="K221" s="115"/>
      <c r="L221" s="115"/>
      <c r="M221" s="116"/>
    </row>
    <row r="222" spans="2:13" hidden="1" x14ac:dyDescent="0.25">
      <c r="B222" s="37" t="s">
        <v>39</v>
      </c>
      <c r="C222" s="38" t="s">
        <v>40</v>
      </c>
      <c r="D222" s="38" t="s">
        <v>41</v>
      </c>
      <c r="E222" s="26" t="s">
        <v>42</v>
      </c>
      <c r="F222" s="27" t="s">
        <v>43</v>
      </c>
      <c r="G222" s="27" t="s">
        <v>46</v>
      </c>
      <c r="H222" s="28" t="s">
        <v>47</v>
      </c>
      <c r="I222" s="28" t="s">
        <v>48</v>
      </c>
      <c r="J222" s="28" t="s">
        <v>49</v>
      </c>
      <c r="K222" s="28" t="s">
        <v>50</v>
      </c>
      <c r="L222" s="28" t="s">
        <v>51</v>
      </c>
      <c r="M222" s="67" t="s">
        <v>52</v>
      </c>
    </row>
    <row r="223" spans="2:13" hidden="1" x14ac:dyDescent="0.25">
      <c r="B223" s="37" t="str">
        <f>CONCATENATE("17.",Prüfkriterien_1119[[#This Row],[Spalte2]])</f>
        <v>17.1</v>
      </c>
      <c r="C223" s="38">
        <f>ROW()-ROW(Prüfkriterien_1119[[#Headers],[Spalte3]])</f>
        <v>1</v>
      </c>
      <c r="D223" s="38">
        <f>(Prüfkriterien_1119[Spalte2]+170)/10</f>
        <v>17.100000000000001</v>
      </c>
      <c r="E223" s="26"/>
      <c r="F223" s="27"/>
      <c r="G223" s="27"/>
      <c r="H223" s="52"/>
      <c r="I223" s="52"/>
      <c r="J223" s="52"/>
      <c r="K223" s="52"/>
      <c r="L223" s="52"/>
      <c r="M223" s="66"/>
    </row>
    <row r="224" spans="2:13" hidden="1" x14ac:dyDescent="0.25">
      <c r="B224" s="44" t="str">
        <f>CONCATENATE("17.",Prüfkriterien_1119[[#This Row],[Spalte2]])</f>
        <v>17.2</v>
      </c>
      <c r="C224" s="45">
        <f>ROW()-ROW(Prüfkriterien_1119[[#Headers],[Spalte3]])</f>
        <v>2</v>
      </c>
      <c r="D224" s="45">
        <f>(Prüfkriterien_1119[Spalte2]+170)/10</f>
        <v>17.2</v>
      </c>
      <c r="E224" s="46"/>
      <c r="F224" s="47"/>
      <c r="G224" s="47"/>
      <c r="H224" s="52"/>
      <c r="I224" s="52"/>
      <c r="J224" s="52"/>
      <c r="K224" s="52"/>
      <c r="L224" s="52"/>
      <c r="M224" s="66"/>
    </row>
    <row r="225" spans="2:13" hidden="1" x14ac:dyDescent="0.25">
      <c r="B225" s="37" t="str">
        <f>CONCATENATE("17.",Prüfkriterien_1119[[#This Row],[Spalte2]])</f>
        <v>17.3</v>
      </c>
      <c r="C225" s="38">
        <f>ROW()-ROW(Prüfkriterien_1119[[#Headers],[Spalte3]])</f>
        <v>3</v>
      </c>
      <c r="D225" s="38">
        <f>(Prüfkriterien_1119[Spalte2]+170)/10</f>
        <v>17.3</v>
      </c>
      <c r="E225" s="26"/>
      <c r="F225" s="27"/>
      <c r="G225" s="27"/>
      <c r="H225" s="52"/>
      <c r="I225" s="52"/>
      <c r="J225" s="52"/>
      <c r="K225" s="52"/>
      <c r="L225" s="52"/>
      <c r="M225" s="66"/>
    </row>
    <row r="226" spans="2:13" hidden="1" x14ac:dyDescent="0.25">
      <c r="B226" s="37" t="str">
        <f>CONCATENATE("17.",Prüfkriterien_1119[[#This Row],[Spalte2]])</f>
        <v>17.4</v>
      </c>
      <c r="C226" s="38">
        <f>ROW()-ROW(Prüfkriterien_1119[[#Headers],[Spalte3]])</f>
        <v>4</v>
      </c>
      <c r="D226" s="38">
        <f>(Prüfkriterien_1119[Spalte2]+170)/10</f>
        <v>17.399999999999999</v>
      </c>
      <c r="E226" s="26"/>
      <c r="F226" s="27"/>
      <c r="G226" s="27"/>
      <c r="H226" s="52"/>
      <c r="I226" s="52"/>
      <c r="J226" s="52"/>
      <c r="K226" s="52"/>
      <c r="L226" s="52"/>
      <c r="M226" s="66"/>
    </row>
    <row r="227" spans="2:13" hidden="1" x14ac:dyDescent="0.25">
      <c r="B227" s="44" t="str">
        <f>CONCATENATE("17.",Prüfkriterien_1119[[#This Row],[Spalte2]])</f>
        <v>17.5</v>
      </c>
      <c r="C227" s="45">
        <f>ROW()-ROW(Prüfkriterien_1119[[#Headers],[Spalte3]])</f>
        <v>5</v>
      </c>
      <c r="D227" s="45">
        <f>(Prüfkriterien_1119[Spalte2]+170)/10</f>
        <v>17.5</v>
      </c>
      <c r="E227" s="46"/>
      <c r="F227" s="47"/>
      <c r="G227" s="47"/>
      <c r="H227" s="52"/>
      <c r="I227" s="52"/>
      <c r="J227" s="52"/>
      <c r="K227" s="52"/>
      <c r="L227" s="52"/>
      <c r="M227" s="66"/>
    </row>
    <row r="228" spans="2:13" hidden="1" x14ac:dyDescent="0.25">
      <c r="B228" s="114" t="s">
        <v>89</v>
      </c>
      <c r="C228" s="115"/>
      <c r="D228" s="115"/>
      <c r="E228" s="115"/>
      <c r="F228" s="115"/>
      <c r="G228" s="115"/>
      <c r="H228" s="115"/>
      <c r="I228" s="115"/>
      <c r="J228" s="115"/>
      <c r="K228" s="115"/>
      <c r="L228" s="115"/>
      <c r="M228" s="116"/>
    </row>
    <row r="229" spans="2:13" hidden="1" x14ac:dyDescent="0.25">
      <c r="B229" s="37" t="s">
        <v>39</v>
      </c>
      <c r="C229" s="38" t="s">
        <v>40</v>
      </c>
      <c r="D229" s="38" t="s">
        <v>41</v>
      </c>
      <c r="E229" s="26" t="s">
        <v>42</v>
      </c>
      <c r="F229" s="27" t="s">
        <v>43</v>
      </c>
      <c r="G229" s="27" t="s">
        <v>46</v>
      </c>
      <c r="H229" s="28" t="s">
        <v>47</v>
      </c>
      <c r="I229" s="28" t="s">
        <v>48</v>
      </c>
      <c r="J229" s="28" t="s">
        <v>49</v>
      </c>
      <c r="K229" s="28" t="s">
        <v>50</v>
      </c>
      <c r="L229" s="28" t="s">
        <v>51</v>
      </c>
      <c r="M229" s="67" t="s">
        <v>52</v>
      </c>
    </row>
    <row r="230" spans="2:13" hidden="1" x14ac:dyDescent="0.25">
      <c r="B230" s="37" t="str">
        <f>CONCATENATE("18.",Prüfkriterien_1120[[#This Row],[Spalte2]])</f>
        <v>18.1</v>
      </c>
      <c r="C230" s="38">
        <f>ROW()-ROW(Prüfkriterien_1120[[#Headers],[Spalte3]])</f>
        <v>1</v>
      </c>
      <c r="D230" s="38">
        <f>(Prüfkriterien_1120[Spalte2]+180)/10</f>
        <v>18.100000000000001</v>
      </c>
      <c r="E230" s="26"/>
      <c r="F230" s="27"/>
      <c r="G230" s="27"/>
      <c r="H230" s="52"/>
      <c r="I230" s="52"/>
      <c r="J230" s="52"/>
      <c r="K230" s="52"/>
      <c r="L230" s="52"/>
      <c r="M230" s="66"/>
    </row>
    <row r="231" spans="2:13" hidden="1" x14ac:dyDescent="0.25">
      <c r="B231" s="44" t="str">
        <f>CONCATENATE("18.",Prüfkriterien_1120[[#This Row],[Spalte2]])</f>
        <v>18.2</v>
      </c>
      <c r="C231" s="45">
        <f>ROW()-ROW(Prüfkriterien_1120[[#Headers],[Spalte3]])</f>
        <v>2</v>
      </c>
      <c r="D231" s="45">
        <f>(Prüfkriterien_1120[Spalte2]+180)/10</f>
        <v>18.2</v>
      </c>
      <c r="E231" s="46"/>
      <c r="F231" s="47"/>
      <c r="G231" s="47"/>
      <c r="H231" s="52"/>
      <c r="I231" s="52"/>
      <c r="J231" s="52"/>
      <c r="K231" s="52"/>
      <c r="L231" s="52"/>
      <c r="M231" s="66"/>
    </row>
    <row r="232" spans="2:13" hidden="1" x14ac:dyDescent="0.25">
      <c r="B232" s="37" t="str">
        <f>CONCATENATE("18.",Prüfkriterien_1120[[#This Row],[Spalte2]])</f>
        <v>18.3</v>
      </c>
      <c r="C232" s="38">
        <f>ROW()-ROW(Prüfkriterien_1120[[#Headers],[Spalte3]])</f>
        <v>3</v>
      </c>
      <c r="D232" s="38">
        <f>(Prüfkriterien_1120[Spalte2]+180)/10</f>
        <v>18.3</v>
      </c>
      <c r="E232" s="26"/>
      <c r="F232" s="27"/>
      <c r="G232" s="27"/>
      <c r="H232" s="52"/>
      <c r="I232" s="52"/>
      <c r="J232" s="52"/>
      <c r="K232" s="52"/>
      <c r="L232" s="52"/>
      <c r="M232" s="66"/>
    </row>
    <row r="233" spans="2:13" hidden="1" x14ac:dyDescent="0.25">
      <c r="B233" s="37" t="str">
        <f>CONCATENATE("18.",Prüfkriterien_1120[[#This Row],[Spalte2]])</f>
        <v>18.4</v>
      </c>
      <c r="C233" s="38">
        <f>ROW()-ROW(Prüfkriterien_1120[[#Headers],[Spalte3]])</f>
        <v>4</v>
      </c>
      <c r="D233" s="38">
        <f>(Prüfkriterien_1120[Spalte2]+180)/10</f>
        <v>18.399999999999999</v>
      </c>
      <c r="E233" s="26"/>
      <c r="F233" s="27"/>
      <c r="G233" s="27"/>
      <c r="H233" s="52"/>
      <c r="I233" s="52"/>
      <c r="J233" s="52"/>
      <c r="K233" s="52"/>
      <c r="L233" s="52"/>
      <c r="M233" s="66"/>
    </row>
    <row r="234" spans="2:13" hidden="1" x14ac:dyDescent="0.25">
      <c r="B234" s="44" t="str">
        <f>CONCATENATE("18.",Prüfkriterien_1120[[#This Row],[Spalte2]])</f>
        <v>18.5</v>
      </c>
      <c r="C234" s="45">
        <f>ROW()-ROW(Prüfkriterien_1120[[#Headers],[Spalte3]])</f>
        <v>5</v>
      </c>
      <c r="D234" s="45">
        <f>(Prüfkriterien_1120[Spalte2]+180)/10</f>
        <v>18.5</v>
      </c>
      <c r="E234" s="46"/>
      <c r="F234" s="47"/>
      <c r="G234" s="47"/>
      <c r="H234" s="52"/>
      <c r="I234" s="52"/>
      <c r="J234" s="52"/>
      <c r="K234" s="52"/>
      <c r="L234" s="52"/>
      <c r="M234" s="66"/>
    </row>
    <row r="235" spans="2:13" hidden="1" x14ac:dyDescent="0.25">
      <c r="B235" s="114" t="s">
        <v>90</v>
      </c>
      <c r="C235" s="115"/>
      <c r="D235" s="115"/>
      <c r="E235" s="115"/>
      <c r="F235" s="115"/>
      <c r="G235" s="115"/>
      <c r="H235" s="115"/>
      <c r="I235" s="115"/>
      <c r="J235" s="115"/>
      <c r="K235" s="115"/>
      <c r="L235" s="115"/>
      <c r="M235" s="116"/>
    </row>
    <row r="236" spans="2:13" hidden="1" x14ac:dyDescent="0.25">
      <c r="B236" s="37" t="s">
        <v>39</v>
      </c>
      <c r="C236" s="38" t="s">
        <v>40</v>
      </c>
      <c r="D236" s="38" t="s">
        <v>41</v>
      </c>
      <c r="E236" s="26" t="s">
        <v>42</v>
      </c>
      <c r="F236" s="27" t="s">
        <v>43</v>
      </c>
      <c r="G236" s="27" t="s">
        <v>46</v>
      </c>
      <c r="H236" s="28" t="s">
        <v>47</v>
      </c>
      <c r="I236" s="28" t="s">
        <v>48</v>
      </c>
      <c r="J236" s="28" t="s">
        <v>49</v>
      </c>
      <c r="K236" s="28" t="s">
        <v>50</v>
      </c>
      <c r="L236" s="28" t="s">
        <v>51</v>
      </c>
      <c r="M236" s="67" t="s">
        <v>52</v>
      </c>
    </row>
    <row r="237" spans="2:13" hidden="1" x14ac:dyDescent="0.25">
      <c r="B237" s="37" t="str">
        <f>CONCATENATE("19.",Prüfkriterien_1121[[#This Row],[Spalte2]])</f>
        <v>19.1</v>
      </c>
      <c r="C237" s="38">
        <f>ROW()-ROW(Prüfkriterien_1121[[#Headers],[Spalte3]])</f>
        <v>1</v>
      </c>
      <c r="D237" s="38">
        <f>(Prüfkriterien_1121[Spalte2]+190)/10</f>
        <v>19.100000000000001</v>
      </c>
      <c r="E237" s="26"/>
      <c r="F237" s="27"/>
      <c r="G237" s="27"/>
      <c r="H237" s="52"/>
      <c r="I237" s="52"/>
      <c r="J237" s="52"/>
      <c r="K237" s="52"/>
      <c r="L237" s="52"/>
      <c r="M237" s="66"/>
    </row>
    <row r="238" spans="2:13" hidden="1" x14ac:dyDescent="0.25">
      <c r="B238" s="44" t="str">
        <f>CONCATENATE("19.",Prüfkriterien_1121[[#This Row],[Spalte2]])</f>
        <v>19.2</v>
      </c>
      <c r="C238" s="45">
        <f>ROW()-ROW(Prüfkriterien_1121[[#Headers],[Spalte3]])</f>
        <v>2</v>
      </c>
      <c r="D238" s="45">
        <f>(Prüfkriterien_1121[Spalte2]+190)/10</f>
        <v>19.2</v>
      </c>
      <c r="E238" s="46"/>
      <c r="F238" s="47"/>
      <c r="G238" s="47"/>
      <c r="H238" s="52"/>
      <c r="I238" s="52"/>
      <c r="J238" s="52"/>
      <c r="K238" s="52"/>
      <c r="L238" s="52"/>
      <c r="M238" s="66"/>
    </row>
    <row r="239" spans="2:13" hidden="1" x14ac:dyDescent="0.25">
      <c r="B239" s="37" t="str">
        <f>CONCATENATE("19.",Prüfkriterien_1121[[#This Row],[Spalte2]])</f>
        <v>19.3</v>
      </c>
      <c r="C239" s="38">
        <f>ROW()-ROW(Prüfkriterien_1121[[#Headers],[Spalte3]])</f>
        <v>3</v>
      </c>
      <c r="D239" s="38">
        <f>(Prüfkriterien_1121[Spalte2]+190)/10</f>
        <v>19.3</v>
      </c>
      <c r="E239" s="26"/>
      <c r="F239" s="27"/>
      <c r="G239" s="27"/>
      <c r="H239" s="52"/>
      <c r="I239" s="52"/>
      <c r="J239" s="52"/>
      <c r="K239" s="52"/>
      <c r="L239" s="52"/>
      <c r="M239" s="66"/>
    </row>
    <row r="240" spans="2:13" hidden="1" x14ac:dyDescent="0.25">
      <c r="B240" s="37" t="str">
        <f>CONCATENATE("19.",Prüfkriterien_1121[[#This Row],[Spalte2]])</f>
        <v>19.4</v>
      </c>
      <c r="C240" s="38">
        <f>ROW()-ROW(Prüfkriterien_1121[[#Headers],[Spalte3]])</f>
        <v>4</v>
      </c>
      <c r="D240" s="38">
        <f>(Prüfkriterien_1121[Spalte2]+190)/10</f>
        <v>19.399999999999999</v>
      </c>
      <c r="E240" s="26"/>
      <c r="F240" s="27"/>
      <c r="G240" s="27"/>
      <c r="H240" s="52"/>
      <c r="I240" s="52"/>
      <c r="J240" s="52"/>
      <c r="K240" s="52"/>
      <c r="L240" s="52"/>
      <c r="M240" s="66"/>
    </row>
    <row r="241" spans="2:13" hidden="1" x14ac:dyDescent="0.25">
      <c r="B241" s="44" t="str">
        <f>CONCATENATE("19.",Prüfkriterien_1121[[#This Row],[Spalte2]])</f>
        <v>19.5</v>
      </c>
      <c r="C241" s="45">
        <f>ROW()-ROW(Prüfkriterien_1121[[#Headers],[Spalte3]])</f>
        <v>5</v>
      </c>
      <c r="D241" s="45">
        <f>(Prüfkriterien_1121[Spalte2]+190)/10</f>
        <v>19.5</v>
      </c>
      <c r="E241" s="46"/>
      <c r="F241" s="47"/>
      <c r="G241" s="47"/>
      <c r="H241" s="52"/>
      <c r="I241" s="52"/>
      <c r="J241" s="52"/>
      <c r="K241" s="52"/>
      <c r="L241" s="52"/>
      <c r="M241" s="66"/>
    </row>
    <row r="242" spans="2:13" hidden="1" x14ac:dyDescent="0.25">
      <c r="B242" s="114" t="s">
        <v>91</v>
      </c>
      <c r="C242" s="115"/>
      <c r="D242" s="115"/>
      <c r="E242" s="115"/>
      <c r="F242" s="115"/>
      <c r="G242" s="115"/>
      <c r="H242" s="115"/>
      <c r="I242" s="115"/>
      <c r="J242" s="115"/>
      <c r="K242" s="115"/>
      <c r="L242" s="115"/>
      <c r="M242" s="116"/>
    </row>
    <row r="243" spans="2:13" hidden="1" x14ac:dyDescent="0.25">
      <c r="B243" s="37" t="s">
        <v>39</v>
      </c>
      <c r="C243" s="38" t="s">
        <v>40</v>
      </c>
      <c r="D243" s="38" t="s">
        <v>41</v>
      </c>
      <c r="E243" s="26" t="s">
        <v>42</v>
      </c>
      <c r="F243" s="27" t="s">
        <v>43</v>
      </c>
      <c r="G243" s="27" t="s">
        <v>46</v>
      </c>
      <c r="H243" s="28" t="s">
        <v>47</v>
      </c>
      <c r="I243" s="28" t="s">
        <v>48</v>
      </c>
      <c r="J243" s="28" t="s">
        <v>49</v>
      </c>
      <c r="K243" s="28" t="s">
        <v>50</v>
      </c>
      <c r="L243" s="28" t="s">
        <v>51</v>
      </c>
      <c r="M243" s="67" t="s">
        <v>52</v>
      </c>
    </row>
    <row r="244" spans="2:13" hidden="1" x14ac:dyDescent="0.25">
      <c r="B244" s="37" t="str">
        <f>CONCATENATE("20.",Prüfkriterien_1122[[#This Row],[Spalte2]])</f>
        <v>20.1</v>
      </c>
      <c r="C244" s="38">
        <f>ROW()-ROW(Prüfkriterien_1122[[#Headers],[Spalte3]])</f>
        <v>1</v>
      </c>
      <c r="D244" s="38">
        <f>(Prüfkriterien_1122[Spalte2]+200)/10</f>
        <v>20.100000000000001</v>
      </c>
      <c r="E244" s="26"/>
      <c r="F244" s="27"/>
      <c r="G244" s="27"/>
      <c r="H244" s="52"/>
      <c r="I244" s="52"/>
      <c r="J244" s="52"/>
      <c r="K244" s="52"/>
      <c r="L244" s="52"/>
      <c r="M244" s="66"/>
    </row>
    <row r="245" spans="2:13" hidden="1" x14ac:dyDescent="0.25">
      <c r="B245" s="44" t="str">
        <f>CONCATENATE("20.",Prüfkriterien_1122[[#This Row],[Spalte2]])</f>
        <v>20.2</v>
      </c>
      <c r="C245" s="45">
        <f>ROW()-ROW(Prüfkriterien_1122[[#Headers],[Spalte3]])</f>
        <v>2</v>
      </c>
      <c r="D245" s="45">
        <f>(Prüfkriterien_1122[Spalte2]+200)/10</f>
        <v>20.2</v>
      </c>
      <c r="E245" s="46"/>
      <c r="F245" s="47"/>
      <c r="G245" s="47"/>
      <c r="H245" s="52"/>
      <c r="I245" s="52"/>
      <c r="J245" s="52"/>
      <c r="K245" s="52"/>
      <c r="L245" s="52"/>
      <c r="M245" s="66"/>
    </row>
    <row r="246" spans="2:13" hidden="1" x14ac:dyDescent="0.25">
      <c r="B246" s="37" t="str">
        <f>CONCATENATE("20.",Prüfkriterien_1122[[#This Row],[Spalte2]])</f>
        <v>20.3</v>
      </c>
      <c r="C246" s="38">
        <f>ROW()-ROW(Prüfkriterien_1122[[#Headers],[Spalte3]])</f>
        <v>3</v>
      </c>
      <c r="D246" s="38">
        <f>(Prüfkriterien_1122[Spalte2]+200)/10</f>
        <v>20.3</v>
      </c>
      <c r="E246" s="26"/>
      <c r="F246" s="27"/>
      <c r="G246" s="27"/>
      <c r="H246" s="52"/>
      <c r="I246" s="52"/>
      <c r="J246" s="52"/>
      <c r="K246" s="52"/>
      <c r="L246" s="52"/>
      <c r="M246" s="66"/>
    </row>
    <row r="247" spans="2:13" hidden="1" x14ac:dyDescent="0.25">
      <c r="B247" s="37" t="str">
        <f>CONCATENATE("20.",Prüfkriterien_1122[[#This Row],[Spalte2]])</f>
        <v>20.4</v>
      </c>
      <c r="C247" s="38">
        <f>ROW()-ROW(Prüfkriterien_1122[[#Headers],[Spalte3]])</f>
        <v>4</v>
      </c>
      <c r="D247" s="38">
        <f>(Prüfkriterien_1122[Spalte2]+200)/10</f>
        <v>20.399999999999999</v>
      </c>
      <c r="E247" s="26"/>
      <c r="F247" s="27"/>
      <c r="G247" s="27"/>
      <c r="H247" s="52"/>
      <c r="I247" s="52"/>
      <c r="J247" s="52"/>
      <c r="K247" s="52"/>
      <c r="L247" s="52"/>
      <c r="M247" s="66"/>
    </row>
    <row r="248" spans="2:13" hidden="1" x14ac:dyDescent="0.25">
      <c r="B248" s="44" t="str">
        <f>CONCATENATE("20.",Prüfkriterien_1122[[#This Row],[Spalte2]])</f>
        <v>20.5</v>
      </c>
      <c r="C248" s="45">
        <f>ROW()-ROW(Prüfkriterien_1122[[#Headers],[Spalte3]])</f>
        <v>5</v>
      </c>
      <c r="D248" s="45">
        <f>(Prüfkriterien_1122[Spalte2]+200)/10</f>
        <v>20.5</v>
      </c>
      <c r="E248" s="46"/>
      <c r="F248" s="47"/>
      <c r="G248" s="47"/>
      <c r="H248" s="52"/>
      <c r="I248" s="52"/>
      <c r="J248" s="52"/>
      <c r="K248" s="52"/>
      <c r="L248" s="52"/>
      <c r="M248" s="66"/>
    </row>
  </sheetData>
  <sheetProtection algorithmName="SHA-512" hashValue="1WLpxxXx2DHXBJjHBgNhOwIMtKlnr3GYlEtBSPkONEVst+tp1uC/y3TONNFXB0l7PTcKTaBBiiYqi5ZxLiN3Yg==" saltValue="cPst/7YewCzS4sQCPG0BFQ==" spinCount="100000" sheet="1" formatCells="0" formatRows="0" selectLockedCells="1"/>
  <mergeCells count="32">
    <mergeCell ref="B120:M120"/>
    <mergeCell ref="C4:K4"/>
    <mergeCell ref="B6:B7"/>
    <mergeCell ref="C6:C7"/>
    <mergeCell ref="E6:E7"/>
    <mergeCell ref="F6:F7"/>
    <mergeCell ref="G6:G7"/>
    <mergeCell ref="H6:L6"/>
    <mergeCell ref="M6:M7"/>
    <mergeCell ref="D6:D7"/>
    <mergeCell ref="B106:M106"/>
    <mergeCell ref="B2:M2"/>
    <mergeCell ref="B5:M5"/>
    <mergeCell ref="B8:M8"/>
    <mergeCell ref="B25:M25"/>
    <mergeCell ref="B34:M34"/>
    <mergeCell ref="B3:M3"/>
    <mergeCell ref="B179:M179"/>
    <mergeCell ref="B138:M138"/>
    <mergeCell ref="B149:M149"/>
    <mergeCell ref="B158:M158"/>
    <mergeCell ref="B165:M165"/>
    <mergeCell ref="B172:M172"/>
    <mergeCell ref="B221:M221"/>
    <mergeCell ref="B228:M228"/>
    <mergeCell ref="B235:M235"/>
    <mergeCell ref="B242:M242"/>
    <mergeCell ref="B186:M186"/>
    <mergeCell ref="B193:M193"/>
    <mergeCell ref="B200:M200"/>
    <mergeCell ref="B207:M207"/>
    <mergeCell ref="B214:M214"/>
  </mergeCells>
  <dataValidations count="2">
    <dataValidation type="list" allowBlank="1" showInputMessage="1" showErrorMessage="1" sqref="C4:K4">
      <formula1>_Betriebsname</formula1>
    </dataValidation>
    <dataValidation type="list" allowBlank="1" showInputMessage="1" showErrorMessage="1" sqref="M4">
      <formula1>_Datum</formula1>
    </dataValidation>
  </dataValidations>
  <printOptions horizontalCentered="1"/>
  <pageMargins left="0.70866141732283472" right="0.70866141732283472" top="0.59055118110236227" bottom="0.78740157480314965" header="0.31496062992125984" footer="0.19685039370078741"/>
  <pageSetup paperSize="9" scale="62" orientation="landscape" r:id="rId1"/>
  <headerFooter>
    <oddFooter>&amp;L&amp;"Arial,Standard"&amp;8
Version 2024&amp;C&amp;G&amp;R
&amp;"Arial,Standard"&amp;8&amp;P von &amp;N</oddFooter>
  </headerFooter>
  <rowBreaks count="2" manualBreakCount="2">
    <brk id="33" max="16383" man="1"/>
    <brk id="148" max="16383" man="1"/>
  </rowBreaks>
  <legacyDrawingHF r:id="rId2"/>
  <tableParts count="20">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s>
  <extLst>
    <ext xmlns:x14="http://schemas.microsoft.com/office/spreadsheetml/2009/9/main" uri="{78C0D931-6437-407d-A8EE-F0AAD7539E65}">
      <x14:conditionalFormattings>
        <x14:conditionalFormatting xmlns:xm="http://schemas.microsoft.com/office/excel/2006/main">
          <x14:cfRule type="containsText" priority="41" operator="containsText" id="{5E95DCB8-8D9B-43CB-9F0E-367D7B8C392E}">
            <xm:f>NOT(ISERROR(SEARCH("grau",H26)))</xm:f>
            <xm:f>"grau"</xm:f>
            <x14:dxf>
              <font>
                <color rgb="FF808080"/>
              </font>
              <fill>
                <patternFill>
                  <bgColor rgb="FF808080"/>
                </patternFill>
              </fill>
            </x14:dxf>
          </x14:cfRule>
          <xm:sqref>H121:L121 H35:L35 H26:L26 H107:L107</xm:sqref>
        </x14:conditionalFormatting>
        <x14:conditionalFormatting xmlns:xm="http://schemas.microsoft.com/office/excel/2006/main">
          <x14:cfRule type="containsText" priority="38" operator="containsText" id="{856D55F9-5406-42BE-8943-059812964641}">
            <xm:f>NOT(ISERROR(SEARCH("grau",H10)))</xm:f>
            <xm:f>"grau"</xm:f>
            <x14:dxf>
              <font>
                <strike val="0"/>
                <color rgb="FF808080"/>
              </font>
              <fill>
                <patternFill>
                  <bgColor rgb="FF808080"/>
                </patternFill>
              </fill>
            </x14:dxf>
          </x14:cfRule>
          <xm:sqref>H27:L33 H108:L119 H10:L24</xm:sqref>
        </x14:conditionalFormatting>
        <x14:conditionalFormatting xmlns:xm="http://schemas.microsoft.com/office/excel/2006/main">
          <x14:cfRule type="containsText" priority="36" operator="containsText" id="{3EA6EFDB-E455-4F38-A982-1E38324F0343}">
            <xm:f>NOT(ISERROR(SEARCH("grau",H139)))</xm:f>
            <xm:f>"grau"</xm:f>
            <x14:dxf>
              <font>
                <color rgb="FF808080"/>
              </font>
              <fill>
                <patternFill>
                  <bgColor rgb="FF808080"/>
                </patternFill>
              </fill>
            </x14:dxf>
          </x14:cfRule>
          <xm:sqref>H139:L139</xm:sqref>
        </x14:conditionalFormatting>
        <x14:conditionalFormatting xmlns:xm="http://schemas.microsoft.com/office/excel/2006/main">
          <x14:cfRule type="containsText" priority="35" operator="containsText" id="{5BEAB68E-34A9-4110-B056-50320AFBCCB0}">
            <xm:f>NOT(ISERROR(SEARCH("grau",H150)))</xm:f>
            <xm:f>"grau"</xm:f>
            <x14:dxf>
              <font>
                <color rgb="FF808080"/>
              </font>
              <fill>
                <patternFill>
                  <bgColor rgb="FF808080"/>
                </patternFill>
              </fill>
            </x14:dxf>
          </x14:cfRule>
          <xm:sqref>H150:L150</xm:sqref>
        </x14:conditionalFormatting>
        <x14:conditionalFormatting xmlns:xm="http://schemas.microsoft.com/office/excel/2006/main">
          <x14:cfRule type="containsText" priority="34" operator="containsText" id="{CF7EDDB7-2157-4E54-80CC-AC6AB6FBA5CD}">
            <xm:f>NOT(ISERROR(SEARCH("grau",H159)))</xm:f>
            <xm:f>"grau"</xm:f>
            <x14:dxf>
              <font>
                <color rgb="FF808080"/>
              </font>
              <fill>
                <patternFill>
                  <bgColor rgb="FF808080"/>
                </patternFill>
              </fill>
            </x14:dxf>
          </x14:cfRule>
          <xm:sqref>H159:L159</xm:sqref>
        </x14:conditionalFormatting>
        <x14:conditionalFormatting xmlns:xm="http://schemas.microsoft.com/office/excel/2006/main">
          <x14:cfRule type="containsText" priority="33" operator="containsText" id="{A15A7D79-1345-4D48-A805-61E375A492E8}">
            <xm:f>NOT(ISERROR(SEARCH("grau",H166)))</xm:f>
            <xm:f>"grau"</xm:f>
            <x14:dxf>
              <font>
                <color rgb="FF808080"/>
              </font>
              <fill>
                <patternFill>
                  <bgColor rgb="FF808080"/>
                </patternFill>
              </fill>
            </x14:dxf>
          </x14:cfRule>
          <xm:sqref>H166:L166</xm:sqref>
        </x14:conditionalFormatting>
        <x14:conditionalFormatting xmlns:xm="http://schemas.microsoft.com/office/excel/2006/main">
          <x14:cfRule type="containsText" priority="32" operator="containsText" id="{24D64CB9-06C8-4AB6-96E9-068B2C93B725}">
            <xm:f>NOT(ISERROR(SEARCH("grau",H173)))</xm:f>
            <xm:f>"grau"</xm:f>
            <x14:dxf>
              <font>
                <color rgb="FF808080"/>
              </font>
              <fill>
                <patternFill>
                  <bgColor rgb="FF808080"/>
                </patternFill>
              </fill>
            </x14:dxf>
          </x14:cfRule>
          <xm:sqref>H173:L173</xm:sqref>
        </x14:conditionalFormatting>
        <x14:conditionalFormatting xmlns:xm="http://schemas.microsoft.com/office/excel/2006/main">
          <x14:cfRule type="containsText" priority="31" operator="containsText" id="{04852FE4-12C5-447A-9DDA-1F52D59ECA2D}">
            <xm:f>NOT(ISERROR(SEARCH("grau",H180)))</xm:f>
            <xm:f>"grau"</xm:f>
            <x14:dxf>
              <font>
                <color rgb="FF808080"/>
              </font>
              <fill>
                <patternFill>
                  <bgColor rgb="FF808080"/>
                </patternFill>
              </fill>
            </x14:dxf>
          </x14:cfRule>
          <xm:sqref>H180:L180</xm:sqref>
        </x14:conditionalFormatting>
        <x14:conditionalFormatting xmlns:xm="http://schemas.microsoft.com/office/excel/2006/main">
          <x14:cfRule type="containsText" priority="29" operator="containsText" id="{10D13B80-F562-4D13-9416-2378CF067E36}">
            <xm:f>NOT(ISERROR(SEARCH("grau",H36)))</xm:f>
            <xm:f>"grau"</xm:f>
            <x14:dxf>
              <font>
                <strike val="0"/>
                <color rgb="FF808080"/>
              </font>
              <fill>
                <patternFill>
                  <bgColor rgb="FF808080"/>
                </patternFill>
              </fill>
            </x14:dxf>
          </x14:cfRule>
          <xm:sqref>H36:L105</xm:sqref>
        </x14:conditionalFormatting>
        <x14:conditionalFormatting xmlns:xm="http://schemas.microsoft.com/office/excel/2006/main">
          <x14:cfRule type="containsText" priority="27" operator="containsText" id="{3C7F9D6F-7348-475E-B111-5290B22399CB}">
            <xm:f>NOT(ISERROR(SEARCH("grau",H122)))</xm:f>
            <xm:f>"grau"</xm:f>
            <x14:dxf>
              <font>
                <strike val="0"/>
                <color rgb="FF808080"/>
              </font>
              <fill>
                <patternFill>
                  <bgColor rgb="FF808080"/>
                </patternFill>
              </fill>
            </x14:dxf>
          </x14:cfRule>
          <xm:sqref>H122:L137</xm:sqref>
        </x14:conditionalFormatting>
        <x14:conditionalFormatting xmlns:xm="http://schemas.microsoft.com/office/excel/2006/main">
          <x14:cfRule type="containsText" priority="26" operator="containsText" id="{68654830-C345-4A9E-B254-612F8050723F}">
            <xm:f>NOT(ISERROR(SEARCH("grau",H140)))</xm:f>
            <xm:f>"grau"</xm:f>
            <x14:dxf>
              <font>
                <strike val="0"/>
                <color rgb="FF808080"/>
              </font>
              <fill>
                <patternFill>
                  <bgColor rgb="FF808080"/>
                </patternFill>
              </fill>
            </x14:dxf>
          </x14:cfRule>
          <xm:sqref>H140:L148</xm:sqref>
        </x14:conditionalFormatting>
        <x14:conditionalFormatting xmlns:xm="http://schemas.microsoft.com/office/excel/2006/main">
          <x14:cfRule type="containsText" priority="25" operator="containsText" id="{86FD2B43-43C2-48F5-8A70-07B6CB777C51}">
            <xm:f>NOT(ISERROR(SEARCH("grau",H151)))</xm:f>
            <xm:f>"grau"</xm:f>
            <x14:dxf>
              <font>
                <strike val="0"/>
                <color rgb="FF808080"/>
              </font>
              <fill>
                <patternFill>
                  <bgColor rgb="FF808080"/>
                </patternFill>
              </fill>
            </x14:dxf>
          </x14:cfRule>
          <xm:sqref>H151:L157</xm:sqref>
        </x14:conditionalFormatting>
        <x14:conditionalFormatting xmlns:xm="http://schemas.microsoft.com/office/excel/2006/main">
          <x14:cfRule type="containsText" priority="24" operator="containsText" id="{5BC4E333-64F7-4B72-83BE-1046AF02BDCC}">
            <xm:f>NOT(ISERROR(SEARCH("grau",H160)))</xm:f>
            <xm:f>"grau"</xm:f>
            <x14:dxf>
              <font>
                <strike val="0"/>
                <color rgb="FF808080"/>
              </font>
              <fill>
                <patternFill>
                  <bgColor rgb="FF808080"/>
                </patternFill>
              </fill>
            </x14:dxf>
          </x14:cfRule>
          <xm:sqref>H160:L164</xm:sqref>
        </x14:conditionalFormatting>
        <x14:conditionalFormatting xmlns:xm="http://schemas.microsoft.com/office/excel/2006/main">
          <x14:cfRule type="containsText" priority="23" operator="containsText" id="{95C285D0-7ED5-42CE-B09E-275402939F55}">
            <xm:f>NOT(ISERROR(SEARCH("grau",H167)))</xm:f>
            <xm:f>"grau"</xm:f>
            <x14:dxf>
              <font>
                <strike val="0"/>
                <color rgb="FF808080"/>
              </font>
              <fill>
                <patternFill>
                  <bgColor rgb="FF808080"/>
                </patternFill>
              </fill>
            </x14:dxf>
          </x14:cfRule>
          <xm:sqref>H167:L171</xm:sqref>
        </x14:conditionalFormatting>
        <x14:conditionalFormatting xmlns:xm="http://schemas.microsoft.com/office/excel/2006/main">
          <x14:cfRule type="containsText" priority="22" operator="containsText" id="{1DCA7D83-58EB-4560-A7E1-5D14B8198110}">
            <xm:f>NOT(ISERROR(SEARCH("grau",H174)))</xm:f>
            <xm:f>"grau"</xm:f>
            <x14:dxf>
              <font>
                <strike val="0"/>
                <color rgb="FF808080"/>
              </font>
              <fill>
                <patternFill>
                  <bgColor rgb="FF808080"/>
                </patternFill>
              </fill>
            </x14:dxf>
          </x14:cfRule>
          <xm:sqref>H174:L178</xm:sqref>
        </x14:conditionalFormatting>
        <x14:conditionalFormatting xmlns:xm="http://schemas.microsoft.com/office/excel/2006/main">
          <x14:cfRule type="containsText" priority="21" operator="containsText" id="{A563CE49-0DFC-42E6-94DB-06696CC89F49}">
            <xm:f>NOT(ISERROR(SEARCH("grau",H181)))</xm:f>
            <xm:f>"grau"</xm:f>
            <x14:dxf>
              <font>
                <strike val="0"/>
                <color rgb="FF808080"/>
              </font>
              <fill>
                <patternFill>
                  <bgColor rgb="FF808080"/>
                </patternFill>
              </fill>
            </x14:dxf>
          </x14:cfRule>
          <xm:sqref>H181:L185</xm:sqref>
        </x14:conditionalFormatting>
        <x14:conditionalFormatting xmlns:xm="http://schemas.microsoft.com/office/excel/2006/main">
          <x14:cfRule type="containsText" priority="18" operator="containsText" id="{65067A0B-5A61-4E4B-9D42-11BB99BF41EC}">
            <xm:f>NOT(ISERROR(SEARCH("grau",H187)))</xm:f>
            <xm:f>"grau"</xm:f>
            <x14:dxf>
              <font>
                <color rgb="FF808080"/>
              </font>
              <fill>
                <patternFill>
                  <bgColor rgb="FF808080"/>
                </patternFill>
              </fill>
            </x14:dxf>
          </x14:cfRule>
          <xm:sqref>H187:L187</xm:sqref>
        </x14:conditionalFormatting>
        <x14:conditionalFormatting xmlns:xm="http://schemas.microsoft.com/office/excel/2006/main">
          <x14:cfRule type="containsText" priority="17" operator="containsText" id="{1CECCE4C-C45F-41E6-A625-9BB72793F478}">
            <xm:f>NOT(ISERROR(SEARCH("grau",H188)))</xm:f>
            <xm:f>"grau"</xm:f>
            <x14:dxf>
              <font>
                <strike val="0"/>
                <color rgb="FF808080"/>
              </font>
              <fill>
                <patternFill>
                  <bgColor rgb="FF808080"/>
                </patternFill>
              </fill>
            </x14:dxf>
          </x14:cfRule>
          <xm:sqref>H188:L192</xm:sqref>
        </x14:conditionalFormatting>
        <x14:conditionalFormatting xmlns:xm="http://schemas.microsoft.com/office/excel/2006/main">
          <x14:cfRule type="containsText" priority="16" operator="containsText" id="{02270D33-C4AC-4A31-AB27-BB3107BCA00B}">
            <xm:f>NOT(ISERROR(SEARCH("grau",H194)))</xm:f>
            <xm:f>"grau"</xm:f>
            <x14:dxf>
              <font>
                <color rgb="FF808080"/>
              </font>
              <fill>
                <patternFill>
                  <bgColor rgb="FF808080"/>
                </patternFill>
              </fill>
            </x14:dxf>
          </x14:cfRule>
          <xm:sqref>H194:L194</xm:sqref>
        </x14:conditionalFormatting>
        <x14:conditionalFormatting xmlns:xm="http://schemas.microsoft.com/office/excel/2006/main">
          <x14:cfRule type="containsText" priority="15" operator="containsText" id="{4295F26E-3E36-472D-AE71-6206A0679865}">
            <xm:f>NOT(ISERROR(SEARCH("grau",H195)))</xm:f>
            <xm:f>"grau"</xm:f>
            <x14:dxf>
              <font>
                <strike val="0"/>
                <color rgb="FF808080"/>
              </font>
              <fill>
                <patternFill>
                  <bgColor rgb="FF808080"/>
                </patternFill>
              </fill>
            </x14:dxf>
          </x14:cfRule>
          <xm:sqref>H195:L199</xm:sqref>
        </x14:conditionalFormatting>
        <x14:conditionalFormatting xmlns:xm="http://schemas.microsoft.com/office/excel/2006/main">
          <x14:cfRule type="containsText" priority="14" operator="containsText" id="{9BEEF450-D191-42FF-941E-35F00AFDA0DF}">
            <xm:f>NOT(ISERROR(SEARCH("grau",H201)))</xm:f>
            <xm:f>"grau"</xm:f>
            <x14:dxf>
              <font>
                <color rgb="FF808080"/>
              </font>
              <fill>
                <patternFill>
                  <bgColor rgb="FF808080"/>
                </patternFill>
              </fill>
            </x14:dxf>
          </x14:cfRule>
          <xm:sqref>H201:L201</xm:sqref>
        </x14:conditionalFormatting>
        <x14:conditionalFormatting xmlns:xm="http://schemas.microsoft.com/office/excel/2006/main">
          <x14:cfRule type="containsText" priority="13" operator="containsText" id="{DE2F9B22-A57E-487B-B157-4C4BBC38A2C1}">
            <xm:f>NOT(ISERROR(SEARCH("grau",H202)))</xm:f>
            <xm:f>"grau"</xm:f>
            <x14:dxf>
              <font>
                <strike val="0"/>
                <color rgb="FF808080"/>
              </font>
              <fill>
                <patternFill>
                  <bgColor rgb="FF808080"/>
                </patternFill>
              </fill>
            </x14:dxf>
          </x14:cfRule>
          <xm:sqref>H202:L206</xm:sqref>
        </x14:conditionalFormatting>
        <x14:conditionalFormatting xmlns:xm="http://schemas.microsoft.com/office/excel/2006/main">
          <x14:cfRule type="containsText" priority="12" operator="containsText" id="{288C4941-4BDE-41BB-96E5-EEFE4385A3A9}">
            <xm:f>NOT(ISERROR(SEARCH("grau",H208)))</xm:f>
            <xm:f>"grau"</xm:f>
            <x14:dxf>
              <font>
                <color rgb="FF808080"/>
              </font>
              <fill>
                <patternFill>
                  <bgColor rgb="FF808080"/>
                </patternFill>
              </fill>
            </x14:dxf>
          </x14:cfRule>
          <xm:sqref>H208:L208</xm:sqref>
        </x14:conditionalFormatting>
        <x14:conditionalFormatting xmlns:xm="http://schemas.microsoft.com/office/excel/2006/main">
          <x14:cfRule type="containsText" priority="11" operator="containsText" id="{DF8CF27D-9527-4A3D-A846-A04149E71256}">
            <xm:f>NOT(ISERROR(SEARCH("grau",H209)))</xm:f>
            <xm:f>"grau"</xm:f>
            <x14:dxf>
              <font>
                <strike val="0"/>
                <color rgb="FF808080"/>
              </font>
              <fill>
                <patternFill>
                  <bgColor rgb="FF808080"/>
                </patternFill>
              </fill>
            </x14:dxf>
          </x14:cfRule>
          <xm:sqref>H209:L213</xm:sqref>
        </x14:conditionalFormatting>
        <x14:conditionalFormatting xmlns:xm="http://schemas.microsoft.com/office/excel/2006/main">
          <x14:cfRule type="containsText" priority="10" operator="containsText" id="{FB334C23-F5AF-40A3-9F2B-927FC047297B}">
            <xm:f>NOT(ISERROR(SEARCH("grau",H215)))</xm:f>
            <xm:f>"grau"</xm:f>
            <x14:dxf>
              <font>
                <color rgb="FF808080"/>
              </font>
              <fill>
                <patternFill>
                  <bgColor rgb="FF808080"/>
                </patternFill>
              </fill>
            </x14:dxf>
          </x14:cfRule>
          <xm:sqref>H215:L215</xm:sqref>
        </x14:conditionalFormatting>
        <x14:conditionalFormatting xmlns:xm="http://schemas.microsoft.com/office/excel/2006/main">
          <x14:cfRule type="containsText" priority="9" operator="containsText" id="{B5A30344-B4B8-42CD-830B-1FC4143D80FB}">
            <xm:f>NOT(ISERROR(SEARCH("grau",H216)))</xm:f>
            <xm:f>"grau"</xm:f>
            <x14:dxf>
              <font>
                <strike val="0"/>
                <color rgb="FF808080"/>
              </font>
              <fill>
                <patternFill>
                  <bgColor rgb="FF808080"/>
                </patternFill>
              </fill>
            </x14:dxf>
          </x14:cfRule>
          <xm:sqref>H216:L220</xm:sqref>
        </x14:conditionalFormatting>
        <x14:conditionalFormatting xmlns:xm="http://schemas.microsoft.com/office/excel/2006/main">
          <x14:cfRule type="containsText" priority="8" operator="containsText" id="{8E0223C3-80BA-4C42-830A-0157E6DDEBA8}">
            <xm:f>NOT(ISERROR(SEARCH("grau",H222)))</xm:f>
            <xm:f>"grau"</xm:f>
            <x14:dxf>
              <font>
                <color rgb="FF808080"/>
              </font>
              <fill>
                <patternFill>
                  <bgColor rgb="FF808080"/>
                </patternFill>
              </fill>
            </x14:dxf>
          </x14:cfRule>
          <xm:sqref>H222:L222</xm:sqref>
        </x14:conditionalFormatting>
        <x14:conditionalFormatting xmlns:xm="http://schemas.microsoft.com/office/excel/2006/main">
          <x14:cfRule type="containsText" priority="7" operator="containsText" id="{78C38492-556B-49AA-9490-D83FB69A7E14}">
            <xm:f>NOT(ISERROR(SEARCH("grau",H223)))</xm:f>
            <xm:f>"grau"</xm:f>
            <x14:dxf>
              <font>
                <strike val="0"/>
                <color rgb="FF808080"/>
              </font>
              <fill>
                <patternFill>
                  <bgColor rgb="FF808080"/>
                </patternFill>
              </fill>
            </x14:dxf>
          </x14:cfRule>
          <xm:sqref>H223:L227</xm:sqref>
        </x14:conditionalFormatting>
        <x14:conditionalFormatting xmlns:xm="http://schemas.microsoft.com/office/excel/2006/main">
          <x14:cfRule type="containsText" priority="6" operator="containsText" id="{405EB9AD-F91B-479F-82C5-5390E2E1825F}">
            <xm:f>NOT(ISERROR(SEARCH("grau",H229)))</xm:f>
            <xm:f>"grau"</xm:f>
            <x14:dxf>
              <font>
                <color rgb="FF808080"/>
              </font>
              <fill>
                <patternFill>
                  <bgColor rgb="FF808080"/>
                </patternFill>
              </fill>
            </x14:dxf>
          </x14:cfRule>
          <xm:sqref>H229:L229</xm:sqref>
        </x14:conditionalFormatting>
        <x14:conditionalFormatting xmlns:xm="http://schemas.microsoft.com/office/excel/2006/main">
          <x14:cfRule type="containsText" priority="5" operator="containsText" id="{24A9AE4A-F330-405A-A8FD-14FB1492AC25}">
            <xm:f>NOT(ISERROR(SEARCH("grau",H230)))</xm:f>
            <xm:f>"grau"</xm:f>
            <x14:dxf>
              <font>
                <strike val="0"/>
                <color rgb="FF808080"/>
              </font>
              <fill>
                <patternFill>
                  <bgColor rgb="FF808080"/>
                </patternFill>
              </fill>
            </x14:dxf>
          </x14:cfRule>
          <xm:sqref>H230:L234</xm:sqref>
        </x14:conditionalFormatting>
        <x14:conditionalFormatting xmlns:xm="http://schemas.microsoft.com/office/excel/2006/main">
          <x14:cfRule type="containsText" priority="4" operator="containsText" id="{81F19A2C-7D93-41F5-80FC-A24F41C9D143}">
            <xm:f>NOT(ISERROR(SEARCH("grau",H236)))</xm:f>
            <xm:f>"grau"</xm:f>
            <x14:dxf>
              <font>
                <color rgb="FF808080"/>
              </font>
              <fill>
                <patternFill>
                  <bgColor rgb="FF808080"/>
                </patternFill>
              </fill>
            </x14:dxf>
          </x14:cfRule>
          <xm:sqref>H236:L236</xm:sqref>
        </x14:conditionalFormatting>
        <x14:conditionalFormatting xmlns:xm="http://schemas.microsoft.com/office/excel/2006/main">
          <x14:cfRule type="containsText" priority="3" operator="containsText" id="{57A2F711-9D77-41B5-9E35-3074ED829147}">
            <xm:f>NOT(ISERROR(SEARCH("grau",H237)))</xm:f>
            <xm:f>"grau"</xm:f>
            <x14:dxf>
              <font>
                <strike val="0"/>
                <color rgb="FF808080"/>
              </font>
              <fill>
                <patternFill>
                  <bgColor rgb="FF808080"/>
                </patternFill>
              </fill>
            </x14:dxf>
          </x14:cfRule>
          <xm:sqref>H237:L241</xm:sqref>
        </x14:conditionalFormatting>
        <x14:conditionalFormatting xmlns:xm="http://schemas.microsoft.com/office/excel/2006/main">
          <x14:cfRule type="containsText" priority="2" operator="containsText" id="{CD0ADB6F-FF3E-47EA-A262-5DC5076ED515}">
            <xm:f>NOT(ISERROR(SEARCH("grau",H243)))</xm:f>
            <xm:f>"grau"</xm:f>
            <x14:dxf>
              <font>
                <color rgb="FF808080"/>
              </font>
              <fill>
                <patternFill>
                  <bgColor rgb="FF808080"/>
                </patternFill>
              </fill>
            </x14:dxf>
          </x14:cfRule>
          <xm:sqref>H243:L243</xm:sqref>
        </x14:conditionalFormatting>
        <x14:conditionalFormatting xmlns:xm="http://schemas.microsoft.com/office/excel/2006/main">
          <x14:cfRule type="containsText" priority="1" operator="containsText" id="{F1BBABB6-62E1-4E53-A384-AD6B43001E1A}">
            <xm:f>NOT(ISERROR(SEARCH("grau",H244)))</xm:f>
            <xm:f>"grau"</xm:f>
            <x14:dxf>
              <font>
                <strike val="0"/>
                <color rgb="FF808080"/>
              </font>
              <fill>
                <patternFill>
                  <bgColor rgb="FF808080"/>
                </patternFill>
              </fill>
            </x14:dxf>
          </x14:cfRule>
          <xm:sqref>H244:L248</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Einstellungen!$C$9:$C$11</xm:f>
          </x14:formula1>
          <xm:sqref>H173:L178 H35:L105 H121:L137 H139:L148 H150:L157 H159:L164 H166:L171 H180:L185 H187:L192 H194:L199 H201:L206 H208:L213 H215:L220 H222:L227 H229:L234 H236:L241 H243:L248 H26:L33 H107:L119 H9:L24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FF0000"/>
  </sheetPr>
  <dimension ref="B1:E14"/>
  <sheetViews>
    <sheetView zoomScaleNormal="100" workbookViewId="0">
      <selection activeCell="C22" sqref="C22"/>
    </sheetView>
  </sheetViews>
  <sheetFormatPr baseColWidth="10" defaultColWidth="11.5546875" defaultRowHeight="13.8" x14ac:dyDescent="0.25"/>
  <cols>
    <col min="1" max="1" width="1.109375" style="6" customWidth="1"/>
    <col min="2" max="2" width="29.33203125" style="6" customWidth="1"/>
    <col min="3" max="3" width="53.33203125" style="7" customWidth="1"/>
    <col min="4" max="4" width="1.109375" style="6" customWidth="1"/>
    <col min="5" max="16384" width="11.5546875" style="6"/>
  </cols>
  <sheetData>
    <row r="1" spans="2:5" ht="6" customHeight="1" x14ac:dyDescent="0.25"/>
    <row r="2" spans="2:5" x14ac:dyDescent="0.25">
      <c r="B2" s="135" t="s">
        <v>70</v>
      </c>
      <c r="C2" s="135"/>
    </row>
    <row r="3" spans="2:5" ht="7.95" customHeight="1" x14ac:dyDescent="0.25">
      <c r="B3" s="8"/>
      <c r="C3" s="8"/>
    </row>
    <row r="4" spans="2:5" ht="55.95" customHeight="1" x14ac:dyDescent="0.25">
      <c r="B4" s="136" t="s">
        <v>38</v>
      </c>
      <c r="C4" s="136"/>
    </row>
    <row r="5" spans="2:5" ht="7.95" customHeight="1" x14ac:dyDescent="0.25">
      <c r="B5" s="9"/>
      <c r="C5" s="9"/>
    </row>
    <row r="6" spans="2:5" s="10" customFormat="1" ht="25.95" customHeight="1" x14ac:dyDescent="0.3">
      <c r="B6" s="56" t="s">
        <v>53</v>
      </c>
      <c r="C6" s="42" t="s">
        <v>73</v>
      </c>
    </row>
    <row r="7" spans="2:5" s="10" customFormat="1" ht="25.95" customHeight="1" x14ac:dyDescent="0.3">
      <c r="B7" s="56" t="s">
        <v>71</v>
      </c>
      <c r="C7" s="42" t="s">
        <v>74</v>
      </c>
    </row>
    <row r="8" spans="2:5" s="10" customFormat="1" ht="25.95" customHeight="1" x14ac:dyDescent="0.3">
      <c r="B8" s="55" t="s">
        <v>69</v>
      </c>
      <c r="C8" s="43" t="s">
        <v>104</v>
      </c>
    </row>
    <row r="9" spans="2:5" s="10" customFormat="1" ht="25.95" customHeight="1" x14ac:dyDescent="0.3">
      <c r="B9" s="49" t="s">
        <v>54</v>
      </c>
      <c r="C9" s="12" t="s">
        <v>14</v>
      </c>
    </row>
    <row r="10" spans="2:5" s="10" customFormat="1" ht="25.95" customHeight="1" x14ac:dyDescent="0.3">
      <c r="B10" s="11"/>
      <c r="C10" s="64"/>
      <c r="E10" s="57" t="s">
        <v>72</v>
      </c>
    </row>
    <row r="11" spans="2:5" s="10" customFormat="1" ht="25.95" customHeight="1" x14ac:dyDescent="0.3">
      <c r="B11" s="11"/>
      <c r="C11" s="63" t="s">
        <v>36</v>
      </c>
    </row>
    <row r="12" spans="2:5" s="10" customFormat="1" ht="25.95" customHeight="1" x14ac:dyDescent="0.3">
      <c r="B12" s="49" t="s">
        <v>55</v>
      </c>
      <c r="C12" s="58" t="s">
        <v>26</v>
      </c>
    </row>
    <row r="13" spans="2:5" s="10" customFormat="1" ht="25.95" customHeight="1" x14ac:dyDescent="0.3">
      <c r="B13" s="11"/>
      <c r="C13" s="58" t="s">
        <v>27</v>
      </c>
    </row>
    <row r="14" spans="2:5" s="10" customFormat="1" ht="25.95" customHeight="1" x14ac:dyDescent="0.3">
      <c r="B14" s="11"/>
      <c r="C14" s="58" t="s">
        <v>28</v>
      </c>
    </row>
  </sheetData>
  <sheetProtection password="AA96" sheet="1" objects="1" scenarios="1"/>
  <dataConsolidate/>
  <mergeCells count="2">
    <mergeCell ref="B2:C2"/>
    <mergeCell ref="B4:C4"/>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14</vt:i4>
      </vt:variant>
    </vt:vector>
  </HeadingPairs>
  <TitlesOfParts>
    <vt:vector size="18" baseType="lpstr">
      <vt:lpstr>Angaben zum Audit</vt:lpstr>
      <vt:lpstr>Maßnahmenplan</vt:lpstr>
      <vt:lpstr>Checkliste</vt:lpstr>
      <vt:lpstr>Einstellungen</vt:lpstr>
      <vt:lpstr>_Betriebsname</vt:lpstr>
      <vt:lpstr>_Betriesname</vt:lpstr>
      <vt:lpstr>_chbx</vt:lpstr>
      <vt:lpstr>_Datum</vt:lpstr>
      <vt:lpstr>_grau</vt:lpstr>
      <vt:lpstr>_KO</vt:lpstr>
      <vt:lpstr>_lAbw</vt:lpstr>
      <vt:lpstr>_RLV</vt:lpstr>
      <vt:lpstr>_sAbw</vt:lpstr>
      <vt:lpstr>Checkliste!Drucktitel</vt:lpstr>
      <vt:lpstr>'Angaben zum Audit'!Print_Area</vt:lpstr>
      <vt:lpstr>Checkliste!Print_Area</vt:lpstr>
      <vt:lpstr>Maßnahmenplan!Print_Area</vt:lpstr>
      <vt:lpstr>Checkliste!Print_Titles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Vorlage_1_6_Premium</dc:title>
  <dc:creator/>
  <cp:lastModifiedBy/>
  <dcterms:created xsi:type="dcterms:W3CDTF">2006-09-16T00:00:00Z</dcterms:created>
  <dcterms:modified xsi:type="dcterms:W3CDTF">2024-03-19T15:57:24Z</dcterms:modified>
</cp:coreProperties>
</file>