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DieseArbeitsmappe" defaultThemeVersion="124226"/>
  <workbookProtection workbookPassword="AA96" lockStructure="1"/>
  <bookViews>
    <workbookView xWindow="240" yWindow="108" windowWidth="14808" windowHeight="8016"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Checkliste!$A$1:$N$129</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59" i="7" l="1"/>
  <c r="B59" i="7" s="1"/>
  <c r="D59" i="7"/>
  <c r="C57" i="7"/>
  <c r="B57" i="7" s="1"/>
  <c r="D57" i="7"/>
  <c r="C54" i="7"/>
  <c r="B54" i="7" s="1"/>
  <c r="C34" i="7"/>
  <c r="B34" i="7" s="1"/>
  <c r="C14" i="7"/>
  <c r="B14" i="7" s="1"/>
  <c r="D54" i="7" l="1"/>
  <c r="D34" i="7"/>
  <c r="D14" i="7"/>
  <c r="C10" i="7" l="1"/>
  <c r="B10" i="7" s="1"/>
  <c r="D10" i="7" l="1"/>
  <c r="B2" i="7"/>
  <c r="B2" i="2"/>
  <c r="B2" i="1"/>
  <c r="C60" i="7" l="1"/>
  <c r="B60" i="7" s="1"/>
  <c r="C56" i="7"/>
  <c r="B56" i="7" s="1"/>
  <c r="C50" i="7"/>
  <c r="B50" i="7" s="1"/>
  <c r="C46" i="7"/>
  <c r="B46" i="7" s="1"/>
  <c r="C47" i="7"/>
  <c r="B47" i="7" s="1"/>
  <c r="D60" i="7" l="1"/>
  <c r="D50" i="7"/>
  <c r="D56" i="7"/>
  <c r="D46" i="7"/>
  <c r="D47" i="7"/>
  <c r="C22" i="7" l="1"/>
  <c r="D22" i="7" s="1"/>
  <c r="C18" i="7"/>
  <c r="B18" i="7" s="1"/>
  <c r="C17" i="7"/>
  <c r="D17" i="7" s="1"/>
  <c r="C15" i="7"/>
  <c r="B15" i="7" s="1"/>
  <c r="B22" i="7" l="1"/>
  <c r="D18" i="7"/>
  <c r="B17" i="7"/>
  <c r="D15" i="7"/>
  <c r="C31" i="7"/>
  <c r="B31" i="7" s="1"/>
  <c r="D31" i="7" l="1"/>
  <c r="C65" i="7"/>
  <c r="B65" i="7" s="1"/>
  <c r="C32" i="7"/>
  <c r="B32" i="7" s="1"/>
  <c r="D65" i="7" l="1"/>
  <c r="D32" i="7"/>
  <c r="C19" i="7"/>
  <c r="B19" i="7" s="1"/>
  <c r="C20" i="7"/>
  <c r="B20" i="7" s="1"/>
  <c r="C21" i="7"/>
  <c r="B21" i="7" s="1"/>
  <c r="D19" i="7" l="1"/>
  <c r="D20" i="7"/>
  <c r="D21" i="7"/>
  <c r="C80" i="7"/>
  <c r="B80" i="7" s="1"/>
  <c r="C81" i="7"/>
  <c r="B81" i="7" s="1"/>
  <c r="D80" i="7" l="1"/>
  <c r="D81" i="7"/>
  <c r="C89" i="7" l="1"/>
  <c r="B89" i="7" s="1"/>
  <c r="C90" i="7"/>
  <c r="B90" i="7" s="1"/>
  <c r="C91" i="7"/>
  <c r="B91" i="7" s="1"/>
  <c r="C82" i="7"/>
  <c r="B82" i="7" s="1"/>
  <c r="C83" i="7"/>
  <c r="B83" i="7" s="1"/>
  <c r="C84" i="7"/>
  <c r="D84" i="7" s="1"/>
  <c r="C85" i="7"/>
  <c r="B85" i="7" s="1"/>
  <c r="C16" i="7"/>
  <c r="B16" i="7" s="1"/>
  <c r="C38" i="7"/>
  <c r="B38" i="7" s="1"/>
  <c r="D91" i="7" l="1"/>
  <c r="D90" i="7"/>
  <c r="D89" i="7"/>
  <c r="D82" i="7"/>
  <c r="D83" i="7"/>
  <c r="B84" i="7"/>
  <c r="D16" i="7"/>
  <c r="D85" i="7"/>
  <c r="D38" i="7"/>
  <c r="C62" i="7"/>
  <c r="B62" i="7" s="1"/>
  <c r="C63" i="7"/>
  <c r="B63" i="7" s="1"/>
  <c r="C64" i="7"/>
  <c r="B64" i="7" s="1"/>
  <c r="C66" i="7"/>
  <c r="B66" i="7" s="1"/>
  <c r="D64" i="7" l="1"/>
  <c r="D62" i="7"/>
  <c r="D63" i="7"/>
  <c r="D66" i="7"/>
  <c r="C48" i="7"/>
  <c r="D48" i="7" s="1"/>
  <c r="C49" i="7"/>
  <c r="B49" i="7" s="1"/>
  <c r="C51" i="7"/>
  <c r="B51" i="7" s="1"/>
  <c r="C52" i="7"/>
  <c r="B52" i="7" s="1"/>
  <c r="C53" i="7"/>
  <c r="B53" i="7" s="1"/>
  <c r="C55" i="7"/>
  <c r="B55" i="7" s="1"/>
  <c r="C58" i="7"/>
  <c r="B58" i="7" s="1"/>
  <c r="C61" i="7"/>
  <c r="B61" i="7" s="1"/>
  <c r="C27" i="7"/>
  <c r="B27" i="7" s="1"/>
  <c r="C25" i="7"/>
  <c r="B25" i="7" s="1"/>
  <c r="C26" i="7"/>
  <c r="B26" i="7" s="1"/>
  <c r="C23" i="7"/>
  <c r="B23" i="7" s="1"/>
  <c r="C24" i="7"/>
  <c r="B24" i="7" s="1"/>
  <c r="B48" i="7" l="1"/>
  <c r="D49" i="7"/>
  <c r="D51" i="7"/>
  <c r="D53" i="7"/>
  <c r="D52" i="7"/>
  <c r="D55" i="7"/>
  <c r="D58" i="7"/>
  <c r="D61" i="7"/>
  <c r="D27" i="7"/>
  <c r="D25" i="7"/>
  <c r="D26" i="7"/>
  <c r="D23" i="7"/>
  <c r="D24" i="7"/>
  <c r="C13" i="7" l="1"/>
  <c r="D13" i="7" s="1"/>
  <c r="C128" i="7"/>
  <c r="B128" i="7" s="1"/>
  <c r="C127" i="7"/>
  <c r="B127" i="7" s="1"/>
  <c r="C126" i="7"/>
  <c r="D126" i="7" s="1"/>
  <c r="C125" i="7"/>
  <c r="D125" i="7" s="1"/>
  <c r="C124" i="7"/>
  <c r="B124" i="7" s="1"/>
  <c r="C121" i="7"/>
  <c r="D121" i="7" s="1"/>
  <c r="C120" i="7"/>
  <c r="B120" i="7" s="1"/>
  <c r="C119" i="7"/>
  <c r="D119" i="7" s="1"/>
  <c r="C118" i="7"/>
  <c r="D118" i="7" s="1"/>
  <c r="C117" i="7"/>
  <c r="D117" i="7" s="1"/>
  <c r="C114" i="7"/>
  <c r="D114" i="7" s="1"/>
  <c r="C113" i="7"/>
  <c r="B113" i="7" s="1"/>
  <c r="C112" i="7"/>
  <c r="D112" i="7" s="1"/>
  <c r="C111" i="7"/>
  <c r="D111" i="7" s="1"/>
  <c r="C110" i="7"/>
  <c r="B110" i="7" s="1"/>
  <c r="C107" i="7"/>
  <c r="D107" i="7" s="1"/>
  <c r="C106" i="7"/>
  <c r="B106" i="7" s="1"/>
  <c r="C105" i="7"/>
  <c r="D105" i="7" s="1"/>
  <c r="C104" i="7"/>
  <c r="D104" i="7" s="1"/>
  <c r="C103" i="7"/>
  <c r="B103" i="7" s="1"/>
  <c r="C100" i="7"/>
  <c r="B100" i="7" s="1"/>
  <c r="C99" i="7"/>
  <c r="B99" i="7" s="1"/>
  <c r="C98" i="7"/>
  <c r="D98" i="7" s="1"/>
  <c r="C97" i="7"/>
  <c r="D97" i="7" s="1"/>
  <c r="C96" i="7"/>
  <c r="B96" i="7" s="1"/>
  <c r="C93" i="7"/>
  <c r="D93" i="7" s="1"/>
  <c r="C92" i="7"/>
  <c r="B92" i="7" s="1"/>
  <c r="C88" i="7"/>
  <c r="D88" i="7" s="1"/>
  <c r="C87" i="7"/>
  <c r="D87" i="7" s="1"/>
  <c r="C86" i="7"/>
  <c r="B86" i="7" s="1"/>
  <c r="B88" i="7" l="1"/>
  <c r="B107" i="7"/>
  <c r="B111" i="7"/>
  <c r="B119" i="7"/>
  <c r="B13" i="7"/>
  <c r="B87" i="7"/>
  <c r="B98" i="7"/>
  <c r="B114" i="7"/>
  <c r="B118" i="7"/>
  <c r="B126" i="7"/>
  <c r="B93" i="7"/>
  <c r="B97" i="7"/>
  <c r="B105" i="7"/>
  <c r="B121" i="7"/>
  <c r="B117" i="7"/>
  <c r="B125" i="7"/>
  <c r="B104" i="7"/>
  <c r="B112" i="7"/>
  <c r="D86" i="7"/>
  <c r="D92" i="7"/>
  <c r="D128" i="7"/>
  <c r="D124" i="7"/>
  <c r="D127" i="7"/>
  <c r="D120" i="7"/>
  <c r="D110" i="7"/>
  <c r="D113" i="7"/>
  <c r="D103" i="7"/>
  <c r="D106" i="7"/>
  <c r="D100" i="7"/>
  <c r="D96" i="7"/>
  <c r="D99" i="7"/>
  <c r="C77" i="7" l="1"/>
  <c r="D77" i="7" s="1"/>
  <c r="C76" i="7"/>
  <c r="D76" i="7" s="1"/>
  <c r="C72" i="7"/>
  <c r="D72" i="7" s="1"/>
  <c r="C71" i="7"/>
  <c r="D71" i="7" s="1"/>
  <c r="C67" i="7"/>
  <c r="B67" i="7" s="1"/>
  <c r="C45" i="7"/>
  <c r="B45" i="7" s="1"/>
  <c r="C44" i="7"/>
  <c r="D44" i="7" s="1"/>
  <c r="C43" i="7"/>
  <c r="D43" i="7" s="1"/>
  <c r="C37" i="7"/>
  <c r="D37" i="7" s="1"/>
  <c r="C39" i="7"/>
  <c r="B39" i="7" s="1"/>
  <c r="C36" i="7"/>
  <c r="D36" i="7" s="1"/>
  <c r="C35" i="7"/>
  <c r="B35" i="7" s="1"/>
  <c r="B77" i="7" l="1"/>
  <c r="B76" i="7"/>
  <c r="B72" i="7"/>
  <c r="B71" i="7"/>
  <c r="D45" i="7"/>
  <c r="D67" i="7"/>
  <c r="B44" i="7"/>
  <c r="B43" i="7"/>
  <c r="B37" i="7"/>
  <c r="B36" i="7"/>
  <c r="D39" i="7"/>
  <c r="D35" i="7"/>
  <c r="C42" i="7" l="1"/>
  <c r="C33" i="7"/>
  <c r="C70" i="7"/>
  <c r="C75" i="7"/>
  <c r="C28" i="7"/>
  <c r="C11" i="7"/>
  <c r="C12" i="7"/>
  <c r="D42" i="7" l="1"/>
  <c r="B42" i="7"/>
  <c r="D70" i="7"/>
  <c r="B70" i="7"/>
  <c r="D11" i="7"/>
  <c r="B11" i="7"/>
  <c r="D75" i="7"/>
  <c r="B75" i="7"/>
  <c r="D33" i="7"/>
  <c r="B33" i="7"/>
  <c r="D28" i="7"/>
  <c r="B28" i="7"/>
  <c r="D12" i="7"/>
  <c r="B12" i="7"/>
</calcChain>
</file>

<file path=xl/sharedStrings.xml><?xml version="1.0" encoding="utf-8"?>
<sst xmlns="http://schemas.openxmlformats.org/spreadsheetml/2006/main" count="435" uniqueCount="257">
  <si>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</si>
  <si>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</si>
  <si>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</si>
  <si>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</si>
  <si>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</si>
  <si>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</si>
  <si>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</si>
  <si>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</si>
  <si>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</si>
  <si>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</si>
  <si>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</si>
  <si>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</si>
  <si>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</si>
  <si>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</si>
  <si>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</si>
  <si>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</si>
  <si>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</si>
  <si>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</si>
  <si>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</si>
  <si>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</si>
  <si>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</si>
  <si>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</si>
  <si>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</si>
  <si>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</si>
  <si>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</si>
  <si>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</si>
  <si>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</si>
  <si>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</si>
  <si>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</si>
  <si>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</si>
  <si>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</si>
  <si>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</si>
  <si>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</si>
  <si>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</si>
  <si>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</si>
  <si>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</si>
  <si>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</si>
  <si>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</si>
  <si>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Erkennt der Systemteilnehmer die Nutzungsbedingungen und Vorgaben der Zertifizierungsstelle und des Labelgebers an?</t>
  </si>
  <si>
    <t>Wurden alle Korrekturmaßnahmen aus vergangenen Audits umgesetzt und damit die Abweichungen abgestellt?</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</si>
  <si>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</si>
  <si>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</si>
  <si>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</si>
  <si>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</si>
  <si>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</si>
  <si>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</si>
  <si>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</si>
  <si>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</si>
  <si>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</si>
  <si>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</si>
  <si>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</si>
  <si>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</si>
  <si>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</si>
  <si>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</si>
  <si>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</si>
  <si>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</si>
  <si>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</si>
  <si>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</si>
  <si>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</si>
  <si>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</si>
  <si>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</si>
  <si>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</si>
  <si>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</si>
  <si>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</si>
  <si>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</si>
  <si>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</si>
  <si>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</si>
  <si>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1. Dokumentenüberprüfung</t>
  </si>
  <si>
    <t>7.</t>
  </si>
  <si>
    <t>8.</t>
  </si>
  <si>
    <t>9.</t>
  </si>
  <si>
    <t>10.</t>
  </si>
  <si>
    <t>11.</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</si>
  <si>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</si>
  <si>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</si>
  <si>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</si>
  <si>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</si>
  <si>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</si>
  <si>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</si>
  <si>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</si>
  <si>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</si>
  <si>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</si>
  <si>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</si>
  <si>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 xml:space="preserve">Hierimt bestätige ich die Angaben zum Betrieb und zu Durchführung des Audits. Eine Kopie des Auditberichtes (mindestens dieses Deckblattes) und des Maßnahmenplans habe ich erhalten. </t>
  </si>
  <si>
    <t>Bemerkung</t>
  </si>
  <si>
    <t>Liegt ein gütliges KAT-Zertifikat vor?</t>
  </si>
  <si>
    <t>Werden die Anforderungen für die Sachkunde erfüllt?</t>
  </si>
  <si>
    <t xml:space="preserve">Werden die Anforderungen für Fortbildungen erfüllt? </t>
  </si>
  <si>
    <t>Werden die Anforderungen zur Kennzeichnung, Dokumentation und Nachweispflicht erfüllt?</t>
  </si>
  <si>
    <t>Werden die Anforderungen bezüglich des Salmonellenmonitorings erfüllt?</t>
  </si>
  <si>
    <t>Werden die Anforderungen an den Bestandsbetreuungsvertrag mit einem Tierarzt erfüllt?</t>
  </si>
  <si>
    <t xml:space="preserve">2. Allgemeine Anforderugen </t>
  </si>
  <si>
    <t xml:space="preserve">Werden die Anforderungen an Manipulationen am Tier erfüllt? </t>
  </si>
  <si>
    <t>Werden die Anforderungen an die Bestandsobergenze erfüllt?</t>
  </si>
  <si>
    <t xml:space="preserve">3. Anforderungen an die Tierhaltung </t>
  </si>
  <si>
    <t xml:space="preserve">Werden die Anforderungen an die Gruppengrößen erfüllt? </t>
  </si>
  <si>
    <t>Werden die Anforderungen an die Besatzdichte erfüllt?</t>
  </si>
  <si>
    <t xml:space="preserve">Werden die Anforderunegen an Sitzstangen  erfüllt? </t>
  </si>
  <si>
    <t xml:space="preserve">Werden die Anforderunegen an das Stallklima erfüllt? </t>
  </si>
  <si>
    <t xml:space="preserve">Werden die Anforderunegen an das Licht bei Kannibalsmussausbrüchen erfüllt? </t>
  </si>
  <si>
    <t xml:space="preserve">Werden die Anforderungen an das Licht erfüllt? </t>
  </si>
  <si>
    <t xml:space="preserve">Werden die Anforderungen an Pickgegenstände  erfüllt? </t>
  </si>
  <si>
    <t xml:space="preserve">Werden die Anforderungen an veränderbare Materialien erfüllt? </t>
  </si>
  <si>
    <t xml:space="preserve">Werden die Anforderungn an die Einstreu erfüllt? </t>
  </si>
  <si>
    <t xml:space="preserve">Werden die Anforderungn an den Scharraum  erfüllt? </t>
  </si>
  <si>
    <t xml:space="preserve">Werden die Anforderungen an den KSR erfüllt? </t>
  </si>
  <si>
    <t xml:space="preserve">Werden die Anforderungen an die Lukenöffnungen im KSR erfüllt? </t>
  </si>
  <si>
    <t xml:space="preserve">Werden die Anforderungen bezüglich tierärztlicher Untersuchungsergebnisse erfüllt? </t>
  </si>
  <si>
    <t xml:space="preserve">Werden die Anforderungen an den Einsatz von Antibiotika erfüllt? </t>
  </si>
  <si>
    <t>Werden die Anforderungen an ein Krankenabteil erfüllt?</t>
  </si>
  <si>
    <t>4. Fangen und Verladen</t>
  </si>
  <si>
    <t>Werden die Anforderungen an die Fänger erfüllt?</t>
  </si>
  <si>
    <t>Werden die Anforderungen an das Fangen und Verladen erfüllt?</t>
  </si>
  <si>
    <t>3.1</t>
  </si>
  <si>
    <t>Werden die Anforderungen an die Erfassung und Dokumentation erfüllt?</t>
  </si>
  <si>
    <t>Werden die Anforderungen zur Meldung von Grenzwertüberschreitungen erfüllt?</t>
  </si>
  <si>
    <t>Werden die Anforderungen an die Beratung bei Grenzwertüberschreitung erfüllt?</t>
  </si>
  <si>
    <t>Werden die Anforderungen bezüglich einer Überschreitung eines Schwellenwertes erfüllt?</t>
  </si>
  <si>
    <t xml:space="preserve">Werden die Anforderungen bei Paralellhaltung erfüllt? </t>
  </si>
  <si>
    <t>Werden die Anforderungen bezüglich kranker Tiere erfüllt?</t>
  </si>
  <si>
    <t>Liegt auf dem Betrieb eine vollständige und aktuelle Betriebsbeschreibung vor?</t>
  </si>
  <si>
    <t>Erfolgt mindestens alle 12 Monate eine dokumentierte Eigenkontrolle?</t>
  </si>
  <si>
    <t>Sind für Abweichungen, die in der Eigenkontrolle festgestellt wurden, Korrekturmaßnahmen sowie Fristen schriftlich festgelegt?</t>
  </si>
  <si>
    <t>Wurden festgelegte Korrekturmaßnahmen aus der Eigenkontrolle fristgerecht umgesetzt und dokumentiert?</t>
  </si>
  <si>
    <t xml:space="preserve">6. Tierbezogene Kriterien </t>
  </si>
  <si>
    <r>
      <t xml:space="preserve">Kein gültiges KAT-Zertifikat. </t>
    </r>
    <r>
      <rPr>
        <b/>
        <sz val="10"/>
        <color theme="1"/>
        <rFont val="Arial"/>
        <family val="2"/>
      </rPr>
      <t>K.O.</t>
    </r>
  </si>
  <si>
    <t>Werden die Anforderungen an das Futter erfüllt?</t>
  </si>
  <si>
    <r>
      <t>Einsatz als Prophylaxe.</t>
    </r>
    <r>
      <rPr>
        <b/>
        <sz val="10"/>
        <color theme="1"/>
        <rFont val="Arial"/>
        <family val="2"/>
      </rPr>
      <t xml:space="preserve"> K.O.                       </t>
    </r>
    <r>
      <rPr>
        <sz val="10"/>
        <color theme="1"/>
        <rFont val="Arial"/>
        <family val="2"/>
      </rPr>
      <t xml:space="preserve">keine tierärztliche Untersuchung und Therapie. </t>
    </r>
    <r>
      <rPr>
        <b/>
        <sz val="10"/>
        <color theme="1"/>
        <rFont val="Arial"/>
        <family val="2"/>
      </rPr>
      <t xml:space="preserve">K.O.                                                           </t>
    </r>
    <r>
      <rPr>
        <sz val="10"/>
        <color theme="1"/>
        <rFont val="Arial"/>
        <family val="2"/>
      </rPr>
      <t xml:space="preserve">Kein Resistenztest. </t>
    </r>
    <r>
      <rPr>
        <b/>
        <sz val="10"/>
        <color theme="1"/>
        <rFont val="Arial"/>
        <family val="2"/>
      </rPr>
      <t xml:space="preserve">K.O.                           </t>
    </r>
    <r>
      <rPr>
        <sz val="10"/>
        <color theme="1"/>
        <rFont val="Arial"/>
        <family val="2"/>
      </rPr>
      <t>Einsatz Reserve-Antiobiotika, ohne Therapienotstand, ohne Vorliegen eines Resistenztestes.</t>
    </r>
    <r>
      <rPr>
        <b/>
        <sz val="10"/>
        <color theme="1"/>
        <rFont val="Arial"/>
        <family val="2"/>
      </rPr>
      <t xml:space="preserve"> K.O.                                       </t>
    </r>
    <r>
      <rPr>
        <sz val="10"/>
        <color theme="1"/>
        <rFont val="Arial"/>
        <family val="2"/>
      </rPr>
      <t>Keine bakteriologische Untersuchung und kein Resistenztrest bei Notfalltherapie.</t>
    </r>
    <r>
      <rPr>
        <b/>
        <sz val="10"/>
        <color theme="1"/>
        <rFont val="Arial"/>
        <family val="2"/>
      </rPr>
      <t xml:space="preserve"> K.O.              </t>
    </r>
    <r>
      <rPr>
        <sz val="10"/>
        <color theme="1"/>
        <rFont val="Arial"/>
        <family val="2"/>
      </rPr>
      <t xml:space="preserve">Dokumentation aller Behandlungen, auch Endo- und Ektoparasiten. </t>
    </r>
  </si>
  <si>
    <t>2.1</t>
  </si>
  <si>
    <t xml:space="preserve">Werden die Anforderungen bezüglich der gesetzlichen Vorgaben erfüllt? </t>
  </si>
  <si>
    <t>Augescheinliche Erfüllung der gesetzlichen Anforderungen laut Kapitel 2.1</t>
  </si>
  <si>
    <t xml:space="preserve">Werden die Anforderungen bezüglich der Rahmenbedingungen erfüllt? </t>
  </si>
  <si>
    <t>Werden die Anforderungen bezüglich der Meldepflicht erfüllt?</t>
  </si>
  <si>
    <t>Junghennen</t>
  </si>
  <si>
    <t>Uneingeschränkter Zugang für Zertifizierungssstellen; eigene Stallnummern; getrennte Bestandsbücher; eindeutige Kennzeichung auf Lieferscheinen; unterschiedliche Zuchtlinien im Stall</t>
  </si>
  <si>
    <r>
      <t xml:space="preserve">Aufzeichnungen und Dokumente für eine Berechnung des Warenflusses müssen auf dem Betrieb zur Einsicht bereit liegen.Lieferscheine müssen mit dem Label des Tierschutzlabels gekennzeichnet sein und den Schriftzug tragen „Tierschutzlabel‚ Für Mehr Tierschutz‘".             Keine Plausibilität. </t>
    </r>
    <r>
      <rPr>
        <b/>
        <sz val="10"/>
        <color theme="1"/>
        <rFont val="Arial"/>
        <family val="2"/>
      </rPr>
      <t>K.O.</t>
    </r>
  </si>
  <si>
    <t>Untersuchung Eintagsküken und zwei Wochen vor Umstallung im Rahmen des verpflichtenden Salmonellenmonitorings.</t>
  </si>
  <si>
    <r>
      <t>Gültiger Vertrag muss vorliegen.</t>
    </r>
    <r>
      <rPr>
        <b/>
        <sz val="10"/>
        <color theme="1"/>
        <rFont val="Arial"/>
        <family val="2"/>
      </rPr>
      <t xml:space="preserve"> </t>
    </r>
    <r>
      <rPr>
        <sz val="10"/>
        <color theme="1"/>
        <rFont val="Arial"/>
        <family val="2"/>
      </rPr>
      <t xml:space="preserve">                 Mind. 3-jährige praktische Erfahrung auf dem Gebiet Wirtschaftsgeflügel bei Verträgen mit Tierärzten, die nicht über eine Ausbildung zum Fachtierarzt verfügen.                          Dokumentation von Betsandsbesuchen und Hinweisen (MU 5.2).</t>
    </r>
  </si>
  <si>
    <t xml:space="preserve">Werden die Anforderungen an den Bezug von Küken erfüllt? </t>
  </si>
  <si>
    <r>
      <t xml:space="preserve">Die Einstallen von schnabelkupierten Küken ist nicht zulässig. </t>
    </r>
    <r>
      <rPr>
        <b/>
        <sz val="10"/>
        <color theme="1"/>
        <rFont val="Arial"/>
        <family val="2"/>
      </rPr>
      <t>K.O</t>
    </r>
    <r>
      <rPr>
        <sz val="10"/>
        <color theme="1"/>
        <rFont val="Arial"/>
        <family val="2"/>
      </rPr>
      <t>.
Es muss ein Nachweisdokument vorliegen.</t>
    </r>
  </si>
  <si>
    <r>
      <t xml:space="preserve">Innerhalb Betriebsregistriernummer: 96.000  Junghennen; pro Stall: 30.000 Junghennen.
Inkl. Paralellhaltung
Überschreitung </t>
    </r>
    <r>
      <rPr>
        <b/>
        <sz val="10"/>
        <color theme="1"/>
        <rFont val="Arial"/>
        <family val="2"/>
      </rPr>
      <t>K.O.</t>
    </r>
  </si>
  <si>
    <r>
      <t xml:space="preserve">Eine Gruppengröße von 10.000 Tieren darf nicht überschritten werden.                                                         </t>
    </r>
    <r>
      <rPr>
        <b/>
        <sz val="10"/>
        <color theme="1"/>
        <rFont val="Arial"/>
        <family val="2"/>
      </rPr>
      <t>BiB = n.a</t>
    </r>
  </si>
  <si>
    <t xml:space="preserve">Der Scharrraum muss spätestens ab dem 21. Lebenstag vollumfänglich zugänglich sein. 
Grundsätzlich ist den Tieren mindestens ein Drittel der nutzbaren Stallgrundfläche als Scharrraum anzubieten.
Aufgeständerte Volieren: kurzzeitige (max. zweiwöchige) Begrenzung des Scharrraumes (blickdichte Absperrung unter dem System) nach Öffnung des Systems möglich (Eingewöhnungszeit). In diesem Zeitraum muss den Tieren mindestens 25 % der nutzbaren Stallgrundfläche als Scharrraum zur Verfügung gestellt werden. Spätestens ab dem 35. Lebenstag muss den Tieren auch der Bereich unter den Volieren den Tieren zur Verfügung stehen. </t>
  </si>
  <si>
    <t>Werden die Anforderungen an Futtereinrichtungen erfüllt?</t>
  </si>
  <si>
    <t>Werden die Anforderungen an Tränkeeinrichtungen erfüllt?</t>
  </si>
  <si>
    <t>Längströge: ab dem 50. Lebenstag eine Kantenlänge von mindestens 4,5 cm pro Tier gegeben.
Rundtröge: ab dem 50. Lebenstag eine Länge von 4 cm</t>
  </si>
  <si>
    <t>Nippel- oder Bechertränken: ab dem 50. Lebenstag mindestens eine Tränkestelle für jeweils 10 Tiere Rundtränken: Kantenlänge von mindestens 1 cm/Tier</t>
  </si>
  <si>
    <t xml:space="preserve">Manipulierbarer Materialien (Raufutter, gebrochene Picksteine, Magensteine, Staubbademöglichkeit)
Ab 1. Lebenstag bis 24 Stunden vor Ausstallung
Bis Öffnung Scharrraum: zu jeder Zeit pro 500 Tiere min. 1 Beschäftigungsmaterial (z.B. Luzernebrikett, Kükenpapier mit Raufutter)
Während Systemabsperrung: pro 100 Tiere 200 cm² Staubbad (z.B. in Pappschachteln) 
Regelm. Erneuerung, gleichmäßige Verteilung und von allen Seiten zugänglich.                                             </t>
  </si>
  <si>
    <r>
      <t xml:space="preserve">Ab Zugang zum Scharrraum bis 24 h vor Ausstallung zur Verfügung; hygienisch und futtermittelrechtlich unbedenklich. 
1 Pickgegenstand / 500 Tiere                             </t>
    </r>
    <r>
      <rPr>
        <b/>
        <sz val="10"/>
        <color theme="1"/>
        <rFont val="Arial"/>
        <family val="2"/>
      </rPr>
      <t xml:space="preserve"> </t>
    </r>
    <r>
      <rPr>
        <sz val="10"/>
        <color theme="1"/>
        <rFont val="Arial"/>
        <family val="2"/>
      </rPr>
      <t/>
    </r>
  </si>
  <si>
    <t>Werden die Anforderungen an Staubbäder erfüllt?</t>
  </si>
  <si>
    <t>Pro 1500 Tiere 1m² Staubbademöglichkeit (geeignetes Material, z.B. Sand- oder Gesteinsmehl) 
Verteilungwelche auf den Kaltscharrraum und Warmstall mit je 0,5 m²/1500 Tiere möglich (im KSR muss sich das verwendete Material von der Einstreu unterscheiden)</t>
  </si>
  <si>
    <t>Bis 20. Lebenstag: min. 6 cm / Tier
Ab dem 21. bis 42. Lebenstag:  min. 10 cm/ Tier
Ab 10. Lebenswoche: min. 12 cm/Tier
50 % in unterschiedlichen Höhen; keine Spalten an Verbidnungsstellen, fußballengerecht.</t>
  </si>
  <si>
    <t>Vorübergehende Reduzierung der Beleuchtung bei tierärztlicher Indikation erlaubt; Verdunkelungsmöglichkeiten sind vorzuhalten; ist im Übergabeprotokoll dokumentiert</t>
  </si>
  <si>
    <t xml:space="preserve">Werden die Anforderungen bezüglich stromführender Drähte erfüllt? </t>
  </si>
  <si>
    <r>
      <t xml:space="preserve">Junghennen sind an keiner Stelle des Aufenthaltsbereichs direkter Stromeinwirkung ausgesetzt. </t>
    </r>
    <r>
      <rPr>
        <b/>
        <sz val="10"/>
        <color theme="1"/>
        <rFont val="Arial"/>
        <family val="2"/>
      </rPr>
      <t>K.O.</t>
    </r>
    <r>
      <rPr>
        <sz val="10"/>
        <color theme="1"/>
        <rFont val="Arial"/>
        <family val="2"/>
      </rPr>
      <t xml:space="preserve">
Aufenthaltsbereich der Junghennen ebenso keine weiteren Vorrichtungen, die durch einfaches Anschließen an eine Stromquelle wie Stromdrähte wirken. Falls Drähte als Abweiser über Futter- und Tränkelinien im Einsatz sind, werden zu deren Befestigung keine Isolatoren verwendet.</t>
    </r>
  </si>
  <si>
    <t xml:space="preserve">Werden die Anforderungen bei Nachrüstung eines KSR erfüllt? </t>
  </si>
  <si>
    <r>
      <t xml:space="preserve">2 m/1000 Hennen
Mind. 35 cm hoch und 40 cm breit.
Gleichmäßig über Stalllängsseite verteilt.
</t>
    </r>
    <r>
      <rPr>
        <b/>
        <sz val="10"/>
        <color theme="1"/>
        <rFont val="Arial"/>
        <family val="2"/>
      </rPr>
      <t xml:space="preserve">BiB = n.a. </t>
    </r>
  </si>
  <si>
    <r>
      <t xml:space="preserve">Verletzte und kranke Tiere oder Tiere mit gestörtem Allgemeinbefinden müssen von dem Bestand separiert werden. </t>
    </r>
    <r>
      <rPr>
        <b/>
        <sz val="10"/>
        <color theme="1"/>
        <rFont val="Arial"/>
        <family val="2"/>
      </rPr>
      <t xml:space="preserve">K.O.                  </t>
    </r>
    <r>
      <rPr>
        <sz val="10"/>
        <color theme="1"/>
        <rFont val="Arial"/>
        <family val="2"/>
      </rPr>
      <t>Tiere, die nicht therapierbar sind, müssen unverzüglich und so schonend wie möglich gemerzt werden. Dokumentation.</t>
    </r>
  </si>
  <si>
    <t>Werden die Anforderungen an das Vorgehen bei einem Kannibalismusgeschehen erfüllt?</t>
  </si>
  <si>
    <t>5. Anforderungen an die Übergabe der Junghennen</t>
  </si>
  <si>
    <t>Werden die Anforderungen an ein Übergabeprotokoll erfüllt?</t>
  </si>
  <si>
    <t>Werden die Anforderungen an einen Aufzuchtbericht erfüllt?</t>
  </si>
  <si>
    <t>3.2</t>
  </si>
  <si>
    <t>3.3</t>
  </si>
  <si>
    <t>3.4</t>
  </si>
  <si>
    <t>3.5</t>
  </si>
  <si>
    <t>Erkennt der Systemteilnehmer die Nutzungsbedingungen und Vorgaben der Zertifizierungsstelle an?</t>
  </si>
  <si>
    <t>Nachweis über einen gültigen Vertrag mit der Zertifizierungsgesellschaft wird im Betriebsbeschreibungsbogen bestätigt.</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</si>
  <si>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</si>
  <si>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</si>
  <si>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r>
      <t xml:space="preserve">Prüfung der vorangegangenen Auditberichte </t>
    </r>
    <r>
      <rPr>
        <b/>
        <sz val="10"/>
        <color theme="1"/>
        <rFont val="Arial"/>
        <family val="2"/>
      </rPr>
      <t xml:space="preserve">Erstaudit Erstaudit = n.a. </t>
    </r>
  </si>
  <si>
    <t xml:space="preserve">Erstaudit = n.a. </t>
  </si>
  <si>
    <r>
      <t xml:space="preserve">Das Fangen ist nur in abgedunkelten Ställen oder in Dunkelheit durchzuführen. Tiere dürfen nicht an einem Bein über Kopf getragen werden.
Überwachung des Fangens und Verladens durch Betriebsleiter oder dessen Vertreter. Dokumentation der Überwachung, von Auffälligkeiten und eingeleitete Korrekturmaßnahmen.
</t>
    </r>
    <r>
      <rPr>
        <b/>
        <sz val="10"/>
        <color theme="1"/>
        <rFont val="Arial"/>
        <family val="2"/>
      </rPr>
      <t>Erstaudit = n.a.</t>
    </r>
    <r>
      <rPr>
        <sz val="10"/>
        <color theme="1"/>
        <rFont val="Arial"/>
        <family val="2"/>
      </rPr>
      <t xml:space="preserve"> </t>
    </r>
  </si>
  <si>
    <r>
      <t xml:space="preserve">Unverzügliche Meldung an Berater des DTSchB.                                                     Inhalte der Meldung: Datum, Zahlenwert, Informationen zur Herde, ggf. bereits eingeleitete Sofort-Maßnahmen.                                 </t>
    </r>
    <r>
      <rPr>
        <b/>
        <sz val="10"/>
        <color theme="1"/>
        <rFont val="Arial"/>
        <family val="2"/>
      </rPr>
      <t xml:space="preserve">Erstaudit = n.a. </t>
    </r>
  </si>
  <si>
    <t>RL Zert 2023 3.3</t>
  </si>
  <si>
    <t>Gültig ab: 01.01.2023
*Übergangsfrist für Bestandsbetriebe (Zertifizierung vor 01.01.;  s. bereichsspezifische Richtlinie, Kap. 1.2): Erfassung von Abweichungen ab 01.01., Berücksichtigung in Risikoeinstufung ab 01.07.</t>
  </si>
  <si>
    <t>Nachweis wird im Betriebsbeschreibungsbogen bestätigt.
Dieser enthält u.a. die Datenschutzerklärung und eine Einwilligung zur Dateneinsicht durch den Deutschen Tierschutzbund.</t>
  </si>
  <si>
    <t xml:space="preserve">
RL Zert 2023
3.2</t>
  </si>
  <si>
    <r>
      <t xml:space="preserve">Abgleich der Betriebsbeschreibung, ggf. Korrektur bei betrieblichen Veränderungen.
Es ist der </t>
    </r>
    <r>
      <rPr>
        <b/>
        <sz val="10"/>
        <color theme="1"/>
        <rFont val="Arial"/>
        <family val="2"/>
      </rPr>
      <t>→ Betriebsbeschreibungsbogen</t>
    </r>
    <r>
      <rPr>
        <sz val="10"/>
        <color theme="1"/>
        <rFont val="Arial"/>
        <family val="2"/>
      </rPr>
      <t xml:space="preserve"> zu verwenden.</t>
    </r>
  </si>
  <si>
    <t>2.5</t>
  </si>
  <si>
    <t>RL Zert 2023
6.4.2</t>
  </si>
  <si>
    <t>2.2</t>
  </si>
  <si>
    <t>Werden die an ANG bzw. BiB geknüpften Auflagen eingehalten?</t>
  </si>
  <si>
    <t>Keine ANG / BiB vorhanden = n.a.
Erstaudit = n.a.</t>
  </si>
  <si>
    <t>Tagesaktuelle Dokumentation.</t>
  </si>
  <si>
    <t>2.6</t>
  </si>
  <si>
    <t>2.4</t>
  </si>
  <si>
    <t>2.7</t>
  </si>
  <si>
    <t>Erfüllung der Anforderungen für Sachkunde laut Kapitel 2.7; Schulung und Unterweisung für Mitarbeiter, inkl. Dokumentation.</t>
  </si>
  <si>
    <t>2.8</t>
  </si>
  <si>
    <r>
      <t xml:space="preserve">Fortbildung des Betriebsleiters / hauptverantwortlichen Person für Tierhaltung. Alle zwei Kalenderjahre eine Fortbildung. Dokumentation und Inahlte laut Kap. 2.8.
E-Learning-Module werden anerkannt, wenn sie mindestens 2 Stunden dauern.
</t>
    </r>
    <r>
      <rPr>
        <b/>
        <sz val="10"/>
        <color theme="1"/>
        <rFont val="Arial"/>
        <family val="2"/>
      </rPr>
      <t>Erstaudit = n.a.</t>
    </r>
    <r>
      <rPr>
        <sz val="10"/>
        <color theme="1"/>
        <rFont val="Arial"/>
        <family val="2"/>
      </rPr>
      <t xml:space="preserve"> </t>
    </r>
  </si>
  <si>
    <r>
      <rPr>
        <sz val="10"/>
        <color theme="1"/>
        <rFont val="Arial"/>
        <family val="2"/>
      </rPr>
      <t xml:space="preserve">Meldung von Zertifikatsentzügen / melde- u./o. anzeigepflichtige Tierkrankheiten und damit zusammenhängende behördliche Anordnungen / Veränderungen an o. auf dem Betrieb / Sabotagen / Einbrüche an den DTSchB
</t>
    </r>
    <r>
      <rPr>
        <b/>
        <sz val="10"/>
        <color theme="1"/>
        <rFont val="Arial"/>
        <family val="2"/>
      </rPr>
      <t>Erstaudit = n.a.</t>
    </r>
  </si>
  <si>
    <t>Werden die Anforderungen an die tgl. Tierkontrollen durch den Tierhalter erfüllt?</t>
  </si>
  <si>
    <t>4.13.1</t>
  </si>
  <si>
    <t>Protokoll: 2x tgl. durchgeführte Kontrollen des Gesundheitszustandes der Tiere und über ergriffenen Maßnahmen.
Protokoll: tgl. Kontrolle des Wasser- und Futterverbrauches.</t>
  </si>
  <si>
    <t>4.13.2</t>
  </si>
  <si>
    <r>
      <t>Seit 01.01.2022 Küken von denen nachweislich  männliche Küken derselben Zuchtlinie aufgezogen wurden; entsprechend gültiger KAT-Vorgabe. Alternativ: Geschlechtsbestimmung vor dem 7. Bebrütungstag im Ei.</t>
    </r>
    <r>
      <rPr>
        <b/>
        <sz val="10"/>
        <color theme="1"/>
        <rFont val="Arial"/>
        <family val="2"/>
      </rPr>
      <t xml:space="preserve"> K.O.</t>
    </r>
    <r>
      <rPr>
        <sz val="10"/>
        <color theme="1"/>
        <rFont val="Arial"/>
        <family val="2"/>
      </rPr>
      <t xml:space="preserve">
Abprüfung über entsprechende Bescheinigung.</t>
    </r>
  </si>
  <si>
    <t>Wird den Tieren Grit separat zum Futter angeboten?</t>
  </si>
  <si>
    <r>
      <t xml:space="preserve">GVO-freie Fütterung. </t>
    </r>
    <r>
      <rPr>
        <b/>
        <sz val="10"/>
        <color theme="1"/>
        <rFont val="Arial"/>
        <family val="2"/>
      </rPr>
      <t xml:space="preserve">K.O.                                  </t>
    </r>
  </si>
  <si>
    <t>Grittgabe: 1 Behältnis/1000 Tiere</t>
  </si>
  <si>
    <t>4.6.1</t>
  </si>
  <si>
    <t>4.2</t>
  </si>
  <si>
    <t>4.3</t>
  </si>
  <si>
    <r>
      <t xml:space="preserve">Bis zum 13. Lebenstag (spätestens bis zum 20. Lebenstag) maximal 50 Tiere/m² Gesamtnutzfläche, ab dem 14. Lebenstag (spätestens ab dem 21. Lebenstag) maximal 15 Tiere/m² Gesamtnutzfläche; 
- Mehretagige Systeme: 30 Tiere/m² nutzbare Stallgrundfläche.
- Mitwachsende Systeme: bis zum 42. Lebenstag oder bis zum Öffnen des Scharrraums bis zu 30 Tiere/m²; Nach dem 42. Lebenstag gelten die oben genannten Angaben (15 Tiere/ m² Gesamtnutzfläche; mehretagige Systeme 30 Tiere /m²)
Überschreitung </t>
    </r>
    <r>
      <rPr>
        <b/>
        <sz val="10"/>
        <color theme="1"/>
        <rFont val="Arial"/>
        <family val="2"/>
      </rPr>
      <t>K.O.</t>
    </r>
  </si>
  <si>
    <t>4.5.2</t>
  </si>
  <si>
    <t>4.5.1</t>
  </si>
  <si>
    <t>Feuchtigkeitsabsorbierend, trocken, locker und strukturiert; Junghennen müssen bis zur Umstallung picken, scharren und staubbaden können. Vernässte oder verkrustete Einstreubereiche sind zu entfernen und durch frische Einstreu zu ersetzen. Entsprechende Einstreu muss vorgehalten werden und für Wildvögel sowie Schädlinge unzugänglich gelagert werden.</t>
  </si>
  <si>
    <t>4.6.2</t>
  </si>
  <si>
    <t>4.7</t>
  </si>
  <si>
    <t>4.8</t>
  </si>
  <si>
    <t>4.9</t>
  </si>
  <si>
    <t>Stallklima entsprechend Besatzdichte und Alter der Tiere.
Richtwert Ammoniak: 20 ppm.
Keine Zugluft; geringe Staubbelastung; Kontrolle der Stalltemperatur; Maßnahmen bei drohendem Hitzestress im Stall (siehe Angaben Kap. 4.9).</t>
  </si>
  <si>
    <t>4.10</t>
  </si>
  <si>
    <r>
      <t xml:space="preserve">Tageslicht.
</t>
    </r>
    <r>
      <rPr>
        <sz val="10"/>
        <color theme="1"/>
        <rFont val="Arial"/>
        <family val="2"/>
      </rPr>
      <t>Lichtöffnungsfläche min. 3 %  der Stallgrundfläche; gleichmäßige Verteilung; Vermeidung direkter Sonneneinstrahlung. Lichtregime nach natürlichen Tag-Nacht-Rhythmus; ununterbrochene Dunkelphase von 8 h/Tag und  &lt; 0,5 Lux (ausgenommen der ersten Tage (1-2 Wochen); Dämmerungsphasen; Lichtphase mind. 8 bzw. max. 16 h/Tag; tagsüber mind. 20 Lux im Tierbereich; Lichtstärke künstlicher Lichtquellen darf nicht durch Verschmutzung oder Umbauten beeinträchtigt sein. Verdunkelungsmöglichkeit für Aufrechterhaltung Lichtprogramm zulässig</t>
    </r>
  </si>
  <si>
    <t>Werden flickerfusionsfreie Lampen eingesetzt?</t>
  </si>
  <si>
    <r>
      <t xml:space="preserve">Herstellernachweis kann im Audit abgeprüft werden
Lampen nicht flickerfusionsfrei </t>
    </r>
    <r>
      <rPr>
        <b/>
        <sz val="10"/>
        <color theme="1"/>
        <rFont val="Arial"/>
        <family val="2"/>
      </rPr>
      <t>= K.O.</t>
    </r>
  </si>
  <si>
    <t>4.11</t>
  </si>
  <si>
    <t>4.12</t>
  </si>
  <si>
    <t>Ist ein Kaltscharrraum vorhanden?</t>
  </si>
  <si>
    <r>
      <t xml:space="preserve">Kaltscharrraum nicht vorhanden </t>
    </r>
    <r>
      <rPr>
        <b/>
        <sz val="10"/>
        <color theme="1"/>
        <rFont val="Arial"/>
        <family val="2"/>
      </rPr>
      <t>K.O.</t>
    </r>
    <r>
      <rPr>
        <sz val="10"/>
        <color theme="1"/>
        <rFont val="Arial"/>
        <family val="2"/>
      </rPr>
      <t xml:space="preserve">
</t>
    </r>
    <r>
      <rPr>
        <b/>
        <sz val="10"/>
        <color theme="1"/>
        <rFont val="Arial"/>
        <family val="2"/>
      </rPr>
      <t>ANG = n.a.</t>
    </r>
  </si>
  <si>
    <t>Werden die Anforderungen an den KSR für Mobilställe erfüllt?</t>
  </si>
  <si>
    <r>
      <t xml:space="preserve">Mobilställe: Nachweis über mögliche Angliederung.
Kein Nachweis </t>
    </r>
    <r>
      <rPr>
        <b/>
        <sz val="10"/>
        <color theme="1"/>
        <rFont val="Arial"/>
        <family val="2"/>
      </rPr>
      <t>= K.O.</t>
    </r>
  </si>
  <si>
    <t xml:space="preserve">Größe: min. 50 % der nutzbaren Stallgrundfläche oder Platz für min. 56 Hennen/m².
Überdacht; mind. 70 % licht- und luftdurchlässig; windgeschützt; aufrecht begehbar; frei zugänglich; entsprechend Kapitel 4.5.1eingstreut; 
spätestens mit Erreichen den 10. Lebenswoche zur Verfügung. Zugang uneingeschränkt während der Tageslichtstunden für min. 4 Stunden; Abweichungen begründet möglich; Tagesaktuelle Dokumentation Lukenöffnung- und schließung.                   </t>
  </si>
  <si>
    <r>
      <rPr>
        <b/>
        <sz val="10"/>
        <color theme="1"/>
        <rFont val="Arial"/>
        <family val="2"/>
      </rPr>
      <t>Kein Antrag auf ANG / Keine ANG. K.O.</t>
    </r>
    <r>
      <rPr>
        <sz val="10"/>
        <color theme="1"/>
        <rFont val="Arial"/>
        <family val="2"/>
      </rPr>
      <t xml:space="preserve">
Zeitraum zwischen Antrag ANG und Inbetriebnahme des KSR &gt; 12 Monate</t>
    </r>
    <r>
      <rPr>
        <b/>
        <sz val="10"/>
        <color theme="1"/>
        <rFont val="Arial"/>
        <family val="2"/>
      </rPr>
      <t xml:space="preserve"> K.O</t>
    </r>
    <r>
      <rPr>
        <sz val="10"/>
        <color theme="1"/>
        <rFont val="Arial"/>
        <family val="2"/>
      </rPr>
      <t>.
KSR vorhanden.</t>
    </r>
    <r>
      <rPr>
        <b/>
        <sz val="10"/>
        <color theme="1"/>
        <rFont val="Arial"/>
        <family val="2"/>
      </rPr>
      <t xml:space="preserve"> n.a.</t>
    </r>
    <r>
      <rPr>
        <sz val="10"/>
        <color theme="1"/>
        <rFont val="Arial"/>
        <family val="2"/>
      </rPr>
      <t xml:space="preserve">
Besatzdichte 13 Tiere/m²;  Scharrbereich mit zusätzlicher Beschäftigung nach Vorgabe; Überschreitung </t>
    </r>
    <r>
      <rPr>
        <b/>
        <sz val="10"/>
        <color theme="1"/>
        <rFont val="Arial"/>
        <family val="2"/>
      </rPr>
      <t>K.O.</t>
    </r>
    <r>
      <rPr>
        <sz val="10"/>
        <color theme="1"/>
        <rFont val="Arial"/>
        <family val="2"/>
      </rPr>
      <t xml:space="preserve">
Weitere Anforderunegn siehe Kapitel 4.12</t>
    </r>
  </si>
  <si>
    <r>
      <t xml:space="preserve">Dokumentation </t>
    </r>
    <r>
      <rPr>
        <b/>
        <sz val="10"/>
        <color theme="1"/>
        <rFont val="Arial"/>
        <family val="2"/>
      </rPr>
      <t>→ MU 7.2</t>
    </r>
  </si>
  <si>
    <t>4.13.3</t>
  </si>
  <si>
    <t>4.13.4</t>
  </si>
  <si>
    <t>Muss zur Verfügung stehen oder unverzüglich eingerichtet werden können. Visueller Kontakt zu anderen Junghennen.
Einstreu entsprechend Kap. 4.5.1;
Sitzstangen 15 cm/Tier;
Besatzdichte: 14 Junghennen/m².
Ausreichend Futter und Wasser.
Angemesse, erforderlichenfalls tierärztliche Behandlung. Dokumentation Zu- und Abgänge.</t>
  </si>
  <si>
    <t>Beratung ist in Anspruch zu nehmen.</t>
  </si>
  <si>
    <t>4.14</t>
  </si>
  <si>
    <r>
      <t>Der Junghennenhalter muss 10 bis 14 Tage vor der Umstallung einen Aufzuchtbericht (</t>
    </r>
    <r>
      <rPr>
        <b/>
        <sz val="10"/>
        <color theme="1"/>
        <rFont val="Arial"/>
        <family val="2"/>
      </rPr>
      <t>→ MU 7.9</t>
    </r>
    <r>
      <rPr>
        <sz val="10"/>
        <color theme="1"/>
        <rFont val="Arial"/>
        <family val="2"/>
      </rPr>
      <t>)  an den zukünftigen Legehennenhalter übermitteln</t>
    </r>
  </si>
  <si>
    <t>4.15</t>
  </si>
  <si>
    <r>
      <t>Bei Übergabe der Junghennen muss dem Legehennenhalter ein Übergabeprotokoll mitgegeben werden, welches vorab auch per E-Mail zugestellt werden darf (</t>
    </r>
    <r>
      <rPr>
        <b/>
        <sz val="10"/>
        <color theme="1"/>
        <rFont val="Arial"/>
        <family val="2"/>
      </rPr>
      <t>→ MU 7.8</t>
    </r>
    <r>
      <rPr>
        <sz val="10"/>
        <color theme="1"/>
        <rFont val="Arial"/>
        <family val="2"/>
      </rPr>
      <t>). Dieses enthält neben den Basisdaten die Gewichtsentwicklung und Uniformität der Herde bis zur Ausstallung.</t>
    </r>
  </si>
  <si>
    <t>4.1</t>
  </si>
  <si>
    <t>Weisen die Tiere keine erkennbaren Zeichen auf, die auf eine Störung des Allgemeinbefindens des Gesamtbestandes hinweisen?</t>
  </si>
  <si>
    <t>Zum Beispiel Verletzungen, Lahmheiten, Immobilität, Apathie, Anzeichen von Schmerzen, Abmagerung, Symptome von Infektionserkrankungen, Abweichungen vom Normalverhalten.</t>
  </si>
  <si>
    <t>Werden bei Störungen des Allgemeinbefindens der Tiere wirksame Gegenmaßnahmen ergriffen und werden diese protokolliert?</t>
  </si>
  <si>
    <t>Protokolle des Tierhalters mit den aufgeführten Gegenmaßnahmen, die durchgeführt wurden, prüfen sowie die Dokumentation über Entwicklung der Situation.</t>
  </si>
  <si>
    <r>
      <t>Schulungsnachweis speziell zur Erfassung der TBK. Verwendung aktueller Dokumente.
Erfassung laut Handbuch</t>
    </r>
    <r>
      <rPr>
        <b/>
        <sz val="10"/>
        <color theme="1"/>
        <rFont val="Arial"/>
        <family val="2"/>
      </rPr>
      <t xml:space="preserve"> → MU 7.3</t>
    </r>
    <r>
      <rPr>
        <sz val="10"/>
        <color theme="1"/>
        <rFont val="Arial"/>
        <family val="2"/>
      </rPr>
      <t>. Zeitpunkte zur Erfassung der TBK: bei Einstallung / in der ersten Woche, 4., 8., 12.und 16. Lebenswoche; Beurteilung von 50 Tieren pro Zeitpunkt. Nutzung TBK-Ergebnisübersicht (</t>
    </r>
    <r>
      <rPr>
        <b/>
        <sz val="10"/>
        <color theme="1"/>
        <rFont val="Arial"/>
        <family val="2"/>
      </rPr>
      <t>→ MU 7.4</t>
    </r>
    <r>
      <rPr>
        <sz val="10"/>
        <color theme="1"/>
        <rFont val="Arial"/>
        <family val="2"/>
      </rPr>
      <t xml:space="preserve">). Einzeltierberurteilung </t>
    </r>
    <r>
      <rPr>
        <b/>
        <sz val="10"/>
        <color theme="1"/>
        <rFont val="Arial"/>
        <family val="2"/>
      </rPr>
      <t>→ MU 7.5</t>
    </r>
    <r>
      <rPr>
        <sz val="10"/>
        <color theme="1"/>
        <rFont val="Arial"/>
        <family val="2"/>
      </rPr>
      <t xml:space="preserve">
Je Stall und/oder je Tiergruppe eine separate TBK-Ergebnisübersicht.
</t>
    </r>
    <r>
      <rPr>
        <b/>
        <sz val="10"/>
        <color theme="1"/>
        <rFont val="Arial"/>
        <family val="2"/>
      </rPr>
      <t xml:space="preserve">Erstaudit = n.a. </t>
    </r>
  </si>
  <si>
    <t>5.1</t>
  </si>
  <si>
    <t>5.2</t>
  </si>
  <si>
    <r>
      <t xml:space="preserve">Professionelle Beratung muss hinzugezogen werden. Beratung im Hinblick auf Ursache(n) der Überschreitung des entsprechenden Kriteriums. Durchführung und Dokumentation vereinbarter Verbesserungsmaßnahmen.
Gilt bei Grenzwertüberschreitungen, die vom Tierhalter und vom Auditor festgestellt werden.
</t>
    </r>
    <r>
      <rPr>
        <b/>
        <sz val="10"/>
        <color theme="1"/>
        <rFont val="Arial"/>
        <family val="2"/>
      </rPr>
      <t xml:space="preserve">Erstaudit = n.a. </t>
    </r>
  </si>
  <si>
    <t xml:space="preserve">Werden die Anforderungen an das Tierbezogene Kriterium Mortalität erfüllt? </t>
  </si>
  <si>
    <r>
      <t xml:space="preserve">Grenzwert: 0,5 % x Anzahl Lebensmonate         Tägliche Dokumentation; monatlich kumulativ erfassen und vergleichen.
</t>
    </r>
    <r>
      <rPr>
        <u/>
        <sz val="10"/>
        <color theme="1"/>
        <rFont val="Arial"/>
        <family val="2"/>
      </rPr>
      <t>Bitte Werte im Beschreibungsfeld eintragen.</t>
    </r>
  </si>
  <si>
    <t>5.3</t>
  </si>
  <si>
    <t xml:space="preserve">Werden die Anforderungen an das Tierbezogene Kriterium Gefiederschäden erfüllt? </t>
  </si>
  <si>
    <t>5.4</t>
  </si>
  <si>
    <r>
      <t xml:space="preserve">Gefiederschäden der Note 2 im Bereich:
Schwung- und Stoßfedern: Grenzwert: 30% 
Rücken und Legebauch: kein Tier
Gefiederschäden der Note 1 im Bereich Rücken und Legebauch: Grenzwert 3%
</t>
    </r>
    <r>
      <rPr>
        <b/>
        <sz val="10"/>
        <color theme="1"/>
        <rFont val="Arial"/>
        <family val="2"/>
      </rPr>
      <t xml:space="preserve">Erstaudit = n.a. 
</t>
    </r>
    <r>
      <rPr>
        <u/>
        <sz val="10"/>
        <color theme="1"/>
        <rFont val="Arial"/>
        <family val="2"/>
      </rPr>
      <t>Bitte Werte im Beschreibungsfeld eintragen</t>
    </r>
    <r>
      <rPr>
        <b/>
        <sz val="10"/>
        <color theme="1"/>
        <rFont val="Arial"/>
        <family val="2"/>
      </rPr>
      <t>.</t>
    </r>
  </si>
  <si>
    <r>
      <t xml:space="preserve">Grenzwert: 5% nicht überschreiten.        </t>
    </r>
    <r>
      <rPr>
        <b/>
        <sz val="10"/>
        <color theme="1"/>
        <rFont val="Arial"/>
        <family val="2"/>
      </rPr>
      <t xml:space="preserve">Erstaudit = n.a. 
</t>
    </r>
    <r>
      <rPr>
        <u/>
        <sz val="10"/>
        <color theme="1"/>
        <rFont val="Arial"/>
        <family val="2"/>
      </rPr>
      <t>Bitte Werte im Beschreibungsfeld eintragen.</t>
    </r>
  </si>
  <si>
    <t>5.5</t>
  </si>
  <si>
    <t xml:space="preserve">Werden die Anforderungen an das Tierbezogene Kriterium Verletzungen erfüllt? </t>
  </si>
  <si>
    <t xml:space="preserve">Werden die Anforderungen an die weiteren Tierbezogenen Kriterien erfüllt? </t>
  </si>
  <si>
    <r>
      <t xml:space="preserve">Zusätzlich sollen folgende Kriterien erfasst und dokumentiert werden: 
• Brustbeinveränderungen
• Fußballenläsionen
• Schnabelzustand
• Gewicht                                                  </t>
    </r>
    <r>
      <rPr>
        <b/>
        <sz val="10"/>
        <color theme="1"/>
        <rFont val="Arial"/>
        <family val="2"/>
      </rPr>
      <t xml:space="preserve">Erstaudit = n.a. 
</t>
    </r>
    <r>
      <rPr>
        <u/>
        <sz val="10"/>
        <color theme="1"/>
        <rFont val="Arial"/>
        <family val="2"/>
      </rPr>
      <t xml:space="preserve">Bitte Werte im Beschreibungsfeld eintragen.
</t>
    </r>
  </si>
  <si>
    <t>5.6</t>
  </si>
  <si>
    <t>RL Zert 2023
6</t>
  </si>
  <si>
    <r>
      <t xml:space="preserve">Belehrung über die Vorgaben zum Fangen und Verladen. Dokumentation. Professionelle Fangkolonnen:  Vorarbeiter muss behördlich anerkannten Sachkundenachweis besitzen.                                         Nichtprofessionelle Fänger: Aufsicht führende Person muss einen Sachkundenachweis besitzen.                                               
</t>
    </r>
    <r>
      <rPr>
        <b/>
        <sz val="10"/>
        <color theme="1"/>
        <rFont val="Arial"/>
        <family val="2"/>
      </rPr>
      <t xml:space="preserve">Erstaudit = n.a. </t>
    </r>
  </si>
  <si>
    <r>
      <t xml:space="preserve">Dokumentation der Überschreitung, sowie von 
ergriffenen Maßnahmen.                        
</t>
    </r>
    <r>
      <rPr>
        <b/>
        <sz val="10"/>
        <color theme="1"/>
        <rFont val="Arial"/>
        <family val="2"/>
      </rPr>
      <t xml:space="preserve">Erstaudit = n.a. </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</si>
</sst>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sz val="10"/>
      <color theme="1"/>
      <name val="Arial"/>
      <family val="2"/>
    </font>
    <font>
      <vertAlign val="superscript"/>
      <sz val="10"/>
      <color theme="1"/>
      <name val="Arial"/>
      <family val="2"/>
    </font>
    <font>
      <u/>
      <sz val="1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86">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16" fillId="0" borderId="0" xfId="0" applyFont="1" applyAlignment="1" applyProtection="1">
      <alignment horizontal="left" vertical="center" wrapText="1"/>
      <protection locked="0"/>
    </xf>
    <xf numFmtId="0" fontId="16" fillId="0" borderId="0" xfId="0" applyFont="1" applyAlignment="1" applyProtection="1">
      <alignment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0" fontId="8" fillId="0" borderId="0" xfId="0" applyFont="1" applyAlignment="1" applyProtection="1">
      <alignment wrapText="1"/>
      <protection locked="0"/>
    </xf>
    <xf numFmtId="0" fontId="1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wrapText="1"/>
      <protection locked="0"/>
    </xf>
    <xf numFmtId="0" fontId="19" fillId="0" borderId="0" xfId="0" applyFont="1" applyBorder="1" applyAlignme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7" fillId="0" borderId="0" xfId="0" applyNumberFormat="1" applyFont="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9" fillId="2" borderId="1"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19" fillId="0" borderId="0" xfId="0" applyNumberFormat="1" applyFont="1" applyBorder="1" applyAlignment="1" applyProtection="1">
      <alignment horizontal="left" vertical="center"/>
    </xf>
    <xf numFmtId="165" fontId="19" fillId="0" borderId="0" xfId="0" applyNumberFormat="1" applyFont="1" applyBorder="1" applyAlignment="1" applyProtection="1">
      <alignment horizontal="center" vertical="center"/>
    </xf>
    <xf numFmtId="0" fontId="19"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0" xfId="0" applyFont="1" applyBorder="1" applyAlignment="1" applyProtection="1">
      <alignment vertical="center" wrapText="1"/>
    </xf>
    <xf numFmtId="0" fontId="8" fillId="0" borderId="0" xfId="0" applyNumberFormat="1" applyFont="1" applyFill="1" applyBorder="1" applyAlignment="1" applyProtection="1">
      <alignment horizontal="left" vertical="center" wrapText="1"/>
    </xf>
    <xf numFmtId="165"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16" fillId="0" borderId="0" xfId="0" applyNumberFormat="1" applyFont="1" applyFill="1" applyBorder="1" applyAlignment="1" applyProtection="1">
      <alignment horizontal="left" vertical="center"/>
    </xf>
    <xf numFmtId="165"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9" fillId="0" borderId="0" xfId="0" applyFont="1" applyBorder="1" applyAlignment="1" applyProtection="1">
      <alignment vertical="center" wrapText="1"/>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16" fillId="0" borderId="0" xfId="0" applyFont="1" applyBorder="1" applyAlignment="1" applyProtection="1">
      <alignment horizontal="left" vertical="center" wrapText="1"/>
    </xf>
    <xf numFmtId="1"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vertical="center" wrapText="1"/>
    </xf>
    <xf numFmtId="0" fontId="8" fillId="0" borderId="0" xfId="0" applyNumberFormat="1" applyFont="1" applyBorder="1" applyAlignment="1" applyProtection="1">
      <alignment horizontal="center" vertical="center"/>
    </xf>
    <xf numFmtId="1" fontId="15" fillId="0" borderId="0" xfId="0" applyNumberFormat="1" applyFont="1" applyFill="1" applyBorder="1" applyAlignment="1" applyProtection="1">
      <alignment horizontal="left" vertical="center"/>
    </xf>
    <xf numFmtId="1" fontId="15" fillId="0" borderId="0" xfId="0" applyNumberFormat="1" applyFont="1" applyBorder="1" applyAlignment="1" applyProtection="1">
      <alignment horizontal="left" vertical="center"/>
    </xf>
    <xf numFmtId="49" fontId="15" fillId="0" borderId="0" xfId="0" applyNumberFormat="1" applyFont="1" applyBorder="1" applyAlignment="1" applyProtection="1">
      <alignment vertical="center" wrapText="1"/>
    </xf>
    <xf numFmtId="0" fontId="15" fillId="0" borderId="0" xfId="0" applyFont="1" applyBorder="1" applyAlignment="1" applyProtection="1">
      <alignment vertical="center" wrapText="1"/>
    </xf>
    <xf numFmtId="165" fontId="15" fillId="0" borderId="0" xfId="0" applyNumberFormat="1" applyFont="1" applyBorder="1" applyAlignment="1" applyProtection="1">
      <alignment horizontal="center" vertical="center"/>
    </xf>
    <xf numFmtId="165" fontId="15" fillId="0" borderId="0" xfId="0" applyNumberFormat="1" applyFont="1" applyFill="1" applyBorder="1" applyAlignment="1" applyProtection="1">
      <alignment horizontal="center" vertical="center"/>
    </xf>
    <xf numFmtId="49" fontId="8" fillId="0" borderId="0" xfId="0" applyNumberFormat="1" applyFont="1" applyBorder="1" applyAlignment="1" applyProtection="1">
      <alignment vertical="center" wrapText="1"/>
    </xf>
  </cellXfs>
  <cellStyles count="2">
    <cellStyle name="Eingabe" xfId="1" builtinId="20"/>
    <cellStyle name="Standard" xfId="0" builtinId="0"/>
  </cellStyles>
  <dxfs count="194">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3"/>
      <tableStyleElement type="headerRow" dxfId="192"/>
      <tableStyleElement type="totalRow" dxfId="191"/>
      <tableStyleElement type="firstColumn" dxfId="190"/>
      <tableStyleElement type="lastColumn" dxfId="189"/>
      <tableStyleElement type="firstRowStripe" dxfId="188"/>
      <tableStyleElement type="secondRowStripe" dxfId="187"/>
      <tableStyleElement type="firstColumnStripe" dxfId="186"/>
      <tableStyleElement type="secondColumnStripe" dxfId="185"/>
    </tableStyle>
    <tableStyle name="TSL_1" pivot="0" count="9">
      <tableStyleElement type="wholeTable" dxfId="184"/>
      <tableStyleElement type="headerRow" dxfId="183"/>
      <tableStyleElement type="totalRow" dxfId="182"/>
      <tableStyleElement type="firstColumn" dxfId="181"/>
      <tableStyleElement type="lastColumn" dxfId="180"/>
      <tableStyleElement type="firstRowStripe" dxfId="179"/>
      <tableStyleElement type="secondRowStripe" dxfId="178"/>
      <tableStyleElement type="firstColumnStripe" dxfId="177"/>
      <tableStyleElement type="secondColumnStripe" dxfId="17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8" totalsRowShown="0" headerRowDxfId="141" dataDxfId="140" tableBorderDxfId="164">
  <autoFilter ref="B9:M28"/>
  <tableColumns count="12">
    <tableColumn id="1" name="Lfd. Nr" dataDxfId="153">
      <calculatedColumnFormula>CONCATENATE("1.",Prüfkriterien_1[[#This Row],[Hilfsspalte_Num]])</calculatedColumnFormula>
    </tableColumn>
    <tableColumn id="2" name="Hilfsspalte_Num" dataDxfId="152">
      <calculatedColumnFormula>ROW()-ROW(Prüfkriterien_1[[#Headers],[Hilfsspalte_Kom]])</calculatedColumnFormula>
    </tableColumn>
    <tableColumn id="12" name="Hilfsspalte_Kom" dataDxfId="151">
      <calculatedColumnFormula>(Prüfkriterien_1[Hilfsspalte_Num]+10)/10</calculatedColumnFormula>
    </tableColumn>
    <tableColumn id="3" name="Kapitel_x000a_Richtlinie" dataDxfId="150"/>
    <tableColumn id="4" name="Kriterium" dataDxfId="149"/>
    <tableColumn id="5" name="Erläuterung / _x000a_Durchführungshinweis" dataDxfId="148"/>
    <tableColumn id="6" name="Bewertung" dataDxfId="147"/>
    <tableColumn id="7" name="Spalte1" dataDxfId="146"/>
    <tableColumn id="8" name="Spalte2" dataDxfId="145"/>
    <tableColumn id="9" name="Spalte3" dataDxfId="144"/>
    <tableColumn id="10" name="Spalte4" dataDxfId="143"/>
    <tableColumn id="11" name="Beschreibung" dataDxfId="142"/>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16:M121" totalsRowShown="0" headerRowDxfId="15" dataDxfId="14" tableBorderDxfId="155">
  <autoFilter ref="B116:M121"/>
  <tableColumns count="12">
    <tableColumn id="1" name="Spalte1" dataDxfId="27">
      <calculatedColumnFormula>CONCATENATE("10.",Prüfkriterien_10[[#This Row],[Spalte2]])</calculatedColumnFormula>
    </tableColumn>
    <tableColumn id="2" name="Spalte2" dataDxfId="26">
      <calculatedColumnFormula>ROW()-ROW(Prüfkriterien_10[[#Headers],[Spalte3]])</calculatedColumnFormula>
    </tableColumn>
    <tableColumn id="3" name="Spalte3" dataDxfId="25">
      <calculatedColumnFormula>(Prüfkriterien_10[Spalte2]+100)/10</calculatedColumnFormula>
    </tableColumn>
    <tableColumn id="4" name="Spalte4" dataDxfId="24"/>
    <tableColumn id="5" name="Spalte5" dataDxfId="23"/>
    <tableColumn id="6" name="Spalte6" dataDxfId="22"/>
    <tableColumn id="7" name="Spalte7" dataDxfId="21"/>
    <tableColumn id="8" name="Spalte8" dataDxfId="20"/>
    <tableColumn id="9" name="Spalte9" dataDxfId="19"/>
    <tableColumn id="10" name="Spalte10" dataDxfId="18"/>
    <tableColumn id="11" name="Spalte11" dataDxfId="17"/>
    <tableColumn id="12" name="Spalte12" dataDxfId="16"/>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23:M128" totalsRowShown="0" headerRowDxfId="1" dataDxfId="0" tableBorderDxfId="154">
  <autoFilter ref="B123:M128"/>
  <tableColumns count="12">
    <tableColumn id="1" name="Spalte1" dataDxfId="13">
      <calculatedColumnFormula>CONCATENATE("11.",Prüfkriterien_11[[#This Row],[Spalte2]])</calculatedColumnFormula>
    </tableColumn>
    <tableColumn id="2" name="Spalte2" dataDxfId="12">
      <calculatedColumnFormula>ROW()-ROW(Prüfkriterien_11[[#Headers],[Spalte3]])</calculatedColumnFormula>
    </tableColumn>
    <tableColumn id="3" name="Spalte3" dataDxfId="11">
      <calculatedColumnFormula>(Prüfkriterien_11[Spalte2]+110)/10</calculatedColumnFormula>
    </tableColumn>
    <tableColumn id="4" name="Spalte4" dataDxfId="10"/>
    <tableColumn id="5" name="Spalte5" dataDxfId="9"/>
    <tableColumn id="6" name="Spalte6" dataDxfId="8"/>
    <tableColumn id="7" name="Spalte7" dataDxfId="7"/>
    <tableColumn id="8" name="Spalte8" dataDxfId="6"/>
    <tableColumn id="9" name="Spalte9" dataDxfId="5"/>
    <tableColumn id="10" name="Spalte10" dataDxfId="4"/>
    <tableColumn id="11" name="Spalte11" dataDxfId="3"/>
    <tableColumn id="12" name="Spalte12" dataDxfId="2"/>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0:M39" totalsRowShown="0" headerRowDxfId="127" dataDxfId="126" tableBorderDxfId="163">
  <autoFilter ref="B30:M39"/>
  <tableColumns count="12">
    <tableColumn id="1" name="Spalte1" dataDxfId="139">
      <calculatedColumnFormula>CONCATENATE("2.",Prüfkriterien_2[[#This Row],[Spalte2]])</calculatedColumnFormula>
    </tableColumn>
    <tableColumn id="2" name="Spalte2" dataDxfId="138">
      <calculatedColumnFormula>ROW()-ROW(Prüfkriterien_2[[#Headers],[Spalte3]])</calculatedColumnFormula>
    </tableColumn>
    <tableColumn id="3" name="Spalte3" dataDxfId="137">
      <calculatedColumnFormula>(Prüfkriterien_2[[#This Row],[Spalte2]]+20)/10</calculatedColumnFormula>
    </tableColumn>
    <tableColumn id="4" name="Spalte4" dataDxfId="136"/>
    <tableColumn id="5" name="Spalte5" dataDxfId="135"/>
    <tableColumn id="6" name="Spalte6" dataDxfId="134"/>
    <tableColumn id="7" name="Spalte7" dataDxfId="133"/>
    <tableColumn id="8" name="Spalte8" dataDxfId="132"/>
    <tableColumn id="9" name="Spalte9" dataDxfId="131"/>
    <tableColumn id="10" name="Spalte10" dataDxfId="130"/>
    <tableColumn id="11" name="Spalte11" dataDxfId="129"/>
    <tableColumn id="12" name="Spalte12" dataDxfId="128"/>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1:M67" totalsRowShown="0" headerRowDxfId="113" dataDxfId="112" tableBorderDxfId="162">
  <autoFilter ref="B41:M67"/>
  <tableColumns count="12">
    <tableColumn id="1" name="Spalte1" dataDxfId="125">
      <calculatedColumnFormula>CONCATENATE("3.",Prüfkriterien_3[[#This Row],[Spalte2]])</calculatedColumnFormula>
    </tableColumn>
    <tableColumn id="2" name="Spalte2" dataDxfId="124">
      <calculatedColumnFormula>ROW()-ROW(Prüfkriterien_3[[#Headers],[Spalte3]])</calculatedColumnFormula>
    </tableColumn>
    <tableColumn id="3" name="Spalte3" dataDxfId="123">
      <calculatedColumnFormula>(Prüfkriterien_3[[#This Row],[Spalte2]]+30)/10</calculatedColumnFormula>
    </tableColumn>
    <tableColumn id="4" name="Spalte4" dataDxfId="122"/>
    <tableColumn id="5" name="Spalte5" dataDxfId="121"/>
    <tableColumn id="6" name="Spalte6" dataDxfId="120"/>
    <tableColumn id="7" name="Spalte7" dataDxfId="119"/>
    <tableColumn id="8" name="Spalte8" dataDxfId="118"/>
    <tableColumn id="9" name="Spalte9" dataDxfId="117"/>
    <tableColumn id="10" name="Spalte10" dataDxfId="116"/>
    <tableColumn id="11" name="Spalte11" dataDxfId="115"/>
    <tableColumn id="12" name="Spalte12" dataDxfId="114"/>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69:M72" totalsRowShown="0" headerRowDxfId="99" dataDxfId="98" tableBorderDxfId="161">
  <autoFilter ref="B69:M72"/>
  <tableColumns count="12">
    <tableColumn id="1" name="Spalte1" dataDxfId="111">
      <calculatedColumnFormula>CONCATENATE("4.",Prüfkriterien_4[[#This Row],[Spalte2]])</calculatedColumnFormula>
    </tableColumn>
    <tableColumn id="2" name="Spalte2" dataDxfId="110">
      <calculatedColumnFormula>ROW()-ROW(Prüfkriterien_4[[#Headers],[Spalte3]])</calculatedColumnFormula>
    </tableColumn>
    <tableColumn id="3" name="Spalte3" dataDxfId="109">
      <calculatedColumnFormula>(Prüfkriterien_4[Spalte2]+40)/10</calculatedColumnFormula>
    </tableColumn>
    <tableColumn id="4" name="Spalte4" dataDxfId="108"/>
    <tableColumn id="5" name="Spalte5" dataDxfId="107"/>
    <tableColumn id="6" name="Spalte6" dataDxfId="106"/>
    <tableColumn id="7" name="Spalte7" dataDxfId="105"/>
    <tableColumn id="8" name="Spalte8" dataDxfId="104"/>
    <tableColumn id="9" name="Spalte9" dataDxfId="103"/>
    <tableColumn id="10" name="Spalte10" dataDxfId="102"/>
    <tableColumn id="11" name="Spalte11" dataDxfId="101"/>
    <tableColumn id="12" name="Spalte12" dataDxfId="10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4:M77" totalsRowShown="0" headerRowDxfId="85" dataDxfId="84" tableBorderDxfId="160">
  <autoFilter ref="B74:M77"/>
  <tableColumns count="12">
    <tableColumn id="1" name="Spalte1" dataDxfId="97">
      <calculatedColumnFormula>CONCATENATE("5.",Prüfkriterien_5[[#This Row],[Spalte2]])</calculatedColumnFormula>
    </tableColumn>
    <tableColumn id="2" name="Spalte2" dataDxfId="96">
      <calculatedColumnFormula>ROW()-ROW(Prüfkriterien_5[[#Headers],[Spalte3]])</calculatedColumnFormula>
    </tableColumn>
    <tableColumn id="3" name="Spalte3" dataDxfId="95">
      <calculatedColumnFormula>(Prüfkriterien_5[Spalte2]+50)/10</calculatedColumnFormula>
    </tableColumn>
    <tableColumn id="4" name="Spalte4" dataDxfId="94"/>
    <tableColumn id="5" name="Spalte5" dataDxfId="93"/>
    <tableColumn id="6" name="Spalte6" dataDxfId="92"/>
    <tableColumn id="7" name="Spalte7" dataDxfId="91"/>
    <tableColumn id="8" name="Spalte8" dataDxfId="90"/>
    <tableColumn id="9" name="Spalte9" dataDxfId="89"/>
    <tableColumn id="10" name="Spalte10" dataDxfId="88"/>
    <tableColumn id="11" name="Spalte11" dataDxfId="87"/>
    <tableColumn id="12" name="Spalte12" dataDxfId="86"/>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9:M93" totalsRowShown="0" headerRowDxfId="71" dataDxfId="70" tableBorderDxfId="159">
  <autoFilter ref="B79:M93"/>
  <tableColumns count="12">
    <tableColumn id="1" name="Spalte1" dataDxfId="83">
      <calculatedColumnFormula>CONCATENATE("6.",Prüfkriterien_6[[#This Row],[Spalte2]])</calculatedColumnFormula>
    </tableColumn>
    <tableColumn id="2" name="Spalte2" dataDxfId="82">
      <calculatedColumnFormula>ROW()-ROW(Prüfkriterien_6[[#Headers],[Spalte3]])</calculatedColumnFormula>
    </tableColumn>
    <tableColumn id="3" name="Spalte3" dataDxfId="81">
      <calculatedColumnFormula>(Prüfkriterien_6[Spalte2]+60)/10</calculatedColumnFormula>
    </tableColumn>
    <tableColumn id="4" name="Spalte4" dataDxfId="80"/>
    <tableColumn id="5" name="Spalte5" dataDxfId="79"/>
    <tableColumn id="6" name="Spalte6" dataDxfId="78"/>
    <tableColumn id="7" name="Spalte7" dataDxfId="77"/>
    <tableColumn id="8" name="Spalte8" dataDxfId="76"/>
    <tableColumn id="9" name="Spalte9" dataDxfId="75"/>
    <tableColumn id="10" name="Spalte10" dataDxfId="74"/>
    <tableColumn id="11" name="Spalte11" dataDxfId="73"/>
    <tableColumn id="12" name="Spalte12" dataDxfId="72"/>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95:M100" totalsRowShown="0" headerRowDxfId="57" dataDxfId="56" tableBorderDxfId="158">
  <autoFilter ref="B95:M100"/>
  <tableColumns count="12">
    <tableColumn id="1" name="Spalte1" dataDxfId="69">
      <calculatedColumnFormula>CONCATENATE("7.",Prüfkriterien_7[[#This Row],[Spalte2]])</calculatedColumnFormula>
    </tableColumn>
    <tableColumn id="2" name="Spalte2" dataDxfId="68">
      <calculatedColumnFormula>ROW()-ROW(Prüfkriterien_7[[#Headers],[Spalte3]])</calculatedColumnFormula>
    </tableColumn>
    <tableColumn id="3" name="Spalte3" dataDxfId="67">
      <calculatedColumnFormula>(Prüfkriterien_7[Spalte2]+70)/10</calculatedColumnFormula>
    </tableColumn>
    <tableColumn id="4" name="Spalte4" dataDxfId="66"/>
    <tableColumn id="5" name="Spalte5" dataDxfId="65"/>
    <tableColumn id="6" name="Spalte6" dataDxfId="64"/>
    <tableColumn id="7" name="Spalte7" dataDxfId="63"/>
    <tableColumn id="8" name="Spalte8" dataDxfId="62"/>
    <tableColumn id="9" name="Spalte9" dataDxfId="61"/>
    <tableColumn id="10" name="Spalte10" dataDxfId="60"/>
    <tableColumn id="11" name="Spalte11" dataDxfId="59"/>
    <tableColumn id="12" name="Spalte12" dataDxfId="58"/>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02:M107" totalsRowShown="0" headerRowDxfId="43" dataDxfId="42" tableBorderDxfId="157">
  <autoFilter ref="B102:M107"/>
  <tableColumns count="12">
    <tableColumn id="1" name="Spalte1" dataDxfId="55">
      <calculatedColumnFormula>CONCATENATE("8.",Prüfkriterien_8[[#This Row],[Spalte2]])</calculatedColumnFormula>
    </tableColumn>
    <tableColumn id="2" name="Spalte2" dataDxfId="54">
      <calculatedColumnFormula>ROW()-ROW(Prüfkriterien_8[[#Headers],[Spalte3]])</calculatedColumnFormula>
    </tableColumn>
    <tableColumn id="3" name="Spalte3" dataDxfId="53">
      <calculatedColumnFormula>(Prüfkriterien_8[Spalte2]+80)/10</calculatedColumnFormula>
    </tableColumn>
    <tableColumn id="4" name="Spalte4" dataDxfId="52"/>
    <tableColumn id="5" name="Spalte5" dataDxfId="51"/>
    <tableColumn id="6" name="Spalte6" dataDxfId="50"/>
    <tableColumn id="7" name="Spalte7" dataDxfId="49"/>
    <tableColumn id="8" name="Spalte8" dataDxfId="48"/>
    <tableColumn id="9" name="Spalte9" dataDxfId="47"/>
    <tableColumn id="10" name="Spalte10" dataDxfId="46"/>
    <tableColumn id="11" name="Spalte11" dataDxfId="45"/>
    <tableColumn id="12" name="Spalte12" dataDxfId="44"/>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09:M114" totalsRowShown="0" headerRowDxfId="29" dataDxfId="28" tableBorderDxfId="156">
  <autoFilter ref="B109:M114"/>
  <tableColumns count="12">
    <tableColumn id="1" name="Spalte1" dataDxfId="41">
      <calculatedColumnFormula>CONCATENATE("9.",Prüfkriterien_9[[#This Row],[Spalte2]])</calculatedColumnFormula>
    </tableColumn>
    <tableColumn id="2" name="Spalte2" dataDxfId="40">
      <calculatedColumnFormula>ROW()-ROW(Prüfkriterien_9[[#Headers],[Spalte3]])</calculatedColumnFormula>
    </tableColumn>
    <tableColumn id="3" name="Spalte3" dataDxfId="39">
      <calculatedColumnFormula>(Prüfkriterien_9[Spalte2]+90)/10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zoomScale="80" zoomScaleNormal="80" zoomScalePageLayoutView="70" workbookViewId="0">
      <selection activeCell="B22" sqref="B22:L22"/>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98" t="str">
        <f>"Checkliste "&amp;_RLV&amp;" "</f>
        <v xml:space="preserve">Checkliste Junghennen </v>
      </c>
      <c r="C2" s="98"/>
      <c r="D2" s="98"/>
      <c r="E2" s="98"/>
      <c r="F2" s="98"/>
      <c r="G2" s="98"/>
      <c r="H2" s="98"/>
      <c r="I2" s="98"/>
      <c r="J2" s="98"/>
      <c r="K2" s="98"/>
      <c r="L2" s="98"/>
    </row>
    <row r="3" spans="2:12" ht="6" customHeight="1" x14ac:dyDescent="0.25"/>
    <row r="4" spans="2:12" ht="27" customHeight="1" x14ac:dyDescent="0.25"/>
    <row r="5" spans="2:12" s="24" customFormat="1" ht="27" customHeight="1" x14ac:dyDescent="0.3">
      <c r="B5" s="99" t="s">
        <v>0</v>
      </c>
      <c r="C5" s="99"/>
      <c r="D5" s="99"/>
      <c r="E5" s="99"/>
      <c r="F5" s="99"/>
      <c r="G5" s="99"/>
      <c r="H5" s="99"/>
      <c r="I5" s="99"/>
      <c r="J5" s="99"/>
      <c r="K5" s="99"/>
      <c r="L5" s="99"/>
    </row>
    <row r="6" spans="2:12" s="24" customFormat="1" ht="29.4" customHeight="1" x14ac:dyDescent="0.3">
      <c r="B6" s="100" t="s">
        <v>81</v>
      </c>
      <c r="C6" s="100"/>
      <c r="D6" s="100"/>
      <c r="E6" s="100"/>
      <c r="F6" s="100"/>
      <c r="G6" s="102"/>
      <c r="H6" s="102"/>
      <c r="I6" s="102"/>
      <c r="J6" s="102"/>
      <c r="K6" s="102"/>
      <c r="L6" s="102"/>
    </row>
    <row r="7" spans="2:12" s="24" customFormat="1" ht="29.4" customHeight="1" x14ac:dyDescent="0.3">
      <c r="B7" s="100" t="s">
        <v>82</v>
      </c>
      <c r="C7" s="100"/>
      <c r="D7" s="100"/>
      <c r="E7" s="100"/>
      <c r="F7" s="100"/>
      <c r="G7" s="102"/>
      <c r="H7" s="102"/>
      <c r="I7" s="102"/>
      <c r="J7" s="102"/>
      <c r="K7" s="102"/>
      <c r="L7" s="102"/>
    </row>
    <row r="8" spans="2:12" s="24" customFormat="1" ht="29.4" customHeight="1" x14ac:dyDescent="0.3">
      <c r="B8" s="88" t="s">
        <v>79</v>
      </c>
      <c r="C8" s="89"/>
      <c r="D8" s="89"/>
      <c r="E8" s="89"/>
      <c r="F8" s="90"/>
      <c r="G8" s="91"/>
      <c r="H8" s="92"/>
      <c r="I8" s="92"/>
      <c r="J8" s="92"/>
      <c r="K8" s="92"/>
      <c r="L8" s="93"/>
    </row>
    <row r="9" spans="2:12" s="24" customFormat="1" ht="29.4" customHeight="1" x14ac:dyDescent="0.3">
      <c r="B9" s="100" t="s">
        <v>1</v>
      </c>
      <c r="C9" s="100"/>
      <c r="D9" s="100"/>
      <c r="E9" s="100"/>
      <c r="F9" s="100"/>
      <c r="G9" s="102"/>
      <c r="H9" s="102"/>
      <c r="I9" s="102"/>
      <c r="J9" s="102"/>
      <c r="K9" s="102"/>
      <c r="L9" s="102"/>
    </row>
    <row r="10" spans="2:12" s="24" customFormat="1" ht="29.4" customHeight="1" x14ac:dyDescent="0.3">
      <c r="B10" s="100" t="s">
        <v>2</v>
      </c>
      <c r="C10" s="100"/>
      <c r="D10" s="100"/>
      <c r="E10" s="100"/>
      <c r="F10" s="100"/>
      <c r="G10" s="102"/>
      <c r="H10" s="102"/>
      <c r="I10" s="102"/>
      <c r="J10" s="102"/>
      <c r="K10" s="102"/>
      <c r="L10" s="102"/>
    </row>
    <row r="11" spans="2:12" s="24" customFormat="1" ht="29.4" customHeight="1" x14ac:dyDescent="0.3">
      <c r="B11" s="100" t="s">
        <v>3</v>
      </c>
      <c r="C11" s="100"/>
      <c r="D11" s="100"/>
      <c r="E11" s="100"/>
      <c r="F11" s="100"/>
      <c r="G11" s="102"/>
      <c r="H11" s="102"/>
      <c r="I11" s="102"/>
      <c r="J11" s="102"/>
      <c r="K11" s="102"/>
      <c r="L11" s="102"/>
    </row>
    <row r="12" spans="2:12" s="24" customFormat="1" ht="29.4" customHeight="1" x14ac:dyDescent="0.3">
      <c r="B12" s="100" t="s">
        <v>4</v>
      </c>
      <c r="C12" s="100"/>
      <c r="D12" s="100"/>
      <c r="E12" s="100"/>
      <c r="F12" s="100"/>
      <c r="G12" s="102"/>
      <c r="H12" s="102"/>
      <c r="I12" s="102"/>
      <c r="J12" s="102"/>
      <c r="K12" s="102"/>
      <c r="L12" s="102"/>
    </row>
    <row r="13" spans="2:12" s="24" customFormat="1" ht="29.4" customHeight="1" x14ac:dyDescent="0.3">
      <c r="B13" s="100" t="s">
        <v>5</v>
      </c>
      <c r="C13" s="100"/>
      <c r="D13" s="100"/>
      <c r="E13" s="100"/>
      <c r="F13" s="100"/>
      <c r="G13" s="102"/>
      <c r="H13" s="102"/>
      <c r="I13" s="102"/>
      <c r="J13" s="102"/>
      <c r="K13" s="102"/>
      <c r="L13" s="102"/>
    </row>
    <row r="14" spans="2:12" s="24" customFormat="1" ht="29.4" customHeight="1" x14ac:dyDescent="0.3">
      <c r="B14" s="100" t="s">
        <v>6</v>
      </c>
      <c r="C14" s="100"/>
      <c r="D14" s="100"/>
      <c r="E14" s="100"/>
      <c r="F14" s="100"/>
      <c r="G14" s="32" t="s">
        <v>62</v>
      </c>
      <c r="H14" s="56"/>
      <c r="I14" s="32" t="s">
        <v>63</v>
      </c>
      <c r="J14" s="56"/>
      <c r="K14" s="32" t="s">
        <v>64</v>
      </c>
      <c r="L14" s="56"/>
    </row>
    <row r="15" spans="2:12" s="24" customFormat="1" ht="29.4" customHeight="1" x14ac:dyDescent="0.3">
      <c r="B15" s="101" t="s">
        <v>61</v>
      </c>
      <c r="C15" s="101"/>
      <c r="D15" s="101"/>
      <c r="E15" s="101"/>
      <c r="F15" s="101"/>
      <c r="G15" s="104"/>
      <c r="H15" s="104"/>
      <c r="I15" s="104"/>
      <c r="J15" s="104"/>
      <c r="K15" s="104"/>
      <c r="L15" s="104"/>
    </row>
    <row r="16" spans="2:12" s="24" customFormat="1" ht="29.4" customHeight="1" x14ac:dyDescent="0.3">
      <c r="B16" s="101" t="s">
        <v>7</v>
      </c>
      <c r="C16" s="101"/>
      <c r="D16" s="101"/>
      <c r="E16" s="101"/>
      <c r="F16" s="101"/>
      <c r="G16" s="57" t="s">
        <v>60</v>
      </c>
      <c r="H16" s="13"/>
      <c r="I16" s="57" t="s">
        <v>10</v>
      </c>
      <c r="J16" s="13"/>
      <c r="K16" s="57" t="s">
        <v>11</v>
      </c>
      <c r="L16" s="14"/>
    </row>
    <row r="17" spans="2:12" s="24" customFormat="1" ht="29.4" customHeight="1" x14ac:dyDescent="0.3">
      <c r="B17" s="101" t="s">
        <v>8</v>
      </c>
      <c r="C17" s="101"/>
      <c r="D17" s="101"/>
      <c r="E17" s="101"/>
      <c r="F17" s="101"/>
      <c r="G17" s="105"/>
      <c r="H17" s="105"/>
      <c r="I17" s="105"/>
      <c r="J17" s="105"/>
      <c r="K17" s="105"/>
      <c r="L17" s="105"/>
    </row>
    <row r="18" spans="2:12" s="24" customFormat="1" ht="29.4" customHeight="1" x14ac:dyDescent="0.3">
      <c r="B18" s="101" t="s">
        <v>9</v>
      </c>
      <c r="C18" s="101"/>
      <c r="D18" s="101"/>
      <c r="E18" s="101"/>
      <c r="F18" s="101"/>
      <c r="G18" s="105"/>
      <c r="H18" s="105"/>
      <c r="I18" s="105"/>
      <c r="J18" s="105"/>
      <c r="K18" s="105"/>
      <c r="L18" s="105"/>
    </row>
    <row r="19" spans="2:12" ht="29.25" customHeight="1" x14ac:dyDescent="0.25">
      <c r="B19" s="94" t="s">
        <v>84</v>
      </c>
      <c r="C19" s="95"/>
      <c r="D19" s="95"/>
      <c r="E19" s="95"/>
      <c r="F19" s="96"/>
      <c r="G19" s="94"/>
      <c r="H19" s="95"/>
      <c r="I19" s="95"/>
      <c r="J19" s="95"/>
      <c r="K19" s="95"/>
      <c r="L19" s="96"/>
    </row>
    <row r="22" spans="2:12" s="10" customFormat="1" ht="13.95" customHeight="1" x14ac:dyDescent="0.25">
      <c r="B22" s="106" t="s">
        <v>12</v>
      </c>
      <c r="C22" s="106"/>
      <c r="D22" s="106"/>
      <c r="E22" s="106"/>
      <c r="F22" s="106"/>
      <c r="G22" s="106"/>
      <c r="H22" s="106"/>
      <c r="I22" s="106"/>
      <c r="J22" s="106"/>
      <c r="K22" s="106"/>
      <c r="L22" s="106"/>
    </row>
    <row r="23" spans="2:12" ht="6.6" customHeight="1" x14ac:dyDescent="0.25">
      <c r="B23" s="2"/>
      <c r="C23" s="2"/>
      <c r="D23" s="2"/>
      <c r="E23" s="2"/>
      <c r="F23" s="2"/>
      <c r="G23" s="2"/>
      <c r="H23" s="2"/>
      <c r="I23" s="2"/>
      <c r="J23" s="2"/>
      <c r="K23" s="2"/>
      <c r="L23" s="2"/>
    </row>
    <row r="24" spans="2:12" s="10" customFormat="1" ht="13.95" customHeight="1" x14ac:dyDescent="0.3">
      <c r="B24" s="15"/>
      <c r="C24" s="29"/>
      <c r="D24" s="66" t="s">
        <v>13</v>
      </c>
      <c r="E24" s="66"/>
      <c r="F24" s="66"/>
      <c r="G24" s="66"/>
      <c r="H24" s="66"/>
      <c r="I24" s="66"/>
      <c r="J24" s="66"/>
      <c r="K24" s="66"/>
      <c r="L24" s="66"/>
    </row>
    <row r="25" spans="2:12" ht="13.95" customHeight="1" x14ac:dyDescent="0.25">
      <c r="B25" s="3"/>
      <c r="C25" s="3"/>
      <c r="D25" s="65"/>
      <c r="E25" s="65"/>
      <c r="F25" s="65"/>
      <c r="G25" s="65"/>
      <c r="H25" s="65"/>
      <c r="I25" s="65"/>
      <c r="J25" s="65"/>
      <c r="K25" s="65"/>
      <c r="L25" s="65"/>
    </row>
    <row r="26" spans="2:12" ht="13.95" customHeight="1" x14ac:dyDescent="0.25">
      <c r="B26" s="15"/>
      <c r="C26" s="29"/>
      <c r="D26" s="66" t="s">
        <v>14</v>
      </c>
      <c r="E26" s="66"/>
      <c r="F26" s="66"/>
      <c r="G26" s="66"/>
      <c r="H26" s="66"/>
      <c r="I26" s="66"/>
      <c r="J26" s="66"/>
      <c r="K26" s="66"/>
      <c r="L26" s="66"/>
    </row>
    <row r="27" spans="2:12" x14ac:dyDescent="0.25">
      <c r="B27" s="2"/>
      <c r="C27" s="2"/>
      <c r="D27" s="2"/>
      <c r="E27" s="2"/>
      <c r="F27" s="2"/>
      <c r="G27" s="2"/>
      <c r="H27" s="2"/>
      <c r="I27" s="2"/>
      <c r="J27" s="2"/>
      <c r="K27" s="2"/>
      <c r="L27" s="2"/>
    </row>
    <row r="28" spans="2:12" ht="27" customHeight="1" x14ac:dyDescent="0.25">
      <c r="B28" s="109" t="s">
        <v>83</v>
      </c>
      <c r="C28" s="109"/>
      <c r="D28" s="109"/>
      <c r="E28" s="109"/>
      <c r="F28" s="109"/>
      <c r="G28" s="109"/>
      <c r="H28" s="109"/>
      <c r="I28" s="109"/>
      <c r="J28" s="109"/>
      <c r="K28" s="109"/>
      <c r="L28" s="109"/>
    </row>
    <row r="29" spans="2:12" x14ac:dyDescent="0.25">
      <c r="B29" s="2"/>
      <c r="C29" s="2"/>
      <c r="D29" s="2"/>
      <c r="E29" s="2"/>
      <c r="F29" s="2"/>
      <c r="G29" s="2"/>
      <c r="H29" s="2"/>
      <c r="I29" s="2"/>
      <c r="J29" s="2"/>
      <c r="K29" s="2"/>
      <c r="L29" s="2"/>
    </row>
    <row r="30" spans="2:12" x14ac:dyDescent="0.25">
      <c r="B30" s="97"/>
      <c r="C30" s="97"/>
      <c r="D30" s="97"/>
      <c r="E30" s="97"/>
      <c r="F30" s="97"/>
      <c r="G30" s="33"/>
      <c r="H30" s="33"/>
      <c r="I30" s="33"/>
      <c r="J30" s="33"/>
      <c r="K30" s="33"/>
      <c r="L30" s="33"/>
    </row>
    <row r="31" spans="2:12" ht="14.4" customHeight="1" x14ac:dyDescent="0.25">
      <c r="B31" s="103" t="s">
        <v>16</v>
      </c>
      <c r="C31" s="103"/>
      <c r="D31" s="103"/>
      <c r="E31" s="103"/>
      <c r="F31" s="108" t="s">
        <v>19</v>
      </c>
      <c r="G31" s="108"/>
      <c r="H31" s="108"/>
      <c r="I31" s="108"/>
      <c r="J31" s="108"/>
      <c r="K31" s="107" t="s">
        <v>18</v>
      </c>
      <c r="L31" s="107"/>
    </row>
    <row r="32" spans="2:12" ht="6" customHeight="1" x14ac:dyDescent="0.25"/>
  </sheetData>
  <sheetProtection formatCells="0"/>
  <mergeCells count="34">
    <mergeCell ref="B31:E31"/>
    <mergeCell ref="G13:L13"/>
    <mergeCell ref="G15:L15"/>
    <mergeCell ref="G17:L17"/>
    <mergeCell ref="G18:L18"/>
    <mergeCell ref="B22:L22"/>
    <mergeCell ref="B15:F15"/>
    <mergeCell ref="B16:F16"/>
    <mergeCell ref="B17:F17"/>
    <mergeCell ref="K31:L31"/>
    <mergeCell ref="F31:J31"/>
    <mergeCell ref="B28:L28"/>
    <mergeCell ref="B19:F19"/>
    <mergeCell ref="B10:F10"/>
    <mergeCell ref="B12:F12"/>
    <mergeCell ref="B11:F11"/>
    <mergeCell ref="B14:F14"/>
    <mergeCell ref="B13:F13"/>
    <mergeCell ref="B8:F8"/>
    <mergeCell ref="G8:L8"/>
    <mergeCell ref="G19:L19"/>
    <mergeCell ref="B30:F30"/>
    <mergeCell ref="B2:L2"/>
    <mergeCell ref="B5:L5"/>
    <mergeCell ref="B6:F6"/>
    <mergeCell ref="B7:F7"/>
    <mergeCell ref="B18:F18"/>
    <mergeCell ref="G6:L6"/>
    <mergeCell ref="G7:L7"/>
    <mergeCell ref="G9:L9"/>
    <mergeCell ref="G10:L10"/>
    <mergeCell ref="G11:L11"/>
    <mergeCell ref="G12:L12"/>
    <mergeCell ref="B9:F9"/>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&amp;L&amp;"Arial,Standard"&amp;8Version 2022&amp;C&amp;G&amp;R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D21" sqref="D21"/>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0" customFormat="1" ht="18" customHeight="1" x14ac:dyDescent="0.3">
      <c r="B2" s="110" t="str">
        <f>"Checkliste "&amp;_RLV&amp;" "</f>
        <v xml:space="preserve">Checkliste Junghennen </v>
      </c>
      <c r="C2" s="110"/>
      <c r="D2" s="110"/>
      <c r="E2" s="110"/>
      <c r="F2" s="110"/>
      <c r="G2" s="110"/>
      <c r="H2" s="110"/>
      <c r="I2" s="110"/>
    </row>
    <row r="3" spans="2:9" s="19" customFormat="1" ht="6" customHeight="1" x14ac:dyDescent="0.3">
      <c r="B3" s="17"/>
      <c r="C3" s="17"/>
      <c r="D3" s="17"/>
      <c r="E3" s="17"/>
      <c r="F3" s="18"/>
      <c r="G3" s="18"/>
      <c r="H3" s="18"/>
      <c r="I3" s="17"/>
    </row>
    <row r="4" spans="2:9" ht="27" customHeight="1" x14ac:dyDescent="0.3">
      <c r="B4" s="20" t="s">
        <v>20</v>
      </c>
      <c r="C4" s="116"/>
      <c r="D4" s="116"/>
      <c r="E4" s="116"/>
      <c r="F4" s="116"/>
      <c r="G4" s="116"/>
      <c r="H4" s="21"/>
      <c r="I4" s="52"/>
    </row>
    <row r="5" spans="2:9" ht="27" customHeight="1" x14ac:dyDescent="0.3">
      <c r="B5" s="115" t="s">
        <v>21</v>
      </c>
      <c r="C5" s="115"/>
      <c r="D5" s="115"/>
      <c r="E5" s="115"/>
      <c r="F5" s="115"/>
      <c r="G5" s="115"/>
      <c r="H5" s="115"/>
      <c r="I5" s="115"/>
    </row>
    <row r="6" spans="2:9" s="16" customFormat="1" ht="27" customHeight="1" x14ac:dyDescent="0.3">
      <c r="B6" s="5" t="s">
        <v>22</v>
      </c>
      <c r="C6" s="5" t="s">
        <v>66</v>
      </c>
      <c r="D6" s="120" t="s">
        <v>23</v>
      </c>
      <c r="E6" s="121"/>
      <c r="F6" s="4" t="s">
        <v>30</v>
      </c>
      <c r="G6" s="5" t="s">
        <v>25</v>
      </c>
      <c r="H6" s="5" t="s">
        <v>26</v>
      </c>
      <c r="I6" s="5" t="s">
        <v>168</v>
      </c>
    </row>
    <row r="7" spans="2:9" ht="56.1" customHeight="1" x14ac:dyDescent="0.3">
      <c r="B7" s="5">
        <v>1</v>
      </c>
      <c r="C7" s="1"/>
      <c r="D7" s="111"/>
      <c r="E7" s="112"/>
      <c r="F7" s="63"/>
      <c r="G7" s="1"/>
      <c r="H7" s="1"/>
      <c r="I7" s="1"/>
    </row>
    <row r="8" spans="2:9" ht="56.1" customHeight="1" x14ac:dyDescent="0.3">
      <c r="B8" s="5">
        <v>2</v>
      </c>
      <c r="C8" s="1"/>
      <c r="D8" s="111"/>
      <c r="E8" s="112"/>
      <c r="F8" s="64"/>
      <c r="G8" s="1"/>
      <c r="H8" s="1"/>
      <c r="I8" s="1"/>
    </row>
    <row r="9" spans="2:9" ht="56.1" customHeight="1" x14ac:dyDescent="0.3">
      <c r="B9" s="5">
        <v>3</v>
      </c>
      <c r="C9" s="1"/>
      <c r="D9" s="111"/>
      <c r="E9" s="112"/>
      <c r="F9" s="64"/>
      <c r="G9" s="1"/>
      <c r="H9" s="1"/>
      <c r="I9" s="1"/>
    </row>
    <row r="10" spans="2:9" ht="56.1" customHeight="1" x14ac:dyDescent="0.3">
      <c r="B10" s="5">
        <v>4</v>
      </c>
      <c r="C10" s="1"/>
      <c r="D10" s="111"/>
      <c r="E10" s="112"/>
      <c r="F10" s="64"/>
      <c r="G10" s="1"/>
      <c r="H10" s="1"/>
      <c r="I10" s="1"/>
    </row>
    <row r="11" spans="2:9" ht="56.1" customHeight="1" x14ac:dyDescent="0.3">
      <c r="B11" s="5">
        <v>5</v>
      </c>
      <c r="C11" s="1"/>
      <c r="D11" s="111"/>
      <c r="E11" s="112"/>
      <c r="F11" s="64"/>
      <c r="G11" s="1"/>
      <c r="H11" s="1"/>
      <c r="I11" s="1"/>
    </row>
    <row r="12" spans="2:9" ht="56.1" customHeight="1" x14ac:dyDescent="0.3">
      <c r="B12" s="5">
        <v>6</v>
      </c>
      <c r="C12" s="1"/>
      <c r="D12" s="111"/>
      <c r="E12" s="112"/>
      <c r="F12" s="64"/>
      <c r="G12" s="1"/>
      <c r="H12" s="1"/>
      <c r="I12" s="1"/>
    </row>
    <row r="13" spans="2:9" ht="56.1" customHeight="1" x14ac:dyDescent="0.3">
      <c r="B13" s="5">
        <v>7</v>
      </c>
      <c r="C13" s="1"/>
      <c r="D13" s="111"/>
      <c r="E13" s="112"/>
      <c r="F13" s="64"/>
      <c r="G13" s="1"/>
      <c r="H13" s="1"/>
      <c r="I13" s="1"/>
    </row>
    <row r="14" spans="2:9" ht="56.1" customHeight="1" x14ac:dyDescent="0.3">
      <c r="B14" s="5">
        <v>8</v>
      </c>
      <c r="C14" s="1"/>
      <c r="D14" s="111"/>
      <c r="E14" s="112"/>
      <c r="F14" s="64"/>
      <c r="G14" s="1"/>
      <c r="H14" s="1"/>
      <c r="I14" s="1"/>
    </row>
    <row r="15" spans="2:9" ht="56.1" customHeight="1" x14ac:dyDescent="0.3">
      <c r="B15" s="5">
        <v>9</v>
      </c>
      <c r="C15" s="1"/>
      <c r="D15" s="111"/>
      <c r="E15" s="112"/>
      <c r="F15" s="64"/>
      <c r="G15" s="1"/>
      <c r="H15" s="1"/>
      <c r="I15" s="1"/>
    </row>
    <row r="16" spans="2:9" ht="56.1" customHeight="1" x14ac:dyDescent="0.3">
      <c r="B16" s="5">
        <v>10</v>
      </c>
      <c r="C16" s="1"/>
      <c r="D16" s="111"/>
      <c r="E16" s="112"/>
      <c r="F16" s="64"/>
      <c r="G16" s="1"/>
      <c r="H16" s="1"/>
      <c r="I16" s="1"/>
    </row>
    <row r="17" spans="2:9" ht="15.6" x14ac:dyDescent="0.3">
      <c r="B17" s="117" t="s">
        <v>169</v>
      </c>
      <c r="C17" s="117"/>
      <c r="D17" s="117"/>
      <c r="E17" s="117"/>
      <c r="F17" s="3"/>
      <c r="G17" s="20"/>
      <c r="H17" s="20"/>
      <c r="I17" s="20"/>
    </row>
    <row r="19" spans="2:9" ht="28.2" customHeight="1" x14ac:dyDescent="0.3">
      <c r="B19" s="118" t="s">
        <v>65</v>
      </c>
      <c r="C19" s="119"/>
      <c r="D19" s="119"/>
      <c r="E19" s="119"/>
      <c r="F19" s="119"/>
      <c r="G19" s="119"/>
      <c r="H19" s="119"/>
      <c r="I19" s="119"/>
    </row>
    <row r="22" spans="2:9" x14ac:dyDescent="0.3">
      <c r="B22" s="97"/>
      <c r="C22" s="97"/>
      <c r="D22" s="97"/>
      <c r="E22" s="22"/>
      <c r="F22" s="23"/>
      <c r="G22" s="22"/>
      <c r="H22" s="22"/>
      <c r="I22" s="22"/>
    </row>
    <row r="23" spans="2:9" x14ac:dyDescent="0.3">
      <c r="B23" s="113" t="s">
        <v>16</v>
      </c>
      <c r="C23" s="113"/>
      <c r="E23" s="114" t="s">
        <v>17</v>
      </c>
      <c r="F23" s="114"/>
      <c r="G23" s="114"/>
      <c r="H23" s="107" t="s">
        <v>18</v>
      </c>
      <c r="I23" s="107"/>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75" priority="1" operator="containsText" text="sAbw">
      <formula>NOT(ISERROR(SEARCH("sAbw",F7)))</formula>
    </cfRule>
    <cfRule type="containsText" dxfId="174" priority="2" operator="containsText" text="lAbw">
      <formula>NOT(ISERROR(SEARCH("lAbw",F7)))</formula>
    </cfRule>
    <cfRule type="containsText" dxfId="17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2022&amp;C&amp;G&amp;R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29"/>
  <sheetViews>
    <sheetView tabSelected="1" zoomScale="90" zoomScaleNormal="90" workbookViewId="0">
      <pane ySplit="7" topLeftCell="A8" activePane="bottomLeft" state="frozen"/>
      <selection activeCell="F36" sqref="F36"/>
      <selection pane="bottomLeft" activeCell="B5" sqref="B5:M5"/>
    </sheetView>
  </sheetViews>
  <sheetFormatPr baseColWidth="10" defaultColWidth="8.88671875" defaultRowHeight="13.2" x14ac:dyDescent="0.25"/>
  <cols>
    <col min="1" max="1" width="1.109375" style="39" customWidth="1"/>
    <col min="2" max="2" width="8.6640625" style="154" customWidth="1"/>
    <col min="3" max="4" width="18.33203125" style="155" hidden="1" customWidth="1"/>
    <col min="5" max="5" width="12.6640625" style="156" customWidth="1"/>
    <col min="6" max="7" width="40.6640625" style="39" customWidth="1"/>
    <col min="8" max="10" width="9.6640625" style="39" customWidth="1"/>
    <col min="11" max="11" width="10.33203125" style="39" customWidth="1"/>
    <col min="12" max="12" width="10.6640625" style="39" customWidth="1"/>
    <col min="13" max="13" width="52.6640625" style="39" customWidth="1"/>
    <col min="14" max="14" width="1.109375" style="39" customWidth="1"/>
    <col min="15" max="16384" width="8.88671875" style="39"/>
  </cols>
  <sheetData>
    <row r="1" spans="2:13" s="142" customFormat="1" ht="6" customHeight="1" x14ac:dyDescent="0.3">
      <c r="B1" s="140"/>
      <c r="C1" s="141"/>
      <c r="D1" s="141"/>
      <c r="G1" s="141"/>
    </row>
    <row r="2" spans="2:13" s="144" customFormat="1" ht="18" customHeight="1" x14ac:dyDescent="0.3">
      <c r="B2" s="143" t="str">
        <f>"Checkliste "&amp;_RLV&amp;"  "</f>
        <v xml:space="preserve">Checkliste Junghennen  </v>
      </c>
      <c r="C2" s="143"/>
      <c r="D2" s="143"/>
      <c r="E2" s="143"/>
      <c r="F2" s="143"/>
      <c r="G2" s="143"/>
      <c r="H2" s="143"/>
      <c r="I2" s="143"/>
      <c r="J2" s="143"/>
      <c r="K2" s="143"/>
      <c r="L2" s="143"/>
      <c r="M2" s="143"/>
    </row>
    <row r="3" spans="2:13" s="147" customFormat="1" ht="26.25" customHeight="1" x14ac:dyDescent="0.3">
      <c r="B3" s="145" t="s">
        <v>175</v>
      </c>
      <c r="C3" s="146"/>
      <c r="D3" s="146"/>
      <c r="E3" s="146"/>
      <c r="F3" s="146"/>
      <c r="G3" s="146"/>
      <c r="H3" s="146"/>
      <c r="I3" s="146"/>
      <c r="J3" s="146"/>
      <c r="K3" s="146"/>
      <c r="L3" s="146"/>
      <c r="M3" s="146"/>
    </row>
    <row r="4" spans="2:13" s="142" customFormat="1" ht="27" customHeight="1" x14ac:dyDescent="0.3">
      <c r="B4" s="83" t="s">
        <v>20</v>
      </c>
      <c r="C4" s="126"/>
      <c r="D4" s="126"/>
      <c r="E4" s="126"/>
      <c r="F4" s="126"/>
      <c r="G4" s="126"/>
      <c r="H4" s="126"/>
      <c r="I4" s="126"/>
      <c r="J4" s="126"/>
      <c r="K4" s="126"/>
      <c r="M4" s="61"/>
    </row>
    <row r="5" spans="2:13" ht="27" customHeight="1" x14ac:dyDescent="0.25">
      <c r="B5" s="148" t="s">
        <v>31</v>
      </c>
      <c r="C5" s="148"/>
      <c r="D5" s="148"/>
      <c r="E5" s="148"/>
      <c r="F5" s="148"/>
      <c r="G5" s="148"/>
      <c r="H5" s="148"/>
      <c r="I5" s="148"/>
      <c r="J5" s="148"/>
      <c r="K5" s="148"/>
      <c r="L5" s="148"/>
      <c r="M5" s="148"/>
    </row>
    <row r="6" spans="2:13" s="149" customFormat="1" ht="26.4" customHeight="1" x14ac:dyDescent="0.3">
      <c r="B6" s="127" t="s">
        <v>32</v>
      </c>
      <c r="C6" s="129" t="s">
        <v>48</v>
      </c>
      <c r="D6" s="129" t="s">
        <v>49</v>
      </c>
      <c r="E6" s="131" t="s">
        <v>33</v>
      </c>
      <c r="F6" s="129" t="s">
        <v>34</v>
      </c>
      <c r="G6" s="133" t="s">
        <v>35</v>
      </c>
      <c r="H6" s="135" t="s">
        <v>24</v>
      </c>
      <c r="I6" s="136"/>
      <c r="J6" s="136"/>
      <c r="K6" s="136"/>
      <c r="L6" s="137"/>
      <c r="M6" s="129" t="s">
        <v>80</v>
      </c>
    </row>
    <row r="7" spans="2:13" x14ac:dyDescent="0.25">
      <c r="B7" s="128"/>
      <c r="C7" s="130"/>
      <c r="D7" s="130"/>
      <c r="E7" s="132"/>
      <c r="F7" s="130"/>
      <c r="G7" s="134"/>
      <c r="H7" s="84" t="s">
        <v>41</v>
      </c>
      <c r="I7" s="84" t="s">
        <v>27</v>
      </c>
      <c r="J7" s="84" t="s">
        <v>28</v>
      </c>
      <c r="K7" s="84" t="s">
        <v>29</v>
      </c>
      <c r="L7" s="84" t="s">
        <v>36</v>
      </c>
      <c r="M7" s="130"/>
    </row>
    <row r="8" spans="2:13" s="153" customFormat="1" x14ac:dyDescent="0.25">
      <c r="B8" s="150" t="s">
        <v>67</v>
      </c>
      <c r="C8" s="151"/>
      <c r="D8" s="151"/>
      <c r="E8" s="151"/>
      <c r="F8" s="151"/>
      <c r="G8" s="151"/>
      <c r="H8" s="151"/>
      <c r="I8" s="151"/>
      <c r="J8" s="151"/>
      <c r="K8" s="151"/>
      <c r="L8" s="151"/>
      <c r="M8" s="152"/>
    </row>
    <row r="9" spans="2:13" ht="26.4" hidden="1" x14ac:dyDescent="0.25">
      <c r="B9" s="36" t="s">
        <v>32</v>
      </c>
      <c r="C9" s="37" t="s">
        <v>48</v>
      </c>
      <c r="D9" s="37" t="s">
        <v>49</v>
      </c>
      <c r="E9" s="40" t="s">
        <v>33</v>
      </c>
      <c r="F9" s="74" t="s">
        <v>34</v>
      </c>
      <c r="G9" s="73" t="s">
        <v>35</v>
      </c>
      <c r="H9" s="26" t="s">
        <v>24</v>
      </c>
      <c r="I9" s="26" t="s">
        <v>43</v>
      </c>
      <c r="J9" s="26" t="s">
        <v>44</v>
      </c>
      <c r="K9" s="26" t="s">
        <v>45</v>
      </c>
      <c r="L9" s="26" t="s">
        <v>46</v>
      </c>
      <c r="M9" s="27" t="s">
        <v>37</v>
      </c>
    </row>
    <row r="10" spans="2:13" ht="39.6" x14ac:dyDescent="0.25">
      <c r="B10" s="157" t="str">
        <f>CONCATENATE("1.",Prüfkriterien_1[[#This Row],[Hilfsspalte_Num]])</f>
        <v>1.1</v>
      </c>
      <c r="C10" s="158">
        <f>ROW()-ROW(Prüfkriterien_1[[#Headers],[Hilfsspalte_Kom]])</f>
        <v>1</v>
      </c>
      <c r="D10" s="159">
        <f>(Prüfkriterien_1[Hilfsspalte_Num]+10)/10</f>
        <v>1.1000000000000001</v>
      </c>
      <c r="E10" s="160" t="s">
        <v>174</v>
      </c>
      <c r="F10" s="161" t="s">
        <v>166</v>
      </c>
      <c r="G10" s="162" t="s">
        <v>167</v>
      </c>
      <c r="H10" s="79"/>
      <c r="I10" s="31" t="s">
        <v>40</v>
      </c>
      <c r="J10" s="31" t="s">
        <v>40</v>
      </c>
      <c r="K10" s="80"/>
      <c r="L10" s="80" t="s">
        <v>40</v>
      </c>
      <c r="M10" s="81"/>
    </row>
    <row r="11" spans="2:13" s="76" customFormat="1" ht="66" x14ac:dyDescent="0.25">
      <c r="B11" s="163" t="str">
        <f>CONCATENATE("1.",Prüfkriterien_1[[#This Row],[Hilfsspalte_Num]])</f>
        <v>1.2</v>
      </c>
      <c r="C11" s="164">
        <f>ROW()-ROW(Prüfkriterien_1[[#Headers],[Hilfsspalte_Kom]])</f>
        <v>2</v>
      </c>
      <c r="D11" s="165">
        <f>(Prüfkriterien_1[Hilfsspalte_Num]+10)/10</f>
        <v>1.2</v>
      </c>
      <c r="E11" s="160" t="s">
        <v>177</v>
      </c>
      <c r="F11" s="34" t="s">
        <v>38</v>
      </c>
      <c r="G11" s="166" t="s">
        <v>176</v>
      </c>
      <c r="H11" s="82"/>
      <c r="I11" s="31" t="s">
        <v>40</v>
      </c>
      <c r="J11" s="31" t="s">
        <v>40</v>
      </c>
      <c r="K11" s="31"/>
      <c r="L11" s="31" t="s">
        <v>40</v>
      </c>
      <c r="M11" s="73"/>
    </row>
    <row r="12" spans="2:13" s="76" customFormat="1" ht="52.8" x14ac:dyDescent="0.25">
      <c r="B12" s="163" t="str">
        <f>CONCATENATE("1.",Prüfkriterien_1[[#This Row],[Hilfsspalte_Num]])</f>
        <v>1.3</v>
      </c>
      <c r="C12" s="167">
        <f>ROW()-ROW(Prüfkriterien_1[[#Headers],[Hilfsspalte_Kom]])</f>
        <v>3</v>
      </c>
      <c r="D12" s="168">
        <f>(Prüfkriterien_1[Hilfsspalte_Num]+10)/10</f>
        <v>1.3</v>
      </c>
      <c r="E12" s="160" t="s">
        <v>179</v>
      </c>
      <c r="F12" s="34" t="s">
        <v>120</v>
      </c>
      <c r="G12" s="35" t="s">
        <v>178</v>
      </c>
      <c r="H12" s="31"/>
      <c r="I12" s="31"/>
      <c r="J12" s="31"/>
      <c r="K12" s="31"/>
      <c r="L12" s="31"/>
      <c r="M12" s="73"/>
    </row>
    <row r="13" spans="2:13" s="76" customFormat="1" ht="39.6" x14ac:dyDescent="0.25">
      <c r="B13" s="169" t="str">
        <f>CONCATENATE("1.",Prüfkriterien_1[[#This Row],[Hilfsspalte_Num]])</f>
        <v>1.4</v>
      </c>
      <c r="C13" s="170">
        <f>ROW()-ROW(Prüfkriterien_1[[#Headers],[Hilfsspalte_Kom]])</f>
        <v>4</v>
      </c>
      <c r="D13" s="171">
        <f>(Prüfkriterien_1[Hilfsspalte_Num]+10)/10</f>
        <v>1.4</v>
      </c>
      <c r="E13" s="160" t="s">
        <v>180</v>
      </c>
      <c r="F13" s="34" t="s">
        <v>39</v>
      </c>
      <c r="G13" s="35" t="s">
        <v>170</v>
      </c>
      <c r="H13" s="69"/>
      <c r="I13" s="70"/>
      <c r="J13" s="70"/>
      <c r="K13" s="70"/>
      <c r="L13" s="70"/>
      <c r="M13" s="71"/>
    </row>
    <row r="14" spans="2:13" s="76" customFormat="1" ht="34.5" customHeight="1" x14ac:dyDescent="0.25">
      <c r="B14" s="169" t="str">
        <f>CONCATENATE("1.",Prüfkriterien_1[[#This Row],[Hilfsspalte_Num]])</f>
        <v>1.5</v>
      </c>
      <c r="C14" s="170">
        <f>ROW()-ROW(Prüfkriterien_1[[#Headers],[Hilfsspalte_Kom]])</f>
        <v>5</v>
      </c>
      <c r="D14" s="171">
        <f>(Prüfkriterien_1[Hilfsspalte_Num]+10)/10</f>
        <v>1.5</v>
      </c>
      <c r="E14" s="160" t="s">
        <v>254</v>
      </c>
      <c r="F14" s="34" t="s">
        <v>182</v>
      </c>
      <c r="G14" s="172" t="s">
        <v>183</v>
      </c>
      <c r="H14" s="69"/>
      <c r="I14" s="70"/>
      <c r="J14" s="70"/>
      <c r="K14" s="70"/>
      <c r="L14" s="70"/>
      <c r="M14" s="71"/>
    </row>
    <row r="15" spans="2:13" s="76" customFormat="1" ht="33.75" customHeight="1" x14ac:dyDescent="0.25">
      <c r="B15" s="169" t="str">
        <f>CONCATENATE("1.",Prüfkriterien_1[[#This Row],[Hilfsspalte_Num]])</f>
        <v>1.6</v>
      </c>
      <c r="C15" s="170">
        <f>ROW()-ROW(Prüfkriterien_1[[#Headers],[Hilfsspalte_Kom]])</f>
        <v>6</v>
      </c>
      <c r="D15" s="171">
        <f>(Prüfkriterien_1[Hilfsspalte_Num]+10)/10</f>
        <v>1.6</v>
      </c>
      <c r="E15" s="160" t="s">
        <v>181</v>
      </c>
      <c r="F15" s="34" t="s">
        <v>131</v>
      </c>
      <c r="G15" s="35" t="s">
        <v>184</v>
      </c>
      <c r="H15" s="69"/>
      <c r="I15" s="70"/>
      <c r="J15" s="70"/>
      <c r="K15" s="70"/>
      <c r="L15" s="70"/>
      <c r="M15" s="71"/>
    </row>
    <row r="16" spans="2:13" s="76" customFormat="1" ht="66" x14ac:dyDescent="0.25">
      <c r="B16" s="169" t="str">
        <f>CONCATENATE("1.",Prüfkriterien_1[[#This Row],[Hilfsspalte_Num]])</f>
        <v>1.7</v>
      </c>
      <c r="C16" s="173">
        <f>ROW()-ROW(Prüfkriterien_1[[#Headers],[Hilfsspalte_Kom]])</f>
        <v>7</v>
      </c>
      <c r="D16" s="174">
        <f>(Prüfkriterien_1[Hilfsspalte_Num]+10)/10</f>
        <v>1.7</v>
      </c>
      <c r="E16" s="160" t="s">
        <v>113</v>
      </c>
      <c r="F16" s="34" t="s">
        <v>118</v>
      </c>
      <c r="G16" s="35" t="s">
        <v>134</v>
      </c>
      <c r="H16" s="69"/>
      <c r="I16" s="70"/>
      <c r="J16" s="70"/>
      <c r="K16" s="70"/>
      <c r="L16" s="70"/>
      <c r="M16" s="71"/>
    </row>
    <row r="17" spans="2:13" s="76" customFormat="1" ht="33" customHeight="1" x14ac:dyDescent="0.25">
      <c r="B17" s="169" t="str">
        <f>CONCATENATE("1.",Prüfkriterien_1[[#This Row],[Hilfsspalte_Num]])</f>
        <v>1.8</v>
      </c>
      <c r="C17" s="173">
        <f>ROW()-ROW(Prüfkriterien_1[[#Headers],[Hilfsspalte_Kom]])</f>
        <v>8</v>
      </c>
      <c r="D17" s="174">
        <f>(Prüfkriterien_1[Hilfsspalte_Num]+10)/10</f>
        <v>1.8</v>
      </c>
      <c r="E17" s="160" t="s">
        <v>162</v>
      </c>
      <c r="F17" s="175" t="s">
        <v>85</v>
      </c>
      <c r="G17" s="35" t="s">
        <v>125</v>
      </c>
      <c r="H17" s="69"/>
      <c r="I17" s="70" t="s">
        <v>40</v>
      </c>
      <c r="J17" s="70" t="s">
        <v>40</v>
      </c>
      <c r="K17" s="70"/>
      <c r="L17" s="70" t="s">
        <v>40</v>
      </c>
      <c r="M17" s="71"/>
    </row>
    <row r="18" spans="2:13" s="76" customFormat="1" ht="92.4" x14ac:dyDescent="0.25">
      <c r="B18" s="169" t="str">
        <f>CONCATENATE("1.",Prüfkriterien_1[[#This Row],[Hilfsspalte_Num]])</f>
        <v>1.9</v>
      </c>
      <c r="C18" s="173">
        <f>ROW()-ROW(Prüfkriterien_1[[#Headers],[Hilfsspalte_Kom]])</f>
        <v>9</v>
      </c>
      <c r="D18" s="174">
        <f>(Prüfkriterien_1[Hilfsspalte_Num]+10)/10</f>
        <v>1.9</v>
      </c>
      <c r="E18" s="160" t="s">
        <v>162</v>
      </c>
      <c r="F18" s="34" t="s">
        <v>88</v>
      </c>
      <c r="G18" s="35" t="s">
        <v>135</v>
      </c>
      <c r="H18" s="69"/>
      <c r="I18" s="70"/>
      <c r="J18" s="70"/>
      <c r="K18" s="70"/>
      <c r="L18" s="70"/>
      <c r="M18" s="71"/>
    </row>
    <row r="19" spans="2:13" s="76" customFormat="1" ht="26.4" x14ac:dyDescent="0.25">
      <c r="B19" s="169" t="str">
        <f>CONCATENATE("1.",Prüfkriterien_1[[#This Row],[Hilfsspalte_Num]])</f>
        <v>1.10</v>
      </c>
      <c r="C19" s="173">
        <f>ROW()-ROW(Prüfkriterien_1[[#Headers],[Hilfsspalte_Kom]])</f>
        <v>10</v>
      </c>
      <c r="D19" s="174">
        <f>(Prüfkriterien_1[Hilfsspalte_Num]+10)/10</f>
        <v>2</v>
      </c>
      <c r="E19" s="160" t="s">
        <v>185</v>
      </c>
      <c r="F19" s="34" t="s">
        <v>121</v>
      </c>
      <c r="G19" s="172" t="s">
        <v>171</v>
      </c>
      <c r="H19" s="69"/>
      <c r="I19" s="70"/>
      <c r="J19" s="70"/>
      <c r="K19" s="70"/>
      <c r="L19" s="70"/>
      <c r="M19" s="71"/>
    </row>
    <row r="20" spans="2:13" s="76" customFormat="1" ht="52.8" x14ac:dyDescent="0.25">
      <c r="B20" s="169" t="str">
        <f>CONCATENATE("1.",Prüfkriterien_1[[#This Row],[Hilfsspalte_Num]])</f>
        <v>1.11</v>
      </c>
      <c r="C20" s="173">
        <f>ROW()-ROW(Prüfkriterien_1[[#Headers],[Hilfsspalte_Kom]])</f>
        <v>11</v>
      </c>
      <c r="D20" s="174">
        <f>(Prüfkriterien_1[Hilfsspalte_Num]+10)/10</f>
        <v>2.1</v>
      </c>
      <c r="E20" s="160" t="s">
        <v>185</v>
      </c>
      <c r="F20" s="34" t="s">
        <v>122</v>
      </c>
      <c r="G20" s="172" t="s">
        <v>171</v>
      </c>
      <c r="H20" s="69"/>
      <c r="I20" s="70"/>
      <c r="J20" s="70"/>
      <c r="K20" s="70"/>
      <c r="L20" s="70"/>
      <c r="M20" s="71"/>
    </row>
    <row r="21" spans="2:13" s="76" customFormat="1" ht="39.6" x14ac:dyDescent="0.25">
      <c r="B21" s="169" t="str">
        <f>CONCATENATE("1.",Prüfkriterien_1[[#This Row],[Hilfsspalte_Num]])</f>
        <v>1.12</v>
      </c>
      <c r="C21" s="173">
        <f>ROW()-ROW(Prüfkriterien_1[[#Headers],[Hilfsspalte_Kom]])</f>
        <v>12</v>
      </c>
      <c r="D21" s="174">
        <f>(Prüfkriterien_1[Hilfsspalte_Num]+10)/10</f>
        <v>2.2000000000000002</v>
      </c>
      <c r="E21" s="160" t="s">
        <v>185</v>
      </c>
      <c r="F21" s="34" t="s">
        <v>123</v>
      </c>
      <c r="G21" s="172" t="s">
        <v>171</v>
      </c>
      <c r="H21" s="69"/>
      <c r="I21" s="70"/>
      <c r="J21" s="70"/>
      <c r="K21" s="70"/>
      <c r="L21" s="70"/>
      <c r="M21" s="71"/>
    </row>
    <row r="22" spans="2:13" s="76" customFormat="1" ht="79.2" x14ac:dyDescent="0.25">
      <c r="B22" s="169" t="str">
        <f>CONCATENATE("1.",Prüfkriterien_1[[#This Row],[Hilfsspalte_Num]])</f>
        <v>1.13</v>
      </c>
      <c r="C22" s="173">
        <f>ROW()-ROW(Prüfkriterien_1[[#Headers],[Hilfsspalte_Kom]])</f>
        <v>13</v>
      </c>
      <c r="D22" s="174">
        <f>(Prüfkriterien_1[Hilfsspalte_Num]+10)/10</f>
        <v>2.2999999999999998</v>
      </c>
      <c r="E22" s="160" t="s">
        <v>186</v>
      </c>
      <c r="F22" s="34" t="s">
        <v>132</v>
      </c>
      <c r="G22" s="172" t="s">
        <v>191</v>
      </c>
      <c r="H22" s="69"/>
      <c r="I22" s="70"/>
      <c r="J22" s="70"/>
      <c r="K22" s="70"/>
      <c r="L22" s="70"/>
      <c r="M22" s="71"/>
    </row>
    <row r="23" spans="2:13" s="76" customFormat="1" ht="39.6" x14ac:dyDescent="0.25">
      <c r="B23" s="169" t="str">
        <f>CONCATENATE("1.",Prüfkriterien_1[[#This Row],[Hilfsspalte_Num]])</f>
        <v>1.14</v>
      </c>
      <c r="C23" s="173">
        <f>ROW()-ROW(Prüfkriterien_1[[#Headers],[Hilfsspalte_Kom]])</f>
        <v>14</v>
      </c>
      <c r="D23" s="174">
        <f>(Prüfkriterien_1[Hilfsspalte_Num]+10)/10</f>
        <v>2.4</v>
      </c>
      <c r="E23" s="160" t="s">
        <v>187</v>
      </c>
      <c r="F23" s="34" t="s">
        <v>86</v>
      </c>
      <c r="G23" s="35" t="s">
        <v>188</v>
      </c>
      <c r="H23" s="69"/>
      <c r="I23" s="70"/>
      <c r="J23" s="70"/>
      <c r="K23" s="70"/>
      <c r="L23" s="70"/>
      <c r="M23" s="71"/>
    </row>
    <row r="24" spans="2:13" s="76" customFormat="1" ht="92.4" x14ac:dyDescent="0.25">
      <c r="B24" s="169" t="str">
        <f>CONCATENATE("1.",Prüfkriterien_1[[#This Row],[Hilfsspalte_Num]])</f>
        <v>1.15</v>
      </c>
      <c r="C24" s="173">
        <f>ROW()-ROW(Prüfkriterien_1[[#Headers],[Hilfsspalte_Kom]])</f>
        <v>15</v>
      </c>
      <c r="D24" s="174">
        <f>(Prüfkriterien_1[Hilfsspalte_Num]+10)/10</f>
        <v>2.5</v>
      </c>
      <c r="E24" s="160" t="s">
        <v>189</v>
      </c>
      <c r="F24" s="34" t="s">
        <v>87</v>
      </c>
      <c r="G24" s="35" t="s">
        <v>190</v>
      </c>
      <c r="H24" s="69"/>
      <c r="I24" s="70"/>
      <c r="J24" s="70"/>
      <c r="K24" s="70"/>
      <c r="L24" s="70"/>
      <c r="M24" s="71"/>
    </row>
    <row r="25" spans="2:13" s="76" customFormat="1" ht="66" x14ac:dyDescent="0.25">
      <c r="B25" s="169" t="str">
        <f>CONCATENATE("1.",Prüfkriterien_1[[#This Row],[Hilfsspalte_Num]])</f>
        <v>1.16</v>
      </c>
      <c r="C25" s="173">
        <f>ROW()-ROW(Prüfkriterien_1[[#Headers],[Hilfsspalte_Kom]])</f>
        <v>16</v>
      </c>
      <c r="D25" s="174">
        <f>(Prüfkriterien_1[Hilfsspalte_Num]+10)/10</f>
        <v>2.6</v>
      </c>
      <c r="E25" s="160" t="s">
        <v>193</v>
      </c>
      <c r="F25" s="34" t="s">
        <v>192</v>
      </c>
      <c r="G25" s="35" t="s">
        <v>194</v>
      </c>
      <c r="H25" s="69"/>
      <c r="I25" s="70"/>
      <c r="J25" s="70"/>
      <c r="K25" s="70"/>
      <c r="L25" s="70"/>
      <c r="M25" s="71"/>
    </row>
    <row r="26" spans="2:13" s="76" customFormat="1" ht="39.6" x14ac:dyDescent="0.25">
      <c r="B26" s="169" t="str">
        <f>CONCATENATE("1.",Prüfkriterien_1[[#This Row],[Hilfsspalte_Num]])</f>
        <v>1.17</v>
      </c>
      <c r="C26" s="173">
        <f>ROW()-ROW(Prüfkriterien_1[[#Headers],[Hilfsspalte_Kom]])</f>
        <v>17</v>
      </c>
      <c r="D26" s="174">
        <f>(Prüfkriterien_1[Hilfsspalte_Num]+10)/10</f>
        <v>2.7</v>
      </c>
      <c r="E26" s="160" t="s">
        <v>195</v>
      </c>
      <c r="F26" s="34" t="s">
        <v>89</v>
      </c>
      <c r="G26" s="35" t="s">
        <v>136</v>
      </c>
      <c r="H26" s="69"/>
      <c r="I26" s="70"/>
      <c r="J26" s="70"/>
      <c r="K26" s="70"/>
      <c r="L26" s="70"/>
      <c r="M26" s="71"/>
    </row>
    <row r="27" spans="2:13" s="76" customFormat="1" ht="92.4" x14ac:dyDescent="0.25">
      <c r="B27" s="169" t="str">
        <f>CONCATENATE("1.",Prüfkriterien_1[[#This Row],[Hilfsspalte_Num]])</f>
        <v>1.18</v>
      </c>
      <c r="C27" s="173">
        <f>ROW()-ROW(Prüfkriterien_1[[#Headers],[Hilfsspalte_Kom]])</f>
        <v>18</v>
      </c>
      <c r="D27" s="174">
        <f>(Prüfkriterien_1[Hilfsspalte_Num]+10)/10</f>
        <v>2.8</v>
      </c>
      <c r="E27" s="160" t="s">
        <v>195</v>
      </c>
      <c r="F27" s="34" t="s">
        <v>90</v>
      </c>
      <c r="G27" s="35" t="s">
        <v>137</v>
      </c>
      <c r="H27" s="69"/>
      <c r="I27" s="70"/>
      <c r="J27" s="70"/>
      <c r="K27" s="70"/>
      <c r="L27" s="70"/>
      <c r="M27" s="71"/>
    </row>
    <row r="28" spans="2:13" s="76" customFormat="1" hidden="1" x14ac:dyDescent="0.25">
      <c r="B28" s="41" t="str">
        <f>CONCATENATE("1.",Prüfkriterien_1[[#This Row],[Hilfsspalte_Num]])</f>
        <v>1.19</v>
      </c>
      <c r="C28" s="42">
        <f>ROW()-ROW(Prüfkriterien_1[[#Headers],[Hilfsspalte_Kom]])</f>
        <v>19</v>
      </c>
      <c r="D28" s="43">
        <f>(Prüfkriterien_1[Hilfsspalte_Num]+10)/10</f>
        <v>2.9</v>
      </c>
      <c r="E28" s="40"/>
      <c r="F28" s="54"/>
      <c r="G28" s="55"/>
      <c r="H28" s="31"/>
      <c r="I28" s="31"/>
      <c r="J28" s="31"/>
      <c r="K28" s="31"/>
      <c r="L28" s="31"/>
      <c r="M28" s="73"/>
    </row>
    <row r="29" spans="2:13" x14ac:dyDescent="0.25">
      <c r="B29" s="125" t="s">
        <v>91</v>
      </c>
      <c r="C29" s="125"/>
      <c r="D29" s="125"/>
      <c r="E29" s="125"/>
      <c r="F29" s="125"/>
      <c r="G29" s="125"/>
      <c r="H29" s="125"/>
      <c r="I29" s="125"/>
      <c r="J29" s="125"/>
      <c r="K29" s="125"/>
      <c r="L29" s="125"/>
      <c r="M29" s="125"/>
    </row>
    <row r="30" spans="2:13" s="75" customFormat="1" hidden="1" x14ac:dyDescent="0.25">
      <c r="B30" s="36" t="s">
        <v>43</v>
      </c>
      <c r="C30" s="37" t="s">
        <v>44</v>
      </c>
      <c r="D30" s="37" t="s">
        <v>45</v>
      </c>
      <c r="E30" s="72" t="s">
        <v>46</v>
      </c>
      <c r="F30" s="73" t="s">
        <v>47</v>
      </c>
      <c r="G30" s="73" t="s">
        <v>50</v>
      </c>
      <c r="H30" s="26" t="s">
        <v>51</v>
      </c>
      <c r="I30" s="26" t="s">
        <v>52</v>
      </c>
      <c r="J30" s="26" t="s">
        <v>53</v>
      </c>
      <c r="K30" s="26" t="s">
        <v>54</v>
      </c>
      <c r="L30" s="26" t="s">
        <v>55</v>
      </c>
      <c r="M30" s="27" t="s">
        <v>56</v>
      </c>
    </row>
    <row r="31" spans="2:13" s="75" customFormat="1" ht="26.4" x14ac:dyDescent="0.25">
      <c r="B31" s="176" t="str">
        <f>CONCATENATE("2.",Prüfkriterien_2[[#This Row],[Spalte2]])</f>
        <v>2.1</v>
      </c>
      <c r="C31" s="28">
        <f>ROW()-ROW(Prüfkriterien_2[[#Headers],[Spalte3]])</f>
        <v>1</v>
      </c>
      <c r="D31" s="28">
        <f>(Prüfkriterien_2[[#This Row],[Spalte2]]+20)/10</f>
        <v>2.1</v>
      </c>
      <c r="E31" s="177" t="s">
        <v>128</v>
      </c>
      <c r="F31" s="35" t="s">
        <v>129</v>
      </c>
      <c r="G31" s="35" t="s">
        <v>130</v>
      </c>
      <c r="H31" s="26"/>
      <c r="I31" s="26"/>
      <c r="J31" s="26"/>
      <c r="K31" s="26"/>
      <c r="L31" s="26"/>
      <c r="M31" s="27"/>
    </row>
    <row r="32" spans="2:13" s="75" customFormat="1" ht="83.25" customHeight="1" x14ac:dyDescent="0.25">
      <c r="B32" s="176" t="str">
        <f>CONCATENATE("2.",Prüfkriterien_2[[#This Row],[Spalte2]])</f>
        <v>2.2</v>
      </c>
      <c r="C32" s="28">
        <f>ROW()-ROW(Prüfkriterien_2[[#Headers],[Spalte3]])</f>
        <v>2</v>
      </c>
      <c r="D32" s="28">
        <f>(Prüfkriterien_2[[#This Row],[Spalte2]]+20)/10</f>
        <v>2.2000000000000002</v>
      </c>
      <c r="E32" s="177" t="s">
        <v>163</v>
      </c>
      <c r="F32" s="166" t="s">
        <v>138</v>
      </c>
      <c r="G32" s="166" t="s">
        <v>196</v>
      </c>
      <c r="H32" s="26"/>
      <c r="I32" s="26"/>
      <c r="J32" s="26"/>
      <c r="K32" s="26"/>
      <c r="L32" s="26"/>
      <c r="M32" s="27"/>
    </row>
    <row r="33" spans="2:13" s="75" customFormat="1" ht="39.6" x14ac:dyDescent="0.25">
      <c r="B33" s="176" t="str">
        <f>CONCATENATE("2.",Prüfkriterien_2[[#This Row],[Spalte2]])</f>
        <v>2.3</v>
      </c>
      <c r="C33" s="28">
        <f>ROW()-ROW(Prüfkriterien_2[[#Headers],[Spalte3]])</f>
        <v>3</v>
      </c>
      <c r="D33" s="178">
        <f>(Prüfkriterien_2[[#This Row],[Spalte2]]+20)/10</f>
        <v>2.2999999999999998</v>
      </c>
      <c r="E33" s="177" t="s">
        <v>164</v>
      </c>
      <c r="F33" s="35" t="s">
        <v>92</v>
      </c>
      <c r="G33" s="35" t="s">
        <v>139</v>
      </c>
      <c r="H33" s="26"/>
      <c r="I33" s="26" t="s">
        <v>40</v>
      </c>
      <c r="J33" s="26" t="s">
        <v>40</v>
      </c>
      <c r="K33" s="26"/>
      <c r="L33" s="26" t="s">
        <v>40</v>
      </c>
      <c r="M33" s="27"/>
    </row>
    <row r="34" spans="2:13" s="75" customFormat="1" ht="26.4" x14ac:dyDescent="0.25">
      <c r="B34" s="176" t="str">
        <f>CONCATENATE("2.",Prüfkriterien_2[[#This Row],[Spalte2]])</f>
        <v>2.4</v>
      </c>
      <c r="C34" s="28">
        <f>ROW()-ROW(Prüfkriterien_2[[#Headers],[Spalte3]])</f>
        <v>4</v>
      </c>
      <c r="D34" s="178">
        <f>(Prüfkriterien_2[[#This Row],[Spalte2]]+20)/10</f>
        <v>2.4</v>
      </c>
      <c r="E34" s="177" t="s">
        <v>200</v>
      </c>
      <c r="F34" s="35" t="s">
        <v>197</v>
      </c>
      <c r="G34" s="35" t="s">
        <v>199</v>
      </c>
      <c r="H34" s="26"/>
      <c r="I34" s="26"/>
      <c r="J34" s="26"/>
      <c r="K34" s="26"/>
      <c r="L34" s="26"/>
      <c r="M34" s="27"/>
    </row>
    <row r="35" spans="2:13" s="75" customFormat="1" ht="26.4" x14ac:dyDescent="0.25">
      <c r="B35" s="179" t="str">
        <f>CONCATENATE("2.",Prüfkriterien_2[[#This Row],[Spalte2]])</f>
        <v>2.5</v>
      </c>
      <c r="C35" s="28">
        <f>ROW()-ROW(Prüfkriterien_2[[#Headers],[Spalte3]])</f>
        <v>5</v>
      </c>
      <c r="D35" s="178">
        <f>(Prüfkriterien_2[[#This Row],[Spalte2]]+20)/10</f>
        <v>2.5</v>
      </c>
      <c r="E35" s="177" t="s">
        <v>200</v>
      </c>
      <c r="F35" s="35" t="s">
        <v>126</v>
      </c>
      <c r="G35" s="35" t="s">
        <v>198</v>
      </c>
      <c r="H35" s="50"/>
      <c r="I35" s="50" t="s">
        <v>40</v>
      </c>
      <c r="J35" s="50" t="s">
        <v>40</v>
      </c>
      <c r="K35" s="50"/>
      <c r="L35" s="50" t="s">
        <v>40</v>
      </c>
      <c r="M35" s="51"/>
    </row>
    <row r="36" spans="2:13" s="75" customFormat="1" ht="52.8" x14ac:dyDescent="0.25">
      <c r="B36" s="179" t="str">
        <f>CONCATENATE("2.",Prüfkriterien_2[[#This Row],[Spalte2]])</f>
        <v>2.6</v>
      </c>
      <c r="C36" s="28">
        <f>ROW()-ROW(Prüfkriterien_2[[#Headers],[Spalte3]])</f>
        <v>6</v>
      </c>
      <c r="D36" s="178">
        <f>(Prüfkriterien_2[[#This Row],[Spalte2]]+20)/10</f>
        <v>2.6</v>
      </c>
      <c r="E36" s="177" t="s">
        <v>165</v>
      </c>
      <c r="F36" s="35" t="s">
        <v>93</v>
      </c>
      <c r="G36" s="35" t="s">
        <v>140</v>
      </c>
      <c r="H36" s="50"/>
      <c r="I36" s="50" t="s">
        <v>40</v>
      </c>
      <c r="J36" s="50" t="s">
        <v>40</v>
      </c>
      <c r="K36" s="50"/>
      <c r="L36" s="50" t="s">
        <v>40</v>
      </c>
      <c r="M36" s="51"/>
    </row>
    <row r="37" spans="2:13" s="75" customFormat="1" hidden="1" x14ac:dyDescent="0.25">
      <c r="B37" s="180" t="str">
        <f>CONCATENATE("2.",Prüfkriterien_2[[#This Row],[Spalte2]])</f>
        <v>2.7</v>
      </c>
      <c r="C37" s="28">
        <f>ROW()-ROW(Prüfkriterien_2[[#Headers],[Spalte3]])</f>
        <v>7</v>
      </c>
      <c r="D37" s="178">
        <f>(Prüfkriterien_2[[#This Row],[Spalte2]]+20)/10</f>
        <v>2.7</v>
      </c>
      <c r="E37" s="181"/>
      <c r="F37" s="182"/>
      <c r="G37" s="182"/>
      <c r="H37" s="50"/>
      <c r="I37" s="50"/>
      <c r="J37" s="50"/>
      <c r="K37" s="50"/>
      <c r="L37" s="50"/>
      <c r="M37" s="51"/>
    </row>
    <row r="38" spans="2:13" s="75" customFormat="1" hidden="1" x14ac:dyDescent="0.25">
      <c r="B38" s="46" t="str">
        <f>CONCATENATE("2.",Prüfkriterien_2[[#This Row],[Spalte2]])</f>
        <v>2.8</v>
      </c>
      <c r="C38" s="37">
        <f>ROW()-ROW(Prüfkriterien_2[[#Headers],[Spalte3]])</f>
        <v>8</v>
      </c>
      <c r="D38" s="38">
        <f>(Prüfkriterien_2[[#This Row],[Spalte2]]+20)/10</f>
        <v>2.8</v>
      </c>
      <c r="E38" s="48"/>
      <c r="F38" s="49"/>
      <c r="G38" s="49"/>
      <c r="H38" s="50"/>
      <c r="I38" s="50"/>
      <c r="J38" s="50"/>
      <c r="K38" s="50"/>
      <c r="L38" s="50"/>
      <c r="M38" s="51"/>
    </row>
    <row r="39" spans="2:13" s="75" customFormat="1" hidden="1" x14ac:dyDescent="0.25">
      <c r="B39" s="46" t="str">
        <f>CONCATENATE("2.",Prüfkriterien_2[[#This Row],[Spalte2]])</f>
        <v>2.9</v>
      </c>
      <c r="C39" s="37">
        <f>ROW()-ROW(Prüfkriterien_2[[#Headers],[Spalte3]])</f>
        <v>9</v>
      </c>
      <c r="D39" s="38">
        <f>(Prüfkriterien_2[[#This Row],[Spalte2]]+20)/10</f>
        <v>2.9</v>
      </c>
      <c r="E39" s="48"/>
      <c r="F39" s="49"/>
      <c r="G39" s="49"/>
      <c r="H39" s="50"/>
      <c r="I39" s="50"/>
      <c r="J39" s="50"/>
      <c r="K39" s="50"/>
      <c r="L39" s="50"/>
      <c r="M39" s="51"/>
    </row>
    <row r="40" spans="2:13" x14ac:dyDescent="0.25">
      <c r="B40" s="122" t="s">
        <v>94</v>
      </c>
      <c r="C40" s="123"/>
      <c r="D40" s="123"/>
      <c r="E40" s="123"/>
      <c r="F40" s="123"/>
      <c r="G40" s="123"/>
      <c r="H40" s="123"/>
      <c r="I40" s="123"/>
      <c r="J40" s="123"/>
      <c r="K40" s="123"/>
      <c r="L40" s="123"/>
      <c r="M40" s="124"/>
    </row>
    <row r="41" spans="2:13" s="75" customFormat="1" hidden="1" x14ac:dyDescent="0.25">
      <c r="B41" s="36" t="s">
        <v>43</v>
      </c>
      <c r="C41" s="37" t="s">
        <v>44</v>
      </c>
      <c r="D41" s="37" t="s">
        <v>45</v>
      </c>
      <c r="E41" s="72" t="s">
        <v>46</v>
      </c>
      <c r="F41" s="73" t="s">
        <v>47</v>
      </c>
      <c r="G41" s="73" t="s">
        <v>50</v>
      </c>
      <c r="H41" s="26" t="s">
        <v>51</v>
      </c>
      <c r="I41" s="26" t="s">
        <v>52</v>
      </c>
      <c r="J41" s="26" t="s">
        <v>53</v>
      </c>
      <c r="K41" s="26" t="s">
        <v>54</v>
      </c>
      <c r="L41" s="26" t="s">
        <v>55</v>
      </c>
      <c r="M41" s="27" t="s">
        <v>56</v>
      </c>
    </row>
    <row r="42" spans="2:13" s="75" customFormat="1" ht="39.6" x14ac:dyDescent="0.25">
      <c r="B42" s="176" t="str">
        <f>CONCATENATE("3.",Prüfkriterien_3[[#This Row],[Spalte2]])</f>
        <v>3.1</v>
      </c>
      <c r="C42" s="28">
        <f>ROW()-ROW(Prüfkriterien_3[[#Headers],[Spalte3]])</f>
        <v>1</v>
      </c>
      <c r="D42" s="28">
        <f>(Prüfkriterien_3[[#This Row],[Spalte2]]+30)/10</f>
        <v>3.1</v>
      </c>
      <c r="E42" s="177" t="s">
        <v>201</v>
      </c>
      <c r="F42" s="35" t="s">
        <v>95</v>
      </c>
      <c r="G42" s="35" t="s">
        <v>141</v>
      </c>
      <c r="H42" s="26"/>
      <c r="I42" s="26"/>
      <c r="J42" s="26"/>
      <c r="K42" s="26"/>
      <c r="L42" s="26"/>
      <c r="M42" s="27"/>
    </row>
    <row r="43" spans="2:13" s="75" customFormat="1" ht="184.8" x14ac:dyDescent="0.25">
      <c r="B43" s="179" t="str">
        <f>CONCATENATE("3.",Prüfkriterien_3[[#This Row],[Spalte2]])</f>
        <v>3.2</v>
      </c>
      <c r="C43" s="183">
        <f>ROW()-ROW(Prüfkriterien_3[[#Headers],[Spalte3]])</f>
        <v>2</v>
      </c>
      <c r="D43" s="183">
        <f>(Prüfkriterien_3[[#This Row],[Spalte2]]+30)/10</f>
        <v>3.2</v>
      </c>
      <c r="E43" s="177" t="s">
        <v>202</v>
      </c>
      <c r="F43" s="35" t="s">
        <v>96</v>
      </c>
      <c r="G43" s="35" t="s">
        <v>203</v>
      </c>
      <c r="H43" s="50"/>
      <c r="I43" s="50" t="s">
        <v>40</v>
      </c>
      <c r="J43" s="50" t="s">
        <v>40</v>
      </c>
      <c r="K43" s="50"/>
      <c r="L43" s="50" t="s">
        <v>40</v>
      </c>
      <c r="M43" s="51"/>
    </row>
    <row r="44" spans="2:13" s="75" customFormat="1" ht="211.2" x14ac:dyDescent="0.25">
      <c r="B44" s="179" t="str">
        <f>CONCATENATE("3.",Prüfkriterien_3[[#This Row],[Spalte2]])</f>
        <v>3.3</v>
      </c>
      <c r="C44" s="183">
        <f>ROW()-ROW(Prüfkriterien_3[[#Headers],[Spalte3]])</f>
        <v>3</v>
      </c>
      <c r="D44" s="183">
        <f>(Prüfkriterien_3[[#This Row],[Spalte2]]+30)/10</f>
        <v>3.3</v>
      </c>
      <c r="E44" s="177" t="s">
        <v>204</v>
      </c>
      <c r="F44" s="35" t="s">
        <v>104</v>
      </c>
      <c r="G44" s="35" t="s">
        <v>142</v>
      </c>
      <c r="H44" s="50"/>
      <c r="I44" s="50"/>
      <c r="J44" s="50"/>
      <c r="K44" s="50"/>
      <c r="L44" s="50"/>
      <c r="M44" s="51"/>
    </row>
    <row r="45" spans="2:13" s="75" customFormat="1" ht="118.8" x14ac:dyDescent="0.25">
      <c r="B45" s="179" t="str">
        <f>CONCATENATE("3.",Prüfkriterien_3[[#This Row],[Spalte2]])</f>
        <v>3.4</v>
      </c>
      <c r="C45" s="183">
        <f>ROW()-ROW(Prüfkriterien_3[[#Headers],[Spalte3]])</f>
        <v>4</v>
      </c>
      <c r="D45" s="183">
        <f>(Prüfkriterien_3[[#This Row],[Spalte2]]+30)/10</f>
        <v>3.4</v>
      </c>
      <c r="E45" s="177" t="s">
        <v>205</v>
      </c>
      <c r="F45" s="35" t="s">
        <v>103</v>
      </c>
      <c r="G45" s="35" t="s">
        <v>206</v>
      </c>
      <c r="H45" s="50"/>
      <c r="I45" s="50"/>
      <c r="J45" s="50"/>
      <c r="K45" s="50"/>
      <c r="L45" s="50"/>
      <c r="M45" s="51"/>
    </row>
    <row r="46" spans="2:13" s="75" customFormat="1" ht="66" x14ac:dyDescent="0.25">
      <c r="B46" s="179" t="str">
        <f>CONCATENATE("3.",Prüfkriterien_3[[#This Row],[Spalte2]])</f>
        <v>3.5</v>
      </c>
      <c r="C46" s="183">
        <f>ROW()-ROW(Prüfkriterien_3[[#Headers],[Spalte3]])</f>
        <v>5</v>
      </c>
      <c r="D46" s="183">
        <f>(Prüfkriterien_3[[#This Row],[Spalte2]]+30)/10</f>
        <v>3.5</v>
      </c>
      <c r="E46" s="177" t="s">
        <v>207</v>
      </c>
      <c r="F46" s="35" t="s">
        <v>143</v>
      </c>
      <c r="G46" s="35" t="s">
        <v>145</v>
      </c>
      <c r="H46" s="50"/>
      <c r="I46" s="50"/>
      <c r="J46" s="50"/>
      <c r="K46" s="50"/>
      <c r="L46" s="50"/>
      <c r="M46" s="51"/>
    </row>
    <row r="47" spans="2:13" s="75" customFormat="1" ht="52.8" x14ac:dyDescent="0.25">
      <c r="B47" s="179" t="str">
        <f>CONCATENATE("3.",Prüfkriterien_3[[#This Row],[Spalte2]])</f>
        <v>3.6</v>
      </c>
      <c r="C47" s="183">
        <f>ROW()-ROW(Prüfkriterien_3[[#Headers],[Spalte3]])</f>
        <v>6</v>
      </c>
      <c r="D47" s="183">
        <f>(Prüfkriterien_3[[#This Row],[Spalte2]]+30)/10</f>
        <v>3.6</v>
      </c>
      <c r="E47" s="177" t="s">
        <v>207</v>
      </c>
      <c r="F47" s="35" t="s">
        <v>144</v>
      </c>
      <c r="G47" s="35" t="s">
        <v>146</v>
      </c>
      <c r="H47" s="50"/>
      <c r="I47" s="50"/>
      <c r="J47" s="50"/>
      <c r="K47" s="50"/>
      <c r="L47" s="50"/>
      <c r="M47" s="51"/>
    </row>
    <row r="48" spans="2:13" s="75" customFormat="1" ht="145.19999999999999" x14ac:dyDescent="0.25">
      <c r="B48" s="179" t="str">
        <f>CONCATENATE("3.",Prüfkriterien_3[[#This Row],[Spalte2]])</f>
        <v>3.7</v>
      </c>
      <c r="C48" s="183">
        <f>ROW()-ROW(Prüfkriterien_3[[#Headers],[Spalte3]])</f>
        <v>7</v>
      </c>
      <c r="D48" s="183">
        <f>(Prüfkriterien_3[[#This Row],[Spalte2]]+30)/10</f>
        <v>3.7</v>
      </c>
      <c r="E48" s="177" t="s">
        <v>208</v>
      </c>
      <c r="F48" s="35" t="s">
        <v>102</v>
      </c>
      <c r="G48" s="35" t="s">
        <v>147</v>
      </c>
      <c r="H48" s="50"/>
      <c r="I48" s="50"/>
      <c r="J48" s="50"/>
      <c r="K48" s="50"/>
      <c r="L48" s="50"/>
      <c r="M48" s="51"/>
    </row>
    <row r="49" spans="2:13" s="75" customFormat="1" ht="52.8" x14ac:dyDescent="0.25">
      <c r="B49" s="179" t="str">
        <f>CONCATENATE("3.",Prüfkriterien_3[[#This Row],[Spalte2]])</f>
        <v>3.8</v>
      </c>
      <c r="C49" s="183">
        <f>ROW()-ROW(Prüfkriterien_3[[#Headers],[Spalte3]])</f>
        <v>8</v>
      </c>
      <c r="D49" s="183">
        <f>(Prüfkriterien_3[[#This Row],[Spalte2]]+30)/10</f>
        <v>3.8</v>
      </c>
      <c r="E49" s="177" t="s">
        <v>208</v>
      </c>
      <c r="F49" s="35" t="s">
        <v>101</v>
      </c>
      <c r="G49" s="35" t="s">
        <v>148</v>
      </c>
      <c r="H49" s="50"/>
      <c r="I49" s="50"/>
      <c r="J49" s="50"/>
      <c r="K49" s="50"/>
      <c r="L49" s="50"/>
      <c r="M49" s="51"/>
    </row>
    <row r="50" spans="2:13" s="75" customFormat="1" ht="92.4" x14ac:dyDescent="0.25">
      <c r="B50" s="179" t="str">
        <f>CONCATENATE("3.",Prüfkriterien_3[[#This Row],[Spalte2]])</f>
        <v>3.9</v>
      </c>
      <c r="C50" s="183">
        <f>ROW()-ROW(Prüfkriterien_3[[#Headers],[Spalte3]])</f>
        <v>9</v>
      </c>
      <c r="D50" s="183">
        <f>(Prüfkriterien_3[[#This Row],[Spalte2]]+30)/10</f>
        <v>3.9</v>
      </c>
      <c r="E50" s="177" t="s">
        <v>208</v>
      </c>
      <c r="F50" s="35" t="s">
        <v>149</v>
      </c>
      <c r="G50" s="35" t="s">
        <v>150</v>
      </c>
      <c r="H50" s="50"/>
      <c r="I50" s="50"/>
      <c r="J50" s="50"/>
      <c r="K50" s="50"/>
      <c r="L50" s="50"/>
      <c r="M50" s="51"/>
    </row>
    <row r="51" spans="2:13" s="75" customFormat="1" ht="79.2" x14ac:dyDescent="0.25">
      <c r="B51" s="179" t="str">
        <f>CONCATENATE("3.",Prüfkriterien_3[[#This Row],[Spalte2]])</f>
        <v>3.10</v>
      </c>
      <c r="C51" s="183">
        <f>ROW()-ROW(Prüfkriterien_3[[#Headers],[Spalte3]])</f>
        <v>10</v>
      </c>
      <c r="D51" s="183">
        <f>(Prüfkriterien_3[[#This Row],[Spalte2]]+30)/10</f>
        <v>4</v>
      </c>
      <c r="E51" s="177" t="s">
        <v>209</v>
      </c>
      <c r="F51" s="35" t="s">
        <v>97</v>
      </c>
      <c r="G51" s="35" t="s">
        <v>151</v>
      </c>
      <c r="H51" s="50"/>
      <c r="I51" s="50"/>
      <c r="J51" s="50"/>
      <c r="K51" s="50"/>
      <c r="L51" s="50"/>
      <c r="M51" s="51"/>
    </row>
    <row r="52" spans="2:13" s="75" customFormat="1" ht="79.2" x14ac:dyDescent="0.25">
      <c r="B52" s="179" t="str">
        <f>CONCATENATE("3.",Prüfkriterien_3[[#This Row],[Spalte2]])</f>
        <v>3.11</v>
      </c>
      <c r="C52" s="183">
        <f>ROW()-ROW(Prüfkriterien_3[[#Headers],[Spalte3]])</f>
        <v>11</v>
      </c>
      <c r="D52" s="183">
        <f>(Prüfkriterien_3[[#This Row],[Spalte2]]+30)/10</f>
        <v>4.0999999999999996</v>
      </c>
      <c r="E52" s="177" t="s">
        <v>210</v>
      </c>
      <c r="F52" s="35" t="s">
        <v>98</v>
      </c>
      <c r="G52" s="35" t="s">
        <v>211</v>
      </c>
      <c r="H52" s="50"/>
      <c r="I52" s="50"/>
      <c r="J52" s="50"/>
      <c r="K52" s="50"/>
      <c r="L52" s="50"/>
      <c r="M52" s="51"/>
    </row>
    <row r="53" spans="2:13" s="75" customFormat="1" ht="184.8" x14ac:dyDescent="0.25">
      <c r="B53" s="179" t="str">
        <f>CONCATENATE("3.",Prüfkriterien_3[[#This Row],[Spalte2]])</f>
        <v>3.12</v>
      </c>
      <c r="C53" s="184">
        <f>ROW()-ROW(Prüfkriterien_3[[#Headers],[Spalte3]])</f>
        <v>12</v>
      </c>
      <c r="D53" s="184">
        <f>(Prüfkriterien_3[[#This Row],[Spalte2]]+30)/10</f>
        <v>4.2</v>
      </c>
      <c r="E53" s="177" t="s">
        <v>212</v>
      </c>
      <c r="F53" s="166" t="s">
        <v>100</v>
      </c>
      <c r="G53" s="166" t="s">
        <v>213</v>
      </c>
      <c r="H53" s="77"/>
      <c r="I53" s="77"/>
      <c r="J53" s="77"/>
      <c r="K53" s="77"/>
      <c r="L53" s="77"/>
      <c r="M53" s="78"/>
    </row>
    <row r="54" spans="2:13" s="75" customFormat="1" ht="39.6" x14ac:dyDescent="0.25">
      <c r="B54" s="179" t="str">
        <f>CONCATENATE("3.",Prüfkriterien_3[[#This Row],[Spalte2]])</f>
        <v>3.13</v>
      </c>
      <c r="C54" s="184">
        <f>ROW()-ROW(Prüfkriterien_3[[#Headers],[Spalte3]])</f>
        <v>13</v>
      </c>
      <c r="D54" s="184">
        <f>(Prüfkriterien_3[[#This Row],[Spalte2]]+30)/10</f>
        <v>4.3</v>
      </c>
      <c r="E54" s="177" t="s">
        <v>212</v>
      </c>
      <c r="F54" s="166" t="s">
        <v>214</v>
      </c>
      <c r="G54" s="166" t="s">
        <v>215</v>
      </c>
      <c r="H54" s="77"/>
      <c r="I54" s="77" t="s">
        <v>40</v>
      </c>
      <c r="J54" s="77" t="s">
        <v>40</v>
      </c>
      <c r="K54" s="77"/>
      <c r="L54" s="77" t="s">
        <v>40</v>
      </c>
      <c r="M54" s="78"/>
    </row>
    <row r="55" spans="2:13" s="75" customFormat="1" ht="52.8" x14ac:dyDescent="0.25">
      <c r="B55" s="179" t="str">
        <f>CONCATENATE("3.",Prüfkriterien_3[[#This Row],[Spalte2]])</f>
        <v>3.14</v>
      </c>
      <c r="C55" s="183">
        <f>ROW()-ROW(Prüfkriterien_3[[#Headers],[Spalte3]])</f>
        <v>14</v>
      </c>
      <c r="D55" s="183">
        <f>(Prüfkriterien_3[[#This Row],[Spalte2]]+30)/10</f>
        <v>4.4000000000000004</v>
      </c>
      <c r="E55" s="177" t="s">
        <v>212</v>
      </c>
      <c r="F55" s="35" t="s">
        <v>99</v>
      </c>
      <c r="G55" s="35" t="s">
        <v>152</v>
      </c>
      <c r="H55" s="50"/>
      <c r="I55" s="50"/>
      <c r="J55" s="50"/>
      <c r="K55" s="50"/>
      <c r="L55" s="50"/>
      <c r="M55" s="51"/>
    </row>
    <row r="56" spans="2:13" s="75" customFormat="1" ht="145.19999999999999" x14ac:dyDescent="0.25">
      <c r="B56" s="179" t="str">
        <f>CONCATENATE("3.",Prüfkriterien_3[[#This Row],[Spalte2]])</f>
        <v>3.15</v>
      </c>
      <c r="C56" s="183">
        <f>ROW()-ROW(Prüfkriterien_3[[#Headers],[Spalte3]])</f>
        <v>15</v>
      </c>
      <c r="D56" s="183">
        <f>(Prüfkriterien_3[[#This Row],[Spalte2]]+30)/10</f>
        <v>4.5</v>
      </c>
      <c r="E56" s="177" t="s">
        <v>216</v>
      </c>
      <c r="F56" s="35" t="s">
        <v>153</v>
      </c>
      <c r="G56" s="35" t="s">
        <v>154</v>
      </c>
      <c r="H56" s="50"/>
      <c r="I56" s="50"/>
      <c r="J56" s="50"/>
      <c r="K56" s="50"/>
      <c r="L56" s="50"/>
      <c r="M56" s="51"/>
    </row>
    <row r="57" spans="2:13" s="75" customFormat="1" ht="26.4" x14ac:dyDescent="0.25">
      <c r="B57" s="179" t="str">
        <f>CONCATENATE("3.",Prüfkriterien_3[[#This Row],[Spalte2]])</f>
        <v>3.16</v>
      </c>
      <c r="C57" s="183">
        <f>ROW()-ROW(Prüfkriterien_3[[#Headers],[Spalte3]])</f>
        <v>16</v>
      </c>
      <c r="D57" s="183">
        <f>(Prüfkriterien_3[[#This Row],[Spalte2]]+30)/10</f>
        <v>4.5999999999999996</v>
      </c>
      <c r="E57" s="177" t="s">
        <v>217</v>
      </c>
      <c r="F57" s="35" t="s">
        <v>218</v>
      </c>
      <c r="G57" s="35" t="s">
        <v>219</v>
      </c>
      <c r="H57" s="50"/>
      <c r="I57" s="50" t="s">
        <v>40</v>
      </c>
      <c r="J57" s="50" t="s">
        <v>40</v>
      </c>
      <c r="K57" s="50"/>
      <c r="L57" s="50"/>
      <c r="M57" s="51"/>
    </row>
    <row r="58" spans="2:13" s="75" customFormat="1" ht="171.6" x14ac:dyDescent="0.25">
      <c r="B58" s="179" t="str">
        <f>CONCATENATE("3.",Prüfkriterien_3[[#This Row],[Spalte2]])</f>
        <v>3.17</v>
      </c>
      <c r="C58" s="183">
        <f>ROW()-ROW(Prüfkriterien_3[[#Headers],[Spalte3]])</f>
        <v>17</v>
      </c>
      <c r="D58" s="183">
        <f>(Prüfkriterien_3[[#This Row],[Spalte2]]+30)/10</f>
        <v>4.7</v>
      </c>
      <c r="E58" s="177" t="s">
        <v>217</v>
      </c>
      <c r="F58" s="35" t="s">
        <v>105</v>
      </c>
      <c r="G58" s="35" t="s">
        <v>222</v>
      </c>
      <c r="H58" s="50"/>
      <c r="I58" s="50"/>
      <c r="J58" s="50"/>
      <c r="K58" s="50"/>
      <c r="L58" s="50"/>
      <c r="M58" s="51"/>
    </row>
    <row r="59" spans="2:13" s="75" customFormat="1" ht="39.6" x14ac:dyDescent="0.25">
      <c r="B59" s="179" t="str">
        <f>CONCATENATE("3.",Prüfkriterien_3[[#This Row],[Spalte2]])</f>
        <v>3.18</v>
      </c>
      <c r="C59" s="183">
        <f>ROW()-ROW(Prüfkriterien_3[[#Headers],[Spalte3]])</f>
        <v>18</v>
      </c>
      <c r="D59" s="183">
        <f>(Prüfkriterien_3[[#This Row],[Spalte2]]+30)/10</f>
        <v>4.8</v>
      </c>
      <c r="E59" s="177" t="s">
        <v>217</v>
      </c>
      <c r="F59" s="35" t="s">
        <v>220</v>
      </c>
      <c r="G59" s="35" t="s">
        <v>221</v>
      </c>
      <c r="H59" s="50"/>
      <c r="I59" s="50" t="s">
        <v>40</v>
      </c>
      <c r="J59" s="50" t="s">
        <v>40</v>
      </c>
      <c r="K59" s="50"/>
      <c r="L59" s="50" t="s">
        <v>40</v>
      </c>
      <c r="M59" s="51"/>
    </row>
    <row r="60" spans="2:13" s="75" customFormat="1" ht="105.6" x14ac:dyDescent="0.25">
      <c r="B60" s="179" t="str">
        <f>CONCATENATE("3.",Prüfkriterien_3[[#This Row],[Spalte2]])</f>
        <v>3.19</v>
      </c>
      <c r="C60" s="183">
        <f>ROW()-ROW(Prüfkriterien_3[[#Headers],[Spalte3]])</f>
        <v>19</v>
      </c>
      <c r="D60" s="183">
        <f>(Prüfkriterien_3[[#This Row],[Spalte2]]+30)/10</f>
        <v>4.9000000000000004</v>
      </c>
      <c r="E60" s="177" t="s">
        <v>217</v>
      </c>
      <c r="F60" s="35" t="s">
        <v>155</v>
      </c>
      <c r="G60" s="35" t="s">
        <v>223</v>
      </c>
      <c r="H60" s="50"/>
      <c r="I60" s="50"/>
      <c r="J60" s="50"/>
      <c r="K60" s="50"/>
      <c r="L60" s="50"/>
      <c r="M60" s="51"/>
    </row>
    <row r="61" spans="2:13" s="75" customFormat="1" ht="52.8" x14ac:dyDescent="0.25">
      <c r="B61" s="179" t="str">
        <f>CONCATENATE("3.",Prüfkriterien_3[[#This Row],[Spalte2]])</f>
        <v>3.20</v>
      </c>
      <c r="C61" s="183">
        <f>ROW()-ROW(Prüfkriterien_3[[#Headers],[Spalte3]])</f>
        <v>20</v>
      </c>
      <c r="D61" s="183">
        <f>(Prüfkriterien_3[[#This Row],[Spalte2]]+30)/10</f>
        <v>5</v>
      </c>
      <c r="E61" s="185" t="s">
        <v>217</v>
      </c>
      <c r="F61" s="35" t="s">
        <v>106</v>
      </c>
      <c r="G61" s="35" t="s">
        <v>156</v>
      </c>
      <c r="H61" s="50"/>
      <c r="I61" s="50"/>
      <c r="J61" s="50"/>
      <c r="K61" s="50"/>
      <c r="L61" s="50"/>
      <c r="M61" s="51"/>
    </row>
    <row r="62" spans="2:13" s="75" customFormat="1" ht="32.25" customHeight="1" x14ac:dyDescent="0.25">
      <c r="B62" s="179" t="str">
        <f>CONCATENATE("3.",Prüfkriterien_3[[#This Row],[Spalte2]])</f>
        <v>3.21</v>
      </c>
      <c r="C62" s="183">
        <f>ROW()-ROW(Prüfkriterien_3[[#Headers],[Spalte3]])</f>
        <v>21</v>
      </c>
      <c r="D62" s="183">
        <f>(Prüfkriterien_3[[#This Row],[Spalte2]]+30)/10</f>
        <v>5.0999999999999996</v>
      </c>
      <c r="E62" s="185" t="s">
        <v>225</v>
      </c>
      <c r="F62" s="35" t="s">
        <v>107</v>
      </c>
      <c r="G62" s="35" t="s">
        <v>224</v>
      </c>
      <c r="H62" s="50"/>
      <c r="I62" s="50"/>
      <c r="J62" s="50"/>
      <c r="K62" s="50"/>
      <c r="L62" s="50"/>
      <c r="M62" s="51"/>
    </row>
    <row r="63" spans="2:13" s="75" customFormat="1" ht="145.19999999999999" x14ac:dyDescent="0.25">
      <c r="B63" s="179" t="str">
        <f>CONCATENATE("3.",Prüfkriterien_3[[#This Row],[Spalte2]])</f>
        <v>3.22</v>
      </c>
      <c r="C63" s="183">
        <f>ROW()-ROW(Prüfkriterien_3[[#Headers],[Spalte3]])</f>
        <v>22</v>
      </c>
      <c r="D63" s="183">
        <f>(Prüfkriterien_3[[#This Row],[Spalte2]]+30)/10</f>
        <v>5.2</v>
      </c>
      <c r="E63" s="185" t="s">
        <v>225</v>
      </c>
      <c r="F63" s="35" t="s">
        <v>108</v>
      </c>
      <c r="G63" s="35" t="s">
        <v>127</v>
      </c>
      <c r="H63" s="50"/>
      <c r="I63" s="50"/>
      <c r="J63" s="50"/>
      <c r="K63" s="50"/>
      <c r="L63" s="50"/>
      <c r="M63" s="51"/>
    </row>
    <row r="64" spans="2:13" s="75" customFormat="1" ht="79.2" x14ac:dyDescent="0.25">
      <c r="B64" s="179" t="str">
        <f>CONCATENATE("3.",Prüfkriterien_3[[#This Row],[Spalte2]])</f>
        <v>3.23</v>
      </c>
      <c r="C64" s="183">
        <f>ROW()-ROW(Prüfkriterien_3[[#Headers],[Spalte3]])</f>
        <v>23</v>
      </c>
      <c r="D64" s="183">
        <f>(Prüfkriterien_3[[#This Row],[Spalte2]]+30)/10</f>
        <v>5.3</v>
      </c>
      <c r="E64" s="185" t="s">
        <v>226</v>
      </c>
      <c r="F64" s="35" t="s">
        <v>119</v>
      </c>
      <c r="G64" s="35" t="s">
        <v>157</v>
      </c>
      <c r="H64" s="50"/>
      <c r="I64" s="50"/>
      <c r="J64" s="50"/>
      <c r="K64" s="50"/>
      <c r="L64" s="50"/>
      <c r="M64" s="51"/>
    </row>
    <row r="65" spans="2:13" s="75" customFormat="1" ht="118.8" x14ac:dyDescent="0.25">
      <c r="B65" s="179" t="str">
        <f>CONCATENATE("3.",Prüfkriterien_3[[#This Row],[Spalte2]])</f>
        <v>3.24</v>
      </c>
      <c r="C65" s="183">
        <f>ROW()-ROW(Prüfkriterien_3[[#Headers],[Spalte3]])</f>
        <v>24</v>
      </c>
      <c r="D65" s="183">
        <f>(Prüfkriterien_3[[#This Row],[Spalte2]]+30)/10</f>
        <v>5.4</v>
      </c>
      <c r="E65" s="185" t="s">
        <v>226</v>
      </c>
      <c r="F65" s="35" t="s">
        <v>109</v>
      </c>
      <c r="G65" s="35" t="s">
        <v>227</v>
      </c>
      <c r="H65" s="50"/>
      <c r="I65" s="50"/>
      <c r="J65" s="50"/>
      <c r="K65" s="50"/>
      <c r="L65" s="50"/>
      <c r="M65" s="51"/>
    </row>
    <row r="66" spans="2:13" s="75" customFormat="1" ht="40.5" customHeight="1" x14ac:dyDescent="0.25">
      <c r="B66" s="179" t="str">
        <f>CONCATENATE("3.",Prüfkriterien_3[[#This Row],[Spalte2]])</f>
        <v>3.25</v>
      </c>
      <c r="C66" s="183">
        <f>ROW()-ROW(Prüfkriterien_3[[#Headers],[Spalte3]])</f>
        <v>25</v>
      </c>
      <c r="D66" s="183">
        <f>(Prüfkriterien_3[[#This Row],[Spalte2]]+30)/10</f>
        <v>5.5</v>
      </c>
      <c r="E66" s="185" t="s">
        <v>226</v>
      </c>
      <c r="F66" s="35" t="s">
        <v>158</v>
      </c>
      <c r="G66" s="35" t="s">
        <v>228</v>
      </c>
      <c r="H66" s="50"/>
      <c r="I66" s="50"/>
      <c r="J66" s="50"/>
      <c r="K66" s="50"/>
      <c r="L66" s="50"/>
      <c r="M66" s="51"/>
    </row>
    <row r="67" spans="2:13" s="75" customFormat="1" hidden="1" x14ac:dyDescent="0.25">
      <c r="B67" s="46" t="str">
        <f>CONCATENATE("3.",Prüfkriterien_3[[#This Row],[Spalte2]])</f>
        <v>3.26</v>
      </c>
      <c r="C67" s="47">
        <f>ROW()-ROW(Prüfkriterien_3[[#Headers],[Spalte3]])</f>
        <v>26</v>
      </c>
      <c r="D67" s="47">
        <f>(Prüfkriterien_3[[#This Row],[Spalte2]]+30)/10</f>
        <v>5.6</v>
      </c>
      <c r="E67" s="48"/>
      <c r="F67" s="49"/>
      <c r="G67" s="49"/>
      <c r="H67" s="50"/>
      <c r="I67" s="50"/>
      <c r="J67" s="50"/>
      <c r="K67" s="50"/>
      <c r="L67" s="50"/>
      <c r="M67" s="51"/>
    </row>
    <row r="68" spans="2:13" x14ac:dyDescent="0.25">
      <c r="B68" s="122" t="s">
        <v>110</v>
      </c>
      <c r="C68" s="123"/>
      <c r="D68" s="123"/>
      <c r="E68" s="123"/>
      <c r="F68" s="123"/>
      <c r="G68" s="123"/>
      <c r="H68" s="123"/>
      <c r="I68" s="123"/>
      <c r="J68" s="123"/>
      <c r="K68" s="123"/>
      <c r="L68" s="123"/>
      <c r="M68" s="124"/>
    </row>
    <row r="69" spans="2:13" hidden="1" x14ac:dyDescent="0.25">
      <c r="B69" s="36" t="s">
        <v>43</v>
      </c>
      <c r="C69" s="37" t="s">
        <v>44</v>
      </c>
      <c r="D69" s="37" t="s">
        <v>45</v>
      </c>
      <c r="E69" s="72" t="s">
        <v>46</v>
      </c>
      <c r="F69" s="73" t="s">
        <v>47</v>
      </c>
      <c r="G69" s="73" t="s">
        <v>50</v>
      </c>
      <c r="H69" s="26" t="s">
        <v>51</v>
      </c>
      <c r="I69" s="26" t="s">
        <v>52</v>
      </c>
      <c r="J69" s="26" t="s">
        <v>53</v>
      </c>
      <c r="K69" s="26" t="s">
        <v>54</v>
      </c>
      <c r="L69" s="26" t="s">
        <v>55</v>
      </c>
      <c r="M69" s="27" t="s">
        <v>56</v>
      </c>
    </row>
    <row r="70" spans="2:13" ht="105.6" x14ac:dyDescent="0.25">
      <c r="B70" s="176" t="str">
        <f>CONCATENATE("4.",Prüfkriterien_4[[#This Row],[Spalte2]])</f>
        <v>4.1</v>
      </c>
      <c r="C70" s="28">
        <f>ROW()-ROW(Prüfkriterien_4[[#Headers],[Spalte3]])</f>
        <v>1</v>
      </c>
      <c r="D70" s="28">
        <f>(Prüfkriterien_4[Spalte2]+40)/10</f>
        <v>4.0999999999999996</v>
      </c>
      <c r="E70" s="185" t="s">
        <v>229</v>
      </c>
      <c r="F70" s="35" t="s">
        <v>111</v>
      </c>
      <c r="G70" s="35" t="s">
        <v>255</v>
      </c>
      <c r="H70" s="26"/>
      <c r="I70" s="26"/>
      <c r="J70" s="26"/>
      <c r="K70" s="26"/>
      <c r="L70" s="26"/>
      <c r="M70" s="27"/>
    </row>
    <row r="71" spans="2:13" ht="132" x14ac:dyDescent="0.25">
      <c r="B71" s="179" t="str">
        <f>CONCATENATE("4.",Prüfkriterien_4[[#This Row],[Spalte2]])</f>
        <v>4.2</v>
      </c>
      <c r="C71" s="183">
        <f>ROW()-ROW(Prüfkriterien_4[[#Headers],[Spalte3]])</f>
        <v>2</v>
      </c>
      <c r="D71" s="183">
        <f>(Prüfkriterien_4[Spalte2]+40)/10</f>
        <v>4.2</v>
      </c>
      <c r="E71" s="185" t="s">
        <v>229</v>
      </c>
      <c r="F71" s="35" t="s">
        <v>112</v>
      </c>
      <c r="G71" s="35" t="s">
        <v>172</v>
      </c>
      <c r="H71" s="50"/>
      <c r="I71" s="50"/>
      <c r="J71" s="50"/>
      <c r="K71" s="50"/>
      <c r="L71" s="50"/>
      <c r="M71" s="51"/>
    </row>
    <row r="72" spans="2:13" hidden="1" x14ac:dyDescent="0.25">
      <c r="B72" s="46" t="str">
        <f>CONCATENATE("4.",Prüfkriterien_4[[#This Row],[Spalte2]])</f>
        <v>4.3</v>
      </c>
      <c r="C72" s="47">
        <f>ROW()-ROW(Prüfkriterien_4[[#Headers],[Spalte3]])</f>
        <v>3</v>
      </c>
      <c r="D72" s="47">
        <f>(Prüfkriterien_4[Spalte2]+40)/10</f>
        <v>4.3</v>
      </c>
      <c r="E72" s="48"/>
      <c r="F72" s="49"/>
      <c r="G72" s="49"/>
      <c r="H72" s="50"/>
      <c r="I72" s="50"/>
      <c r="J72" s="50"/>
      <c r="K72" s="50"/>
      <c r="L72" s="50"/>
      <c r="M72" s="51"/>
    </row>
    <row r="73" spans="2:13" x14ac:dyDescent="0.25">
      <c r="B73" s="85" t="s">
        <v>159</v>
      </c>
      <c r="C73" s="86"/>
      <c r="D73" s="86"/>
      <c r="E73" s="86"/>
      <c r="F73" s="86"/>
      <c r="G73" s="86"/>
      <c r="H73" s="86"/>
      <c r="I73" s="86"/>
      <c r="J73" s="86"/>
      <c r="K73" s="86"/>
      <c r="L73" s="86"/>
      <c r="M73" s="87"/>
    </row>
    <row r="74" spans="2:13" hidden="1" x14ac:dyDescent="0.25">
      <c r="B74" s="36" t="s">
        <v>43</v>
      </c>
      <c r="C74" s="37" t="s">
        <v>44</v>
      </c>
      <c r="D74" s="37" t="s">
        <v>45</v>
      </c>
      <c r="E74" s="72" t="s">
        <v>46</v>
      </c>
      <c r="F74" s="73" t="s">
        <v>47</v>
      </c>
      <c r="G74" s="73" t="s">
        <v>50</v>
      </c>
      <c r="H74" s="26" t="s">
        <v>51</v>
      </c>
      <c r="I74" s="26" t="s">
        <v>52</v>
      </c>
      <c r="J74" s="26" t="s">
        <v>53</v>
      </c>
      <c r="K74" s="26" t="s">
        <v>54</v>
      </c>
      <c r="L74" s="26" t="s">
        <v>55</v>
      </c>
      <c r="M74" s="27" t="s">
        <v>56</v>
      </c>
    </row>
    <row r="75" spans="2:13" ht="52.8" x14ac:dyDescent="0.25">
      <c r="B75" s="176" t="str">
        <f>CONCATENATE("5.",Prüfkriterien_5[[#This Row],[Spalte2]])</f>
        <v>5.1</v>
      </c>
      <c r="C75" s="28">
        <f>ROW()-ROW(Prüfkriterien_5[[#Headers],[Spalte3]])</f>
        <v>1</v>
      </c>
      <c r="D75" s="28">
        <f>(Prüfkriterien_5[Spalte2]+50)/10</f>
        <v>5.0999999999999996</v>
      </c>
      <c r="E75" s="185" t="s">
        <v>231</v>
      </c>
      <c r="F75" s="35" t="s">
        <v>161</v>
      </c>
      <c r="G75" s="35" t="s">
        <v>230</v>
      </c>
      <c r="H75" s="26"/>
      <c r="I75" s="26"/>
      <c r="J75" s="26"/>
      <c r="K75" s="26"/>
      <c r="L75" s="26"/>
      <c r="M75" s="27"/>
    </row>
    <row r="76" spans="2:13" ht="92.4" x14ac:dyDescent="0.25">
      <c r="B76" s="179" t="str">
        <f>CONCATENATE("5.",Prüfkriterien_5[[#This Row],[Spalte2]])</f>
        <v>5.2</v>
      </c>
      <c r="C76" s="183">
        <f>ROW()-ROW(Prüfkriterien_5[[#Headers],[Spalte3]])</f>
        <v>2</v>
      </c>
      <c r="D76" s="183">
        <f>(Prüfkriterien_5[Spalte2]+50)/10</f>
        <v>5.2</v>
      </c>
      <c r="E76" s="185" t="s">
        <v>231</v>
      </c>
      <c r="F76" s="35" t="s">
        <v>160</v>
      </c>
      <c r="G76" s="35" t="s">
        <v>232</v>
      </c>
      <c r="H76" s="50"/>
      <c r="I76" s="50"/>
      <c r="J76" s="50"/>
      <c r="K76" s="50"/>
      <c r="L76" s="50"/>
      <c r="M76" s="51"/>
    </row>
    <row r="77" spans="2:13" hidden="1" x14ac:dyDescent="0.25">
      <c r="B77" s="46" t="str">
        <f>CONCATENATE("5.",Prüfkriterien_5[[#This Row],[Spalte2]])</f>
        <v>5.3</v>
      </c>
      <c r="C77" s="47">
        <f>ROW()-ROW(Prüfkriterien_5[[#Headers],[Spalte3]])</f>
        <v>3</v>
      </c>
      <c r="D77" s="47">
        <f>(Prüfkriterien_5[Spalte2]+50)/10</f>
        <v>5.3</v>
      </c>
      <c r="E77" s="48"/>
      <c r="F77" s="49"/>
      <c r="G77" s="49"/>
      <c r="H77" s="50"/>
      <c r="I77" s="50"/>
      <c r="J77" s="50"/>
      <c r="K77" s="50"/>
      <c r="L77" s="50"/>
      <c r="M77" s="51"/>
    </row>
    <row r="78" spans="2:13" x14ac:dyDescent="0.25">
      <c r="B78" s="122" t="s">
        <v>124</v>
      </c>
      <c r="C78" s="123"/>
      <c r="D78" s="123"/>
      <c r="E78" s="123"/>
      <c r="F78" s="123"/>
      <c r="G78" s="123"/>
      <c r="H78" s="123"/>
      <c r="I78" s="123"/>
      <c r="J78" s="123"/>
      <c r="K78" s="123"/>
      <c r="L78" s="123"/>
      <c r="M78" s="124"/>
    </row>
    <row r="79" spans="2:13" hidden="1" x14ac:dyDescent="0.25">
      <c r="B79" s="36" t="s">
        <v>43</v>
      </c>
      <c r="C79" s="37" t="s">
        <v>44</v>
      </c>
      <c r="D79" s="37" t="s">
        <v>45</v>
      </c>
      <c r="E79" s="72" t="s">
        <v>46</v>
      </c>
      <c r="F79" s="73" t="s">
        <v>47</v>
      </c>
      <c r="G79" s="73" t="s">
        <v>50</v>
      </c>
      <c r="H79" s="26" t="s">
        <v>51</v>
      </c>
      <c r="I79" s="26" t="s">
        <v>52</v>
      </c>
      <c r="J79" s="26" t="s">
        <v>53</v>
      </c>
      <c r="K79" s="26" t="s">
        <v>54</v>
      </c>
      <c r="L79" s="26" t="s">
        <v>55</v>
      </c>
      <c r="M79" s="27" t="s">
        <v>56</v>
      </c>
    </row>
    <row r="80" spans="2:13" ht="66" x14ac:dyDescent="0.25">
      <c r="B80" s="176" t="str">
        <f>CONCATENATE("6.",Prüfkriterien_6[[#This Row],[Spalte2]])</f>
        <v>6.1</v>
      </c>
      <c r="C80" s="28">
        <f>ROW()-ROW(Prüfkriterien_6[[#Headers],[Spalte3]])</f>
        <v>1</v>
      </c>
      <c r="D80" s="28">
        <f>(Prüfkriterien_6[Spalte2]+60)/10</f>
        <v>6.1</v>
      </c>
      <c r="E80" s="185" t="s">
        <v>233</v>
      </c>
      <c r="F80" s="35" t="s">
        <v>234</v>
      </c>
      <c r="G80" s="35" t="s">
        <v>235</v>
      </c>
      <c r="H80" s="26"/>
      <c r="I80" s="26"/>
      <c r="J80" s="26"/>
      <c r="K80" s="26"/>
      <c r="L80" s="26"/>
      <c r="M80" s="27"/>
    </row>
    <row r="81" spans="2:13" ht="57.75" customHeight="1" x14ac:dyDescent="0.25">
      <c r="B81" s="176" t="str">
        <f>CONCATENATE("6.",Prüfkriterien_6[[#This Row],[Spalte2]])</f>
        <v>6.2</v>
      </c>
      <c r="C81" s="28">
        <f>ROW()-ROW(Prüfkriterien_6[[#Headers],[Spalte3]])</f>
        <v>2</v>
      </c>
      <c r="D81" s="28">
        <f>(Prüfkriterien_6[Spalte2]+60)/10</f>
        <v>6.2</v>
      </c>
      <c r="E81" s="185" t="s">
        <v>233</v>
      </c>
      <c r="F81" s="35" t="s">
        <v>236</v>
      </c>
      <c r="G81" s="35" t="s">
        <v>237</v>
      </c>
      <c r="H81" s="26"/>
      <c r="I81" s="26"/>
      <c r="J81" s="26"/>
      <c r="K81" s="26"/>
      <c r="L81" s="26"/>
      <c r="M81" s="27"/>
    </row>
    <row r="82" spans="2:13" ht="145.19999999999999" x14ac:dyDescent="0.25">
      <c r="B82" s="176" t="str">
        <f>CONCATENATE("6.",Prüfkriterien_6[[#This Row],[Spalte2]])</f>
        <v>6.3</v>
      </c>
      <c r="C82" s="28">
        <f>ROW()-ROW(Prüfkriterien_6[[#Headers],[Spalte3]])</f>
        <v>3</v>
      </c>
      <c r="D82" s="28">
        <f>(Prüfkriterien_6[Spalte2]+60)/10</f>
        <v>6.3</v>
      </c>
      <c r="E82" s="185" t="s">
        <v>239</v>
      </c>
      <c r="F82" s="35" t="s">
        <v>114</v>
      </c>
      <c r="G82" s="35" t="s">
        <v>238</v>
      </c>
      <c r="H82" s="26"/>
      <c r="I82" s="26"/>
      <c r="J82" s="26"/>
      <c r="K82" s="26"/>
      <c r="L82" s="26"/>
      <c r="M82" s="27"/>
    </row>
    <row r="83" spans="2:13" ht="66" x14ac:dyDescent="0.25">
      <c r="B83" s="176" t="str">
        <f>CONCATENATE("6.",Prüfkriterien_6[[#This Row],[Spalte2]])</f>
        <v>6.4</v>
      </c>
      <c r="C83" s="28">
        <f>ROW()-ROW(Prüfkriterien_6[[#Headers],[Spalte3]])</f>
        <v>4</v>
      </c>
      <c r="D83" s="28">
        <f>(Prüfkriterien_6[Spalte2]+60)/10</f>
        <v>6.4</v>
      </c>
      <c r="E83" s="177" t="s">
        <v>240</v>
      </c>
      <c r="F83" s="35" t="s">
        <v>115</v>
      </c>
      <c r="G83" s="35" t="s">
        <v>173</v>
      </c>
      <c r="H83" s="26"/>
      <c r="I83" s="26"/>
      <c r="J83" s="26"/>
      <c r="K83" s="26"/>
      <c r="L83" s="26"/>
      <c r="M83" s="27"/>
    </row>
    <row r="84" spans="2:13" ht="105.6" x14ac:dyDescent="0.25">
      <c r="B84" s="176" t="str">
        <f>CONCATENATE("6.",Prüfkriterien_6[[#This Row],[Spalte2]])</f>
        <v>6.5</v>
      </c>
      <c r="C84" s="28">
        <f>ROW()-ROW(Prüfkriterien_6[[#Headers],[Spalte3]])</f>
        <v>5</v>
      </c>
      <c r="D84" s="28">
        <f>(Prüfkriterien_6[Spalte2]+60)/10</f>
        <v>6.5</v>
      </c>
      <c r="E84" s="185" t="s">
        <v>240</v>
      </c>
      <c r="F84" s="35" t="s">
        <v>116</v>
      </c>
      <c r="G84" s="35" t="s">
        <v>241</v>
      </c>
      <c r="H84" s="26"/>
      <c r="I84" s="26"/>
      <c r="J84" s="26"/>
      <c r="K84" s="26"/>
      <c r="L84" s="26"/>
      <c r="M84" s="27"/>
    </row>
    <row r="85" spans="2:13" ht="52.8" x14ac:dyDescent="0.25">
      <c r="B85" s="176" t="str">
        <f>CONCATENATE("6.",Prüfkriterien_6[[#This Row],[Spalte2]])</f>
        <v>6.6</v>
      </c>
      <c r="C85" s="28">
        <f>ROW()-ROW(Prüfkriterien_6[[#Headers],[Spalte3]])</f>
        <v>6</v>
      </c>
      <c r="D85" s="28">
        <f>(Prüfkriterien_6[Spalte2]+60)/10</f>
        <v>6.6</v>
      </c>
      <c r="E85" s="185" t="s">
        <v>240</v>
      </c>
      <c r="F85" s="35" t="s">
        <v>117</v>
      </c>
      <c r="G85" s="35" t="s">
        <v>256</v>
      </c>
      <c r="H85" s="26"/>
      <c r="I85" s="26"/>
      <c r="J85" s="26"/>
      <c r="K85" s="26"/>
      <c r="L85" s="26"/>
      <c r="M85" s="27"/>
    </row>
    <row r="86" spans="2:13" ht="77.25" customHeight="1" x14ac:dyDescent="0.25">
      <c r="B86" s="176" t="str">
        <f>CONCATENATE("6.",Prüfkriterien_6[[#This Row],[Spalte2]])</f>
        <v>6.7</v>
      </c>
      <c r="C86" s="28">
        <f>ROW()-ROW(Prüfkriterien_6[[#Headers],[Spalte3]])</f>
        <v>7</v>
      </c>
      <c r="D86" s="28">
        <f>(Prüfkriterien_6[Spalte2]+60)/10</f>
        <v>6.7</v>
      </c>
      <c r="E86" s="185" t="s">
        <v>244</v>
      </c>
      <c r="F86" s="35" t="s">
        <v>242</v>
      </c>
      <c r="G86" s="35" t="s">
        <v>243</v>
      </c>
      <c r="H86" s="26"/>
      <c r="I86" s="26"/>
      <c r="J86" s="26"/>
      <c r="K86" s="26"/>
      <c r="L86" s="26"/>
      <c r="M86" s="27"/>
    </row>
    <row r="87" spans="2:13" ht="98.25" customHeight="1" x14ac:dyDescent="0.25">
      <c r="B87" s="179" t="str">
        <f>CONCATENATE("6.",Prüfkriterien_6[[#This Row],[Spalte2]])</f>
        <v>6.8</v>
      </c>
      <c r="C87" s="183">
        <f>ROW()-ROW(Prüfkriterien_6[[#Headers],[Spalte3]])</f>
        <v>8</v>
      </c>
      <c r="D87" s="183">
        <f>(Prüfkriterien_6[Spalte2]+60)/10</f>
        <v>6.8</v>
      </c>
      <c r="E87" s="185" t="s">
        <v>246</v>
      </c>
      <c r="F87" s="35" t="s">
        <v>245</v>
      </c>
      <c r="G87" s="35" t="s">
        <v>247</v>
      </c>
      <c r="H87" s="50"/>
      <c r="I87" s="50"/>
      <c r="J87" s="50"/>
      <c r="K87" s="50"/>
      <c r="L87" s="50"/>
      <c r="M87" s="51"/>
    </row>
    <row r="88" spans="2:13" ht="59.25" customHeight="1" x14ac:dyDescent="0.25">
      <c r="B88" s="25" t="str">
        <f>CONCATENATE("6.",Prüfkriterien_6[[#This Row],[Spalte2]])</f>
        <v>6.9</v>
      </c>
      <c r="C88" s="28">
        <f>ROW()-ROW(Prüfkriterien_6[[#Headers],[Spalte3]])</f>
        <v>9</v>
      </c>
      <c r="D88" s="28">
        <f>(Prüfkriterien_6[Spalte2]+60)/10</f>
        <v>6.9</v>
      </c>
      <c r="E88" s="185" t="s">
        <v>249</v>
      </c>
      <c r="F88" s="35" t="s">
        <v>250</v>
      </c>
      <c r="G88" s="35" t="s">
        <v>248</v>
      </c>
      <c r="H88" s="26"/>
      <c r="I88" s="26"/>
      <c r="J88" s="26"/>
      <c r="K88" s="26"/>
      <c r="L88" s="26"/>
      <c r="M88" s="27"/>
    </row>
    <row r="89" spans="2:13" ht="132" x14ac:dyDescent="0.25">
      <c r="B89" s="25" t="str">
        <f>CONCATENATE("6.",Prüfkriterien_6[[#This Row],[Spalte2]])</f>
        <v>6.10</v>
      </c>
      <c r="C89" s="28">
        <f>ROW()-ROW(Prüfkriterien_6[[#Headers],[Spalte3]])</f>
        <v>10</v>
      </c>
      <c r="D89" s="28">
        <f>(Prüfkriterien_6[Spalte2]+60)/10</f>
        <v>7</v>
      </c>
      <c r="E89" s="185" t="s">
        <v>253</v>
      </c>
      <c r="F89" s="35" t="s">
        <v>251</v>
      </c>
      <c r="G89" s="35" t="s">
        <v>252</v>
      </c>
      <c r="H89" s="26"/>
      <c r="I89" s="26"/>
      <c r="J89" s="26"/>
      <c r="K89" s="26"/>
      <c r="L89" s="26"/>
      <c r="M89" s="27"/>
    </row>
    <row r="90" spans="2:13" hidden="1" x14ac:dyDescent="0.25">
      <c r="B90" s="36" t="str">
        <f>CONCATENATE("6.",Prüfkriterien_6[[#This Row],[Spalte2]])</f>
        <v>6.11</v>
      </c>
      <c r="C90" s="37">
        <f>ROW()-ROW(Prüfkriterien_6[[#Headers],[Spalte3]])</f>
        <v>11</v>
      </c>
      <c r="D90" s="37">
        <f>(Prüfkriterien_6[Spalte2]+60)/10</f>
        <v>7.1</v>
      </c>
      <c r="E90" s="72"/>
      <c r="F90" s="73"/>
      <c r="G90" s="73"/>
      <c r="H90" s="26"/>
      <c r="I90" s="26"/>
      <c r="J90" s="26"/>
      <c r="K90" s="26"/>
      <c r="L90" s="26"/>
      <c r="M90" s="27"/>
    </row>
    <row r="91" spans="2:13" hidden="1" x14ac:dyDescent="0.25">
      <c r="B91" s="36" t="str">
        <f>CONCATENATE("6.",Prüfkriterien_6[[#This Row],[Spalte2]])</f>
        <v>6.12</v>
      </c>
      <c r="C91" s="37">
        <f>ROW()-ROW(Prüfkriterien_6[[#Headers],[Spalte3]])</f>
        <v>12</v>
      </c>
      <c r="D91" s="37">
        <f>(Prüfkriterien_6[Spalte2]+60)/10</f>
        <v>7.2</v>
      </c>
      <c r="E91" s="72"/>
      <c r="F91" s="73"/>
      <c r="G91" s="73"/>
      <c r="H91" s="26"/>
      <c r="I91" s="26"/>
      <c r="J91" s="26"/>
      <c r="K91" s="26"/>
      <c r="L91" s="26"/>
      <c r="M91" s="27"/>
    </row>
    <row r="92" spans="2:13" hidden="1" x14ac:dyDescent="0.25">
      <c r="B92" s="36" t="str">
        <f>CONCATENATE("6.",Prüfkriterien_6[[#This Row],[Spalte2]])</f>
        <v>6.13</v>
      </c>
      <c r="C92" s="37">
        <f>ROW()-ROW(Prüfkriterien_6[[#Headers],[Spalte3]])</f>
        <v>13</v>
      </c>
      <c r="D92" s="37">
        <f>(Prüfkriterien_6[Spalte2]+60)/10</f>
        <v>7.3</v>
      </c>
      <c r="E92" s="72"/>
      <c r="F92" s="73"/>
      <c r="G92" s="73"/>
      <c r="H92" s="26"/>
      <c r="I92" s="26"/>
      <c r="J92" s="26"/>
      <c r="K92" s="26"/>
      <c r="L92" s="26"/>
      <c r="M92" s="27"/>
    </row>
    <row r="93" spans="2:13" hidden="1" x14ac:dyDescent="0.25">
      <c r="B93" s="46" t="str">
        <f>CONCATENATE("6.",Prüfkriterien_6[[#This Row],[Spalte2]])</f>
        <v>6.14</v>
      </c>
      <c r="C93" s="47">
        <f>ROW()-ROW(Prüfkriterien_6[[#Headers],[Spalte3]])</f>
        <v>14</v>
      </c>
      <c r="D93" s="47">
        <f>(Prüfkriterien_6[Spalte2]+60)/10</f>
        <v>7.4</v>
      </c>
      <c r="E93" s="48"/>
      <c r="F93" s="49"/>
      <c r="G93" s="49"/>
      <c r="H93" s="50"/>
      <c r="I93" s="50"/>
      <c r="J93" s="50"/>
      <c r="K93" s="50"/>
      <c r="L93" s="50"/>
      <c r="M93" s="51"/>
    </row>
    <row r="94" spans="2:13" ht="20.25" hidden="1" customHeight="1" x14ac:dyDescent="0.25">
      <c r="B94" s="122" t="s">
        <v>68</v>
      </c>
      <c r="C94" s="123"/>
      <c r="D94" s="123"/>
      <c r="E94" s="123"/>
      <c r="F94" s="123"/>
      <c r="G94" s="123"/>
      <c r="H94" s="123"/>
      <c r="I94" s="123"/>
      <c r="J94" s="123"/>
      <c r="K94" s="123"/>
      <c r="L94" s="123"/>
      <c r="M94" s="124"/>
    </row>
    <row r="95" spans="2:13" hidden="1" x14ac:dyDescent="0.25">
      <c r="B95" s="36" t="s">
        <v>43</v>
      </c>
      <c r="C95" s="37" t="s">
        <v>44</v>
      </c>
      <c r="D95" s="37" t="s">
        <v>45</v>
      </c>
      <c r="E95" s="72" t="s">
        <v>46</v>
      </c>
      <c r="F95" s="73" t="s">
        <v>47</v>
      </c>
      <c r="G95" s="73" t="s">
        <v>50</v>
      </c>
      <c r="H95" s="26" t="s">
        <v>51</v>
      </c>
      <c r="I95" s="26" t="s">
        <v>52</v>
      </c>
      <c r="J95" s="26" t="s">
        <v>53</v>
      </c>
      <c r="K95" s="26" t="s">
        <v>54</v>
      </c>
      <c r="L95" s="26" t="s">
        <v>55</v>
      </c>
      <c r="M95" s="27" t="s">
        <v>56</v>
      </c>
    </row>
    <row r="96" spans="2:13" hidden="1" x14ac:dyDescent="0.25">
      <c r="B96" s="36" t="str">
        <f>CONCATENATE("7.",Prüfkriterien_7[[#This Row],[Spalte2]])</f>
        <v>7.1</v>
      </c>
      <c r="C96" s="37">
        <f>ROW()-ROW(Prüfkriterien_7[[#Headers],[Spalte3]])</f>
        <v>1</v>
      </c>
      <c r="D96" s="37">
        <f>(Prüfkriterien_7[Spalte2]+70)/10</f>
        <v>7.1</v>
      </c>
      <c r="E96" s="72"/>
      <c r="F96" s="73"/>
      <c r="G96" s="73"/>
      <c r="H96" s="26"/>
      <c r="I96" s="26"/>
      <c r="J96" s="26"/>
      <c r="K96" s="26"/>
      <c r="L96" s="26"/>
      <c r="M96" s="27"/>
    </row>
    <row r="97" spans="2:13" hidden="1" x14ac:dyDescent="0.25">
      <c r="B97" s="46" t="str">
        <f>CONCATENATE("7.",Prüfkriterien_7[[#This Row],[Spalte2]])</f>
        <v>7.2</v>
      </c>
      <c r="C97" s="47">
        <f>ROW()-ROW(Prüfkriterien_7[[#Headers],[Spalte3]])</f>
        <v>2</v>
      </c>
      <c r="D97" s="47">
        <f>(Prüfkriterien_7[Spalte2]+70)/10</f>
        <v>7.2</v>
      </c>
      <c r="E97" s="48"/>
      <c r="F97" s="49"/>
      <c r="G97" s="49"/>
      <c r="H97" s="50"/>
      <c r="I97" s="50"/>
      <c r="J97" s="50"/>
      <c r="K97" s="50"/>
      <c r="L97" s="50"/>
      <c r="M97" s="51"/>
    </row>
    <row r="98" spans="2:13" hidden="1" x14ac:dyDescent="0.25">
      <c r="B98" s="36" t="str">
        <f>CONCATENATE("7.",Prüfkriterien_7[[#This Row],[Spalte2]])</f>
        <v>7.3</v>
      </c>
      <c r="C98" s="37">
        <f>ROW()-ROW(Prüfkriterien_7[[#Headers],[Spalte3]])</f>
        <v>3</v>
      </c>
      <c r="D98" s="37">
        <f>(Prüfkriterien_7[Spalte2]+70)/10</f>
        <v>7.3</v>
      </c>
      <c r="E98" s="72"/>
      <c r="F98" s="73"/>
      <c r="G98" s="73"/>
      <c r="H98" s="26"/>
      <c r="I98" s="26"/>
      <c r="J98" s="26"/>
      <c r="K98" s="26"/>
      <c r="L98" s="26"/>
      <c r="M98" s="27"/>
    </row>
    <row r="99" spans="2:13" hidden="1" x14ac:dyDescent="0.25">
      <c r="B99" s="36" t="str">
        <f>CONCATENATE("7.",Prüfkriterien_7[[#This Row],[Spalte2]])</f>
        <v>7.4</v>
      </c>
      <c r="C99" s="37">
        <f>ROW()-ROW(Prüfkriterien_7[[#Headers],[Spalte3]])</f>
        <v>4</v>
      </c>
      <c r="D99" s="37">
        <f>(Prüfkriterien_7[Spalte2]+70)/10</f>
        <v>7.4</v>
      </c>
      <c r="E99" s="72"/>
      <c r="F99" s="73"/>
      <c r="G99" s="73"/>
      <c r="H99" s="26"/>
      <c r="I99" s="26"/>
      <c r="J99" s="26"/>
      <c r="K99" s="26"/>
      <c r="L99" s="26"/>
      <c r="M99" s="27"/>
    </row>
    <row r="100" spans="2:13" hidden="1" x14ac:dyDescent="0.25">
      <c r="B100" s="46" t="str">
        <f>CONCATENATE("7.",Prüfkriterien_7[[#This Row],[Spalte2]])</f>
        <v>7.5</v>
      </c>
      <c r="C100" s="47">
        <f>ROW()-ROW(Prüfkriterien_7[[#Headers],[Spalte3]])</f>
        <v>5</v>
      </c>
      <c r="D100" s="47">
        <f>(Prüfkriterien_7[Spalte2]+70)/10</f>
        <v>7.5</v>
      </c>
      <c r="E100" s="48"/>
      <c r="F100" s="49"/>
      <c r="G100" s="49"/>
      <c r="H100" s="50"/>
      <c r="I100" s="50"/>
      <c r="J100" s="50"/>
      <c r="K100" s="50"/>
      <c r="L100" s="50"/>
      <c r="M100" s="51"/>
    </row>
    <row r="101" spans="2:13" hidden="1" x14ac:dyDescent="0.25">
      <c r="B101" s="122" t="s">
        <v>69</v>
      </c>
      <c r="C101" s="123"/>
      <c r="D101" s="123"/>
      <c r="E101" s="123"/>
      <c r="F101" s="123"/>
      <c r="G101" s="123"/>
      <c r="H101" s="123"/>
      <c r="I101" s="123"/>
      <c r="J101" s="123"/>
      <c r="K101" s="123"/>
      <c r="L101" s="123"/>
      <c r="M101" s="124"/>
    </row>
    <row r="102" spans="2:13" hidden="1" x14ac:dyDescent="0.25">
      <c r="B102" s="36" t="s">
        <v>43</v>
      </c>
      <c r="C102" s="37" t="s">
        <v>44</v>
      </c>
      <c r="D102" s="37" t="s">
        <v>45</v>
      </c>
      <c r="E102" s="72" t="s">
        <v>46</v>
      </c>
      <c r="F102" s="73" t="s">
        <v>47</v>
      </c>
      <c r="G102" s="73" t="s">
        <v>50</v>
      </c>
      <c r="H102" s="26" t="s">
        <v>51</v>
      </c>
      <c r="I102" s="26" t="s">
        <v>52</v>
      </c>
      <c r="J102" s="26" t="s">
        <v>53</v>
      </c>
      <c r="K102" s="26" t="s">
        <v>54</v>
      </c>
      <c r="L102" s="26" t="s">
        <v>55</v>
      </c>
      <c r="M102" s="27" t="s">
        <v>56</v>
      </c>
    </row>
    <row r="103" spans="2:13" hidden="1" x14ac:dyDescent="0.25">
      <c r="B103" s="36" t="str">
        <f>CONCATENATE("8.",Prüfkriterien_8[[#This Row],[Spalte2]])</f>
        <v>8.1</v>
      </c>
      <c r="C103" s="37">
        <f>ROW()-ROW(Prüfkriterien_8[[#Headers],[Spalte3]])</f>
        <v>1</v>
      </c>
      <c r="D103" s="37">
        <f>(Prüfkriterien_8[Spalte2]+80)/10</f>
        <v>8.1</v>
      </c>
      <c r="E103" s="72"/>
      <c r="F103" s="73"/>
      <c r="G103" s="73"/>
      <c r="H103" s="26"/>
      <c r="I103" s="26"/>
      <c r="J103" s="26"/>
      <c r="K103" s="26"/>
      <c r="L103" s="26"/>
      <c r="M103" s="27"/>
    </row>
    <row r="104" spans="2:13" hidden="1" x14ac:dyDescent="0.25">
      <c r="B104" s="46" t="str">
        <f>CONCATENATE("8.",Prüfkriterien_8[[#This Row],[Spalte2]])</f>
        <v>8.2</v>
      </c>
      <c r="C104" s="47">
        <f>ROW()-ROW(Prüfkriterien_8[[#Headers],[Spalte3]])</f>
        <v>2</v>
      </c>
      <c r="D104" s="47">
        <f>(Prüfkriterien_8[Spalte2]+80)/10</f>
        <v>8.1999999999999993</v>
      </c>
      <c r="E104" s="48"/>
      <c r="F104" s="49"/>
      <c r="G104" s="49"/>
      <c r="H104" s="50"/>
      <c r="I104" s="50"/>
      <c r="J104" s="50"/>
      <c r="K104" s="50"/>
      <c r="L104" s="50"/>
      <c r="M104" s="51"/>
    </row>
    <row r="105" spans="2:13" hidden="1" x14ac:dyDescent="0.25">
      <c r="B105" s="36" t="str">
        <f>CONCATENATE("8.",Prüfkriterien_8[[#This Row],[Spalte2]])</f>
        <v>8.3</v>
      </c>
      <c r="C105" s="37">
        <f>ROW()-ROW(Prüfkriterien_8[[#Headers],[Spalte3]])</f>
        <v>3</v>
      </c>
      <c r="D105" s="37">
        <f>(Prüfkriterien_8[Spalte2]+80)/10</f>
        <v>8.3000000000000007</v>
      </c>
      <c r="E105" s="72"/>
      <c r="F105" s="73"/>
      <c r="G105" s="73"/>
      <c r="H105" s="26"/>
      <c r="I105" s="26"/>
      <c r="J105" s="26"/>
      <c r="K105" s="26"/>
      <c r="L105" s="26"/>
      <c r="M105" s="27"/>
    </row>
    <row r="106" spans="2:13" hidden="1" x14ac:dyDescent="0.25">
      <c r="B106" s="36" t="str">
        <f>CONCATENATE("8.",Prüfkriterien_8[[#This Row],[Spalte2]])</f>
        <v>8.4</v>
      </c>
      <c r="C106" s="37">
        <f>ROW()-ROW(Prüfkriterien_8[[#Headers],[Spalte3]])</f>
        <v>4</v>
      </c>
      <c r="D106" s="37">
        <f>(Prüfkriterien_8[Spalte2]+80)/10</f>
        <v>8.4</v>
      </c>
      <c r="E106" s="72"/>
      <c r="F106" s="73"/>
      <c r="G106" s="73"/>
      <c r="H106" s="26"/>
      <c r="I106" s="26"/>
      <c r="J106" s="26"/>
      <c r="K106" s="26"/>
      <c r="L106" s="26"/>
      <c r="M106" s="27"/>
    </row>
    <row r="107" spans="2:13" hidden="1" x14ac:dyDescent="0.25">
      <c r="B107" s="46" t="str">
        <f>CONCATENATE("8.",Prüfkriterien_8[[#This Row],[Spalte2]])</f>
        <v>8.5</v>
      </c>
      <c r="C107" s="47">
        <f>ROW()-ROW(Prüfkriterien_8[[#Headers],[Spalte3]])</f>
        <v>5</v>
      </c>
      <c r="D107" s="47">
        <f>(Prüfkriterien_8[Spalte2]+80)/10</f>
        <v>8.5</v>
      </c>
      <c r="E107" s="48"/>
      <c r="F107" s="49"/>
      <c r="G107" s="49"/>
      <c r="H107" s="50"/>
      <c r="I107" s="50"/>
      <c r="J107" s="50"/>
      <c r="K107" s="50"/>
      <c r="L107" s="50"/>
      <c r="M107" s="51"/>
    </row>
    <row r="108" spans="2:13" hidden="1" x14ac:dyDescent="0.25">
      <c r="B108" s="122" t="s">
        <v>70</v>
      </c>
      <c r="C108" s="123"/>
      <c r="D108" s="123"/>
      <c r="E108" s="123"/>
      <c r="F108" s="123"/>
      <c r="G108" s="123"/>
      <c r="H108" s="123"/>
      <c r="I108" s="123"/>
      <c r="J108" s="123"/>
      <c r="K108" s="123"/>
      <c r="L108" s="123"/>
      <c r="M108" s="124"/>
    </row>
    <row r="109" spans="2:13" hidden="1" x14ac:dyDescent="0.25">
      <c r="B109" s="36" t="s">
        <v>43</v>
      </c>
      <c r="C109" s="37" t="s">
        <v>44</v>
      </c>
      <c r="D109" s="37" t="s">
        <v>45</v>
      </c>
      <c r="E109" s="72" t="s">
        <v>46</v>
      </c>
      <c r="F109" s="73" t="s">
        <v>47</v>
      </c>
      <c r="G109" s="73" t="s">
        <v>50</v>
      </c>
      <c r="H109" s="26" t="s">
        <v>51</v>
      </c>
      <c r="I109" s="26" t="s">
        <v>52</v>
      </c>
      <c r="J109" s="26" t="s">
        <v>53</v>
      </c>
      <c r="K109" s="26" t="s">
        <v>54</v>
      </c>
      <c r="L109" s="26" t="s">
        <v>55</v>
      </c>
      <c r="M109" s="27" t="s">
        <v>56</v>
      </c>
    </row>
    <row r="110" spans="2:13" hidden="1" x14ac:dyDescent="0.25">
      <c r="B110" s="36" t="str">
        <f>CONCATENATE("9.",Prüfkriterien_9[[#This Row],[Spalte2]])</f>
        <v>9.1</v>
      </c>
      <c r="C110" s="37">
        <f>ROW()-ROW(Prüfkriterien_9[[#Headers],[Spalte3]])</f>
        <v>1</v>
      </c>
      <c r="D110" s="37">
        <f>(Prüfkriterien_9[Spalte2]+90)/10</f>
        <v>9.1</v>
      </c>
      <c r="E110" s="72"/>
      <c r="F110" s="73"/>
      <c r="G110" s="73"/>
      <c r="H110" s="26"/>
      <c r="I110" s="26"/>
      <c r="J110" s="26"/>
      <c r="K110" s="26"/>
      <c r="L110" s="26"/>
      <c r="M110" s="27"/>
    </row>
    <row r="111" spans="2:13" hidden="1" x14ac:dyDescent="0.25">
      <c r="B111" s="46" t="str">
        <f>CONCATENATE("9.",Prüfkriterien_9[[#This Row],[Spalte2]])</f>
        <v>9.2</v>
      </c>
      <c r="C111" s="47">
        <f>ROW()-ROW(Prüfkriterien_9[[#Headers],[Spalte3]])</f>
        <v>2</v>
      </c>
      <c r="D111" s="47">
        <f>(Prüfkriterien_9[Spalte2]+90)/10</f>
        <v>9.1999999999999993</v>
      </c>
      <c r="E111" s="48"/>
      <c r="F111" s="49"/>
      <c r="G111" s="49"/>
      <c r="H111" s="50"/>
      <c r="I111" s="50"/>
      <c r="J111" s="50"/>
      <c r="K111" s="50"/>
      <c r="L111" s="50"/>
      <c r="M111" s="51"/>
    </row>
    <row r="112" spans="2:13" hidden="1" x14ac:dyDescent="0.25">
      <c r="B112" s="36" t="str">
        <f>CONCATENATE("9.",Prüfkriterien_9[[#This Row],[Spalte2]])</f>
        <v>9.3</v>
      </c>
      <c r="C112" s="37">
        <f>ROW()-ROW(Prüfkriterien_9[[#Headers],[Spalte3]])</f>
        <v>3</v>
      </c>
      <c r="D112" s="37">
        <f>(Prüfkriterien_9[Spalte2]+90)/10</f>
        <v>9.3000000000000007</v>
      </c>
      <c r="E112" s="72"/>
      <c r="F112" s="73"/>
      <c r="G112" s="73"/>
      <c r="H112" s="26"/>
      <c r="I112" s="26"/>
      <c r="J112" s="26"/>
      <c r="K112" s="26"/>
      <c r="L112" s="26"/>
      <c r="M112" s="27"/>
    </row>
    <row r="113" spans="2:13" hidden="1" x14ac:dyDescent="0.25">
      <c r="B113" s="36" t="str">
        <f>CONCATENATE("9.",Prüfkriterien_9[[#This Row],[Spalte2]])</f>
        <v>9.4</v>
      </c>
      <c r="C113" s="37">
        <f>ROW()-ROW(Prüfkriterien_9[[#Headers],[Spalte3]])</f>
        <v>4</v>
      </c>
      <c r="D113" s="37">
        <f>(Prüfkriterien_9[Spalte2]+90)/10</f>
        <v>9.4</v>
      </c>
      <c r="E113" s="72"/>
      <c r="F113" s="73"/>
      <c r="G113" s="73"/>
      <c r="H113" s="26"/>
      <c r="I113" s="26"/>
      <c r="J113" s="26"/>
      <c r="K113" s="26"/>
      <c r="L113" s="26"/>
      <c r="M113" s="27"/>
    </row>
    <row r="114" spans="2:13" hidden="1" x14ac:dyDescent="0.25">
      <c r="B114" s="46" t="str">
        <f>CONCATENATE("9.",Prüfkriterien_9[[#This Row],[Spalte2]])</f>
        <v>9.5</v>
      </c>
      <c r="C114" s="47">
        <f>ROW()-ROW(Prüfkriterien_9[[#Headers],[Spalte3]])</f>
        <v>5</v>
      </c>
      <c r="D114" s="47">
        <f>(Prüfkriterien_9[Spalte2]+90)/10</f>
        <v>9.5</v>
      </c>
      <c r="E114" s="48"/>
      <c r="F114" s="49"/>
      <c r="G114" s="49"/>
      <c r="H114" s="50"/>
      <c r="I114" s="50"/>
      <c r="J114" s="50"/>
      <c r="K114" s="50"/>
      <c r="L114" s="50"/>
      <c r="M114" s="51"/>
    </row>
    <row r="115" spans="2:13" hidden="1" x14ac:dyDescent="0.25">
      <c r="B115" s="122" t="s">
        <v>71</v>
      </c>
      <c r="C115" s="123"/>
      <c r="D115" s="123"/>
      <c r="E115" s="123"/>
      <c r="F115" s="123"/>
      <c r="G115" s="123"/>
      <c r="H115" s="123"/>
      <c r="I115" s="123"/>
      <c r="J115" s="123"/>
      <c r="K115" s="123"/>
      <c r="L115" s="123"/>
      <c r="M115" s="124"/>
    </row>
    <row r="116" spans="2:13" hidden="1" x14ac:dyDescent="0.25">
      <c r="B116" s="36" t="s">
        <v>43</v>
      </c>
      <c r="C116" s="37" t="s">
        <v>44</v>
      </c>
      <c r="D116" s="37" t="s">
        <v>45</v>
      </c>
      <c r="E116" s="72" t="s">
        <v>46</v>
      </c>
      <c r="F116" s="73" t="s">
        <v>47</v>
      </c>
      <c r="G116" s="73" t="s">
        <v>50</v>
      </c>
      <c r="H116" s="26" t="s">
        <v>51</v>
      </c>
      <c r="I116" s="26" t="s">
        <v>52</v>
      </c>
      <c r="J116" s="26" t="s">
        <v>53</v>
      </c>
      <c r="K116" s="26" t="s">
        <v>54</v>
      </c>
      <c r="L116" s="26" t="s">
        <v>55</v>
      </c>
      <c r="M116" s="27" t="s">
        <v>56</v>
      </c>
    </row>
    <row r="117" spans="2:13" hidden="1" x14ac:dyDescent="0.25">
      <c r="B117" s="36" t="str">
        <f>CONCATENATE("10.",Prüfkriterien_10[[#This Row],[Spalte2]])</f>
        <v>10.1</v>
      </c>
      <c r="C117" s="37">
        <f>ROW()-ROW(Prüfkriterien_10[[#Headers],[Spalte3]])</f>
        <v>1</v>
      </c>
      <c r="D117" s="37">
        <f>(Prüfkriterien_10[Spalte2]+100)/10</f>
        <v>10.1</v>
      </c>
      <c r="E117" s="72"/>
      <c r="F117" s="73"/>
      <c r="G117" s="73"/>
      <c r="H117" s="26"/>
      <c r="I117" s="26"/>
      <c r="J117" s="26"/>
      <c r="K117" s="26"/>
      <c r="L117" s="26"/>
      <c r="M117" s="27"/>
    </row>
    <row r="118" spans="2:13" hidden="1" x14ac:dyDescent="0.25">
      <c r="B118" s="46" t="str">
        <f>CONCATENATE("10.",Prüfkriterien_10[[#This Row],[Spalte2]])</f>
        <v>10.2</v>
      </c>
      <c r="C118" s="47">
        <f>ROW()-ROW(Prüfkriterien_10[[#Headers],[Spalte3]])</f>
        <v>2</v>
      </c>
      <c r="D118" s="47">
        <f>(Prüfkriterien_10[Spalte2]+100)/10</f>
        <v>10.199999999999999</v>
      </c>
      <c r="E118" s="48"/>
      <c r="F118" s="49"/>
      <c r="G118" s="49"/>
      <c r="H118" s="50"/>
      <c r="I118" s="50"/>
      <c r="J118" s="50"/>
      <c r="K118" s="50"/>
      <c r="L118" s="50"/>
      <c r="M118" s="51"/>
    </row>
    <row r="119" spans="2:13" hidden="1" x14ac:dyDescent="0.25">
      <c r="B119" s="36" t="str">
        <f>CONCATENATE("10.",Prüfkriterien_10[[#This Row],[Spalte2]])</f>
        <v>10.3</v>
      </c>
      <c r="C119" s="37">
        <f>ROW()-ROW(Prüfkriterien_10[[#Headers],[Spalte3]])</f>
        <v>3</v>
      </c>
      <c r="D119" s="37">
        <f>(Prüfkriterien_10[Spalte2]+100)/10</f>
        <v>10.3</v>
      </c>
      <c r="E119" s="72"/>
      <c r="F119" s="73"/>
      <c r="G119" s="73"/>
      <c r="H119" s="26"/>
      <c r="I119" s="26"/>
      <c r="J119" s="26"/>
      <c r="K119" s="26"/>
      <c r="L119" s="26"/>
      <c r="M119" s="27"/>
    </row>
    <row r="120" spans="2:13" hidden="1" x14ac:dyDescent="0.25">
      <c r="B120" s="36" t="str">
        <f>CONCATENATE("10.",Prüfkriterien_10[[#This Row],[Spalte2]])</f>
        <v>10.4</v>
      </c>
      <c r="C120" s="37">
        <f>ROW()-ROW(Prüfkriterien_10[[#Headers],[Spalte3]])</f>
        <v>4</v>
      </c>
      <c r="D120" s="37">
        <f>(Prüfkriterien_10[Spalte2]+100)/10</f>
        <v>10.4</v>
      </c>
      <c r="E120" s="72"/>
      <c r="F120" s="73"/>
      <c r="G120" s="73"/>
      <c r="H120" s="26"/>
      <c r="I120" s="26"/>
      <c r="J120" s="26"/>
      <c r="K120" s="26"/>
      <c r="L120" s="26"/>
      <c r="M120" s="27"/>
    </row>
    <row r="121" spans="2:13" hidden="1" x14ac:dyDescent="0.25">
      <c r="B121" s="46" t="str">
        <f>CONCATENATE("10.",Prüfkriterien_10[[#This Row],[Spalte2]])</f>
        <v>10.5</v>
      </c>
      <c r="C121" s="47">
        <f>ROW()-ROW(Prüfkriterien_10[[#Headers],[Spalte3]])</f>
        <v>5</v>
      </c>
      <c r="D121" s="47">
        <f>(Prüfkriterien_10[Spalte2]+100)/10</f>
        <v>10.5</v>
      </c>
      <c r="E121" s="48"/>
      <c r="F121" s="49"/>
      <c r="G121" s="49"/>
      <c r="H121" s="50"/>
      <c r="I121" s="50"/>
      <c r="J121" s="50"/>
      <c r="K121" s="50"/>
      <c r="L121" s="50"/>
      <c r="M121" s="51"/>
    </row>
    <row r="122" spans="2:13" hidden="1" x14ac:dyDescent="0.25">
      <c r="B122" s="122" t="s">
        <v>72</v>
      </c>
      <c r="C122" s="123"/>
      <c r="D122" s="123"/>
      <c r="E122" s="123"/>
      <c r="F122" s="123"/>
      <c r="G122" s="123"/>
      <c r="H122" s="123"/>
      <c r="I122" s="123"/>
      <c r="J122" s="123"/>
      <c r="K122" s="123"/>
      <c r="L122" s="123"/>
      <c r="M122" s="124"/>
    </row>
    <row r="123" spans="2:13" hidden="1" x14ac:dyDescent="0.25">
      <c r="B123" s="36" t="s">
        <v>43</v>
      </c>
      <c r="C123" s="37" t="s">
        <v>44</v>
      </c>
      <c r="D123" s="37" t="s">
        <v>45</v>
      </c>
      <c r="E123" s="72" t="s">
        <v>46</v>
      </c>
      <c r="F123" s="73" t="s">
        <v>47</v>
      </c>
      <c r="G123" s="73" t="s">
        <v>50</v>
      </c>
      <c r="H123" s="26" t="s">
        <v>51</v>
      </c>
      <c r="I123" s="26" t="s">
        <v>52</v>
      </c>
      <c r="J123" s="26" t="s">
        <v>53</v>
      </c>
      <c r="K123" s="26" t="s">
        <v>54</v>
      </c>
      <c r="L123" s="26" t="s">
        <v>55</v>
      </c>
      <c r="M123" s="27" t="s">
        <v>56</v>
      </c>
    </row>
    <row r="124" spans="2:13" hidden="1" x14ac:dyDescent="0.25">
      <c r="B124" s="36" t="str">
        <f>CONCATENATE("11.",Prüfkriterien_11[[#This Row],[Spalte2]])</f>
        <v>11.1</v>
      </c>
      <c r="C124" s="37">
        <f>ROW()-ROW(Prüfkriterien_11[[#Headers],[Spalte3]])</f>
        <v>1</v>
      </c>
      <c r="D124" s="37">
        <f>(Prüfkriterien_11[Spalte2]+110)/10</f>
        <v>11.1</v>
      </c>
      <c r="E124" s="72"/>
      <c r="F124" s="73"/>
      <c r="G124" s="73"/>
      <c r="H124" s="26"/>
      <c r="I124" s="26"/>
      <c r="J124" s="26"/>
      <c r="K124" s="26"/>
      <c r="L124" s="26"/>
      <c r="M124" s="27"/>
    </row>
    <row r="125" spans="2:13" hidden="1" x14ac:dyDescent="0.25">
      <c r="B125" s="46" t="str">
        <f>CONCATENATE("11.",Prüfkriterien_11[[#This Row],[Spalte2]])</f>
        <v>11.2</v>
      </c>
      <c r="C125" s="47">
        <f>ROW()-ROW(Prüfkriterien_11[[#Headers],[Spalte3]])</f>
        <v>2</v>
      </c>
      <c r="D125" s="47">
        <f>(Prüfkriterien_11[Spalte2]+110)/10</f>
        <v>11.2</v>
      </c>
      <c r="E125" s="48"/>
      <c r="F125" s="49"/>
      <c r="G125" s="49"/>
      <c r="H125" s="50"/>
      <c r="I125" s="50"/>
      <c r="J125" s="50"/>
      <c r="K125" s="50"/>
      <c r="L125" s="50"/>
      <c r="M125" s="51"/>
    </row>
    <row r="126" spans="2:13" hidden="1" x14ac:dyDescent="0.25">
      <c r="B126" s="36" t="str">
        <f>CONCATENATE("11.",Prüfkriterien_11[[#This Row],[Spalte2]])</f>
        <v>11.3</v>
      </c>
      <c r="C126" s="37">
        <f>ROW()-ROW(Prüfkriterien_11[[#Headers],[Spalte3]])</f>
        <v>3</v>
      </c>
      <c r="D126" s="37">
        <f>(Prüfkriterien_11[Spalte2]+110)/10</f>
        <v>11.3</v>
      </c>
      <c r="E126" s="72"/>
      <c r="F126" s="73"/>
      <c r="G126" s="73"/>
      <c r="H126" s="26"/>
      <c r="I126" s="26"/>
      <c r="J126" s="26"/>
      <c r="K126" s="26"/>
      <c r="L126" s="26"/>
      <c r="M126" s="27"/>
    </row>
    <row r="127" spans="2:13" hidden="1" x14ac:dyDescent="0.25">
      <c r="B127" s="36" t="str">
        <f>CONCATENATE("11.",Prüfkriterien_11[[#This Row],[Spalte2]])</f>
        <v>11.4</v>
      </c>
      <c r="C127" s="37">
        <f>ROW()-ROW(Prüfkriterien_11[[#Headers],[Spalte3]])</f>
        <v>4</v>
      </c>
      <c r="D127" s="37">
        <f>(Prüfkriterien_11[Spalte2]+110)/10</f>
        <v>11.4</v>
      </c>
      <c r="E127" s="72"/>
      <c r="F127" s="73"/>
      <c r="G127" s="73"/>
      <c r="H127" s="26"/>
      <c r="I127" s="26"/>
      <c r="J127" s="26"/>
      <c r="K127" s="26"/>
      <c r="L127" s="26"/>
      <c r="M127" s="27"/>
    </row>
    <row r="128" spans="2:13" hidden="1" x14ac:dyDescent="0.25">
      <c r="B128" s="46" t="str">
        <f>CONCATENATE("11.",Prüfkriterien_11[[#This Row],[Spalte2]])</f>
        <v>11.5</v>
      </c>
      <c r="C128" s="47">
        <f>ROW()-ROW(Prüfkriterien_11[[#Headers],[Spalte3]])</f>
        <v>5</v>
      </c>
      <c r="D128" s="47">
        <f>(Prüfkriterien_11[Spalte2]+110)/10</f>
        <v>11.5</v>
      </c>
      <c r="E128" s="48"/>
      <c r="F128" s="49"/>
      <c r="G128" s="49"/>
      <c r="H128" s="50"/>
      <c r="I128" s="50"/>
      <c r="J128" s="50"/>
      <c r="K128" s="50"/>
      <c r="L128" s="50"/>
      <c r="M128" s="51"/>
    </row>
    <row r="129" ht="6.75" customHeight="1" x14ac:dyDescent="0.25"/>
  </sheetData>
  <sheetProtection algorithmName="SHA-512" hashValue="g44jAqiSEylHwp/BnZsE7RmmnjzouQ3ByIap4woMnajXOeErc51hycsYuL6MlHafW5bUuOx8+k/WU8GcL9kttQ==" saltValue="iI1gdHovAi4Uv0i6CrhKvA==" spinCount="100000" sheet="1" objects="1" scenarios="1" formatCells="0" formatRows="0"/>
  <mergeCells count="22">
    <mergeCell ref="B122:M122"/>
    <mergeCell ref="B78:M78"/>
    <mergeCell ref="B94:M94"/>
    <mergeCell ref="B101:M101"/>
    <mergeCell ref="B108:M108"/>
    <mergeCell ref="B115:M115"/>
    <mergeCell ref="B68:M68"/>
    <mergeCell ref="B2:M2"/>
    <mergeCell ref="B5:M5"/>
    <mergeCell ref="B8:M8"/>
    <mergeCell ref="B29:M29"/>
    <mergeCell ref="B40:M40"/>
    <mergeCell ref="C4:K4"/>
    <mergeCell ref="B6:B7"/>
    <mergeCell ref="C6:C7"/>
    <mergeCell ref="E6:E7"/>
    <mergeCell ref="F6:F7"/>
    <mergeCell ref="G6:G7"/>
    <mergeCell ref="H6:L6"/>
    <mergeCell ref="M6:M7"/>
    <mergeCell ref="D6:D7"/>
    <mergeCell ref="B3:M3"/>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2022&amp;C&amp;G&amp;R
&amp;"Arial,Standard"&amp;8&amp;P von &amp;N</oddFooter>
  </headerFooter>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11" operator="containsText" id="{5E95DCB8-8D9B-43CB-9F0E-367D7B8C392E}">
            <xm:f>NOT(ISERROR(SEARCH("grau",H30)))</xm:f>
            <xm:f>"grau"</xm:f>
            <x14:dxf>
              <font>
                <color rgb="FF808080"/>
              </font>
              <fill>
                <patternFill>
                  <bgColor rgb="FF808080"/>
                </patternFill>
              </fill>
            </x14:dxf>
          </x14:cfRule>
          <xm:sqref>H69:L72 H30:L39 H41:L67 H74:L77</xm:sqref>
        </x14:conditionalFormatting>
        <x14:conditionalFormatting xmlns:xm="http://schemas.microsoft.com/office/excel/2006/main">
          <x14:cfRule type="containsText" priority="8" operator="containsText" id="{856D55F9-5406-42BE-8943-059812964641}">
            <xm:f>NOT(ISERROR(SEARCH("grau",H10)))</xm:f>
            <xm:f>"grau"</xm:f>
            <x14:dxf>
              <font>
                <strike val="0"/>
                <color rgb="FF808080"/>
              </font>
              <fill>
                <patternFill>
                  <bgColor rgb="FF808080"/>
                </patternFill>
              </fill>
            </x14:dxf>
          </x14:cfRule>
          <xm:sqref>H10 H12:L28 I10:L11</xm:sqref>
        </x14:conditionalFormatting>
        <x14:conditionalFormatting xmlns:xm="http://schemas.microsoft.com/office/excel/2006/main">
          <x14:cfRule type="containsText" priority="6" operator="containsText" id="{3EA6EFDB-E455-4F38-A982-1E38324F0343}">
            <xm:f>NOT(ISERROR(SEARCH("grau",H79)))</xm:f>
            <xm:f>"grau"</xm:f>
            <x14:dxf>
              <font>
                <color rgb="FF808080"/>
              </font>
              <fill>
                <patternFill>
                  <bgColor rgb="FF808080"/>
                </patternFill>
              </fill>
            </x14:dxf>
          </x14:cfRule>
          <xm:sqref>H79:L93</xm:sqref>
        </x14:conditionalFormatting>
        <x14:conditionalFormatting xmlns:xm="http://schemas.microsoft.com/office/excel/2006/main">
          <x14:cfRule type="containsText" priority="5" operator="containsText" id="{5BEAB68E-34A9-4110-B056-50320AFBCCB0}">
            <xm:f>NOT(ISERROR(SEARCH("grau",H95)))</xm:f>
            <xm:f>"grau"</xm:f>
            <x14:dxf>
              <font>
                <color rgb="FF808080"/>
              </font>
              <fill>
                <patternFill>
                  <bgColor rgb="FF808080"/>
                </patternFill>
              </fill>
            </x14:dxf>
          </x14:cfRule>
          <xm:sqref>H95:L100</xm:sqref>
        </x14:conditionalFormatting>
        <x14:conditionalFormatting xmlns:xm="http://schemas.microsoft.com/office/excel/2006/main">
          <x14:cfRule type="containsText" priority="4" operator="containsText" id="{CF7EDDB7-2157-4E54-80CC-AC6AB6FBA5CD}">
            <xm:f>NOT(ISERROR(SEARCH("grau",H102)))</xm:f>
            <xm:f>"grau"</xm:f>
            <x14:dxf>
              <font>
                <color rgb="FF808080"/>
              </font>
              <fill>
                <patternFill>
                  <bgColor rgb="FF808080"/>
                </patternFill>
              </fill>
            </x14:dxf>
          </x14:cfRule>
          <xm:sqref>H102:L107</xm:sqref>
        </x14:conditionalFormatting>
        <x14:conditionalFormatting xmlns:xm="http://schemas.microsoft.com/office/excel/2006/main">
          <x14:cfRule type="containsText" priority="3" operator="containsText" id="{A15A7D79-1345-4D48-A805-61E375A492E8}">
            <xm:f>NOT(ISERROR(SEARCH("grau",H109)))</xm:f>
            <xm:f>"grau"</xm:f>
            <x14:dxf>
              <font>
                <color rgb="FF808080"/>
              </font>
              <fill>
                <patternFill>
                  <bgColor rgb="FF808080"/>
                </patternFill>
              </fill>
            </x14:dxf>
          </x14:cfRule>
          <xm:sqref>H109:L114</xm:sqref>
        </x14:conditionalFormatting>
        <x14:conditionalFormatting xmlns:xm="http://schemas.microsoft.com/office/excel/2006/main">
          <x14:cfRule type="containsText" priority="2" operator="containsText" id="{24D64CB9-06C8-4AB6-96E9-068B2C93B725}">
            <xm:f>NOT(ISERROR(SEARCH("grau",H116)))</xm:f>
            <xm:f>"grau"</xm:f>
            <x14:dxf>
              <font>
                <color rgb="FF808080"/>
              </font>
              <fill>
                <patternFill>
                  <bgColor rgb="FF808080"/>
                </patternFill>
              </fill>
            </x14:dxf>
          </x14:cfRule>
          <xm:sqref>H116:L121</xm:sqref>
        </x14:conditionalFormatting>
        <x14:conditionalFormatting xmlns:xm="http://schemas.microsoft.com/office/excel/2006/main">
          <x14:cfRule type="containsText" priority="1" operator="containsText" id="{04852FE4-12C5-447A-9DDA-1F52D59ECA2D}">
            <xm:f>NOT(ISERROR(SEARCH("grau",H123)))</xm:f>
            <xm:f>"grau"</xm:f>
            <x14:dxf>
              <font>
                <color rgb="FF808080"/>
              </font>
              <fill>
                <patternFill>
                  <bgColor rgb="FF808080"/>
                </patternFill>
              </fill>
            </x14:dxf>
          </x14:cfRule>
          <xm:sqref>H123:L128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H79:L93 H95:L100 H102:L107 H109:L114 H116:L121 H123:L128 H69:L72 H74:L77 H30:L39 H41:L67 H12:H28 H9:H10 I9:L28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38" t="s">
        <v>74</v>
      </c>
      <c r="C2" s="138"/>
    </row>
    <row r="3" spans="2:5" ht="7.95" customHeight="1" x14ac:dyDescent="0.25">
      <c r="B3" s="8"/>
      <c r="C3" s="8"/>
    </row>
    <row r="4" spans="2:5" ht="55.95" customHeight="1" x14ac:dyDescent="0.25">
      <c r="B4" s="139" t="s">
        <v>42</v>
      </c>
      <c r="C4" s="139"/>
    </row>
    <row r="5" spans="2:5" ht="7.95" customHeight="1" x14ac:dyDescent="0.25">
      <c r="B5" s="9"/>
      <c r="C5" s="9"/>
    </row>
    <row r="6" spans="2:5" s="10" customFormat="1" ht="25.95" customHeight="1" x14ac:dyDescent="0.3">
      <c r="B6" s="59" t="s">
        <v>57</v>
      </c>
      <c r="C6" s="44" t="s">
        <v>77</v>
      </c>
    </row>
    <row r="7" spans="2:5" s="10" customFormat="1" ht="25.95" customHeight="1" x14ac:dyDescent="0.3">
      <c r="B7" s="59" t="s">
        <v>75</v>
      </c>
      <c r="C7" s="44" t="s">
        <v>78</v>
      </c>
    </row>
    <row r="8" spans="2:5" s="10" customFormat="1" ht="25.95" customHeight="1" x14ac:dyDescent="0.3">
      <c r="B8" s="58" t="s">
        <v>73</v>
      </c>
      <c r="C8" s="45" t="s">
        <v>133</v>
      </c>
    </row>
    <row r="9" spans="2:5" s="10" customFormat="1" ht="25.95" customHeight="1" x14ac:dyDescent="0.3">
      <c r="B9" s="53" t="s">
        <v>58</v>
      </c>
      <c r="C9" s="12" t="s">
        <v>15</v>
      </c>
    </row>
    <row r="10" spans="2:5" s="10" customFormat="1" ht="25.95" customHeight="1" x14ac:dyDescent="0.3">
      <c r="B10" s="11"/>
      <c r="C10" s="68"/>
      <c r="E10" s="60" t="s">
        <v>76</v>
      </c>
    </row>
    <row r="11" spans="2:5" s="10" customFormat="1" ht="25.95" customHeight="1" x14ac:dyDescent="0.3">
      <c r="B11" s="11"/>
      <c r="C11" s="67" t="s">
        <v>40</v>
      </c>
    </row>
    <row r="12" spans="2:5" s="10" customFormat="1" ht="25.95" customHeight="1" x14ac:dyDescent="0.3">
      <c r="B12" s="53" t="s">
        <v>59</v>
      </c>
      <c r="C12" s="62" t="s">
        <v>27</v>
      </c>
    </row>
    <row r="13" spans="2:5" s="10" customFormat="1" ht="25.95" customHeight="1" x14ac:dyDescent="0.3">
      <c r="B13" s="11"/>
      <c r="C13" s="62" t="s">
        <v>28</v>
      </c>
    </row>
    <row r="14" spans="2:5" s="10" customFormat="1" ht="25.95" customHeight="1" x14ac:dyDescent="0.3">
      <c r="B14" s="11"/>
      <c r="C14" s="62"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2022-12-20T07:19:16Z</dcterms:modified>
</cp:coreProperties>
</file>