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DieseArbeitsmappe" defaultThemeVersion="124226"/>
  <workbookProtection workbookPassword="AA96" lockStructure="1"/>
  <bookViews>
    <workbookView xWindow="240" yWindow="105" windowWidth="14805" windowHeight="8025"/>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Checkliste!$A$1:$N$137</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61" i="7" l="1"/>
  <c r="B61" i="7" s="1"/>
  <c r="D61" i="7" l="1"/>
  <c r="C58" i="7" l="1"/>
  <c r="D58" i="7" s="1"/>
  <c r="B58" i="7" l="1"/>
  <c r="C98" i="7"/>
  <c r="B98" i="7" s="1"/>
  <c r="C99" i="7"/>
  <c r="B99" i="7" s="1"/>
  <c r="C100" i="7"/>
  <c r="B100" i="7" s="1"/>
  <c r="C101" i="7"/>
  <c r="B101" i="7" s="1"/>
  <c r="D98" i="7" l="1"/>
  <c r="D99" i="7"/>
  <c r="D101" i="7"/>
  <c r="D100" i="7"/>
  <c r="C82" i="7" l="1"/>
  <c r="B82" i="7" s="1"/>
  <c r="C83" i="7"/>
  <c r="B83" i="7" s="1"/>
  <c r="C78" i="7"/>
  <c r="B78" i="7" s="1"/>
  <c r="C79" i="7"/>
  <c r="B79" i="7" s="1"/>
  <c r="C80" i="7"/>
  <c r="B80" i="7" s="1"/>
  <c r="C76" i="7"/>
  <c r="B76" i="7" s="1"/>
  <c r="C77" i="7"/>
  <c r="D77" i="7" s="1"/>
  <c r="C74" i="7"/>
  <c r="B74" i="7" s="1"/>
  <c r="C75" i="7"/>
  <c r="B75" i="7" s="1"/>
  <c r="C81" i="7"/>
  <c r="B81" i="7" s="1"/>
  <c r="C90" i="7"/>
  <c r="B90" i="7" s="1"/>
  <c r="C91" i="7"/>
  <c r="B91" i="7" s="1"/>
  <c r="C69" i="7"/>
  <c r="B69" i="7" s="1"/>
  <c r="C60" i="7"/>
  <c r="B60" i="7" s="1"/>
  <c r="C55" i="7"/>
  <c r="B55" i="7" s="1"/>
  <c r="C49" i="7"/>
  <c r="B49" i="7" s="1"/>
  <c r="D82" i="7" l="1"/>
  <c r="D83" i="7"/>
  <c r="D79" i="7"/>
  <c r="D78" i="7"/>
  <c r="D80" i="7"/>
  <c r="D76" i="7"/>
  <c r="B77" i="7"/>
  <c r="D74" i="7"/>
  <c r="D75" i="7"/>
  <c r="D90" i="7"/>
  <c r="D81" i="7"/>
  <c r="D91" i="7"/>
  <c r="D69" i="7"/>
  <c r="D55" i="7"/>
  <c r="D60" i="7"/>
  <c r="D49" i="7"/>
  <c r="C39" i="7"/>
  <c r="B39" i="7" s="1"/>
  <c r="C14" i="7"/>
  <c r="B14" i="7" s="1"/>
  <c r="C37" i="7"/>
  <c r="B37" i="7" s="1"/>
  <c r="C27" i="7"/>
  <c r="B27" i="7" s="1"/>
  <c r="D39" i="7" l="1"/>
  <c r="D14" i="7"/>
  <c r="D37" i="7"/>
  <c r="D27" i="7"/>
  <c r="C35" i="7"/>
  <c r="B35" i="7" s="1"/>
  <c r="D35" i="7" l="1"/>
  <c r="B2" i="1"/>
  <c r="C10" i="7" l="1"/>
  <c r="B10" i="7" s="1"/>
  <c r="D10" i="7" l="1"/>
  <c r="C23" i="7"/>
  <c r="B23" i="7" s="1"/>
  <c r="C33" i="7"/>
  <c r="B33" i="7" s="1"/>
  <c r="C18" i="7"/>
  <c r="B18" i="7" s="1"/>
  <c r="C19" i="7"/>
  <c r="B19" i="7" s="1"/>
  <c r="C15" i="7"/>
  <c r="B15" i="7" s="1"/>
  <c r="D23" i="7" l="1"/>
  <c r="D33" i="7"/>
  <c r="D18" i="7"/>
  <c r="D19" i="7"/>
  <c r="D15" i="7"/>
  <c r="C32" i="7" l="1"/>
  <c r="B32" i="7" s="1"/>
  <c r="D32" i="7" l="1"/>
  <c r="C68" i="7" l="1"/>
  <c r="B68" i="7" s="1"/>
  <c r="C84" i="7"/>
  <c r="B84" i="7" s="1"/>
  <c r="C34" i="7"/>
  <c r="B34" i="7" s="1"/>
  <c r="D68" i="7" l="1"/>
  <c r="D84" i="7"/>
  <c r="D34" i="7"/>
  <c r="C47" i="7"/>
  <c r="B47" i="7" s="1"/>
  <c r="C48" i="7"/>
  <c r="B48" i="7" s="1"/>
  <c r="C50" i="7"/>
  <c r="D50" i="7" s="1"/>
  <c r="C51" i="7"/>
  <c r="B51" i="7" s="1"/>
  <c r="C52" i="7"/>
  <c r="B52" i="7" s="1"/>
  <c r="C53" i="7"/>
  <c r="B53" i="7" s="1"/>
  <c r="C54" i="7"/>
  <c r="B54" i="7" s="1"/>
  <c r="C56" i="7"/>
  <c r="B56" i="7" s="1"/>
  <c r="C57" i="7"/>
  <c r="B57" i="7" s="1"/>
  <c r="C59" i="7"/>
  <c r="B59" i="7" s="1"/>
  <c r="C62" i="7"/>
  <c r="B62" i="7" s="1"/>
  <c r="C63" i="7"/>
  <c r="B63" i="7" s="1"/>
  <c r="C64" i="7"/>
  <c r="B64" i="7" s="1"/>
  <c r="C65" i="7"/>
  <c r="B65" i="7" s="1"/>
  <c r="C16" i="7"/>
  <c r="B16" i="7" s="1"/>
  <c r="C17" i="7"/>
  <c r="B17" i="7" s="1"/>
  <c r="C20" i="7"/>
  <c r="B20" i="7" s="1"/>
  <c r="C21" i="7"/>
  <c r="B21" i="7" s="1"/>
  <c r="C22" i="7"/>
  <c r="B22" i="7" s="1"/>
  <c r="C24" i="7"/>
  <c r="B24" i="7" s="1"/>
  <c r="C25" i="7"/>
  <c r="B25" i="7" s="1"/>
  <c r="C26" i="7"/>
  <c r="B26" i="7" s="1"/>
  <c r="D47" i="7" l="1"/>
  <c r="D48" i="7"/>
  <c r="B50" i="7"/>
  <c r="D53" i="7"/>
  <c r="D51" i="7"/>
  <c r="D52" i="7"/>
  <c r="D54" i="7"/>
  <c r="D56" i="7"/>
  <c r="D57" i="7"/>
  <c r="D62" i="7"/>
  <c r="D59" i="7"/>
  <c r="D64" i="7"/>
  <c r="D63" i="7"/>
  <c r="D65" i="7"/>
  <c r="D16" i="7"/>
  <c r="D17" i="7"/>
  <c r="D20" i="7"/>
  <c r="D24" i="7"/>
  <c r="D21" i="7"/>
  <c r="D22" i="7"/>
  <c r="D25" i="7"/>
  <c r="D26" i="7"/>
  <c r="C41" i="7"/>
  <c r="B41" i="7" s="1"/>
  <c r="C42" i="7"/>
  <c r="D42" i="7" s="1"/>
  <c r="C36" i="7"/>
  <c r="B36" i="7" s="1"/>
  <c r="C38" i="7"/>
  <c r="B38" i="7" s="1"/>
  <c r="C40" i="7"/>
  <c r="B40" i="7" s="1"/>
  <c r="D41" i="7" l="1"/>
  <c r="D36" i="7"/>
  <c r="B42" i="7"/>
  <c r="D38" i="7"/>
  <c r="D40" i="7"/>
  <c r="B2" i="7"/>
  <c r="B2" i="2"/>
  <c r="C13" i="7" l="1"/>
  <c r="D13" i="7" s="1"/>
  <c r="C28" i="7"/>
  <c r="C136" i="7"/>
  <c r="B136" i="7" s="1"/>
  <c r="C135" i="7"/>
  <c r="B135" i="7" s="1"/>
  <c r="C134" i="7"/>
  <c r="D134" i="7" s="1"/>
  <c r="C133" i="7"/>
  <c r="D133" i="7" s="1"/>
  <c r="C132" i="7"/>
  <c r="B132" i="7" s="1"/>
  <c r="C129" i="7"/>
  <c r="D129" i="7" s="1"/>
  <c r="C128" i="7"/>
  <c r="B128" i="7" s="1"/>
  <c r="C127" i="7"/>
  <c r="D127" i="7" s="1"/>
  <c r="C126" i="7"/>
  <c r="D126" i="7" s="1"/>
  <c r="C125" i="7"/>
  <c r="D125" i="7" s="1"/>
  <c r="C122" i="7"/>
  <c r="D122" i="7" s="1"/>
  <c r="C121" i="7"/>
  <c r="B121" i="7" s="1"/>
  <c r="C120" i="7"/>
  <c r="D120" i="7" s="1"/>
  <c r="C119" i="7"/>
  <c r="D119" i="7" s="1"/>
  <c r="C118" i="7"/>
  <c r="B118" i="7" s="1"/>
  <c r="C115" i="7"/>
  <c r="D115" i="7" s="1"/>
  <c r="C114" i="7"/>
  <c r="B114" i="7" s="1"/>
  <c r="C113" i="7"/>
  <c r="D113" i="7" s="1"/>
  <c r="C112" i="7"/>
  <c r="D112" i="7" s="1"/>
  <c r="C111" i="7"/>
  <c r="B111" i="7" s="1"/>
  <c r="C108" i="7"/>
  <c r="B108" i="7" s="1"/>
  <c r="C107" i="7"/>
  <c r="B107" i="7" s="1"/>
  <c r="C106" i="7"/>
  <c r="D106" i="7" s="1"/>
  <c r="C105" i="7"/>
  <c r="D105" i="7" s="1"/>
  <c r="C104" i="7"/>
  <c r="B104" i="7" s="1"/>
  <c r="C97" i="7"/>
  <c r="B97" i="7" s="1"/>
  <c r="C96" i="7"/>
  <c r="D96" i="7" s="1"/>
  <c r="C95" i="7"/>
  <c r="D95" i="7" s="1"/>
  <c r="C94" i="7"/>
  <c r="B94" i="7" s="1"/>
  <c r="D28" i="7" l="1"/>
  <c r="B28" i="7"/>
  <c r="B96" i="7"/>
  <c r="B115" i="7"/>
  <c r="B119" i="7"/>
  <c r="B127" i="7"/>
  <c r="B13" i="7"/>
  <c r="B95" i="7"/>
  <c r="B106" i="7"/>
  <c r="B122" i="7"/>
  <c r="B126" i="7"/>
  <c r="B134" i="7"/>
  <c r="B105" i="7"/>
  <c r="B113" i="7"/>
  <c r="B129" i="7"/>
  <c r="B125" i="7"/>
  <c r="B133" i="7"/>
  <c r="B112" i="7"/>
  <c r="B120" i="7"/>
  <c r="D94" i="7"/>
  <c r="D97" i="7"/>
  <c r="D136" i="7"/>
  <c r="D132" i="7"/>
  <c r="D135" i="7"/>
  <c r="D128" i="7"/>
  <c r="D118" i="7"/>
  <c r="D121" i="7"/>
  <c r="D111" i="7"/>
  <c r="D114" i="7"/>
  <c r="D108" i="7"/>
  <c r="D104" i="7"/>
  <c r="D107" i="7"/>
  <c r="C87" i="7" l="1"/>
  <c r="D87" i="7" s="1"/>
  <c r="C86" i="7"/>
  <c r="D86" i="7" s="1"/>
  <c r="C85" i="7"/>
  <c r="D85" i="7" s="1"/>
  <c r="C70" i="7"/>
  <c r="B70" i="7" s="1"/>
  <c r="C67" i="7"/>
  <c r="B67" i="7" s="1"/>
  <c r="C66" i="7"/>
  <c r="D66" i="7" s="1"/>
  <c r="C46" i="7"/>
  <c r="D46" i="7" s="1"/>
  <c r="B87" i="7" l="1"/>
  <c r="B86" i="7"/>
  <c r="B85" i="7"/>
  <c r="D67" i="7"/>
  <c r="D70" i="7"/>
  <c r="B66" i="7"/>
  <c r="B46" i="7"/>
  <c r="C45" i="7" l="1"/>
  <c r="C73" i="7"/>
  <c r="C29" i="7"/>
  <c r="C11" i="7"/>
  <c r="C12" i="7"/>
  <c r="D45" i="7" l="1"/>
  <c r="B45" i="7"/>
  <c r="D73" i="7"/>
  <c r="B73" i="7"/>
  <c r="D11" i="7"/>
  <c r="B11" i="7"/>
  <c r="D29" i="7"/>
  <c r="B29" i="7"/>
  <c r="D12" i="7"/>
  <c r="B12" i="7"/>
</calcChain>
</file>

<file path=xl/sharedStrings.xml><?xml version="1.0" encoding="utf-8"?>
<sst xmlns="http://schemas.openxmlformats.org/spreadsheetml/2006/main" count="482" uniqueCount="290">
  <si>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</si>
  <si>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</si>
  <si>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</si>
  <si>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</si>
  <si>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</si>
  <si>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</si>
  <si>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</si>
  <si>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</si>
  <si>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</si>
  <si>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</si>
  <si>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</si>
  <si>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</si>
  <si>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</si>
  <si>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</si>
  <si>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</si>
  <si>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</si>
  <si>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</si>
  <si>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</si>
  <si>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</si>
  <si>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</si>
  <si>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</si>
  <si>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</si>
  <si>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</si>
  <si>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</si>
  <si>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</si>
  <si>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</si>
  <si>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</si>
  <si>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</si>
  <si>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</si>
  <si>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</si>
  <si>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</si>
  <si>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</si>
  <si>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</si>
  <si>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</si>
  <si>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</si>
  <si>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</si>
  <si>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</si>
  <si>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</si>
  <si>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Erkennt der Systemteilnehmer die Nutzungsbedingungen und Vorgaben der Zertifizierungsstelle und des Labelgebers an?</t>
  </si>
  <si>
    <t>Wurden alle Korrekturmaßnahmen aus vergangenen Audits umgesetzt und damit die Abweichungen abgestellt?</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</si>
  <si>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</si>
  <si>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</si>
  <si>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</si>
  <si>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</si>
  <si>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</si>
  <si>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</si>
  <si>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</si>
  <si>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</si>
  <si>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</si>
  <si>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</si>
  <si>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</si>
  <si>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</si>
  <si>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</si>
  <si>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</si>
  <si>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</si>
  <si>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</si>
  <si>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</si>
  <si>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</si>
  <si>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</si>
  <si>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</si>
  <si>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</si>
  <si>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</si>
  <si>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</si>
  <si>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</si>
  <si>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</si>
  <si>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</si>
  <si>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</si>
  <si>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</si>
  <si>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</si>
  <si>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7.</t>
  </si>
  <si>
    <t>8.</t>
  </si>
  <si>
    <t>9.</t>
  </si>
  <si>
    <t>10.</t>
  </si>
  <si>
    <t>11.</t>
  </si>
  <si>
    <t>Titel der Checkliste:</t>
  </si>
  <si>
    <t>Einstellungen</t>
  </si>
  <si>
    <t>Betriebsname:</t>
  </si>
  <si>
    <t>&lt;- Hier nichts eintragen</t>
  </si>
  <si>
    <t>dd.mm.yyyy</t>
  </si>
  <si>
    <t>zzzzzz</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</si>
  <si>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</si>
  <si>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</si>
  <si>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</si>
  <si>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</si>
  <si>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</si>
  <si>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t>Legehennen</t>
  </si>
  <si>
    <t>Liegt auf dem Betrieb eine vollständige und aktuelle Betriebsbeschreibung vor?</t>
  </si>
  <si>
    <t xml:space="preserve">Werden die Anforderungen bei Paralellhaltung erfüllt? </t>
  </si>
  <si>
    <t xml:space="preserve">Werden die Anforderungen an die Eiervermaktung erfüllt? </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</si>
  <si>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</si>
  <si>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</si>
  <si>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dokumentiert?</t>
  </si>
  <si>
    <t>Werden die Anforderungen für die Sachkunde erfüllt?</t>
  </si>
  <si>
    <t xml:space="preserve">Werden die Anforderungen für Fortbildungen erfüllt? </t>
  </si>
  <si>
    <t>Liegt ein gütliges KAT-Zertifikat vor?</t>
  </si>
  <si>
    <t>Werden die Anforderungen zur Kennzeichnung, Dokumentation und Nachweispflicht erfüllt?</t>
  </si>
  <si>
    <t>Werden die Anforderungen bezüglich des Salmonellenmonitorings erfüllt?</t>
  </si>
  <si>
    <t>Werden die Anforderungen an den Bestandsbetreuungsvertrag mit einem Tierarzt erfüllt?</t>
  </si>
  <si>
    <t>Werden die Anforderungen an die Bestandsobergenze erfüllt?</t>
  </si>
  <si>
    <t xml:space="preserve">3. Anforderungen an die Tierhaltung </t>
  </si>
  <si>
    <t xml:space="preserve">Werden die Anforderungen an die Gruppengrößen erfüllt? </t>
  </si>
  <si>
    <t>Werden die Anforderungen an die Besatzdichte erfüllt?</t>
  </si>
  <si>
    <t xml:space="preserve">Werden die Anforderungn an die Einstreu erfüllt? </t>
  </si>
  <si>
    <t xml:space="preserve">Werden die Anforderungen an veränderbare Materialien erfüllt? </t>
  </si>
  <si>
    <t xml:space="preserve">Werden die Anforderungen an Pickgegenstände  erfüllt? </t>
  </si>
  <si>
    <t xml:space="preserve">Werden die Anforderunegen an Sitzstangen  erfüllt? </t>
  </si>
  <si>
    <t xml:space="preserve">Werden die Anforderunegen an das Stallklima erfüllt? </t>
  </si>
  <si>
    <t xml:space="preserve">Werden die Anforderungen an das Licht erfüllt? </t>
  </si>
  <si>
    <t xml:space="preserve">Werden die Anforderunegen an das Licht bei Kannibalsmussausbrüchen erfüllt? </t>
  </si>
  <si>
    <t xml:space="preserve">Werden die Anforderungen an die Nester erfüllt? </t>
  </si>
  <si>
    <t xml:space="preserve">Werden die Anforderungen bei Nachrüstung eines KSR erfüllt? </t>
  </si>
  <si>
    <t xml:space="preserve">Werden die Anforderungen an die Staubbäder erfüllt? </t>
  </si>
  <si>
    <t xml:space="preserve">Werden die Anforderungen an die Lukenöffnungen im KSR erfüllt? </t>
  </si>
  <si>
    <t xml:space="preserve">Werden die Anforderungen bezüglich tierärztlicher Untersuchungsergebnisse erfüllt? </t>
  </si>
  <si>
    <t xml:space="preserve">Werden die Anforderungen an den Einsatz von Antibiotika erfüllt? </t>
  </si>
  <si>
    <t>Werden die Anforderungen bezüglich kranker Tiere erfüllt?</t>
  </si>
  <si>
    <t>Werden die Anforderungen an ein Krankenabteil erfüllt?</t>
  </si>
  <si>
    <t>Werden die Anforderungen an die Fänger erfüllt?</t>
  </si>
  <si>
    <t>Werden die Anforderungen an das Fangen und Verladen erfüllt?</t>
  </si>
  <si>
    <t>Werden die Anforderungen an die Erfassung und Dokumentation erfüllt?</t>
  </si>
  <si>
    <t>Werden die Anforderungen zur Meldung von Grenzwertüberschreitungen erfüllt?</t>
  </si>
  <si>
    <t>Werden die Anforderungen an die Beratung bei Grenzwertüberschreitung erfüllt?</t>
  </si>
  <si>
    <t>Werden die Anforderungen bezüglich einer Überschreitung eines Schwellenwertes erfüllt?</t>
  </si>
  <si>
    <t>Uneingeschränkter Zugang für Zertifizierungssstellen; eigene Stallnummern; getrennte Bestandsbücher; eindeutige Kennzeichung auf Lieferscheinen; unterschiedliche Zuchtlinien/Printung im Stall</t>
  </si>
  <si>
    <r>
      <t xml:space="preserve">Kein gültiges KAT-Zertifikat. </t>
    </r>
    <r>
      <rPr>
        <b/>
        <sz val="10"/>
        <color theme="1"/>
        <rFont val="Arial"/>
        <family val="2"/>
      </rPr>
      <t>K.O.</t>
    </r>
  </si>
  <si>
    <t>Untersuchung mind. alle 15 Wochen im Rahmen des verpflichtenden Salmonellenmonitorings.</t>
  </si>
  <si>
    <t>Werden die Anforderungen an das Futter erfüllt?</t>
  </si>
  <si>
    <t>Scharrraum jederzeit vollumfänglich zugänglich; eine Woche Absperrung unter dem System während Eingewöhnungszeit möglich.</t>
  </si>
  <si>
    <t xml:space="preserve">Feuchtigkeitsabsorbierend, trocken, locker; Hennen müssen picken, scharren und staubbaden können. Vernässte/verkrustete Einstreubereiche müssen entfernt und erneuert werden. Entsprechende Einstreu muss vorgehalten werden. </t>
  </si>
  <si>
    <t>2.1</t>
  </si>
  <si>
    <r>
      <t xml:space="preserve">Prüfung der vorangegangenen Auditberichte
</t>
    </r>
    <r>
      <rPr>
        <b/>
        <sz val="10"/>
        <color theme="1"/>
        <rFont val="Arial"/>
        <family val="2"/>
      </rPr>
      <t xml:space="preserve">Erstaudit = n.a. </t>
    </r>
  </si>
  <si>
    <t xml:space="preserve">Erstaudit = n.a. </t>
  </si>
  <si>
    <r>
      <t xml:space="preserve">Vermarktung von Nicht-TSL Eiern im TSL-
System. </t>
    </r>
    <r>
      <rPr>
        <b/>
        <sz val="10"/>
        <color theme="1"/>
        <rFont val="Arial"/>
        <family val="2"/>
      </rPr>
      <t xml:space="preserve">K.O.
</t>
    </r>
    <r>
      <rPr>
        <sz val="10"/>
        <color theme="1"/>
        <rFont val="Arial"/>
        <family val="2"/>
      </rPr>
      <t xml:space="preserve">Einstiegs-Eier als Premium-Eier vermarktet. </t>
    </r>
    <r>
      <rPr>
        <b/>
        <sz val="10"/>
        <color theme="1"/>
        <rFont val="Arial"/>
        <family val="2"/>
      </rPr>
      <t xml:space="preserve">K.O.
</t>
    </r>
    <r>
      <rPr>
        <sz val="10"/>
        <color theme="1"/>
        <rFont val="Arial"/>
        <family val="2"/>
      </rPr>
      <t xml:space="preserve">Aufstallung: Premium-Eier nur 16 Wochen als
Premiumware vermarkten, danach
Einstiegsstufe. </t>
    </r>
    <r>
      <rPr>
        <b/>
        <sz val="10"/>
        <color theme="1"/>
        <rFont val="Arial"/>
        <family val="2"/>
      </rPr>
      <t xml:space="preserve">K.O.
Erstaudit = n.a. </t>
    </r>
  </si>
  <si>
    <t>Protokoll: 2x tgl. durchgeführte Kontrollen des Gesundheitszustandes der Tiere und über ergriffenen Maßnahmen.
Protokoll: Tgl. Kontrolle des Wasser- und Futterverbrauches.</t>
  </si>
  <si>
    <t>Werden die Anforderungen bezüglich der gesetzlichen Vorgaben erfüllt?</t>
  </si>
  <si>
    <t>Werden die Anforderungen an Manipulationen am Tier erfüllt?</t>
  </si>
  <si>
    <r>
      <t>Innerhalb Betriebsregistriernummer: 48.000 Hennen; pro Stall: 12.000 Hennen.
inkl. Paralellhaltung
Überschreitung</t>
    </r>
    <r>
      <rPr>
        <b/>
        <sz val="10"/>
        <color theme="1"/>
        <rFont val="Arial"/>
        <family val="2"/>
      </rPr>
      <t xml:space="preserve"> K.O.</t>
    </r>
  </si>
  <si>
    <t>Einzelnester: 1 Nest/6 Hennen
Gruppennester: 80 Hennen/m²
Einstreunester: 100 Hennen/m²
Tgl. während der Legephase uneingeschränkt zur Verfügung.</t>
  </si>
  <si>
    <r>
      <t xml:space="preserve">Einsatz als Prophylaxe. </t>
    </r>
    <r>
      <rPr>
        <b/>
        <sz val="10"/>
        <color theme="1"/>
        <rFont val="Arial"/>
        <family val="2"/>
      </rPr>
      <t xml:space="preserve">K.O.
</t>
    </r>
    <r>
      <rPr>
        <sz val="10"/>
        <color theme="1"/>
        <rFont val="Arial"/>
        <family val="2"/>
      </rPr>
      <t xml:space="preserve">keine tierärztliche Untersuchung und Therapie. </t>
    </r>
    <r>
      <rPr>
        <b/>
        <sz val="10"/>
        <color theme="1"/>
        <rFont val="Arial"/>
        <family val="2"/>
      </rPr>
      <t xml:space="preserve">K.O.
</t>
    </r>
    <r>
      <rPr>
        <sz val="10"/>
        <color theme="1"/>
        <rFont val="Arial"/>
        <family val="2"/>
      </rPr>
      <t>Kein Resistenztest.</t>
    </r>
    <r>
      <rPr>
        <b/>
        <sz val="10"/>
        <color theme="1"/>
        <rFont val="Arial"/>
        <family val="2"/>
      </rPr>
      <t xml:space="preserve"> K.O.
</t>
    </r>
    <r>
      <rPr>
        <sz val="10"/>
        <color theme="1"/>
        <rFont val="Arial"/>
        <family val="2"/>
      </rPr>
      <t>Einsatz Reserve-Antiobiotika, ohne Therapienotstand, ohne Vorliegen eines Resistenztestes.</t>
    </r>
    <r>
      <rPr>
        <b/>
        <sz val="10"/>
        <color theme="1"/>
        <rFont val="Arial"/>
        <family val="2"/>
      </rPr>
      <t xml:space="preserve"> K.O.
</t>
    </r>
    <r>
      <rPr>
        <sz val="10"/>
        <color theme="1"/>
        <rFont val="Arial"/>
        <family val="2"/>
      </rPr>
      <t xml:space="preserve">Keine bakteriologische Untersuchung und kein Resistenztrest bei Notfalltherapie. </t>
    </r>
    <r>
      <rPr>
        <b/>
        <sz val="10"/>
        <color theme="1"/>
        <rFont val="Arial"/>
        <family val="2"/>
      </rPr>
      <t xml:space="preserve">K.O.
</t>
    </r>
    <r>
      <rPr>
        <sz val="10"/>
        <color theme="1"/>
        <rFont val="Arial"/>
        <family val="2"/>
      </rPr>
      <t xml:space="preserve">Dokumentation aller Behandlungen, auch Endo- und Ektoparasiten. </t>
    </r>
  </si>
  <si>
    <t>Werden die Anforderungen bezüglich der Printung auf dem Ei erfüllt?</t>
  </si>
  <si>
    <t xml:space="preserve">Werden die Anforderungen bezüglich der Rahmenbedingungen erfüllt? </t>
  </si>
  <si>
    <t>Werden die Anforderungen bezüglich der Meldepflicht erfüllt?</t>
  </si>
  <si>
    <t xml:space="preserve">Ab Einstallung bis 24 h vor Ausstallung zur Verfügung; hygienisch und futter- sowie lebensmittelrechtlich unbedenklich. 
1 Pickgegenstand/500 Hennen                               </t>
  </si>
  <si>
    <t>Erkennt der Systemteilnehmer die Nutzungsbedingungen und Vorgaben der Zertifizierungsstelle an?</t>
  </si>
  <si>
    <t>Nachweis über einen gültigen Vertrag mit der Zertifizierungsgesellschaft wird im Betriebsbeschreibungsbogen bestätigt.</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</si>
  <si>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</si>
  <si>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</si>
  <si>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Werden die Anforderungen an den Bezug von Junghennen erfüllt?</t>
  </si>
  <si>
    <t>Tagesaktuelle Dokumentation.</t>
  </si>
  <si>
    <t>Gültig ab: 01.01.2023
*Übergangsfrist für Bestandsbetriebe (Zertifizierung vor 01.01.;  s. bereichsspezifische Richtlinie, Kap. 1.2): Erfassung von Abweichungen ab 01.01., Berücksichtigung in Risikoeinstufung ab 01.07.</t>
  </si>
  <si>
    <t>RL Zert 2023 3.3</t>
  </si>
  <si>
    <t>RL Zert 2023
6.4.2</t>
  </si>
  <si>
    <t xml:space="preserve">Werden die Anforderungen an das Tierbezogene Kriterium Gefiederschäden erfüllt? </t>
  </si>
  <si>
    <t xml:space="preserve">Werden die Anforderungen an die weiteren Tierbezogenen Kriterien erfüllt? </t>
  </si>
  <si>
    <r>
      <t>Abgleich der Betriebsbeschreibung, ggf. Korrektur bei betrieblichen Veränderungen.
Es ist der →</t>
    </r>
    <r>
      <rPr>
        <b/>
        <sz val="10"/>
        <color theme="1"/>
        <rFont val="Arial"/>
        <family val="2"/>
      </rPr>
      <t xml:space="preserve"> Betriebsbeschreibungsbogen</t>
    </r>
    <r>
      <rPr>
        <sz val="10"/>
        <color theme="1"/>
        <rFont val="Arial"/>
        <family val="2"/>
      </rPr>
      <t xml:space="preserve"> zu verwenden.</t>
    </r>
  </si>
  <si>
    <r>
      <rPr>
        <sz val="10"/>
        <color theme="1"/>
        <rFont val="Calibri"/>
        <family val="2"/>
      </rPr>
      <t>≤</t>
    </r>
    <r>
      <rPr>
        <sz val="10"/>
        <color theme="1"/>
        <rFont val="Arial"/>
        <family val="2"/>
      </rPr>
      <t xml:space="preserve"> 4.500 Tiere im Stall = max. 1.500 Tiere/Gruppe;
&gt; 4.500 Tiere im Stall = max. 3.000 Tiere/Gruppe;
</t>
    </r>
    <r>
      <rPr>
        <b/>
        <sz val="10"/>
        <color theme="1"/>
        <rFont val="Arial"/>
        <family val="2"/>
      </rPr>
      <t>BiB = n.a</t>
    </r>
  </si>
  <si>
    <r>
      <t xml:space="preserve">max. 7 Hennen/m² nutzbare Stallfläche 
max. 14 Hennen/m² nutzbare Stallgrundfläche
Überschreitung </t>
    </r>
    <r>
      <rPr>
        <b/>
        <sz val="10"/>
        <color theme="1"/>
        <rFont val="Arial"/>
        <family val="2"/>
      </rPr>
      <t>K.O.</t>
    </r>
  </si>
  <si>
    <t>2.5</t>
  </si>
  <si>
    <t>2.2</t>
  </si>
  <si>
    <t>3.1</t>
  </si>
  <si>
    <t>3.2</t>
  </si>
  <si>
    <r>
      <t xml:space="preserve">Aufzeichnungen und Dokumente für eine Berechnung des Warenflusses müssen auf dem Betrieb zur Einsicht bereit liegen. Eier müssen in Lieferpapieren und Rechnungen immer eindeutig mit Bezug auf das Label gekennzeichnet sein.
Keine Plausibilität. </t>
    </r>
    <r>
      <rPr>
        <b/>
        <sz val="10"/>
        <color theme="1"/>
        <rFont val="Arial"/>
        <family val="2"/>
      </rPr>
      <t xml:space="preserve">K.O.
</t>
    </r>
    <r>
      <rPr>
        <sz val="10"/>
        <color theme="1"/>
        <rFont val="Arial"/>
        <family val="2"/>
      </rPr>
      <t>Elektronische Dokumentationen werden anerkannt.</t>
    </r>
  </si>
  <si>
    <t>2.6</t>
  </si>
  <si>
    <t>2.4</t>
  </si>
  <si>
    <t>2.7</t>
  </si>
  <si>
    <r>
      <t>Erfüllung der Anforderungen für Sachkunde laut</t>
    </r>
    <r>
      <rPr>
        <sz val="10"/>
        <rFont val="Arial"/>
        <family val="2"/>
      </rPr>
      <t xml:space="preserve"> Kap. 2.7;</t>
    </r>
    <r>
      <rPr>
        <sz val="10"/>
        <color theme="1"/>
        <rFont val="Arial"/>
        <family val="2"/>
      </rPr>
      <t xml:space="preserve"> Schulung und Unterweisung für Mitarbeiter, inkl. Dokumentation.</t>
    </r>
  </si>
  <si>
    <t>2.8</t>
  </si>
  <si>
    <r>
      <t xml:space="preserve">Fortbildung des Betriebsleiters / hauptverantwortlichen Person für Tierhaltung. Alle zwei Kalenderjahre eine Fortbildung. Dokumentation und Inahlte laut </t>
    </r>
    <r>
      <rPr>
        <sz val="10"/>
        <rFont val="Arial"/>
        <family val="2"/>
      </rPr>
      <t>Kap.</t>
    </r>
    <r>
      <rPr>
        <sz val="10"/>
        <color theme="1"/>
        <rFont val="Arial"/>
        <family val="2"/>
      </rPr>
      <t xml:space="preserve"> 2.8
E-Learning-Module werden anerkannt, wenn sie mindestens 2</t>
    </r>
    <r>
      <rPr>
        <sz val="10"/>
        <color theme="1"/>
        <rFont val="Arial"/>
        <family val="2"/>
      </rPr>
      <t xml:space="preserve"> h dauern.
</t>
    </r>
    <r>
      <rPr>
        <b/>
        <sz val="10"/>
        <color theme="1"/>
        <rFont val="Arial"/>
        <family val="2"/>
      </rPr>
      <t>Erstaudit</t>
    </r>
    <r>
      <rPr>
        <b/>
        <sz val="10"/>
        <color theme="1"/>
        <rFont val="Arial"/>
        <family val="2"/>
      </rPr>
      <t xml:space="preserve"> = n.a. </t>
    </r>
  </si>
  <si>
    <t>4.12.1</t>
  </si>
  <si>
    <t>Die TSL-Eier müssen korrekt und leserlich geprintet sein. 
Printung mit: Printnummer und sofern eigene Packstelle Mindesthaltbarkeitsdatum</t>
  </si>
  <si>
    <t>2. Allgemeine Anforderungen</t>
  </si>
  <si>
    <t>4.12.2</t>
  </si>
  <si>
    <t>Werden die Anforderungen an die tgl. Tierkontrollen durch den Tierhalter erfüllt?</t>
  </si>
  <si>
    <r>
      <t xml:space="preserve">Augescheinliche Erfüllung der gesetzlichen Anforderungen laut </t>
    </r>
    <r>
      <rPr>
        <sz val="10"/>
        <color theme="1"/>
        <rFont val="Arial"/>
        <family val="2"/>
      </rPr>
      <t>Kap. 2.1</t>
    </r>
  </si>
  <si>
    <t>3.3</t>
  </si>
  <si>
    <t>3.4</t>
  </si>
  <si>
    <t>4.5</t>
  </si>
  <si>
    <t>Wird den Tieren Grit separat zum Futter angeboten?</t>
  </si>
  <si>
    <t>Pro 1000 Tiere 1 Behältnis</t>
  </si>
  <si>
    <r>
      <t>GVO-freie Fütterung.</t>
    </r>
    <r>
      <rPr>
        <b/>
        <sz val="10"/>
        <color theme="1"/>
        <rFont val="Arial"/>
        <family val="2"/>
      </rPr>
      <t xml:space="preserve"> K.O.</t>
    </r>
  </si>
  <si>
    <t>3.6</t>
  </si>
  <si>
    <t>4.2</t>
  </si>
  <si>
    <t>4.3</t>
  </si>
  <si>
    <t>Werden die an ANG bzw. BiB geknüpften Auflagen eingehalten?</t>
  </si>
  <si>
    <t>Keine ANG / BiB vorhanden = n.a.
Erstaudit = n.a.</t>
  </si>
  <si>
    <t>RL Zert 2023
6.</t>
  </si>
  <si>
    <t>3.5</t>
  </si>
  <si>
    <t>Werden die Anforderungen an eine künstlich induzierte Legepause eingehalten?*</t>
  </si>
  <si>
    <r>
      <t xml:space="preserve">Eine künstlich induzierte Legepause ist verboten.
</t>
    </r>
    <r>
      <rPr>
        <b/>
        <sz val="10"/>
        <color theme="1"/>
        <rFont val="Arial"/>
        <family val="2"/>
      </rPr>
      <t>ANG = erfüllt</t>
    </r>
  </si>
  <si>
    <t>4.4.2</t>
  </si>
  <si>
    <t>4.4.1</t>
  </si>
  <si>
    <t>Vorgehaltene Einstreu wird für Wildvögel und Schädlinge unzugänglich gelagert</t>
  </si>
  <si>
    <t>4.6</t>
  </si>
  <si>
    <t xml:space="preserve">Veränderbare Materialien: Strohballen, Heu- oder Grünfutterkörbe.
Jederzeit zur Verfügung.
1 Material/500 Hennen.
Jederzeit ab Einstallung bis 24h vor Ausstallung zur Verfügung; regelmäßig erneuert; von allen Seiten frei zugägnglich.
Ab Zugang zum Kaltscharrraum kann das Beschäftigungsmaterial anteilg in diesen eingebracht werden (bis zu 50%)                                           </t>
  </si>
  <si>
    <t>4.7</t>
  </si>
  <si>
    <t>4.8</t>
  </si>
  <si>
    <r>
      <t xml:space="preserve">Stallklima entsprechend Besatzdichte und Alter der Tiere.
Richtwert Ammoniak: 20 ppm.
Keine Zugluft; geringe Staubbelastung; Kontrolle der Stalltemperatur; Maßnahmen bei drohendem Hitzestress im Stall (siehe Angaben </t>
    </r>
    <r>
      <rPr>
        <sz val="10"/>
        <rFont val="Arial"/>
        <family val="2"/>
      </rPr>
      <t>Kap. 4.8</t>
    </r>
    <r>
      <rPr>
        <sz val="10"/>
        <color theme="1"/>
        <rFont val="Arial"/>
        <family val="2"/>
      </rPr>
      <t>).</t>
    </r>
  </si>
  <si>
    <t>4.9</t>
  </si>
  <si>
    <t>Werden flickerfusionsfreie Lampen eingesetzt?</t>
  </si>
  <si>
    <r>
      <t>Herstellernachweis kann im Audit abgeprüft werden
Lampen nicht flickerfusionsfrei =</t>
    </r>
    <r>
      <rPr>
        <b/>
        <sz val="10"/>
        <color theme="1"/>
        <rFont val="Arial"/>
        <family val="2"/>
      </rPr>
      <t xml:space="preserve"> K.O.</t>
    </r>
  </si>
  <si>
    <r>
      <t xml:space="preserve">Tageslicht.
</t>
    </r>
    <r>
      <rPr>
        <sz val="10"/>
        <color theme="1"/>
        <rFont val="Arial"/>
        <family val="2"/>
      </rPr>
      <t>Lichtöffnungsfläche 5 % der Stallgrundfläche; gleichmäßige Verteilung; Vermeidung direkter Sonneneinstrahlung. Lichtregime nach natürlichen Tag-Nacht-Rhythmus; ununterbrochene Dunkelphase von 8 h/Tag und  &lt; 0,5 Lux; Dämmerungsphasen; Lichtphase mind. 8 bzw. max. 16 h/Tag; tagsüber mind. 20 Lux im Tierbereich; Lichtstärke künstlicher Lichtquellen darf nicht durch Verschmutzung oder Umbauten beeinträchtigt sein.</t>
    </r>
  </si>
  <si>
    <t>4.10</t>
  </si>
  <si>
    <t>4.11</t>
  </si>
  <si>
    <t>Werden die Anforderungen an den KSR für Mobilställe erfüllt?</t>
  </si>
  <si>
    <t xml:space="preserve">Werden die Anforderungen an den KSR erfüllt (Mobil- und Festställe)? </t>
  </si>
  <si>
    <r>
      <t xml:space="preserve">Keine ANG. </t>
    </r>
    <r>
      <rPr>
        <b/>
        <sz val="10"/>
        <color theme="1"/>
        <rFont val="Arial"/>
        <family val="2"/>
      </rPr>
      <t xml:space="preserve">K.O.
</t>
    </r>
    <r>
      <rPr>
        <sz val="10"/>
        <color theme="1"/>
        <rFont val="Arial"/>
        <family val="2"/>
      </rPr>
      <t xml:space="preserve">KSR vorhanden. </t>
    </r>
    <r>
      <rPr>
        <b/>
        <sz val="10"/>
        <color theme="1"/>
        <rFont val="Arial"/>
        <family val="2"/>
      </rPr>
      <t xml:space="preserve">n.a.
</t>
    </r>
    <r>
      <rPr>
        <sz val="10"/>
        <color theme="1"/>
        <rFont val="Arial"/>
        <family val="2"/>
      </rPr>
      <t xml:space="preserve">Besatzdichte 6 Tiere/m²;  Scharrbereich mit zusätzliche Sandbäder nach Vorgabe in </t>
    </r>
    <r>
      <rPr>
        <sz val="10"/>
        <rFont val="Arial"/>
        <family val="2"/>
      </rPr>
      <t>Kap. 4.11</t>
    </r>
    <r>
      <rPr>
        <sz val="10"/>
        <color theme="1"/>
        <rFont val="Arial"/>
        <family val="2"/>
      </rPr>
      <t xml:space="preserve">. </t>
    </r>
    <r>
      <rPr>
        <b/>
        <sz val="10"/>
        <color theme="1"/>
        <rFont val="Arial"/>
        <family val="2"/>
      </rPr>
      <t xml:space="preserve">K.O.
</t>
    </r>
    <r>
      <rPr>
        <sz val="10"/>
        <color theme="1"/>
        <rFont val="Arial"/>
        <family val="2"/>
      </rPr>
      <t xml:space="preserve">Weitere Anforderunegn siehe </t>
    </r>
    <r>
      <rPr>
        <sz val="10"/>
        <rFont val="Arial"/>
        <family val="2"/>
      </rPr>
      <t>Kap. 4.11</t>
    </r>
  </si>
  <si>
    <t>4.6 und 4.11</t>
  </si>
  <si>
    <r>
      <t xml:space="preserve">Mind. 3 m²/1.000 Tiere </t>
    </r>
    <r>
      <rPr>
        <sz val="10"/>
        <rFont val="Arial"/>
        <family val="2"/>
      </rPr>
      <t>im KSR.</t>
    </r>
    <r>
      <rPr>
        <sz val="10"/>
        <color theme="1"/>
        <rFont val="Arial"/>
        <family val="2"/>
      </rPr>
      <t xml:space="preserve">
</t>
    </r>
    <r>
      <rPr>
        <sz val="10"/>
        <color theme="1"/>
        <rFont val="Arial"/>
        <family val="2"/>
      </rPr>
      <t>Befüllt mit geeignetem Material (Sand, Gesteinsmehl): Material muss sich von Einstreu unterscheiden.</t>
    </r>
  </si>
  <si>
    <r>
      <rPr>
        <sz val="10"/>
        <rFont val="Arial"/>
        <family val="2"/>
      </rPr>
      <t>Gesamtlukenbreite</t>
    </r>
    <r>
      <rPr>
        <sz val="10"/>
        <color theme="1"/>
        <rFont val="Arial"/>
        <family val="2"/>
      </rPr>
      <t xml:space="preserve"> 2 m/1000 Hennen
Mind. 35 cm hoch und 40 cm breit.
Gleichmäßig über Stalllängsseite verteilt.
</t>
    </r>
    <r>
      <rPr>
        <b/>
        <sz val="10"/>
        <color theme="1"/>
        <rFont val="Arial"/>
        <family val="2"/>
      </rPr>
      <t xml:space="preserve">BiB = n.a. </t>
    </r>
  </si>
  <si>
    <t>4.12.3</t>
  </si>
  <si>
    <t>4.12.4</t>
  </si>
  <si>
    <r>
      <t xml:space="preserve">Muss zur Verfügung stehen oder unverzüglich eingerichtet werden können. Material muss vorgezeigt werden können.
Visueller Kontakt zu anderen Legehennen.
Einstreu entsprechend </t>
    </r>
    <r>
      <rPr>
        <sz val="10"/>
        <color theme="1"/>
        <rFont val="Arial"/>
        <family val="2"/>
      </rPr>
      <t xml:space="preserve">Kap. 4.4.1;
Nester entsprechend </t>
    </r>
    <r>
      <rPr>
        <sz val="10"/>
        <color theme="1"/>
        <rFont val="Arial"/>
        <family val="2"/>
      </rPr>
      <t>Kap. 4.10;
Sitzstangen 20 cm/Tier;
Besatzdichte: 6 Hennen/m².
Ausreichend Futter und Wasser.
Angemesse, erforderlichenfalls tierärztlich Behandlung. Dokumentation Zu- und Abgänge.</t>
    </r>
  </si>
  <si>
    <r>
      <t>Beratun</t>
    </r>
    <r>
      <rPr>
        <sz val="10"/>
        <rFont val="Arial"/>
        <family val="2"/>
      </rPr>
      <t>g ist in Anspruch zu nehmen</t>
    </r>
    <r>
      <rPr>
        <sz val="10"/>
        <color theme="1"/>
        <rFont val="Arial"/>
        <family val="2"/>
      </rPr>
      <t>.</t>
    </r>
  </si>
  <si>
    <t>4.13</t>
  </si>
  <si>
    <t>4. Tierbezogene Kriterien</t>
  </si>
  <si>
    <t>4.1</t>
  </si>
  <si>
    <t>Weisen die Tiere keine erkennbaren Zeichen auf, die auf eine Störung des Allgemeinbefindens des Gesamtbestandes hinweisen?</t>
  </si>
  <si>
    <t>5. Fangen und Verladen</t>
  </si>
  <si>
    <t>Zum Beispiel Verletzungen, Lahmheiten, Immobilität, Apathie, Anzeichen von Schmerzen, Abmagerung, Symptome von Infektionserkrankungen, Abweichungen vom Normalverhalten.</t>
  </si>
  <si>
    <t>Protokolle des Tierhalters mit den aufgeführten Gegenmaßnahmen, die durchgeführt wurden, prüfen sowie die Dokumentation über Entwicklung der Situation.</t>
  </si>
  <si>
    <t>6.1</t>
  </si>
  <si>
    <t>6.2</t>
  </si>
  <si>
    <r>
      <t xml:space="preserve">Unverzügliche Meldung an Berater des DTSchB.
Inhalte der Meldung: Datum, Zahlenwert, Informationen zur Herde, ggf. bereits eingeleitete Sofort-Maßnahmen.
</t>
    </r>
    <r>
      <rPr>
        <b/>
        <sz val="10"/>
        <color theme="1"/>
        <rFont val="Arial"/>
        <family val="2"/>
      </rPr>
      <t>Erstaudit = n.a.</t>
    </r>
  </si>
  <si>
    <r>
      <t>Belehrung über die Vorgaben zum Fangen und Verladen. Dokumentation.
Professionelle Fangkolonnen: Vorarbeiter muss behördlich anerkannten Sachkundenachweis besitzen.
Nichtprofessionelle Fänger: Aufsicht führende Person muss einen Sachkundenachweis besitzen.</t>
    </r>
    <r>
      <rPr>
        <b/>
        <sz val="10"/>
        <color theme="1"/>
        <rFont val="Arial"/>
        <family val="2"/>
      </rPr>
      <t xml:space="preserve"> Erstaudit = n.a.</t>
    </r>
  </si>
  <si>
    <r>
      <t xml:space="preserve">Das Fangen ist nur in abgedunkelten Ställen oder in Dunkelheit durchzuführen. Tiere dürfen nicht an einem Bein über Kopf getragen werden.
Überwachung des Fangens und Verladens durch Betriebsleiter oder dessen Vertreter. Dokumentation der Überwachung, von Auffälligkeiten und eingeleitete Korrekturmaßnahmen.
</t>
    </r>
    <r>
      <rPr>
        <b/>
        <sz val="10"/>
        <color theme="1"/>
        <rFont val="Arial"/>
        <family val="2"/>
      </rPr>
      <t xml:space="preserve">Erstaudit = n.a. </t>
    </r>
  </si>
  <si>
    <r>
      <t xml:space="preserve">Dokumentation der Überschreitung sowie von 
ergriffenen Maßnahmen.
</t>
    </r>
    <r>
      <rPr>
        <b/>
        <sz val="10"/>
        <color theme="1"/>
        <rFont val="Arial"/>
        <family val="2"/>
      </rPr>
      <t>Erstaudit = n.a.</t>
    </r>
  </si>
  <si>
    <t xml:space="preserve">Werden die Anforderungen an das Tierbezogene Kriterium Mortalität erfüllt? </t>
  </si>
  <si>
    <t>6.3</t>
  </si>
  <si>
    <r>
      <t xml:space="preserve">Grenzwert: 0,5 % x Anzahl Lebensmonate
Tgl. Dokumentation; monatlich kumulativ erfassen und vergleichen.
</t>
    </r>
    <r>
      <rPr>
        <u/>
        <sz val="10"/>
        <color theme="1"/>
        <rFont val="Arial"/>
        <family val="2"/>
      </rPr>
      <t>Bitte Werte im Beschreibungsfeld eintragen.</t>
    </r>
  </si>
  <si>
    <t>6.4</t>
  </si>
  <si>
    <r>
      <t xml:space="preserve">Grenzwert: 30 %
</t>
    </r>
    <r>
      <rPr>
        <b/>
        <sz val="10"/>
        <color theme="1"/>
        <rFont val="Arial"/>
        <family val="2"/>
      </rPr>
      <t xml:space="preserve">Erstaudit= n.a. </t>
    </r>
    <r>
      <rPr>
        <sz val="10"/>
        <color theme="1"/>
        <rFont val="Arial"/>
        <family val="2"/>
      </rPr>
      <t xml:space="preserve">
</t>
    </r>
    <r>
      <rPr>
        <u/>
        <sz val="10"/>
        <color theme="1"/>
        <rFont val="Arial"/>
        <family val="2"/>
      </rPr>
      <t>Bitte Werte im Beschreibungsfeld eintragen.</t>
    </r>
  </si>
  <si>
    <t>Werden die Anforderungen an das Tierbezogene Kriterium Verletzungen erfüllt?</t>
  </si>
  <si>
    <t>6.5</t>
  </si>
  <si>
    <r>
      <t xml:space="preserve">Grenzwert: 5 %
</t>
    </r>
    <r>
      <rPr>
        <b/>
        <sz val="10"/>
        <color theme="1"/>
        <rFont val="Arial"/>
        <family val="2"/>
      </rPr>
      <t xml:space="preserve">Erstaudit = n.a. </t>
    </r>
    <r>
      <rPr>
        <sz val="10"/>
        <color theme="1"/>
        <rFont val="Arial"/>
        <family val="2"/>
      </rPr>
      <t xml:space="preserve">
</t>
    </r>
    <r>
      <rPr>
        <u/>
        <sz val="10"/>
        <color theme="1"/>
        <rFont val="Arial"/>
        <family val="2"/>
      </rPr>
      <t>Bitte Werte im Beschreibungsfeld eintragen.</t>
    </r>
  </si>
  <si>
    <t>Werden die Anforderungen an das Tierbezogene Kriterium Gewicht erfüllt?</t>
  </si>
  <si>
    <r>
      <t xml:space="preserve">Schwellenwert: 5 % der Hennen unter dem Sollgewicht.
</t>
    </r>
    <r>
      <rPr>
        <b/>
        <sz val="10"/>
        <color theme="1"/>
        <rFont val="Arial"/>
        <family val="2"/>
      </rPr>
      <t xml:space="preserve">Erstaudit = n.a. </t>
    </r>
    <r>
      <rPr>
        <sz val="10"/>
        <color theme="1"/>
        <rFont val="Arial"/>
        <family val="2"/>
      </rPr>
      <t xml:space="preserve">
</t>
    </r>
    <r>
      <rPr>
        <u/>
        <sz val="10"/>
        <color theme="1"/>
        <rFont val="Arial"/>
        <family val="2"/>
      </rPr>
      <t xml:space="preserve">
Bitte Werte im Beschreibungsfeld eintragen.</t>
    </r>
  </si>
  <si>
    <t>6.6</t>
  </si>
  <si>
    <t>6.7</t>
  </si>
  <si>
    <r>
      <t xml:space="preserve">Zusätzlich sollen folgende Kriterien erfasst und dokumentiert werden: 
• Brustbeinveränderungen
• Fußballenläsionen
• Entzündung des Legebauchs
• Kloakenvorfälle
• Schnabelzustand
</t>
    </r>
    <r>
      <rPr>
        <b/>
        <sz val="10"/>
        <color theme="1"/>
        <rFont val="Arial"/>
        <family val="2"/>
      </rPr>
      <t xml:space="preserve">Erstaudit = n.a. </t>
    </r>
    <r>
      <rPr>
        <sz val="10"/>
        <color theme="1"/>
        <rFont val="Arial"/>
        <family val="2"/>
      </rPr>
      <t xml:space="preserve">
</t>
    </r>
    <r>
      <rPr>
        <u/>
        <sz val="10"/>
        <color theme="1"/>
        <rFont val="Arial"/>
        <family val="2"/>
      </rPr>
      <t xml:space="preserve">
Bitte Werte im Beschreibungsfeld eintragen.</t>
    </r>
  </si>
  <si>
    <t>6.8</t>
  </si>
  <si>
    <r>
      <t xml:space="preserve">Meldung von Zertifikatsentzügen / melde- u./o. anzeigepflichtige Tierkrankheiten und damit zusammenhängende behördliche Anordnungen / Veränderungen an o. auf dem Betrieb / Sabotagen / Einbrüche an den DTSchB
</t>
    </r>
    <r>
      <rPr>
        <b/>
        <sz val="10"/>
        <color theme="1"/>
        <rFont val="Arial"/>
        <family val="2"/>
      </rPr>
      <t>Erstaudit = n.a.</t>
    </r>
  </si>
  <si>
    <t>Werden die TSL-Anforderungen hinsichtlich der Sachkunde der am Transport beteiligten Personen erfüllt? inklusive Sachkundenachweis.</t>
  </si>
  <si>
    <r>
      <t xml:space="preserve">Sachkundenachweis
</t>
    </r>
    <r>
      <rPr>
        <b/>
        <sz val="10"/>
        <color theme="1"/>
        <rFont val="Arial"/>
        <family val="2"/>
      </rPr>
      <t>Erstaudit = n.a.</t>
    </r>
  </si>
  <si>
    <t>7.1</t>
  </si>
  <si>
    <t>7.2</t>
  </si>
  <si>
    <t>7.3</t>
  </si>
  <si>
    <t>Werden die TSL-Anforderungen zur Transportdauer eingehalten?</t>
  </si>
  <si>
    <t>6. Anforderungen an den Transport - nur abprüfen, wenn der Betrieb unter TSL-Anforderungen schlachten lässt; falls nicht alle Punkte = n.a.</t>
  </si>
  <si>
    <t>Sind die Tiere auf dem Transport vor Nässe geschützt?</t>
  </si>
  <si>
    <t>Werden bei Außentemperaturen von &lt; 10°C Windschutznetze o. -planen auf dem Transport verwendet?</t>
  </si>
  <si>
    <t>Transportfahrzeuge werden während des Beladungsvorgangs mit mobilen Ventilatoren belüftet</t>
  </si>
  <si>
    <t>Werden die Anforderungen an die Transportfahrzeuge und die Besatzdichten eingehalten?</t>
  </si>
  <si>
    <t>Mind. 20 cm/Henne.
Nicht mehr als 50% der Sitzstangen auf einer Ebene; keine Spalten an Verbidnungsstellen, fußballengerecht.</t>
  </si>
  <si>
    <r>
      <t xml:space="preserve">Dokumentenprüfung (→ </t>
    </r>
    <r>
      <rPr>
        <b/>
        <sz val="10"/>
        <color theme="1"/>
        <rFont val="Arial"/>
        <family val="2"/>
      </rPr>
      <t>MU 9.8 o. gleichwertige Dokumentation</t>
    </r>
    <r>
      <rPr>
        <sz val="10"/>
        <color theme="1"/>
        <rFont val="Arial"/>
        <family val="2"/>
      </rPr>
      <t xml:space="preserve">), 
</t>
    </r>
    <r>
      <rPr>
        <b/>
        <sz val="10"/>
        <color theme="1"/>
        <rFont val="Arial"/>
        <family val="2"/>
      </rPr>
      <t>Erstaudit = n.a.</t>
    </r>
  </si>
  <si>
    <r>
      <t xml:space="preserve">Die Tiere müssen auf dem Transport vor Nässe geschützt werden.
Dokumentenprüfung (→ </t>
    </r>
    <r>
      <rPr>
        <b/>
        <sz val="10"/>
        <color theme="1"/>
        <rFont val="Arial"/>
        <family val="2"/>
      </rPr>
      <t>MU 9.8 o. gleichwertige Dokumentation</t>
    </r>
    <r>
      <rPr>
        <sz val="10"/>
        <color theme="1"/>
        <rFont val="Arial"/>
        <family val="2"/>
      </rPr>
      <t xml:space="preserve">), 
</t>
    </r>
    <r>
      <rPr>
        <b/>
        <sz val="10"/>
        <color theme="1"/>
        <rFont val="Arial"/>
        <family val="2"/>
      </rPr>
      <t>Erstaudit = n.a.</t>
    </r>
  </si>
  <si>
    <r>
      <t xml:space="preserve">Dokumentenprüfung (→ </t>
    </r>
    <r>
      <rPr>
        <b/>
        <sz val="10"/>
        <color theme="1"/>
        <rFont val="Arial"/>
        <family val="2"/>
      </rPr>
      <t>MU 9.8 o. gleichwertige Dokumentation</t>
    </r>
    <r>
      <rPr>
        <sz val="10"/>
        <color theme="1"/>
        <rFont val="Arial"/>
        <family val="2"/>
      </rPr>
      <t xml:space="preserve">), 
</t>
    </r>
    <r>
      <rPr>
        <b/>
        <sz val="10"/>
        <color theme="1"/>
        <rFont val="Arial"/>
        <family val="2"/>
      </rPr>
      <t>Erstaudit = n.a.
Nicht-Erfüllung = K.O.</t>
    </r>
  </si>
  <si>
    <r>
      <t xml:space="preserve">Bei Außentemperaturen &lt; 10°C werden Windschutznetze o. -planen auf dem Transport verwendet.
Dokumentenprüfung (→ </t>
    </r>
    <r>
      <rPr>
        <b/>
        <sz val="10"/>
        <color theme="1"/>
        <rFont val="Arial"/>
        <family val="2"/>
      </rPr>
      <t>MU 9.8 o. gleichwertige Dokumentation</t>
    </r>
    <r>
      <rPr>
        <sz val="10"/>
        <color theme="1"/>
        <rFont val="Arial"/>
        <family val="2"/>
      </rPr>
      <t xml:space="preserve">), 
</t>
    </r>
    <r>
      <rPr>
        <b/>
        <sz val="10"/>
        <color theme="1"/>
        <rFont val="Arial"/>
        <family val="2"/>
      </rPr>
      <t>Erstaudit = n.a.</t>
    </r>
  </si>
  <si>
    <t>Werden die Anforderungen an das Vorgehen bei einem Kannibalismusgeschehen erfüllt?</t>
  </si>
  <si>
    <r>
      <t xml:space="preserve">Professionelle Beratung muss hinzugezogen werden. Beratung im Hinblick auf Ursache(n) der Überschreitung des entsprechenden Kriteriums. Durchführung und Dokumentation vereinbarter Verbesserungsmaßnahmen.
Gilt bei Grenzwertüberschreitungen, die vom Tierhalter und vom Auditor festgestellt werden.
</t>
    </r>
    <r>
      <rPr>
        <b/>
        <sz val="10"/>
        <color theme="1"/>
        <rFont val="Arial"/>
        <family val="2"/>
      </rPr>
      <t>Erstaudit = n.a.</t>
    </r>
    <r>
      <rPr>
        <sz val="10"/>
        <color theme="1"/>
        <rFont val="Arial"/>
        <family val="2"/>
      </rPr>
      <t xml:space="preserve"> </t>
    </r>
  </si>
  <si>
    <t>Wird die Besatzdichte bei Außentemperaturen ab 24°C und Enthalpiewerten ab 60kJ/kg bzw. ab 65 kJ/kg angepasst?</t>
  </si>
  <si>
    <t>Bei über 30 °C Außentemperatur werden keine Tiere verladen oder transportiert. Ausgenommen sind Transporte, die mit Transportfahrzeugen durchgeführt werden, die mit einer funktionsfähigen Klimaanlage ausgestattet sind.</t>
  </si>
  <si>
    <t>Wird vorgehaltende Einstreu entsprechend der Anforderungen gelagert? *</t>
  </si>
  <si>
    <t>Beschaffenheit Einstreu, Lüftung, Beleuchtung, Fütterungs- und Tränkevorrichtungen werden täglich überprüft und das Ergebnis der Prüfung protokolliert.
Notstromaggregate und Alarmanlagen sind in technisch erforderlichen Abständen (z.B.Wartungsintervalle vom Hersteller) zu prüfen.</t>
  </si>
  <si>
    <r>
      <t xml:space="preserve">Das Einstallen von schnabelkupierten Legehennen ist nicht zulässig. </t>
    </r>
    <r>
      <rPr>
        <b/>
        <sz val="10"/>
        <color theme="1"/>
        <rFont val="Arial"/>
        <family val="2"/>
      </rPr>
      <t xml:space="preserve">K.O.
</t>
    </r>
    <r>
      <rPr>
        <sz val="10"/>
        <color theme="1"/>
        <rFont val="Arial"/>
        <family val="2"/>
      </rPr>
      <t>Es muss ein Nachweisdokument vorliegen.</t>
    </r>
  </si>
  <si>
    <t>Ist ein Kaltscharrraum vorhanden?</t>
  </si>
  <si>
    <r>
      <t xml:space="preserve">Größe: mind. 50 % der nutzbaren Stallgrundfläche oder Platz für max. 28 Hennen/m².
Tagesaktuelle Dokumentation Lukenöffnung- und schließung. 
Überdacht; mind. 70 % licht- und luftdurchlässig; windgeschützt; aufrecht begehbar; frei zugägnglich; entsprechend </t>
    </r>
    <r>
      <rPr>
        <sz val="10"/>
        <color theme="1"/>
        <rFont val="Arial"/>
        <family val="2"/>
      </rPr>
      <t xml:space="preserve">Kap. 4.4.1 eingstreut; mit Legereife zur Verfügung.
Zugang uneingeschränkt während der Tageslichtstunden: 
1. April - 31. Oktober: mind. 8 h,
1. November - 31. März: mind. 5 h                          </t>
    </r>
  </si>
  <si>
    <r>
      <t xml:space="preserve">Kaltscharrraum nicht vorhanden </t>
    </r>
    <r>
      <rPr>
        <b/>
        <sz val="10"/>
        <color theme="1"/>
        <rFont val="Arial"/>
        <family val="2"/>
      </rPr>
      <t>K.O.</t>
    </r>
    <r>
      <rPr>
        <sz val="10"/>
        <color theme="1"/>
        <rFont val="Arial"/>
        <family val="2"/>
      </rPr>
      <t xml:space="preserve">
</t>
    </r>
    <r>
      <rPr>
        <b/>
        <sz val="10"/>
        <color theme="1"/>
        <rFont val="Arial"/>
        <family val="2"/>
      </rPr>
      <t>ANG = n.a.</t>
    </r>
  </si>
  <si>
    <t>bezugnehmend zum Prüfpunkt lfd. Nr. 1.17*</t>
  </si>
  <si>
    <t>Werden die Anforderungen an Junghennen-Aufzuchten erfüllt?</t>
  </si>
  <si>
    <t xml:space="preserve">Werden die Anforderungn an den Scharrraum  erfüllt? </t>
  </si>
  <si>
    <t>Nachweis wird im Betriebsbeschreibungsbogen bestätigt.
Dieser enthält u.a. die Datenschutzerklärung und eine Einwilligung zur Dateneinsicht durch den DTSchB.</t>
  </si>
  <si>
    <r>
      <t>Gültiger Vertrag muss vorliegen.
Mind. 3-jährige praktische Erfahrung auf dem Gebiet Wirtschaftsgeflügel bei Verträgen mit Tierärzten, die nicht über eine Ausbildung zum Fachtierarzt verfügen.
Dokumentation von Betsandsbesuchen und Hinweisen (</t>
    </r>
    <r>
      <rPr>
        <sz val="10"/>
        <rFont val="Arial"/>
        <family val="2"/>
      </rPr>
      <t>→</t>
    </r>
    <r>
      <rPr>
        <sz val="10"/>
        <color rgb="FFFF0000"/>
        <rFont val="Arial"/>
        <family val="2"/>
      </rPr>
      <t xml:space="preserve"> </t>
    </r>
    <r>
      <rPr>
        <b/>
        <sz val="10"/>
        <color theme="1"/>
        <rFont val="Arial"/>
        <family val="2"/>
      </rPr>
      <t>MU 9.2</t>
    </r>
    <r>
      <rPr>
        <sz val="10"/>
        <color theme="1"/>
        <rFont val="Arial"/>
        <family val="2"/>
      </rPr>
      <t>).</t>
    </r>
  </si>
  <si>
    <t>Seit Inkrafttreten der TSL-Junghennen Richtlinie (01.01.2022) sind Junghennen aus TSL-zertifizierten Aufzuchten zu beziehen. Bei Nicht-Verfügbarkeit der benötigten Junghennen von TSL-Aufzuchten, müssen die Tiere alternativ von KAT-zertifizierten Aufzuchten bezogen werden.</t>
  </si>
  <si>
    <t>Vorübergehende Reduzierung der Beleuchtung bei tierärztlicher Anordnung erlaubt; Verdunkelungsmöglichkeiten sind vorzuhalten; gilt auch für Mobilställe.</t>
  </si>
  <si>
    <r>
      <t xml:space="preserve">Mobilställe: Nachweis über mögliche Angliederung.
Kein Nachweis = </t>
    </r>
    <r>
      <rPr>
        <b/>
        <sz val="10"/>
        <color theme="1"/>
        <rFont val="Arial"/>
        <family val="2"/>
      </rPr>
      <t xml:space="preserve">K.O.
</t>
    </r>
  </si>
  <si>
    <t>Werden die Anforderungen an den KSR für Mobilställe, die nach dem 01. Juni 2022 angeschafft wurden, erfüllt?*</t>
  </si>
  <si>
    <t>Für Mobilställe, die nach dem 01. Juni 2022 angeschafft wurden, steht ein Kaltscharrraum gemäß der Anforderungen des Kapitels 4.11 dauerhaft zur Verfügung*</t>
  </si>
  <si>
    <r>
      <t xml:space="preserve">Dokumentation </t>
    </r>
    <r>
      <rPr>
        <sz val="10"/>
        <rFont val="Arial"/>
        <family val="2"/>
      </rPr>
      <t>→</t>
    </r>
    <r>
      <rPr>
        <sz val="10"/>
        <color theme="1"/>
        <rFont val="Arial"/>
        <family val="2"/>
      </rPr>
      <t xml:space="preserve"> </t>
    </r>
    <r>
      <rPr>
        <b/>
        <sz val="10"/>
        <color theme="1"/>
        <rFont val="Arial"/>
        <family val="2"/>
      </rPr>
      <t>MU 9.2</t>
    </r>
  </si>
  <si>
    <r>
      <t xml:space="preserve">Verletzte, kranke Tiere oder Tiere mit Einschränkung in der Bewegungsfähigkeit müssen von dem Bestand separiert werden. </t>
    </r>
    <r>
      <rPr>
        <b/>
        <sz val="10"/>
        <color theme="1"/>
        <rFont val="Arial"/>
        <family val="2"/>
      </rPr>
      <t xml:space="preserve">K.O.
</t>
    </r>
    <r>
      <rPr>
        <sz val="10"/>
        <color theme="1"/>
        <rFont val="Arial"/>
        <family val="2"/>
      </rPr>
      <t>Tiere, die nicht therapierbar sind, müssen unverzüglich und so schonend wie möglich getötet werden. Dokumentation</t>
    </r>
    <r>
      <rPr>
        <sz val="10"/>
        <rFont val="Arial"/>
        <family val="2"/>
      </rPr>
      <t xml:space="preserve"> Nottötungen</t>
    </r>
    <r>
      <rPr>
        <sz val="10"/>
        <color theme="1"/>
        <rFont val="Arial"/>
        <family val="2"/>
      </rPr>
      <t>.Nottötung entsprechend gesetzlicher Vorgaben.</t>
    </r>
  </si>
  <si>
    <t>Ist das Krankenabteil mit mindestens einem Beschäftigungsmaterial ausgestattet?*</t>
  </si>
  <si>
    <t>Werden bei Störungen des Allgemeinbefindens der Tiere wirksame Gegenmaßnahmen ergriffen und werden diese protokolliert?*</t>
  </si>
  <si>
    <t>Werden die Anforderungen an die Tierbezogenen Kriterien, die vom Schlachtunternehmen übermittelt werden, erfüllt?*</t>
  </si>
  <si>
    <r>
      <t xml:space="preserve">Nur bewerten, wenn Tiere an einem TSL-Schlachtunternehmen geschlachtet werden.
Wird am Schlachtunternehmen erfasst, liegt dem Tierhalter vor und wird durch den Auditor geprüft
Folgende Kriterien müssen dem Tierhalter vorliegen:
• Transporttote
• Verladeschäden (Frakturen oder Luxationen der Flügel oder Beine)
• Hämatome (&gt; 3 cm Durchmesser)
• Nicht schlachtfähige und genussuntaugliche Tiere
</t>
    </r>
    <r>
      <rPr>
        <b/>
        <sz val="10"/>
        <color theme="1"/>
        <rFont val="Arial"/>
        <family val="2"/>
      </rPr>
      <t>Erstaudit =n.a.
Keine Schlachtung unter TSL = n.a.</t>
    </r>
  </si>
  <si>
    <r>
      <t xml:space="preserve">Transportdauer: max. 4 h
Dokumentenprüfung (→ </t>
    </r>
    <r>
      <rPr>
        <b/>
        <sz val="10"/>
        <color theme="1"/>
        <rFont val="Arial"/>
        <family val="2"/>
      </rPr>
      <t>MU 9.8, oder gleichwertige Dokumentation</t>
    </r>
    <r>
      <rPr>
        <sz val="10"/>
        <color theme="1"/>
        <rFont val="Arial"/>
        <family val="2"/>
      </rPr>
      <t>)</t>
    </r>
    <r>
      <rPr>
        <b/>
        <sz val="10"/>
        <color theme="1"/>
        <rFont val="Arial"/>
        <family val="2"/>
      </rPr>
      <t xml:space="preserve">
</t>
    </r>
    <r>
      <rPr>
        <sz val="10"/>
        <color theme="1"/>
        <rFont val="Arial"/>
        <family val="2"/>
      </rPr>
      <t xml:space="preserve">Von der Abfahrt des mit Tieren beladenen Transporters vom tierhaltenden Betrieb bis zur Ankunft am Schlachtunternehmen, ist die Transportdauer von vier Stunden nicht zu überschreiten.
</t>
    </r>
    <r>
      <rPr>
        <b/>
        <sz val="10"/>
        <color theme="1"/>
        <rFont val="Arial"/>
        <family val="2"/>
      </rPr>
      <t>Erstaudit = n.a.</t>
    </r>
  </si>
  <si>
    <r>
      <t xml:space="preserve">Max. zulässige Besatzdichte ab 24°C und Enthalpiewert ab 60 kJ/kg um 10 % reduzieren, ab 65 kJ/kg um 20 % reduzieren; Alternativ Erhöhung des Platzangebots in den Transportkisten um 20% bei zu erwartenden Außentemperaturen von &gt; 24°C
Dokumentenprüfung (→ </t>
    </r>
    <r>
      <rPr>
        <b/>
        <sz val="10"/>
        <color theme="1"/>
        <rFont val="Arial"/>
        <family val="2"/>
      </rPr>
      <t>MU 9.8 o. gleichwertige Dokumentation</t>
    </r>
    <r>
      <rPr>
        <sz val="10"/>
        <color theme="1"/>
        <rFont val="Arial"/>
        <family val="2"/>
      </rPr>
      <t xml:space="preserve">)
</t>
    </r>
    <r>
      <rPr>
        <b/>
        <sz val="10"/>
        <color theme="1"/>
        <rFont val="Arial"/>
        <family val="2"/>
      </rPr>
      <t>Erstaudit = n.a.</t>
    </r>
    <r>
      <rPr>
        <sz val="10"/>
        <color theme="1"/>
        <rFont val="Arial"/>
        <family val="2"/>
      </rPr>
      <t xml:space="preserve">
</t>
    </r>
    <r>
      <rPr>
        <b/>
        <sz val="10"/>
        <color theme="1"/>
        <rFont val="Arial"/>
        <family val="2"/>
      </rPr>
      <t/>
    </r>
  </si>
  <si>
    <r>
      <t>Schulungsnachweis speziell zur Erfassung der TBK. 
Erfassung laut Handbuch →</t>
    </r>
    <r>
      <rPr>
        <b/>
        <sz val="10"/>
        <color theme="1"/>
        <rFont val="Arial"/>
        <family val="2"/>
      </rPr>
      <t xml:space="preserve"> MU 9.3</t>
    </r>
    <r>
      <rPr>
        <sz val="10"/>
        <color theme="1"/>
        <rFont val="Arial"/>
        <family val="2"/>
      </rPr>
      <t xml:space="preserve">. Erfassung der TBK beim Einstallen / in der ersten Woche, 25., 37., 49., 61. und 73. Lebenswoche. Nutzung TBK-Ergebnisübersicht (→ </t>
    </r>
    <r>
      <rPr>
        <b/>
        <sz val="10"/>
        <color theme="1"/>
        <rFont val="Arial"/>
        <family val="2"/>
      </rPr>
      <t>MU 9.4</t>
    </r>
    <r>
      <rPr>
        <sz val="10"/>
        <color theme="1"/>
        <rFont val="Arial"/>
        <family val="2"/>
      </rPr>
      <t>) und Einzeltierbeurteilung (</t>
    </r>
    <r>
      <rPr>
        <b/>
        <sz val="10"/>
        <color theme="1"/>
        <rFont val="Arial"/>
        <family val="2"/>
      </rPr>
      <t>→ MU 9.5</t>
    </r>
    <r>
      <rPr>
        <sz val="10"/>
        <color theme="1"/>
        <rFont val="Arial"/>
        <family val="2"/>
      </rPr>
      <t xml:space="preserve">).
Je Stall und/oder je Tiergruppe eine separate TBK-Ergebnisübersicht.
</t>
    </r>
    <r>
      <rPr>
        <b/>
        <sz val="10"/>
        <color theme="1"/>
        <rFont val="Arial"/>
        <family val="2"/>
      </rPr>
      <t>Erstaudit = n.a.</t>
    </r>
  </si>
  <si>
    <r>
      <t xml:space="preserve">Seit 1. Januar 2022 nur Junghennen, von denen nachweislich männliche Küken derselben Zuchtlinie aufgezogen wurden; nach aktuell gültiger KAT-Vorgabe. Alternativ: Geschlechtsbestimmung im Ei vor dem 7. Bebrütungstag. </t>
    </r>
    <r>
      <rPr>
        <b/>
        <sz val="10"/>
        <color theme="1"/>
        <rFont val="Arial"/>
        <family val="2"/>
      </rPr>
      <t xml:space="preserve">K.O.
</t>
    </r>
    <r>
      <rPr>
        <sz val="10"/>
        <rFont val="Arial"/>
        <family val="2"/>
      </rPr>
      <t>Abprüfung über entsprechende Bescheinigung.</t>
    </r>
    <r>
      <rPr>
        <sz val="10"/>
        <color theme="1"/>
        <rFont val="Arial"/>
        <family val="2"/>
      </rPr>
      <t xml:space="preserve"> </t>
    </r>
  </si>
  <si>
    <t>Aktuelle Anzahl und Alter der Tiere am Tag der Kontrolle</t>
  </si>
  <si>
    <t xml:space="preserve">
RL Zert 2023
3.2</t>
  </si>
  <si>
    <t>Das Krankenabteil ist mit mindestens einem Beschäftigungsmaterial (Pickstein, Luzernebriket,o.Ä) ausgestattet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</si>
</sst>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color theme="1"/>
      <name val="Calibri"/>
      <family val="2"/>
    </font>
    <font>
      <sz val="10"/>
      <color theme="1"/>
      <name val="Arial"/>
      <family val="2"/>
    </font>
    <font>
      <vertAlign val="superscript"/>
      <sz val="10"/>
      <color theme="1"/>
      <name val="Arial"/>
      <family val="2"/>
    </font>
    <font>
      <sz val="9"/>
      <name val="Arial"/>
      <family val="2"/>
    </font>
    <font>
      <sz val="10"/>
      <color theme="1"/>
      <name val="Arial"/>
      <family val="2"/>
    </font>
    <font>
      <u/>
      <sz val="10"/>
      <color theme="1"/>
      <name val="Arial"/>
      <family val="2"/>
    </font>
    <font>
      <sz val="10"/>
      <color rgb="FFFF0000"/>
      <name val="Arial"/>
      <family val="2"/>
    </font>
    <font>
      <sz val="10"/>
      <name val="Arial"/>
      <family val="2"/>
    </font>
    <font>
      <sz val="10"/>
      <color theme="5"/>
      <name val="Arial"/>
      <family val="2"/>
    </font>
    <font>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77">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65" fontId="8" fillId="0" borderId="0" xfId="0" applyNumberFormat="1" applyFont="1" applyBorder="1" applyAlignment="1" applyProtection="1">
      <alignment horizontal="center" vertical="center" wrapText="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Alignment="1" applyProtection="1">
      <alignment horizontal="left" vertical="center" wrapText="1"/>
      <protection locked="0"/>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Alignment="1" applyProtection="1">
      <alignment horizontal="left" vertical="center" wrapText="1"/>
    </xf>
    <xf numFmtId="14" fontId="6" fillId="0" borderId="0" xfId="0" applyNumberFormat="1" applyFont="1" applyAlignment="1" applyProtection="1">
      <alignment horizontal="right" vertical="center" wrapText="1"/>
      <protection locked="0"/>
    </xf>
    <xf numFmtId="0" fontId="8" fillId="0" borderId="4" xfId="0" applyFont="1" applyBorder="1" applyAlignment="1" applyProtection="1">
      <alignment horizontal="center" vertical="center" wrapText="1"/>
    </xf>
    <xf numFmtId="1"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1"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wrapText="1"/>
      <protection locked="0"/>
    </xf>
    <xf numFmtId="1" fontId="15" fillId="0" borderId="0" xfId="0" applyNumberFormat="1" applyFont="1" applyBorder="1" applyAlignment="1" applyProtection="1">
      <alignment horizontal="left" vertical="center" wrapText="1"/>
      <protection locked="0"/>
    </xf>
    <xf numFmtId="165" fontId="15" fillId="0" borderId="0"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49" fontId="8" fillId="0" borderId="0" xfId="0" applyNumberFormat="1" applyFont="1" applyBorder="1" applyAlignment="1" applyProtection="1">
      <alignment vertical="center" wrapText="1"/>
      <protection locked="0"/>
    </xf>
    <xf numFmtId="0" fontId="8" fillId="0" borderId="0"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28" fillId="0" borderId="0" xfId="0" applyFont="1" applyBorder="1" applyAlignment="1" applyProtection="1">
      <alignment horizontal="left" vertical="center" wrapText="1"/>
      <protection locked="0"/>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9" fillId="0" borderId="0" xfId="0" applyFont="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1"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6" fillId="0" borderId="2" xfId="0" applyFont="1" applyBorder="1" applyAlignment="1" applyProtection="1">
      <alignment horizontal="left"/>
      <protection locked="0"/>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2" borderId="11" xfId="0" applyFont="1" applyFill="1" applyBorder="1" applyAlignment="1" applyProtection="1">
      <alignment horizontal="left" vertical="center" wrapText="1"/>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22"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2" borderId="1"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wrapText="1"/>
      <protection locked="0"/>
    </xf>
    <xf numFmtId="0" fontId="9" fillId="2" borderId="4"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8" fillId="0" borderId="0" xfId="0" applyFont="1" applyFill="1" applyAlignment="1" applyProtection="1">
      <alignment wrapText="1"/>
      <protection locked="0"/>
    </xf>
    <xf numFmtId="0" fontId="8" fillId="0" borderId="0" xfId="0" applyFont="1" applyAlignment="1" applyProtection="1">
      <alignment horizontal="left" wrapText="1"/>
      <protection locked="0"/>
    </xf>
    <xf numFmtId="0" fontId="8" fillId="0" borderId="0" xfId="0" applyFont="1" applyAlignment="1" applyProtection="1">
      <alignment horizontal="center" wrapText="1"/>
      <protection locked="0"/>
    </xf>
    <xf numFmtId="49" fontId="8" fillId="0" borderId="0" xfId="0" applyNumberFormat="1" applyFont="1" applyAlignment="1" applyProtection="1">
      <alignment wrapText="1"/>
      <protection locked="0"/>
    </xf>
    <xf numFmtId="0" fontId="8" fillId="0" borderId="0" xfId="0" applyNumberFormat="1" applyFont="1" applyFill="1" applyBorder="1" applyAlignment="1" applyProtection="1">
      <alignment horizontal="left"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49" fontId="26" fillId="0" borderId="0" xfId="0" applyNumberFormat="1" applyFont="1" applyFill="1" applyBorder="1" applyAlignment="1" applyProtection="1">
      <alignment horizontal="left" vertical="center" wrapText="1"/>
    </xf>
    <xf numFmtId="0" fontId="16" fillId="0" borderId="0" xfId="0" applyNumberFormat="1" applyFont="1" applyBorder="1" applyAlignment="1" applyProtection="1">
      <alignment horizontal="left" vertical="center" wrapText="1"/>
    </xf>
    <xf numFmtId="165" fontId="16"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9" fillId="0" borderId="0" xfId="0" applyFont="1" applyFill="1" applyBorder="1" applyAlignment="1" applyProtection="1">
      <alignment vertical="center" wrapText="1"/>
    </xf>
    <xf numFmtId="0" fontId="8" fillId="0" borderId="0" xfId="0" applyFont="1" applyBorder="1" applyAlignment="1" applyProtection="1">
      <alignment vertical="top" wrapText="1"/>
    </xf>
    <xf numFmtId="0" fontId="9" fillId="0" borderId="0" xfId="0" applyFont="1" applyBorder="1" applyAlignment="1" applyProtection="1">
      <alignment vertical="center"/>
    </xf>
    <xf numFmtId="0" fontId="16" fillId="0" borderId="0" xfId="0" applyNumberFormat="1" applyFont="1" applyFill="1" applyBorder="1" applyAlignment="1" applyProtection="1">
      <alignment horizontal="left" vertical="center" wrapText="1"/>
    </xf>
    <xf numFmtId="165" fontId="1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vertical="center" wrapText="1"/>
    </xf>
    <xf numFmtId="0" fontId="20" fillId="0" borderId="0" xfId="0" applyFont="1" applyBorder="1" applyAlignment="1" applyProtection="1">
      <alignment vertical="center" wrapText="1"/>
    </xf>
    <xf numFmtId="1" fontId="8" fillId="0" borderId="0" xfId="0" applyNumberFormat="1" applyFont="1" applyFill="1" applyBorder="1" applyAlignment="1" applyProtection="1">
      <alignment horizontal="left" vertical="center" wrapText="1"/>
    </xf>
    <xf numFmtId="1" fontId="23" fillId="0" borderId="0" xfId="0" applyNumberFormat="1" applyFont="1" applyFill="1" applyBorder="1" applyAlignment="1" applyProtection="1">
      <alignment horizontal="left" vertical="center" wrapText="1"/>
    </xf>
    <xf numFmtId="1" fontId="15" fillId="0" borderId="0" xfId="0" applyNumberFormat="1" applyFont="1" applyBorder="1" applyAlignment="1" applyProtection="1">
      <alignment horizontal="left" vertical="center" wrapText="1"/>
    </xf>
    <xf numFmtId="165" fontId="15" fillId="0" borderId="0" xfId="0" applyNumberFormat="1" applyFont="1" applyBorder="1" applyAlignment="1" applyProtection="1">
      <alignment horizontal="center" vertical="center" wrapText="1"/>
    </xf>
    <xf numFmtId="0" fontId="15" fillId="0" borderId="0" xfId="0" applyFont="1" applyBorder="1" applyAlignment="1" applyProtection="1">
      <alignment vertical="center" wrapText="1"/>
    </xf>
    <xf numFmtId="49" fontId="26" fillId="0" borderId="0" xfId="0" applyNumberFormat="1" applyFont="1" applyBorder="1" applyAlignment="1" applyProtection="1">
      <alignment vertical="center" wrapText="1"/>
    </xf>
    <xf numFmtId="1" fontId="15" fillId="0" borderId="0"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vertical="center" wrapText="1"/>
    </xf>
    <xf numFmtId="1" fontId="28" fillId="0" borderId="0" xfId="0" applyNumberFormat="1" applyFont="1" applyBorder="1" applyAlignment="1" applyProtection="1">
      <alignment horizontal="left" vertical="center" wrapText="1"/>
    </xf>
    <xf numFmtId="165" fontId="28" fillId="0" borderId="0" xfId="0" applyNumberFormat="1" applyFont="1" applyBorder="1" applyAlignment="1" applyProtection="1">
      <alignment horizontal="center" vertical="center" wrapText="1"/>
    </xf>
    <xf numFmtId="49" fontId="28" fillId="0" borderId="0" xfId="0" applyNumberFormat="1" applyFont="1" applyFill="1" applyBorder="1" applyAlignment="1" applyProtection="1">
      <alignment vertical="center" wrapText="1"/>
    </xf>
    <xf numFmtId="0" fontId="28" fillId="6" borderId="0" xfId="0" applyFont="1" applyFill="1" applyBorder="1" applyAlignment="1" applyProtection="1">
      <alignment vertical="center" wrapText="1"/>
    </xf>
    <xf numFmtId="49" fontId="26" fillId="0" borderId="0" xfId="0" applyNumberFormat="1" applyFont="1" applyFill="1" applyBorder="1" applyAlignment="1" applyProtection="1">
      <alignment vertical="center" wrapText="1"/>
    </xf>
  </cellXfs>
  <cellStyles count="2">
    <cellStyle name="Eingabe" xfId="1" builtinId="20"/>
    <cellStyle name="Standard" xfId="0" builtinId="0"/>
  </cellStyles>
  <dxfs count="215">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1" indent="0" justifyLastLine="0" shrinkToFit="0" readingOrder="0"/>
      <protection locked="0" hidden="0"/>
    </dxf>
    <dxf>
      <numFmt numFmtId="165" formatCode="0.0"/>
      <alignment horizont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14"/>
      <tableStyleElement type="headerRow" dxfId="213"/>
      <tableStyleElement type="totalRow" dxfId="212"/>
      <tableStyleElement type="firstColumn" dxfId="211"/>
      <tableStyleElement type="lastColumn" dxfId="210"/>
      <tableStyleElement type="firstRowStripe" dxfId="209"/>
      <tableStyleElement type="secondRowStripe" dxfId="208"/>
      <tableStyleElement type="firstColumnStripe" dxfId="207"/>
      <tableStyleElement type="secondColumnStripe" dxfId="206"/>
    </tableStyle>
    <tableStyle name="TSL_1" pivot="0" count="9">
      <tableStyleElement type="wholeTable" dxfId="205"/>
      <tableStyleElement type="headerRow" dxfId="204"/>
      <tableStyleElement type="totalRow" dxfId="203"/>
      <tableStyleElement type="firstColumn" dxfId="202"/>
      <tableStyleElement type="lastColumn" dxfId="201"/>
      <tableStyleElement type="firstRowStripe" dxfId="200"/>
      <tableStyleElement type="secondRowStripe" dxfId="199"/>
      <tableStyleElement type="firstColumnStripe" dxfId="198"/>
      <tableStyleElement type="secondColumnStripe" dxfId="197"/>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9" totalsRowShown="0" headerRowDxfId="147" dataDxfId="146" tableBorderDxfId="164">
  <autoFilter ref="B9:M29"/>
  <tableColumns count="12">
    <tableColumn id="1" name="Lfd. Nr" dataDxfId="23">
      <calculatedColumnFormula>CONCATENATE("1.",Prüfkriterien_1[[#This Row],[Hilfsspalte_Num]])</calculatedColumnFormula>
    </tableColumn>
    <tableColumn id="2" name="Hilfsspalte_Num" dataDxfId="22">
      <calculatedColumnFormula>ROW()-ROW(Prüfkriterien_1[[#Headers],[Hilfsspalte_Kom]])</calculatedColumnFormula>
    </tableColumn>
    <tableColumn id="12" name="Hilfsspalte_Kom" dataDxfId="21">
      <calculatedColumnFormula>(Prüfkriterien_1[Hilfsspalte_Num]+10)/10</calculatedColumnFormula>
    </tableColumn>
    <tableColumn id="3" name="Kapitel_x000a_Richtlinie" dataDxfId="20"/>
    <tableColumn id="4" name="Kriterium" dataDxfId="19"/>
    <tableColumn id="5" name="Erläuterung / _x000a_Durchführungshinweis" dataDxfId="18"/>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24:M129" totalsRowShown="0" headerRowDxfId="39" dataDxfId="38" tableBorderDxfId="155">
  <autoFilter ref="B124:M129"/>
  <tableColumns count="12">
    <tableColumn id="1" name="Spalte1" dataDxfId="51">
      <calculatedColumnFormula>CONCATENATE("10.",Prüfkriterien_10[[#This Row],[Spalte2]])</calculatedColumnFormula>
    </tableColumn>
    <tableColumn id="2" name="Spalte2" dataDxfId="50">
      <calculatedColumnFormula>ROW()-ROW(Prüfkriterien_10[[#Headers],[Spalte3]])</calculatedColumnFormula>
    </tableColumn>
    <tableColumn id="3" name="Spalte3" dataDxfId="49">
      <calculatedColumnFormula>(Prüfkriterien_10[Spalte2]+100)/10</calculatedColumnFormula>
    </tableColumn>
    <tableColumn id="4" name="Spalte4" dataDxfId="48"/>
    <tableColumn id="5" name="Spalte5" dataDxfId="47"/>
    <tableColumn id="6" name="Spalte6" dataDxfId="46"/>
    <tableColumn id="7" name="Spalte7" dataDxfId="45"/>
    <tableColumn id="8" name="Spalte8" dataDxfId="44"/>
    <tableColumn id="9" name="Spalte9" dataDxfId="43"/>
    <tableColumn id="10" name="Spalte10" dataDxfId="42"/>
    <tableColumn id="11" name="Spalte11" dataDxfId="41"/>
    <tableColumn id="12" name="Spalte12" dataDxfId="4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31:M136" totalsRowShown="0" headerRowDxfId="25" dataDxfId="24" tableBorderDxfId="154">
  <autoFilter ref="B131:M136"/>
  <tableColumns count="12">
    <tableColumn id="1" name="Spalte1" dataDxfId="37">
      <calculatedColumnFormula>CONCATENATE("11.",Prüfkriterien_11[[#This Row],[Spalte2]])</calculatedColumnFormula>
    </tableColumn>
    <tableColumn id="2" name="Spalte2" dataDxfId="36">
      <calculatedColumnFormula>ROW()-ROW(Prüfkriterien_11[[#Headers],[Spalte3]])</calculatedColumnFormula>
    </tableColumn>
    <tableColumn id="3" name="Spalte3" dataDxfId="35">
      <calculatedColumnFormula>(Prüfkriterien_11[Spalte2]+110)/10</calculatedColumnFormula>
    </tableColumn>
    <tableColumn id="4" name="Spalte4" dataDxfId="34"/>
    <tableColumn id="5" name="Spalte5" dataDxfId="33"/>
    <tableColumn id="6" name="Spalte6" dataDxfId="32"/>
    <tableColumn id="7" name="Spalte7" dataDxfId="31"/>
    <tableColumn id="8" name="Spalte8" dataDxfId="30"/>
    <tableColumn id="9" name="Spalte9" dataDxfId="29"/>
    <tableColumn id="10" name="Spalte10" dataDxfId="28"/>
    <tableColumn id="11" name="Spalte11" dataDxfId="27"/>
    <tableColumn id="12" name="Spalte12" dataDxfId="2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1:M42" totalsRowShown="0" headerRowDxfId="133" dataDxfId="132" tableBorderDxfId="163">
  <autoFilter ref="B31:M42"/>
  <tableColumns count="12">
    <tableColumn id="1" name="Spalte1" dataDxfId="145">
      <calculatedColumnFormula>CONCATENATE("2.",Prüfkriterien_2[[#This Row],[Spalte2]])</calculatedColumnFormula>
    </tableColumn>
    <tableColumn id="2" name="Spalte2" dataDxfId="144">
      <calculatedColumnFormula>ROW()-ROW(Prüfkriterien_2[[#Headers],[Spalte3]])</calculatedColumnFormula>
    </tableColumn>
    <tableColumn id="3" name="Spalte3" dataDxfId="143">
      <calculatedColumnFormula>(Prüfkriterien_2[[#This Row],[Spalte2]]+20)/10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4:M70" totalsRowShown="0" headerRowDxfId="125" dataDxfId="124" tableBorderDxfId="162">
  <autoFilter ref="B44:M70"/>
  <tableColumns count="12">
    <tableColumn id="1" name="Spalte1" dataDxfId="17">
      <calculatedColumnFormula>CONCATENATE("3.",Prüfkriterien_3[[#This Row],[Spalte2]])</calculatedColumnFormula>
    </tableColumn>
    <tableColumn id="2" name="Spalte2" dataDxfId="16">
      <calculatedColumnFormula>ROW()-ROW(Prüfkriterien_3[[#Headers],[Spalte3]])</calculatedColumnFormula>
    </tableColumn>
    <tableColumn id="3" name="Spalte3" dataDxfId="15">
      <calculatedColumnFormula>(Prüfkriterien_3[[#This Row],[Spalte2]]+30)/10</calculatedColumnFormula>
    </tableColumn>
    <tableColumn id="4" name="Spalte4" dataDxfId="14"/>
    <tableColumn id="5" name="Spalte5" dataDxfId="13"/>
    <tableColumn id="6" name="Spalte6" dataDxfId="12"/>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72:M87" totalsRowShown="0" headerRowDxfId="111" dataDxfId="110" tableBorderDxfId="161">
  <autoFilter ref="B72:M87"/>
  <tableColumns count="12">
    <tableColumn id="1" name="Spalte1" dataDxfId="123">
      <calculatedColumnFormula>CONCATENATE("4.",Prüfkriterien_4[[#This Row],[Spalte2]])</calculatedColumnFormula>
    </tableColumn>
    <tableColumn id="2" name="Spalte2" dataDxfId="122">
      <calculatedColumnFormula>ROW()-ROW(Prüfkriterien_4[[#Headers],[Spalte3]])</calculatedColumnFormula>
    </tableColumn>
    <tableColumn id="3" name="Spalte3" dataDxfId="121">
      <calculatedColumnFormula>(Prüfkriterien_4[Spalte2]+40)/10</calculatedColumnFormula>
    </tableColumn>
    <tableColumn id="4" name="Spalte4" dataDxfId="120"/>
    <tableColumn id="5" name="Spalte5" dataDxfId="119"/>
    <tableColumn id="6" name="Spalte6" dataDxfId="118"/>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89:M91" totalsRowShown="0" headerRowDxfId="103" dataDxfId="102" tableBorderDxfId="160">
  <autoFilter ref="B89:M91"/>
  <tableColumns count="12">
    <tableColumn id="1" name="Spalte1" dataDxfId="11">
      <calculatedColumnFormula>CONCATENATE("5.",Prüfkriterien_5[[#This Row],[Spalte2]])</calculatedColumnFormula>
    </tableColumn>
    <tableColumn id="2" name="Spalte2" dataDxfId="10">
      <calculatedColumnFormula>ROW()-ROW(Prüfkriterien_5[[#Headers],[Spalte3]])</calculatedColumnFormula>
    </tableColumn>
    <tableColumn id="3" name="Spalte3" dataDxfId="9">
      <calculatedColumnFormula>(Prüfkriterien_5[Spalte2]+50)/10</calculatedColumnFormula>
    </tableColumn>
    <tableColumn id="4" name="Spalte4" dataDxfId="8"/>
    <tableColumn id="5" name="Spalte5" dataDxfId="7"/>
    <tableColumn id="6" name="Spalte6" dataDxfId="6"/>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93:M101" totalsRowShown="0" headerRowDxfId="95" dataDxfId="94" tableBorderDxfId="159">
  <autoFilter ref="B93:M101"/>
  <tableColumns count="12">
    <tableColumn id="1" name="Spalte1" dataDxfId="5">
      <calculatedColumnFormula>CONCATENATE("6.",Prüfkriterien_6[[#This Row],[Spalte2]])</calculatedColumnFormula>
    </tableColumn>
    <tableColumn id="2" name="Spalte2" dataDxfId="4">
      <calculatedColumnFormula>ROW()-ROW(Prüfkriterien_6[[#Headers],[Spalte3]])</calculatedColumnFormula>
    </tableColumn>
    <tableColumn id="3" name="Spalte3" dataDxfId="3">
      <calculatedColumnFormula>(Prüfkriterien_6[Spalte2]+60)/10</calculatedColumnFormula>
    </tableColumn>
    <tableColumn id="4" name="Spalte4" dataDxfId="2"/>
    <tableColumn id="5" name="Spalte5" dataDxfId="1"/>
    <tableColumn id="6" name="Spalte6" dataDxfId="0"/>
    <tableColumn id="7" name="Spalte7" dataDxfId="101"/>
    <tableColumn id="8" name="Spalte8" dataDxfId="100"/>
    <tableColumn id="9" name="Spalte9" dataDxfId="99"/>
    <tableColumn id="10" name="Spalte10" dataDxfId="98"/>
    <tableColumn id="11" name="Spalte11" dataDxfId="97"/>
    <tableColumn id="12" name="Spalte12" dataDxfId="96"/>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03:M108" totalsRowShown="0" headerRowDxfId="81" dataDxfId="80" tableBorderDxfId="158">
  <autoFilter ref="B103:M108"/>
  <tableColumns count="12">
    <tableColumn id="1" name="Spalte1" dataDxfId="93">
      <calculatedColumnFormula>CONCATENATE("7.",Prüfkriterien_7[[#This Row],[Spalte2]])</calculatedColumnFormula>
    </tableColumn>
    <tableColumn id="2" name="Spalte2" dataDxfId="92">
      <calculatedColumnFormula>ROW()-ROW(Prüfkriterien_7[[#Headers],[Spalte3]])</calculatedColumnFormula>
    </tableColumn>
    <tableColumn id="3" name="Spalte3" dataDxfId="91">
      <calculatedColumnFormula>(Prüfkriterien_7[Spalte2]+70)/10</calculatedColumnFormula>
    </tableColumn>
    <tableColumn id="4" name="Spalte4" dataDxfId="90"/>
    <tableColumn id="5" name="Spalte5" dataDxfId="89"/>
    <tableColumn id="6" name="Spalte6" dataDxfId="88"/>
    <tableColumn id="7" name="Spalte7" dataDxfId="87"/>
    <tableColumn id="8" name="Spalte8" dataDxfId="86"/>
    <tableColumn id="9" name="Spalte9" dataDxfId="85"/>
    <tableColumn id="10" name="Spalte10" dataDxfId="84"/>
    <tableColumn id="11" name="Spalte11" dataDxfId="83"/>
    <tableColumn id="12" name="Spalte12" dataDxfId="82"/>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10:M115" totalsRowShown="0" headerRowDxfId="67" dataDxfId="66" tableBorderDxfId="157">
  <autoFilter ref="B110:M115"/>
  <tableColumns count="12">
    <tableColumn id="1" name="Spalte1" dataDxfId="79">
      <calculatedColumnFormula>CONCATENATE("8.",Prüfkriterien_8[[#This Row],[Spalte2]])</calculatedColumnFormula>
    </tableColumn>
    <tableColumn id="2" name="Spalte2" dataDxfId="78">
      <calculatedColumnFormula>ROW()-ROW(Prüfkriterien_8[[#Headers],[Spalte3]])</calculatedColumnFormula>
    </tableColumn>
    <tableColumn id="3" name="Spalte3" dataDxfId="77">
      <calculatedColumnFormula>(Prüfkriterien_8[Spalte2]+80)/10</calculatedColumnFormula>
    </tableColumn>
    <tableColumn id="4" name="Spalte4" dataDxfId="76"/>
    <tableColumn id="5" name="Spalte5" dataDxfId="75"/>
    <tableColumn id="6" name="Spalte6" dataDxfId="74"/>
    <tableColumn id="7" name="Spalte7" dataDxfId="73"/>
    <tableColumn id="8" name="Spalte8" dataDxfId="72"/>
    <tableColumn id="9" name="Spalte9" dataDxfId="71"/>
    <tableColumn id="10" name="Spalte10" dataDxfId="70"/>
    <tableColumn id="11" name="Spalte11" dataDxfId="69"/>
    <tableColumn id="12" name="Spalte12" dataDxfId="68"/>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7:M122" totalsRowShown="0" headerRowDxfId="53" dataDxfId="52" tableBorderDxfId="156">
  <autoFilter ref="B117:M122"/>
  <tableColumns count="12">
    <tableColumn id="1" name="Spalte1" dataDxfId="65">
      <calculatedColumnFormula>CONCATENATE("9.",Prüfkriterien_9[[#This Row],[Spalte2]])</calculatedColumnFormula>
    </tableColumn>
    <tableColumn id="2" name="Spalte2" dataDxfId="64">
      <calculatedColumnFormula>ROW()-ROW(Prüfkriterien_9[[#Headers],[Spalte3]])</calculatedColumnFormula>
    </tableColumn>
    <tableColumn id="3" name="Spalte3" dataDxfId="63">
      <calculatedColumnFormula>(Prüfkriterien_9[Spalte2]+90)/10</calculatedColumnFormula>
    </tableColumn>
    <tableColumn id="4" name="Spalte4" dataDxfId="62"/>
    <tableColumn id="5" name="Spalte5" dataDxfId="61"/>
    <tableColumn id="6" name="Spalte6" dataDxfId="60"/>
    <tableColumn id="7" name="Spalte7" dataDxfId="59"/>
    <tableColumn id="8" name="Spalte8" dataDxfId="58"/>
    <tableColumn id="9" name="Spalte9" dataDxfId="57"/>
    <tableColumn id="10" name="Spalte10" dataDxfId="56"/>
    <tableColumn id="11" name="Spalte11" dataDxfId="55"/>
    <tableColumn id="12" name="Spalte12" dataDxfId="54"/>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B2" sqref="B2:L2"/>
    </sheetView>
  </sheetViews>
  <sheetFormatPr baseColWidth="10" defaultColWidth="8.85546875" defaultRowHeight="14.25" x14ac:dyDescent="0.2"/>
  <cols>
    <col min="1" max="1" width="1.140625" style="6" customWidth="1"/>
    <col min="2" max="2" width="3.5703125" style="6" customWidth="1"/>
    <col min="3" max="3" width="1.5703125" style="6" customWidth="1"/>
    <col min="4" max="5" width="8.5703125" style="6" customWidth="1"/>
    <col min="6" max="6" width="40.5703125" style="6" customWidth="1"/>
    <col min="7" max="7" width="26.5703125" style="6" customWidth="1"/>
    <col min="8" max="8" width="18.5703125" style="6" customWidth="1"/>
    <col min="9" max="9" width="26.5703125" style="6" customWidth="1"/>
    <col min="10" max="10" width="18.5703125" style="6" customWidth="1"/>
    <col min="11" max="11" width="26.5703125" style="6" customWidth="1"/>
    <col min="12" max="12" width="18.5703125" style="6" customWidth="1"/>
    <col min="13" max="13" width="1.140625" style="6" customWidth="1"/>
    <col min="14" max="16384" width="8.85546875" style="6"/>
  </cols>
  <sheetData>
    <row r="1" spans="2:12" ht="6" customHeight="1" x14ac:dyDescent="0.2"/>
    <row r="2" spans="2:12" s="10" customFormat="1" ht="18" customHeight="1" x14ac:dyDescent="0.25">
      <c r="B2" s="85" t="str">
        <f>"Checkliste "&amp;_RLV&amp;" Einstiegsstufe"</f>
        <v>Checkliste Legehennen Einstiegsstufe</v>
      </c>
      <c r="C2" s="85"/>
      <c r="D2" s="85"/>
      <c r="E2" s="85"/>
      <c r="F2" s="85"/>
      <c r="G2" s="85"/>
      <c r="H2" s="85"/>
      <c r="I2" s="85"/>
      <c r="J2" s="85"/>
      <c r="K2" s="85"/>
      <c r="L2" s="85"/>
    </row>
    <row r="3" spans="2:12" ht="6" customHeight="1" x14ac:dyDescent="0.2"/>
    <row r="4" spans="2:12" ht="27" customHeight="1" x14ac:dyDescent="0.2"/>
    <row r="5" spans="2:12" s="24" customFormat="1" ht="27" customHeight="1" x14ac:dyDescent="0.25">
      <c r="B5" s="86" t="s">
        <v>0</v>
      </c>
      <c r="C5" s="86"/>
      <c r="D5" s="86"/>
      <c r="E5" s="86"/>
      <c r="F5" s="86"/>
      <c r="G5" s="86"/>
      <c r="H5" s="86"/>
      <c r="I5" s="86"/>
      <c r="J5" s="86"/>
      <c r="K5" s="86"/>
      <c r="L5" s="86"/>
    </row>
    <row r="6" spans="2:12" s="24" customFormat="1" ht="29.45" customHeight="1" x14ac:dyDescent="0.25">
      <c r="B6" s="83" t="s">
        <v>82</v>
      </c>
      <c r="C6" s="83"/>
      <c r="D6" s="83"/>
      <c r="E6" s="83"/>
      <c r="F6" s="83"/>
      <c r="G6" s="87"/>
      <c r="H6" s="87"/>
      <c r="I6" s="87"/>
      <c r="J6" s="87"/>
      <c r="K6" s="87"/>
      <c r="L6" s="87"/>
    </row>
    <row r="7" spans="2:12" s="24" customFormat="1" ht="29.45" customHeight="1" x14ac:dyDescent="0.25">
      <c r="B7" s="83" t="s">
        <v>81</v>
      </c>
      <c r="C7" s="83"/>
      <c r="D7" s="83"/>
      <c r="E7" s="83"/>
      <c r="F7" s="83"/>
      <c r="G7" s="87"/>
      <c r="H7" s="87"/>
      <c r="I7" s="87"/>
      <c r="J7" s="87"/>
      <c r="K7" s="87"/>
      <c r="L7" s="87"/>
    </row>
    <row r="8" spans="2:12" s="24" customFormat="1" ht="29.45" customHeight="1" x14ac:dyDescent="0.25">
      <c r="B8" s="88" t="s">
        <v>287</v>
      </c>
      <c r="C8" s="89"/>
      <c r="D8" s="89"/>
      <c r="E8" s="89"/>
      <c r="F8" s="90"/>
      <c r="G8" s="79"/>
      <c r="H8" s="80"/>
      <c r="I8" s="80"/>
      <c r="J8" s="80"/>
      <c r="K8" s="80"/>
      <c r="L8" s="81"/>
    </row>
    <row r="9" spans="2:12" s="24" customFormat="1" ht="29.45" customHeight="1" x14ac:dyDescent="0.25">
      <c r="B9" s="83" t="s">
        <v>1</v>
      </c>
      <c r="C9" s="83"/>
      <c r="D9" s="83"/>
      <c r="E9" s="83"/>
      <c r="F9" s="83"/>
      <c r="G9" s="87"/>
      <c r="H9" s="87"/>
      <c r="I9" s="87"/>
      <c r="J9" s="87"/>
      <c r="K9" s="87"/>
      <c r="L9" s="87"/>
    </row>
    <row r="10" spans="2:12" s="24" customFormat="1" ht="29.45" customHeight="1" x14ac:dyDescent="0.25">
      <c r="B10" s="83" t="s">
        <v>2</v>
      </c>
      <c r="C10" s="83"/>
      <c r="D10" s="83"/>
      <c r="E10" s="83"/>
      <c r="F10" s="83"/>
      <c r="G10" s="87"/>
      <c r="H10" s="87"/>
      <c r="I10" s="87"/>
      <c r="J10" s="87"/>
      <c r="K10" s="87"/>
      <c r="L10" s="87"/>
    </row>
    <row r="11" spans="2:12" s="24" customFormat="1" ht="29.45" customHeight="1" x14ac:dyDescent="0.25">
      <c r="B11" s="83" t="s">
        <v>3</v>
      </c>
      <c r="C11" s="83"/>
      <c r="D11" s="83"/>
      <c r="E11" s="83"/>
      <c r="F11" s="83"/>
      <c r="G11" s="87"/>
      <c r="H11" s="87"/>
      <c r="I11" s="87"/>
      <c r="J11" s="87"/>
      <c r="K11" s="87"/>
      <c r="L11" s="87"/>
    </row>
    <row r="12" spans="2:12" s="24" customFormat="1" ht="29.45" customHeight="1" x14ac:dyDescent="0.25">
      <c r="B12" s="83" t="s">
        <v>4</v>
      </c>
      <c r="C12" s="83"/>
      <c r="D12" s="83"/>
      <c r="E12" s="83"/>
      <c r="F12" s="83"/>
      <c r="G12" s="87"/>
      <c r="H12" s="87"/>
      <c r="I12" s="87"/>
      <c r="J12" s="87"/>
      <c r="K12" s="87"/>
      <c r="L12" s="87"/>
    </row>
    <row r="13" spans="2:12" s="24" customFormat="1" ht="29.45" customHeight="1" x14ac:dyDescent="0.25">
      <c r="B13" s="83" t="s">
        <v>5</v>
      </c>
      <c r="C13" s="83"/>
      <c r="D13" s="83"/>
      <c r="E13" s="83"/>
      <c r="F13" s="83"/>
      <c r="G13" s="87"/>
      <c r="H13" s="87"/>
      <c r="I13" s="87"/>
      <c r="J13" s="87"/>
      <c r="K13" s="87"/>
      <c r="L13" s="87"/>
    </row>
    <row r="14" spans="2:12" s="24" customFormat="1" ht="29.45" customHeight="1" x14ac:dyDescent="0.25">
      <c r="B14" s="83" t="s">
        <v>6</v>
      </c>
      <c r="C14" s="83"/>
      <c r="D14" s="83"/>
      <c r="E14" s="83"/>
      <c r="F14" s="83"/>
      <c r="G14" s="28" t="s">
        <v>62</v>
      </c>
      <c r="H14" s="40"/>
      <c r="I14" s="28" t="s">
        <v>63</v>
      </c>
      <c r="J14" s="40"/>
      <c r="K14" s="28" t="s">
        <v>64</v>
      </c>
      <c r="L14" s="40"/>
    </row>
    <row r="15" spans="2:12" s="24" customFormat="1" ht="29.45" customHeight="1" x14ac:dyDescent="0.25">
      <c r="B15" s="82" t="s">
        <v>61</v>
      </c>
      <c r="C15" s="82"/>
      <c r="D15" s="82"/>
      <c r="E15" s="82"/>
      <c r="F15" s="82"/>
      <c r="G15" s="92"/>
      <c r="H15" s="92"/>
      <c r="I15" s="92"/>
      <c r="J15" s="92"/>
      <c r="K15" s="92"/>
      <c r="L15" s="92"/>
    </row>
    <row r="16" spans="2:12" s="24" customFormat="1" ht="29.45" customHeight="1" x14ac:dyDescent="0.25">
      <c r="B16" s="82" t="s">
        <v>7</v>
      </c>
      <c r="C16" s="82"/>
      <c r="D16" s="82"/>
      <c r="E16" s="82"/>
      <c r="F16" s="82"/>
      <c r="G16" s="41" t="s">
        <v>60</v>
      </c>
      <c r="H16" s="13"/>
      <c r="I16" s="41" t="s">
        <v>10</v>
      </c>
      <c r="J16" s="13"/>
      <c r="K16" s="41" t="s">
        <v>11</v>
      </c>
      <c r="L16" s="14"/>
    </row>
    <row r="17" spans="2:12" s="24" customFormat="1" ht="29.45" customHeight="1" x14ac:dyDescent="0.25">
      <c r="B17" s="82" t="s">
        <v>8</v>
      </c>
      <c r="C17" s="82"/>
      <c r="D17" s="82"/>
      <c r="E17" s="82"/>
      <c r="F17" s="82"/>
      <c r="G17" s="93"/>
      <c r="H17" s="93"/>
      <c r="I17" s="93"/>
      <c r="J17" s="93"/>
      <c r="K17" s="93"/>
      <c r="L17" s="93"/>
    </row>
    <row r="18" spans="2:12" s="24" customFormat="1" ht="29.45" customHeight="1" x14ac:dyDescent="0.25">
      <c r="B18" s="82" t="s">
        <v>9</v>
      </c>
      <c r="C18" s="82"/>
      <c r="D18" s="82"/>
      <c r="E18" s="82"/>
      <c r="F18" s="82"/>
      <c r="G18" s="87"/>
      <c r="H18" s="87"/>
      <c r="I18" s="87"/>
      <c r="J18" s="87"/>
      <c r="K18" s="87"/>
      <c r="L18" s="87"/>
    </row>
    <row r="19" spans="2:12" ht="29.25" customHeight="1" x14ac:dyDescent="0.2">
      <c r="B19" s="82" t="s">
        <v>83</v>
      </c>
      <c r="C19" s="82"/>
      <c r="D19" s="82"/>
      <c r="E19" s="82"/>
      <c r="F19" s="82"/>
      <c r="G19" s="83"/>
      <c r="H19" s="83"/>
      <c r="I19" s="83"/>
      <c r="J19" s="83"/>
      <c r="K19" s="83"/>
      <c r="L19" s="83"/>
    </row>
    <row r="21" spans="2:12" ht="14.1" customHeight="1" x14ac:dyDescent="0.2"/>
    <row r="22" spans="2:12" s="10" customFormat="1" ht="14.1" customHeight="1" x14ac:dyDescent="0.2">
      <c r="B22" s="94" t="s">
        <v>12</v>
      </c>
      <c r="C22" s="94"/>
      <c r="D22" s="94"/>
      <c r="E22" s="94"/>
      <c r="F22" s="94"/>
      <c r="G22" s="94"/>
      <c r="H22" s="94"/>
      <c r="I22" s="94"/>
      <c r="J22" s="94"/>
      <c r="K22" s="94"/>
      <c r="L22" s="94"/>
    </row>
    <row r="23" spans="2:12" ht="6.6" customHeight="1" x14ac:dyDescent="0.2">
      <c r="B23" s="2"/>
      <c r="C23" s="2"/>
      <c r="D23" s="2"/>
      <c r="E23" s="2"/>
      <c r="F23" s="2"/>
      <c r="G23" s="2"/>
      <c r="H23" s="2"/>
      <c r="I23" s="2"/>
      <c r="J23" s="2"/>
      <c r="K23" s="2"/>
      <c r="L23" s="2"/>
    </row>
    <row r="24" spans="2:12" s="10" customFormat="1" ht="14.1" customHeight="1" x14ac:dyDescent="0.25">
      <c r="B24" s="15"/>
      <c r="C24" s="25"/>
      <c r="D24" s="49" t="s">
        <v>13</v>
      </c>
      <c r="E24" s="49"/>
      <c r="F24" s="49"/>
      <c r="G24" s="49"/>
      <c r="H24" s="49"/>
      <c r="I24" s="49"/>
      <c r="J24" s="49"/>
      <c r="K24" s="49"/>
      <c r="L24" s="49"/>
    </row>
    <row r="25" spans="2:12" ht="14.1" customHeight="1" x14ac:dyDescent="0.2">
      <c r="B25" s="3"/>
      <c r="C25" s="3"/>
      <c r="D25" s="48"/>
      <c r="E25" s="48"/>
      <c r="F25" s="48"/>
      <c r="G25" s="48"/>
      <c r="H25" s="48"/>
      <c r="I25" s="48"/>
      <c r="J25" s="48"/>
      <c r="K25" s="48"/>
      <c r="L25" s="48"/>
    </row>
    <row r="26" spans="2:12" x14ac:dyDescent="0.2">
      <c r="B26" s="15"/>
      <c r="C26" s="25"/>
      <c r="D26" s="49" t="s">
        <v>14</v>
      </c>
      <c r="E26" s="49"/>
      <c r="F26" s="49"/>
      <c r="G26" s="49"/>
      <c r="H26" s="49"/>
      <c r="I26" s="49"/>
      <c r="J26" s="49"/>
      <c r="K26" s="49"/>
      <c r="L26" s="49"/>
    </row>
    <row r="27" spans="2:12" x14ac:dyDescent="0.2">
      <c r="B27" s="2"/>
      <c r="C27" s="2"/>
      <c r="D27" s="2"/>
      <c r="E27" s="2"/>
      <c r="F27" s="2"/>
      <c r="G27" s="2"/>
      <c r="H27" s="2"/>
      <c r="I27" s="2"/>
      <c r="J27" s="2"/>
      <c r="K27" s="2"/>
      <c r="L27" s="2"/>
    </row>
    <row r="28" spans="2:12" ht="27" customHeight="1" x14ac:dyDescent="0.2">
      <c r="B28" s="84" t="s">
        <v>84</v>
      </c>
      <c r="C28" s="84"/>
      <c r="D28" s="84"/>
      <c r="E28" s="84"/>
      <c r="F28" s="84"/>
      <c r="G28" s="84"/>
      <c r="H28" s="84"/>
      <c r="I28" s="84"/>
      <c r="J28" s="84"/>
      <c r="K28" s="84"/>
      <c r="L28" s="84"/>
    </row>
    <row r="30" spans="2:12" x14ac:dyDescent="0.2">
      <c r="B30" s="98"/>
      <c r="C30" s="98"/>
      <c r="D30" s="98"/>
      <c r="E30" s="98"/>
      <c r="F30" s="98"/>
      <c r="G30" s="29"/>
      <c r="H30" s="29"/>
      <c r="I30" s="29"/>
      <c r="J30" s="29"/>
      <c r="K30" s="29"/>
      <c r="L30" s="29"/>
    </row>
    <row r="31" spans="2:12" ht="14.45" customHeight="1" x14ac:dyDescent="0.2">
      <c r="B31" s="91" t="s">
        <v>16</v>
      </c>
      <c r="C31" s="91"/>
      <c r="D31" s="91"/>
      <c r="E31" s="91"/>
      <c r="F31" s="96" t="s">
        <v>19</v>
      </c>
      <c r="G31" s="97"/>
      <c r="H31" s="97"/>
      <c r="I31" s="97"/>
      <c r="J31" s="97"/>
      <c r="K31" s="95" t="s">
        <v>18</v>
      </c>
      <c r="L31" s="95"/>
    </row>
    <row r="32" spans="2:12" ht="6" customHeight="1" x14ac:dyDescent="0.2"/>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30:F30"/>
    <mergeCell ref="B10:F10"/>
    <mergeCell ref="B12:F12"/>
    <mergeCell ref="B8:F8"/>
    <mergeCell ref="B11:F11"/>
    <mergeCell ref="B14:F14"/>
    <mergeCell ref="B13:F13"/>
    <mergeCell ref="G8:L8"/>
    <mergeCell ref="B19:F19"/>
    <mergeCell ref="G19:L19"/>
    <mergeCell ref="B28:L28"/>
    <mergeCell ref="B2:L2"/>
    <mergeCell ref="B5:L5"/>
    <mergeCell ref="B6:F6"/>
    <mergeCell ref="B7:F7"/>
    <mergeCell ref="B18:F18"/>
    <mergeCell ref="G6:L6"/>
    <mergeCell ref="G7:L7"/>
    <mergeCell ref="G9:L9"/>
    <mergeCell ref="G10:L10"/>
    <mergeCell ref="G11:L11"/>
    <mergeCell ref="G12:L12"/>
    <mergeCell ref="B9:F9"/>
  </mergeCells>
  <dataValidations disablePrompts="1"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
&amp;C&amp;G&amp;R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4" zoomScale="80" zoomScaleNormal="80" zoomScalePageLayoutView="80" workbookViewId="0">
      <selection activeCell="F68" sqref="F68"/>
    </sheetView>
  </sheetViews>
  <sheetFormatPr baseColWidth="10" defaultColWidth="8.85546875" defaultRowHeight="14.25" x14ac:dyDescent="0.25"/>
  <cols>
    <col min="1" max="1" width="1.140625" style="10" customWidth="1"/>
    <col min="2" max="2" width="8.5703125" style="10" customWidth="1"/>
    <col min="3" max="3" width="24.5703125" style="10" customWidth="1"/>
    <col min="4" max="5" width="32.5703125" style="10" customWidth="1"/>
    <col min="6" max="6" width="16.5703125" style="16" customWidth="1"/>
    <col min="7" max="7" width="40.5703125" style="10" customWidth="1"/>
    <col min="8" max="8" width="24.5703125" style="10" customWidth="1"/>
    <col min="9" max="9" width="16.5703125" style="10" customWidth="1"/>
    <col min="10" max="10" width="1.140625" style="10" customWidth="1"/>
    <col min="11" max="16384" width="8.85546875" style="10"/>
  </cols>
  <sheetData>
    <row r="1" spans="2:9" ht="6" customHeight="1" x14ac:dyDescent="0.25"/>
    <row r="2" spans="2:9" s="26" customFormat="1" ht="18" customHeight="1" x14ac:dyDescent="0.25">
      <c r="B2" s="99" t="str">
        <f>"Checkliste "&amp;_RLV&amp;" Einstiegsstufe"</f>
        <v>Checkliste Legehennen Einstiegsstufe</v>
      </c>
      <c r="C2" s="99"/>
      <c r="D2" s="99"/>
      <c r="E2" s="99"/>
      <c r="F2" s="99"/>
      <c r="G2" s="99"/>
      <c r="H2" s="99"/>
      <c r="I2" s="99"/>
    </row>
    <row r="3" spans="2:9" s="19" customFormat="1" ht="6" customHeight="1" x14ac:dyDescent="0.25">
      <c r="B3" s="17"/>
      <c r="C3" s="17"/>
      <c r="D3" s="17"/>
      <c r="E3" s="17"/>
      <c r="F3" s="18"/>
      <c r="G3" s="18"/>
      <c r="H3" s="18"/>
      <c r="I3" s="17"/>
    </row>
    <row r="4" spans="2:9" ht="27" customHeight="1" x14ac:dyDescent="0.25">
      <c r="B4" s="20" t="s">
        <v>20</v>
      </c>
      <c r="C4" s="105"/>
      <c r="D4" s="105"/>
      <c r="E4" s="105"/>
      <c r="F4" s="105"/>
      <c r="G4" s="105"/>
      <c r="H4" s="21"/>
      <c r="I4" s="38"/>
    </row>
    <row r="5" spans="2:9" ht="27" customHeight="1" x14ac:dyDescent="0.25">
      <c r="B5" s="104" t="s">
        <v>21</v>
      </c>
      <c r="C5" s="104"/>
      <c r="D5" s="104"/>
      <c r="E5" s="104"/>
      <c r="F5" s="104"/>
      <c r="G5" s="104"/>
      <c r="H5" s="104"/>
      <c r="I5" s="104"/>
    </row>
    <row r="6" spans="2:9" s="16" customFormat="1" ht="27" customHeight="1" x14ac:dyDescent="0.25">
      <c r="B6" s="5" t="s">
        <v>22</v>
      </c>
      <c r="C6" s="5" t="s">
        <v>66</v>
      </c>
      <c r="D6" s="109" t="s">
        <v>23</v>
      </c>
      <c r="E6" s="110"/>
      <c r="F6" s="4" t="s">
        <v>30</v>
      </c>
      <c r="G6" s="5" t="s">
        <v>25</v>
      </c>
      <c r="H6" s="5" t="s">
        <v>26</v>
      </c>
      <c r="I6" s="5" t="s">
        <v>145</v>
      </c>
    </row>
    <row r="7" spans="2:9" ht="56.1" customHeight="1" x14ac:dyDescent="0.25">
      <c r="B7" s="5">
        <v>1</v>
      </c>
      <c r="C7" s="1"/>
      <c r="D7" s="100"/>
      <c r="E7" s="101"/>
      <c r="F7" s="46"/>
      <c r="G7" s="70"/>
      <c r="H7" s="1"/>
      <c r="I7" s="1"/>
    </row>
    <row r="8" spans="2:9" ht="56.1" customHeight="1" x14ac:dyDescent="0.25">
      <c r="B8" s="5">
        <v>2</v>
      </c>
      <c r="C8" s="1"/>
      <c r="D8" s="100"/>
      <c r="E8" s="101"/>
      <c r="F8" s="47"/>
      <c r="G8" s="70"/>
      <c r="H8" s="1"/>
      <c r="I8" s="1"/>
    </row>
    <row r="9" spans="2:9" ht="56.1" customHeight="1" x14ac:dyDescent="0.25">
      <c r="B9" s="5">
        <v>3</v>
      </c>
      <c r="C9" s="1"/>
      <c r="D9" s="100"/>
      <c r="E9" s="101"/>
      <c r="F9" s="47"/>
      <c r="G9" s="70"/>
      <c r="H9" s="1"/>
      <c r="I9" s="1"/>
    </row>
    <row r="10" spans="2:9" ht="56.1" customHeight="1" x14ac:dyDescent="0.25">
      <c r="B10" s="5">
        <v>4</v>
      </c>
      <c r="C10" s="1"/>
      <c r="D10" s="100"/>
      <c r="E10" s="101"/>
      <c r="F10" s="47"/>
      <c r="G10" s="70"/>
      <c r="H10" s="1"/>
      <c r="I10" s="1"/>
    </row>
    <row r="11" spans="2:9" ht="56.1" customHeight="1" x14ac:dyDescent="0.25">
      <c r="B11" s="5">
        <v>5</v>
      </c>
      <c r="C11" s="1"/>
      <c r="D11" s="100"/>
      <c r="E11" s="101"/>
      <c r="F11" s="47"/>
      <c r="G11" s="70"/>
      <c r="H11" s="1"/>
      <c r="I11" s="1"/>
    </row>
    <row r="12" spans="2:9" ht="56.1" customHeight="1" x14ac:dyDescent="0.25">
      <c r="B12" s="5">
        <v>6</v>
      </c>
      <c r="C12" s="1"/>
      <c r="D12" s="100"/>
      <c r="E12" s="101"/>
      <c r="F12" s="47"/>
      <c r="G12" s="70"/>
      <c r="H12" s="1"/>
      <c r="I12" s="1"/>
    </row>
    <row r="13" spans="2:9" ht="56.1" customHeight="1" x14ac:dyDescent="0.25">
      <c r="B13" s="5">
        <v>7</v>
      </c>
      <c r="C13" s="1"/>
      <c r="D13" s="100"/>
      <c r="E13" s="101"/>
      <c r="F13" s="47"/>
      <c r="G13" s="70"/>
      <c r="H13" s="1"/>
      <c r="I13" s="1"/>
    </row>
    <row r="14" spans="2:9" ht="56.1" customHeight="1" x14ac:dyDescent="0.25">
      <c r="B14" s="5">
        <v>8</v>
      </c>
      <c r="C14" s="1"/>
      <c r="D14" s="100"/>
      <c r="E14" s="101"/>
      <c r="F14" s="47"/>
      <c r="G14" s="70"/>
      <c r="H14" s="1"/>
      <c r="I14" s="1"/>
    </row>
    <row r="15" spans="2:9" ht="56.1" customHeight="1" x14ac:dyDescent="0.25">
      <c r="B15" s="5">
        <v>9</v>
      </c>
      <c r="C15" s="1"/>
      <c r="D15" s="100"/>
      <c r="E15" s="101"/>
      <c r="F15" s="47"/>
      <c r="G15" s="70"/>
      <c r="H15" s="1"/>
      <c r="I15" s="1"/>
    </row>
    <row r="16" spans="2:9" ht="56.1" customHeight="1" x14ac:dyDescent="0.25">
      <c r="B16" s="5">
        <v>10</v>
      </c>
      <c r="C16" s="1"/>
      <c r="D16" s="100"/>
      <c r="E16" s="101"/>
      <c r="F16" s="47"/>
      <c r="G16" s="70"/>
      <c r="H16" s="1"/>
      <c r="I16" s="1"/>
    </row>
    <row r="17" spans="2:9" x14ac:dyDescent="0.25">
      <c r="B17" s="106" t="s">
        <v>146</v>
      </c>
      <c r="C17" s="106"/>
      <c r="D17" s="106"/>
      <c r="E17" s="106"/>
      <c r="F17" s="3"/>
      <c r="G17" s="20"/>
      <c r="H17" s="20"/>
      <c r="I17" s="20"/>
    </row>
    <row r="19" spans="2:9" ht="28.35" customHeight="1" x14ac:dyDescent="0.25">
      <c r="B19" s="107" t="s">
        <v>65</v>
      </c>
      <c r="C19" s="108"/>
      <c r="D19" s="108"/>
      <c r="E19" s="108"/>
      <c r="F19" s="108"/>
      <c r="G19" s="108"/>
      <c r="H19" s="108"/>
      <c r="I19" s="108"/>
    </row>
    <row r="22" spans="2:9" x14ac:dyDescent="0.25">
      <c r="B22" s="111"/>
      <c r="C22" s="111"/>
      <c r="D22" s="111"/>
      <c r="E22" s="22"/>
      <c r="F22" s="23"/>
      <c r="G22" s="22"/>
      <c r="H22" s="22"/>
      <c r="I22" s="22"/>
    </row>
    <row r="23" spans="2:9" x14ac:dyDescent="0.25">
      <c r="B23" s="102" t="s">
        <v>16</v>
      </c>
      <c r="C23" s="102"/>
      <c r="E23" s="103" t="s">
        <v>17</v>
      </c>
      <c r="F23" s="103"/>
      <c r="G23" s="103"/>
      <c r="H23" s="95" t="s">
        <v>18</v>
      </c>
      <c r="I23" s="95"/>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96" priority="1" operator="containsText" text="sAbw">
      <formula>NOT(ISERROR(SEARCH("sAbw",F7)))</formula>
    </cfRule>
    <cfRule type="containsText" dxfId="195" priority="2" operator="containsText" text="lAbw">
      <formula>NOT(ISERROR(SEARCH("lAbw",F7)))</formula>
    </cfRule>
    <cfRule type="containsText" dxfId="194"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
&amp;C&amp;G&amp;R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40"/>
  <sheetViews>
    <sheetView zoomScale="80" zoomScaleNormal="80" workbookViewId="0">
      <pane ySplit="7" topLeftCell="A8" activePane="bottomLeft" state="frozen"/>
      <selection activeCell="F25" sqref="F25"/>
      <selection pane="bottomLeft" activeCell="B3" sqref="B3:M3"/>
    </sheetView>
  </sheetViews>
  <sheetFormatPr baseColWidth="10" defaultColWidth="8.85546875" defaultRowHeight="12.75" x14ac:dyDescent="0.2"/>
  <cols>
    <col min="1" max="1" width="1.140625" style="53" customWidth="1"/>
    <col min="2" max="2" width="8.5703125" style="141" customWidth="1"/>
    <col min="3" max="4" width="18.42578125" style="142" hidden="1" customWidth="1"/>
    <col min="5" max="5" width="12.5703125" style="143" customWidth="1"/>
    <col min="6" max="7" width="40.5703125" style="53" customWidth="1"/>
    <col min="8" max="10" width="9.5703125" style="53" customWidth="1"/>
    <col min="11" max="11" width="10.42578125" style="53" customWidth="1"/>
    <col min="12" max="12" width="10.5703125" style="53" customWidth="1"/>
    <col min="13" max="13" width="52.5703125" style="53" customWidth="1"/>
    <col min="14" max="14" width="1.140625" style="53" customWidth="1"/>
    <col min="15" max="16384" width="8.85546875" style="53"/>
  </cols>
  <sheetData>
    <row r="1" spans="2:13" s="130" customFormat="1" ht="6" customHeight="1" x14ac:dyDescent="0.25">
      <c r="B1" s="128"/>
      <c r="C1" s="129"/>
      <c r="D1" s="129"/>
      <c r="G1" s="129"/>
    </row>
    <row r="2" spans="2:13" s="132" customFormat="1" ht="18" customHeight="1" x14ac:dyDescent="0.25">
      <c r="B2" s="131" t="str">
        <f>"Checkliste "&amp;_RLV&amp;" Einstiegsstufe"</f>
        <v>Checkliste Legehennen Einstiegsstufe</v>
      </c>
      <c r="C2" s="131"/>
      <c r="D2" s="131"/>
      <c r="E2" s="131"/>
      <c r="F2" s="131"/>
      <c r="G2" s="131"/>
      <c r="H2" s="131"/>
      <c r="I2" s="131"/>
      <c r="J2" s="131"/>
      <c r="K2" s="131"/>
      <c r="L2" s="131"/>
      <c r="M2" s="131"/>
    </row>
    <row r="3" spans="2:13" s="134" customFormat="1" ht="26.1" customHeight="1" x14ac:dyDescent="0.25">
      <c r="B3" s="133" t="s">
        <v>149</v>
      </c>
      <c r="C3" s="133"/>
      <c r="D3" s="133"/>
      <c r="E3" s="133"/>
      <c r="F3" s="133"/>
      <c r="G3" s="133"/>
      <c r="H3" s="133"/>
      <c r="I3" s="133"/>
      <c r="J3" s="133"/>
      <c r="K3" s="133"/>
      <c r="L3" s="133"/>
      <c r="M3" s="133"/>
    </row>
    <row r="4" spans="2:13" s="130" customFormat="1" ht="27" customHeight="1" x14ac:dyDescent="0.25">
      <c r="B4" s="52" t="s">
        <v>20</v>
      </c>
      <c r="C4" s="115"/>
      <c r="D4" s="115"/>
      <c r="E4" s="115"/>
      <c r="F4" s="115"/>
      <c r="G4" s="115"/>
      <c r="H4" s="115"/>
      <c r="I4" s="115"/>
      <c r="J4" s="115"/>
      <c r="K4" s="115"/>
      <c r="M4" s="59"/>
    </row>
    <row r="5" spans="2:13" ht="27" customHeight="1" x14ac:dyDescent="0.2">
      <c r="B5" s="135" t="s">
        <v>31</v>
      </c>
      <c r="C5" s="135"/>
      <c r="D5" s="135"/>
      <c r="E5" s="135"/>
      <c r="F5" s="135"/>
      <c r="G5" s="135"/>
      <c r="H5" s="135"/>
      <c r="I5" s="135"/>
      <c r="J5" s="135"/>
      <c r="K5" s="135"/>
      <c r="L5" s="135"/>
      <c r="M5" s="135"/>
    </row>
    <row r="6" spans="2:13" s="136" customFormat="1" ht="26.45" customHeight="1" x14ac:dyDescent="0.25">
      <c r="B6" s="116" t="s">
        <v>32</v>
      </c>
      <c r="C6" s="118" t="s">
        <v>48</v>
      </c>
      <c r="D6" s="118" t="s">
        <v>49</v>
      </c>
      <c r="E6" s="120" t="s">
        <v>33</v>
      </c>
      <c r="F6" s="118" t="s">
        <v>34</v>
      </c>
      <c r="G6" s="118" t="s">
        <v>35</v>
      </c>
      <c r="H6" s="122" t="s">
        <v>24</v>
      </c>
      <c r="I6" s="123"/>
      <c r="J6" s="123"/>
      <c r="K6" s="123"/>
      <c r="L6" s="124"/>
      <c r="M6" s="118" t="s">
        <v>80</v>
      </c>
    </row>
    <row r="7" spans="2:13" x14ac:dyDescent="0.2">
      <c r="B7" s="117"/>
      <c r="C7" s="119"/>
      <c r="D7" s="119"/>
      <c r="E7" s="121"/>
      <c r="F7" s="119"/>
      <c r="G7" s="119"/>
      <c r="H7" s="60" t="s">
        <v>41</v>
      </c>
      <c r="I7" s="60" t="s">
        <v>27</v>
      </c>
      <c r="J7" s="60" t="s">
        <v>28</v>
      </c>
      <c r="K7" s="60" t="s">
        <v>29</v>
      </c>
      <c r="L7" s="60" t="s">
        <v>36</v>
      </c>
      <c r="M7" s="119"/>
    </row>
    <row r="8" spans="2:13" s="140" customFormat="1" x14ac:dyDescent="0.2">
      <c r="B8" s="137" t="s">
        <v>68</v>
      </c>
      <c r="C8" s="138"/>
      <c r="D8" s="138"/>
      <c r="E8" s="138"/>
      <c r="F8" s="138"/>
      <c r="G8" s="138"/>
      <c r="H8" s="138"/>
      <c r="I8" s="138"/>
      <c r="J8" s="138"/>
      <c r="K8" s="138"/>
      <c r="L8" s="138"/>
      <c r="M8" s="139"/>
    </row>
    <row r="9" spans="2:13" ht="25.5" hidden="1" x14ac:dyDescent="0.2">
      <c r="B9" s="63" t="s">
        <v>32</v>
      </c>
      <c r="C9" s="33" t="s">
        <v>48</v>
      </c>
      <c r="D9" s="33" t="s">
        <v>49</v>
      </c>
      <c r="E9" s="56" t="s">
        <v>33</v>
      </c>
      <c r="F9" s="57" t="s">
        <v>34</v>
      </c>
      <c r="G9" s="55" t="s">
        <v>35</v>
      </c>
      <c r="H9" s="27" t="s">
        <v>24</v>
      </c>
      <c r="I9" s="27" t="s">
        <v>43</v>
      </c>
      <c r="J9" s="27" t="s">
        <v>44</v>
      </c>
      <c r="K9" s="27" t="s">
        <v>45</v>
      </c>
      <c r="L9" s="27" t="s">
        <v>46</v>
      </c>
      <c r="M9" s="55" t="s">
        <v>37</v>
      </c>
    </row>
    <row r="10" spans="2:13" ht="45.75" customHeight="1" x14ac:dyDescent="0.2">
      <c r="B10" s="144" t="str">
        <f>CONCATENATE("1.",Prüfkriterien_1[[#This Row],[Hilfsspalte_Num]])</f>
        <v>1.1</v>
      </c>
      <c r="C10" s="62">
        <f>ROW()-ROW(Prüfkriterien_1[[#Headers],[Hilfsspalte_Kom]])</f>
        <v>1</v>
      </c>
      <c r="D10" s="145">
        <f>(Prüfkriterien_1[Hilfsspalte_Num]+10)/10</f>
        <v>1.1000000000000001</v>
      </c>
      <c r="E10" s="146" t="s">
        <v>150</v>
      </c>
      <c r="F10" s="147" t="s">
        <v>143</v>
      </c>
      <c r="G10" s="148" t="s">
        <v>144</v>
      </c>
      <c r="H10" s="27"/>
      <c r="I10" s="27" t="s">
        <v>40</v>
      </c>
      <c r="J10" s="27" t="s">
        <v>40</v>
      </c>
      <c r="K10" s="27"/>
      <c r="L10" s="27" t="s">
        <v>40</v>
      </c>
      <c r="M10" s="57"/>
    </row>
    <row r="11" spans="2:13" ht="63.75" x14ac:dyDescent="0.2">
      <c r="B11" s="144" t="str">
        <f>CONCATENATE("1.",Prüfkriterien_1[[#This Row],[Hilfsspalte_Num]])</f>
        <v>1.2</v>
      </c>
      <c r="C11" s="62">
        <f>ROW()-ROW(Prüfkriterien_1[[#Headers],[Hilfsspalte_Kom]])</f>
        <v>2</v>
      </c>
      <c r="D11" s="145">
        <f>(Prüfkriterien_1[Hilfsspalte_Num]+10)/10</f>
        <v>1.2</v>
      </c>
      <c r="E11" s="146" t="s">
        <v>288</v>
      </c>
      <c r="F11" s="147" t="s">
        <v>38</v>
      </c>
      <c r="G11" s="148" t="s">
        <v>270</v>
      </c>
      <c r="H11" s="27" t="s">
        <v>67</v>
      </c>
      <c r="I11" s="27" t="s">
        <v>40</v>
      </c>
      <c r="J11" s="27" t="s">
        <v>40</v>
      </c>
      <c r="K11" s="27"/>
      <c r="L11" s="27" t="s">
        <v>40</v>
      </c>
      <c r="M11" s="57"/>
    </row>
    <row r="12" spans="2:13" ht="51" x14ac:dyDescent="0.2">
      <c r="B12" s="144" t="str">
        <f>CONCATENATE("1.",Prüfkriterien_1[[#This Row],[Hilfsspalte_Num]])</f>
        <v>1.3</v>
      </c>
      <c r="C12" s="62">
        <f>ROW()-ROW(Prüfkriterien_1[[#Headers],[Hilfsspalte_Kom]])</f>
        <v>3</v>
      </c>
      <c r="D12" s="145">
        <f>(Prüfkriterien_1[Hilfsspalte_Num]+10)/10</f>
        <v>1.3</v>
      </c>
      <c r="E12" s="149" t="s">
        <v>157</v>
      </c>
      <c r="F12" s="147" t="s">
        <v>86</v>
      </c>
      <c r="G12" s="148" t="s">
        <v>154</v>
      </c>
      <c r="H12" s="27"/>
      <c r="I12" s="27"/>
      <c r="J12" s="27"/>
      <c r="K12" s="27"/>
      <c r="L12" s="27"/>
      <c r="M12" s="57"/>
    </row>
    <row r="13" spans="2:13" ht="38.25" x14ac:dyDescent="0.2">
      <c r="B13" s="150" t="str">
        <f>CONCATENATE("1.",Prüfkriterien_1[[#This Row],[Hilfsspalte_Num]])</f>
        <v>1.4</v>
      </c>
      <c r="C13" s="151">
        <f>ROW()-ROW(Prüfkriterien_1[[#Headers],[Hilfsspalte_Kom]])</f>
        <v>4</v>
      </c>
      <c r="D13" s="152">
        <f>(Prüfkriterien_1[Hilfsspalte_Num]+10)/10</f>
        <v>1.4</v>
      </c>
      <c r="E13" s="146" t="s">
        <v>151</v>
      </c>
      <c r="F13" s="147" t="s">
        <v>39</v>
      </c>
      <c r="G13" s="148" t="s">
        <v>130</v>
      </c>
      <c r="H13" s="27"/>
      <c r="I13" s="27"/>
      <c r="J13" s="27"/>
      <c r="K13" s="27"/>
      <c r="L13" s="27"/>
      <c r="M13" s="71"/>
    </row>
    <row r="14" spans="2:13" ht="30.75" customHeight="1" x14ac:dyDescent="0.2">
      <c r="B14" s="150" t="str">
        <f>CONCATENATE("1.",Prüfkriterien_1[[#This Row],[Hilfsspalte_Num]])</f>
        <v>1.5</v>
      </c>
      <c r="C14" s="151">
        <f>ROW()-ROW(Prüfkriterien_1[[#Headers],[Hilfsspalte_Kom]])</f>
        <v>5</v>
      </c>
      <c r="D14" s="152">
        <f>(Prüfkriterien_1[Hilfsspalte_Num]+10)/10</f>
        <v>1.5</v>
      </c>
      <c r="E14" s="146" t="s">
        <v>185</v>
      </c>
      <c r="F14" s="147" t="s">
        <v>183</v>
      </c>
      <c r="G14" s="153" t="s">
        <v>184</v>
      </c>
      <c r="H14" s="27"/>
      <c r="I14" s="27"/>
      <c r="J14" s="27"/>
      <c r="K14" s="27"/>
      <c r="L14" s="27"/>
      <c r="M14" s="71"/>
    </row>
    <row r="15" spans="2:13" ht="28.5" customHeight="1" x14ac:dyDescent="0.2">
      <c r="B15" s="150" t="str">
        <f>CONCATENATE("1.",Prüfkriterien_1[[#This Row],[Hilfsspalte_Num]])</f>
        <v>1.6</v>
      </c>
      <c r="C15" s="151">
        <f>ROW()-ROW(Prüfkriterien_1[[#Headers],[Hilfsspalte_Kom]])</f>
        <v>6</v>
      </c>
      <c r="D15" s="152">
        <f>(Prüfkriterien_1[Hilfsspalte_Num]+10)/10</f>
        <v>1.6</v>
      </c>
      <c r="E15" s="30" t="s">
        <v>158</v>
      </c>
      <c r="F15" s="31" t="s">
        <v>140</v>
      </c>
      <c r="G15" s="32" t="s">
        <v>148</v>
      </c>
      <c r="H15" s="27"/>
      <c r="I15" s="27"/>
      <c r="J15" s="27"/>
      <c r="K15" s="27"/>
      <c r="L15" s="27"/>
      <c r="M15" s="71"/>
    </row>
    <row r="16" spans="2:13" ht="80.25" customHeight="1" x14ac:dyDescent="0.2">
      <c r="B16" s="150" t="str">
        <f>CONCATENATE("1.",Prüfkriterien_1[[#This Row],[Hilfsspalte_Num]])</f>
        <v>1.7</v>
      </c>
      <c r="C16" s="151">
        <f>ROW()-ROW(Prüfkriterien_1[[#Headers],[Hilfsspalte_Kom]])</f>
        <v>7</v>
      </c>
      <c r="D16" s="152">
        <f>(Prüfkriterien_1[Hilfsspalte_Num]+10)/10</f>
        <v>1.7</v>
      </c>
      <c r="E16" s="30" t="s">
        <v>159</v>
      </c>
      <c r="F16" s="31" t="s">
        <v>87</v>
      </c>
      <c r="G16" s="32" t="s">
        <v>123</v>
      </c>
      <c r="H16" s="27"/>
      <c r="I16" s="27"/>
      <c r="J16" s="27"/>
      <c r="K16" s="27"/>
      <c r="L16" s="27"/>
      <c r="M16" s="71"/>
    </row>
    <row r="17" spans="2:13" ht="110.25" customHeight="1" x14ac:dyDescent="0.2">
      <c r="B17" s="150" t="str">
        <f>CONCATENATE("1.",Prüfkriterien_1[[#This Row],[Hilfsspalte_Num]])</f>
        <v>1.8</v>
      </c>
      <c r="C17" s="151">
        <f>ROW()-ROW(Prüfkriterien_1[[#Headers],[Hilfsspalte_Kom]])</f>
        <v>8</v>
      </c>
      <c r="D17" s="152">
        <f>(Prüfkriterien_1[Hilfsspalte_Num]+10)/10</f>
        <v>1.8</v>
      </c>
      <c r="E17" s="30" t="s">
        <v>159</v>
      </c>
      <c r="F17" s="31" t="s">
        <v>88</v>
      </c>
      <c r="G17" s="154" t="s">
        <v>132</v>
      </c>
      <c r="H17" s="27"/>
      <c r="I17" s="54" t="s">
        <v>40</v>
      </c>
      <c r="J17" s="54" t="s">
        <v>40</v>
      </c>
      <c r="K17" s="27"/>
      <c r="L17" s="27"/>
      <c r="M17" s="71"/>
    </row>
    <row r="18" spans="2:13" ht="24" customHeight="1" x14ac:dyDescent="0.2">
      <c r="B18" s="150" t="str">
        <f>CONCATENATE("1.",Prüfkriterien_1[[#This Row],[Hilfsspalte_Num]])</f>
        <v>1.9</v>
      </c>
      <c r="C18" s="151">
        <f>ROW()-ROW(Prüfkriterien_1[[#Headers],[Hilfsspalte_Kom]])</f>
        <v>9</v>
      </c>
      <c r="D18" s="152">
        <f>(Prüfkriterien_1[Hilfsspalte_Num]+10)/10</f>
        <v>1.9</v>
      </c>
      <c r="E18" s="30" t="s">
        <v>160</v>
      </c>
      <c r="F18" s="31" t="s">
        <v>94</v>
      </c>
      <c r="G18" s="32" t="s">
        <v>124</v>
      </c>
      <c r="H18" s="27"/>
      <c r="I18" s="54" t="s">
        <v>40</v>
      </c>
      <c r="J18" s="54" t="s">
        <v>40</v>
      </c>
      <c r="K18" s="27"/>
      <c r="L18" s="54" t="s">
        <v>40</v>
      </c>
      <c r="M18" s="71"/>
    </row>
    <row r="19" spans="2:13" ht="114.75" x14ac:dyDescent="0.2">
      <c r="B19" s="150" t="str">
        <f>CONCATENATE("1.",Prüfkriterien_1[[#This Row],[Hilfsspalte_Num]])</f>
        <v>1.10</v>
      </c>
      <c r="C19" s="151">
        <f>ROW()-ROW(Prüfkriterien_1[[#Headers],[Hilfsspalte_Kom]])</f>
        <v>10</v>
      </c>
      <c r="D19" s="152">
        <f>(Prüfkriterien_1[Hilfsspalte_Num]+10)/10</f>
        <v>2</v>
      </c>
      <c r="E19" s="30" t="s">
        <v>160</v>
      </c>
      <c r="F19" s="31" t="s">
        <v>95</v>
      </c>
      <c r="G19" s="148" t="s">
        <v>161</v>
      </c>
      <c r="H19" s="27"/>
      <c r="I19" s="27"/>
      <c r="J19" s="27"/>
      <c r="K19" s="27"/>
      <c r="L19" s="27"/>
      <c r="M19" s="71"/>
    </row>
    <row r="20" spans="2:13" ht="25.5" x14ac:dyDescent="0.2">
      <c r="B20" s="150" t="str">
        <f>CONCATENATE("1.",Prüfkriterien_1[[#This Row],[Hilfsspalte_Num]])</f>
        <v>1.11</v>
      </c>
      <c r="C20" s="151">
        <f>ROW()-ROW(Prüfkriterien_1[[#Headers],[Hilfsspalte_Kom]])</f>
        <v>11</v>
      </c>
      <c r="D20" s="152">
        <f>(Prüfkriterien_1[Hilfsspalte_Num]+10)/10</f>
        <v>2.1</v>
      </c>
      <c r="E20" s="30" t="s">
        <v>162</v>
      </c>
      <c r="F20" s="31" t="s">
        <v>89</v>
      </c>
      <c r="G20" s="155" t="s">
        <v>131</v>
      </c>
      <c r="H20" s="27"/>
      <c r="I20" s="27"/>
      <c r="J20" s="27"/>
      <c r="K20" s="27"/>
      <c r="L20" s="27"/>
      <c r="M20" s="71"/>
    </row>
    <row r="21" spans="2:13" ht="51" x14ac:dyDescent="0.2">
      <c r="B21" s="150" t="str">
        <f>CONCATENATE("1.",Prüfkriterien_1[[#This Row],[Hilfsspalte_Num]])</f>
        <v>1.12</v>
      </c>
      <c r="C21" s="151">
        <f>ROW()-ROW(Prüfkriterien_1[[#Headers],[Hilfsspalte_Kom]])</f>
        <v>12</v>
      </c>
      <c r="D21" s="152">
        <f>(Prüfkriterien_1[Hilfsspalte_Num]+10)/10</f>
        <v>2.2000000000000002</v>
      </c>
      <c r="E21" s="30" t="s">
        <v>162</v>
      </c>
      <c r="F21" s="31" t="s">
        <v>90</v>
      </c>
      <c r="G21" s="155" t="s">
        <v>131</v>
      </c>
      <c r="H21" s="27"/>
      <c r="I21" s="27"/>
      <c r="J21" s="27"/>
      <c r="K21" s="27"/>
      <c r="L21" s="27"/>
      <c r="M21" s="71"/>
    </row>
    <row r="22" spans="2:13" ht="41.25" customHeight="1" x14ac:dyDescent="0.2">
      <c r="B22" s="150" t="str">
        <f>CONCATENATE("1.",Prüfkriterien_1[[#This Row],[Hilfsspalte_Num]])</f>
        <v>1.13</v>
      </c>
      <c r="C22" s="151">
        <f>ROW()-ROW(Prüfkriterien_1[[#Headers],[Hilfsspalte_Kom]])</f>
        <v>13</v>
      </c>
      <c r="D22" s="152">
        <f>(Prüfkriterien_1[Hilfsspalte_Num]+10)/10</f>
        <v>2.2999999999999998</v>
      </c>
      <c r="E22" s="30" t="s">
        <v>162</v>
      </c>
      <c r="F22" s="31" t="s">
        <v>91</v>
      </c>
      <c r="G22" s="155" t="s">
        <v>131</v>
      </c>
      <c r="H22" s="27"/>
      <c r="I22" s="27"/>
      <c r="J22" s="27"/>
      <c r="K22" s="27"/>
      <c r="L22" s="27"/>
      <c r="M22" s="71"/>
    </row>
    <row r="23" spans="2:13" ht="76.5" x14ac:dyDescent="0.2">
      <c r="B23" s="150" t="str">
        <f>CONCATENATE("1.",Prüfkriterien_1[[#This Row],[Hilfsspalte_Num]])</f>
        <v>1.14</v>
      </c>
      <c r="C23" s="151">
        <f>ROW()-ROW(Prüfkriterien_1[[#Headers],[Hilfsspalte_Kom]])</f>
        <v>14</v>
      </c>
      <c r="D23" s="152">
        <f>(Prüfkriterien_1[Hilfsspalte_Num]+10)/10</f>
        <v>2.4</v>
      </c>
      <c r="E23" s="146" t="s">
        <v>163</v>
      </c>
      <c r="F23" s="147" t="s">
        <v>141</v>
      </c>
      <c r="G23" s="148" t="s">
        <v>240</v>
      </c>
      <c r="H23" s="27"/>
      <c r="I23" s="27"/>
      <c r="J23" s="27"/>
      <c r="K23" s="27"/>
      <c r="L23" s="27"/>
      <c r="M23" s="71"/>
    </row>
    <row r="24" spans="2:13" ht="38.25" x14ac:dyDescent="0.2">
      <c r="B24" s="150" t="str">
        <f>CONCATENATE("1.",Prüfkriterien_1[[#This Row],[Hilfsspalte_Num]])</f>
        <v>1.15</v>
      </c>
      <c r="C24" s="151">
        <f>ROW()-ROW(Prüfkriterien_1[[#Headers],[Hilfsspalte_Kom]])</f>
        <v>15</v>
      </c>
      <c r="D24" s="152">
        <f>(Prüfkriterien_1[Hilfsspalte_Num]+10)/10</f>
        <v>2.5</v>
      </c>
      <c r="E24" s="30" t="s">
        <v>164</v>
      </c>
      <c r="F24" s="31" t="s">
        <v>92</v>
      </c>
      <c r="G24" s="32" t="s">
        <v>165</v>
      </c>
      <c r="H24" s="27"/>
      <c r="I24" s="27"/>
      <c r="J24" s="27"/>
      <c r="K24" s="27"/>
      <c r="L24" s="27"/>
      <c r="M24" s="71"/>
    </row>
    <row r="25" spans="2:13" ht="99.75" customHeight="1" x14ac:dyDescent="0.2">
      <c r="B25" s="150" t="str">
        <f>CONCATENATE("1.",Prüfkriterien_1[[#This Row],[Hilfsspalte_Num]])</f>
        <v>1.16</v>
      </c>
      <c r="C25" s="151">
        <f>ROW()-ROW(Prüfkriterien_1[[#Headers],[Hilfsspalte_Kom]])</f>
        <v>16</v>
      </c>
      <c r="D25" s="152">
        <f>(Prüfkriterien_1[Hilfsspalte_Num]+10)/10</f>
        <v>2.6</v>
      </c>
      <c r="E25" s="30" t="s">
        <v>166</v>
      </c>
      <c r="F25" s="31" t="s">
        <v>93</v>
      </c>
      <c r="G25" s="32" t="s">
        <v>167</v>
      </c>
      <c r="H25" s="27"/>
      <c r="I25" s="27"/>
      <c r="J25" s="27"/>
      <c r="K25" s="27"/>
      <c r="L25" s="27"/>
      <c r="M25" s="71"/>
    </row>
    <row r="26" spans="2:13" ht="63.75" x14ac:dyDescent="0.2">
      <c r="B26" s="156" t="str">
        <f>CONCATENATE("1.",Prüfkriterien_1[[#This Row],[Hilfsspalte_Num]])</f>
        <v>1.17</v>
      </c>
      <c r="C26" s="157">
        <f>ROW()-ROW(Prüfkriterien_1[[#Headers],[Hilfsspalte_Kom]])</f>
        <v>17</v>
      </c>
      <c r="D26" s="158">
        <f>(Prüfkriterien_1[Hilfsspalte_Num]+10)/10</f>
        <v>2.7</v>
      </c>
      <c r="E26" s="146" t="s">
        <v>168</v>
      </c>
      <c r="F26" s="147" t="s">
        <v>172</v>
      </c>
      <c r="G26" s="148" t="s">
        <v>133</v>
      </c>
      <c r="H26" s="27"/>
      <c r="I26" s="27"/>
      <c r="J26" s="27"/>
      <c r="K26" s="27"/>
      <c r="L26" s="27"/>
      <c r="M26" s="72"/>
    </row>
    <row r="27" spans="2:13" ht="119.25" customHeight="1" x14ac:dyDescent="0.2">
      <c r="B27" s="156" t="str">
        <f>CONCATENATE("1.",Prüfkriterien_1[[#This Row],[Hilfsspalte_Num]])</f>
        <v>1.18</v>
      </c>
      <c r="C27" s="157">
        <f>ROW()-ROW(Prüfkriterien_1[[#Headers],[Hilfsspalte_Kom]])</f>
        <v>18</v>
      </c>
      <c r="D27" s="158">
        <f>(Prüfkriterien_1[Hilfsspalte_Num]+10)/10</f>
        <v>2.8</v>
      </c>
      <c r="E27" s="146" t="s">
        <v>168</v>
      </c>
      <c r="F27" s="159" t="s">
        <v>267</v>
      </c>
      <c r="G27" s="160" t="s">
        <v>262</v>
      </c>
      <c r="H27" s="27"/>
      <c r="I27" s="27"/>
      <c r="J27" s="27"/>
      <c r="K27" s="27"/>
      <c r="L27" s="27"/>
      <c r="M27" s="72"/>
    </row>
    <row r="28" spans="2:13" ht="44.25" customHeight="1" x14ac:dyDescent="0.2">
      <c r="B28" s="150" t="str">
        <f>CONCATENATE("1.",Prüfkriterien_1[[#This Row],[Hilfsspalte_Num]])</f>
        <v>1.19</v>
      </c>
      <c r="C28" s="151">
        <f>ROW()-ROW(Prüfkriterien_1[[#Headers],[Hilfsspalte_Kom]])</f>
        <v>19</v>
      </c>
      <c r="D28" s="152">
        <f>(Prüfkriterien_1[Hilfsspalte_Num]+10)/10</f>
        <v>2.9</v>
      </c>
      <c r="E28" s="30" t="s">
        <v>171</v>
      </c>
      <c r="F28" s="31" t="s">
        <v>96</v>
      </c>
      <c r="G28" s="32" t="s">
        <v>125</v>
      </c>
      <c r="H28" s="27"/>
      <c r="I28" s="27"/>
      <c r="J28" s="27"/>
      <c r="K28" s="27"/>
      <c r="L28" s="27"/>
      <c r="M28" s="71"/>
    </row>
    <row r="29" spans="2:13" ht="96" customHeight="1" x14ac:dyDescent="0.2">
      <c r="B29" s="161" t="str">
        <f>CONCATENATE("1.",Prüfkriterien_1[[#This Row],[Hilfsspalte_Num]])</f>
        <v>1.20</v>
      </c>
      <c r="C29" s="62">
        <f>ROW()-ROW(Prüfkriterien_1[[#Headers],[Hilfsspalte_Kom]])</f>
        <v>20</v>
      </c>
      <c r="D29" s="145">
        <f>(Prüfkriterien_1[Hilfsspalte_Num]+10)/10</f>
        <v>3</v>
      </c>
      <c r="E29" s="30" t="s">
        <v>171</v>
      </c>
      <c r="F29" s="58" t="s">
        <v>97</v>
      </c>
      <c r="G29" s="148" t="s">
        <v>271</v>
      </c>
      <c r="H29" s="27"/>
      <c r="I29" s="27"/>
      <c r="J29" s="27"/>
      <c r="K29" s="27"/>
      <c r="L29" s="27"/>
      <c r="M29" s="69"/>
    </row>
    <row r="30" spans="2:13" x14ac:dyDescent="0.2">
      <c r="B30" s="125" t="s">
        <v>170</v>
      </c>
      <c r="C30" s="125"/>
      <c r="D30" s="125"/>
      <c r="E30" s="125"/>
      <c r="F30" s="125"/>
      <c r="G30" s="125"/>
      <c r="H30" s="125"/>
      <c r="I30" s="125"/>
      <c r="J30" s="125"/>
      <c r="K30" s="125"/>
      <c r="L30" s="125"/>
      <c r="M30" s="125"/>
    </row>
    <row r="31" spans="2:13" s="64" customFormat="1" hidden="1" x14ac:dyDescent="0.2">
      <c r="B31" s="63" t="s">
        <v>43</v>
      </c>
      <c r="C31" s="33" t="s">
        <v>44</v>
      </c>
      <c r="D31" s="33" t="s">
        <v>45</v>
      </c>
      <c r="E31" s="68" t="s">
        <v>46</v>
      </c>
      <c r="F31" s="55" t="s">
        <v>47</v>
      </c>
      <c r="G31" s="55" t="s">
        <v>50</v>
      </c>
      <c r="H31" s="27" t="s">
        <v>51</v>
      </c>
      <c r="I31" s="27" t="s">
        <v>52</v>
      </c>
      <c r="J31" s="27" t="s">
        <v>53</v>
      </c>
      <c r="K31" s="27" t="s">
        <v>54</v>
      </c>
      <c r="L31" s="27" t="s">
        <v>55</v>
      </c>
      <c r="M31" s="55" t="s">
        <v>56</v>
      </c>
    </row>
    <row r="32" spans="2:13" s="64" customFormat="1" ht="33.75" customHeight="1" x14ac:dyDescent="0.2">
      <c r="B32" s="61" t="str">
        <f>CONCATENATE("2.",Prüfkriterien_2[[#This Row],[Spalte2]])</f>
        <v>2.1</v>
      </c>
      <c r="C32" s="62">
        <f>ROW()-ROW(Prüfkriterien_2[[#Headers],[Spalte3]])</f>
        <v>1</v>
      </c>
      <c r="D32" s="62">
        <f>(Prüfkriterien_2[[#This Row],[Spalte2]]+20)/10</f>
        <v>2.1</v>
      </c>
      <c r="E32" s="162" t="s">
        <v>129</v>
      </c>
      <c r="F32" s="32" t="s">
        <v>134</v>
      </c>
      <c r="G32" s="32" t="s">
        <v>173</v>
      </c>
      <c r="H32" s="27"/>
      <c r="I32" s="27"/>
      <c r="J32" s="27"/>
      <c r="K32" s="27"/>
      <c r="L32" s="27"/>
      <c r="M32" s="57"/>
    </row>
    <row r="33" spans="2:13" s="64" customFormat="1" ht="54.75" customHeight="1" x14ac:dyDescent="0.2">
      <c r="B33" s="61" t="str">
        <f>CONCATENATE("2.",Prüfkriterien_2[[#This Row],[Spalte2]])</f>
        <v>2.2</v>
      </c>
      <c r="C33" s="62">
        <f>ROW()-ROW(Prüfkriterien_2[[#Headers],[Spalte3]])</f>
        <v>2</v>
      </c>
      <c r="D33" s="62">
        <f>(Prüfkriterien_2[[#This Row],[Spalte2]]+20)/10</f>
        <v>2.2000000000000002</v>
      </c>
      <c r="E33" s="162" t="s">
        <v>160</v>
      </c>
      <c r="F33" s="163" t="s">
        <v>139</v>
      </c>
      <c r="G33" s="148" t="s">
        <v>169</v>
      </c>
      <c r="H33" s="27"/>
      <c r="I33" s="27"/>
      <c r="J33" s="27"/>
      <c r="K33" s="27"/>
      <c r="L33" s="27"/>
      <c r="M33" s="57"/>
    </row>
    <row r="34" spans="2:13" s="64" customFormat="1" ht="104.25" customHeight="1" x14ac:dyDescent="0.2">
      <c r="B34" s="164" t="str">
        <f>CONCATENATE("2.",Prüfkriterien_2[[#This Row],[Spalte2]])</f>
        <v>2.3</v>
      </c>
      <c r="C34" s="62">
        <f>ROW()-ROW(Prüfkriterien_2[[#Headers],[Spalte3]])</f>
        <v>3</v>
      </c>
      <c r="D34" s="62">
        <f>(Prüfkriterien_2[[#This Row],[Spalte2]]+20)/10</f>
        <v>2.2999999999999998</v>
      </c>
      <c r="E34" s="162" t="s">
        <v>174</v>
      </c>
      <c r="F34" s="148" t="s">
        <v>147</v>
      </c>
      <c r="G34" s="148" t="s">
        <v>286</v>
      </c>
      <c r="H34" s="27"/>
      <c r="I34" s="27"/>
      <c r="J34" s="27"/>
      <c r="K34" s="27"/>
      <c r="L34" s="27"/>
      <c r="M34" s="57"/>
    </row>
    <row r="35" spans="2:13" s="64" customFormat="1" ht="99" customHeight="1" x14ac:dyDescent="0.2">
      <c r="B35" s="165" t="str">
        <f>CONCATENATE("2.",Prüfkriterien_2[[#This Row],[Spalte2]])</f>
        <v>2.4</v>
      </c>
      <c r="C35" s="62">
        <f>ROW()-ROW(Prüfkriterien_2[[#Headers],[Spalte3]])</f>
        <v>4</v>
      </c>
      <c r="D35" s="145">
        <f>(Prüfkriterien_2[[#This Row],[Spalte2]]+20)/10</f>
        <v>2.4</v>
      </c>
      <c r="E35" s="162" t="s">
        <v>174</v>
      </c>
      <c r="F35" s="148" t="s">
        <v>268</v>
      </c>
      <c r="G35" s="148" t="s">
        <v>272</v>
      </c>
      <c r="H35" s="27"/>
      <c r="I35" s="27"/>
      <c r="J35" s="27"/>
      <c r="K35" s="27"/>
      <c r="L35" s="27"/>
      <c r="M35" s="73"/>
    </row>
    <row r="36" spans="2:13" s="64" customFormat="1" ht="48" customHeight="1" x14ac:dyDescent="0.2">
      <c r="B36" s="61" t="str">
        <f>CONCATENATE("2.",Prüfkriterien_2[[#This Row],[Spalte2]])</f>
        <v>2.5</v>
      </c>
      <c r="C36" s="62">
        <f>ROW()-ROW(Prüfkriterien_2[[#Headers],[Spalte3]])</f>
        <v>5</v>
      </c>
      <c r="D36" s="62">
        <f>(Prüfkriterien_2[[#This Row],[Spalte2]]+20)/10</f>
        <v>2.5</v>
      </c>
      <c r="E36" s="162" t="s">
        <v>175</v>
      </c>
      <c r="F36" s="148" t="s">
        <v>135</v>
      </c>
      <c r="G36" s="148" t="s">
        <v>263</v>
      </c>
      <c r="H36" s="27"/>
      <c r="I36" s="27" t="s">
        <v>40</v>
      </c>
      <c r="J36" s="27" t="s">
        <v>40</v>
      </c>
      <c r="K36" s="27"/>
      <c r="L36" s="27" t="s">
        <v>40</v>
      </c>
      <c r="M36" s="57"/>
    </row>
    <row r="37" spans="2:13" s="64" customFormat="1" ht="48" customHeight="1" x14ac:dyDescent="0.2">
      <c r="B37" s="61" t="str">
        <f>CONCATENATE("2.",Prüfkriterien_2[[#This Row],[Spalte2]])</f>
        <v>2.6</v>
      </c>
      <c r="C37" s="62">
        <f>ROW()-ROW(Prüfkriterien_2[[#Headers],[Spalte3]])</f>
        <v>6</v>
      </c>
      <c r="D37" s="62">
        <f>(Prüfkriterien_2[[#This Row],[Spalte2]]+20)/10</f>
        <v>2.6</v>
      </c>
      <c r="E37" s="162" t="s">
        <v>176</v>
      </c>
      <c r="F37" s="32" t="s">
        <v>177</v>
      </c>
      <c r="G37" s="32" t="s">
        <v>178</v>
      </c>
      <c r="H37" s="27"/>
      <c r="I37" s="27"/>
      <c r="J37" s="27"/>
      <c r="K37" s="27"/>
      <c r="L37" s="27"/>
      <c r="M37" s="57"/>
    </row>
    <row r="38" spans="2:13" s="64" customFormat="1" ht="35.25" customHeight="1" x14ac:dyDescent="0.2">
      <c r="B38" s="61" t="str">
        <f>CONCATENATE("2.",Prüfkriterien_2[[#This Row],[Spalte2]])</f>
        <v>2.7</v>
      </c>
      <c r="C38" s="62">
        <f>ROW()-ROW(Prüfkriterien_2[[#Headers],[Spalte3]])</f>
        <v>7</v>
      </c>
      <c r="D38" s="62">
        <f>(Prüfkriterien_2[[#This Row],[Spalte2]]+20)/10</f>
        <v>2.7</v>
      </c>
      <c r="E38" s="162" t="s">
        <v>176</v>
      </c>
      <c r="F38" s="148" t="s">
        <v>126</v>
      </c>
      <c r="G38" s="148" t="s">
        <v>179</v>
      </c>
      <c r="H38" s="27"/>
      <c r="I38" s="27" t="s">
        <v>40</v>
      </c>
      <c r="J38" s="27" t="s">
        <v>40</v>
      </c>
      <c r="K38" s="27"/>
      <c r="L38" s="27" t="s">
        <v>40</v>
      </c>
      <c r="M38" s="57"/>
    </row>
    <row r="39" spans="2:13" s="64" customFormat="1" ht="38.25" x14ac:dyDescent="0.2">
      <c r="B39" s="61" t="str">
        <f>CONCATENATE("2.",Prüfkriterien_2[[#This Row],[Spalte2]])</f>
        <v>2.8</v>
      </c>
      <c r="C39" s="62">
        <f>ROW()-ROW(Prüfkriterien_2[[#Headers],[Spalte3]])</f>
        <v>8</v>
      </c>
      <c r="D39" s="145">
        <f>(Prüfkriterien_2[[#This Row],[Spalte2]]+20)/10</f>
        <v>2.8</v>
      </c>
      <c r="E39" s="162" t="s">
        <v>186</v>
      </c>
      <c r="F39" s="160" t="s">
        <v>187</v>
      </c>
      <c r="G39" s="160" t="s">
        <v>188</v>
      </c>
      <c r="H39" s="27"/>
      <c r="I39" s="27"/>
      <c r="J39" s="27"/>
      <c r="K39" s="27"/>
      <c r="L39" s="27"/>
      <c r="M39" s="57"/>
    </row>
    <row r="40" spans="2:13" s="64" customFormat="1" ht="57" customHeight="1" x14ac:dyDescent="0.2">
      <c r="B40" s="61" t="str">
        <f>CONCATENATE("2.",Prüfkriterien_2[[#This Row],[Spalte2]])</f>
        <v>2.9</v>
      </c>
      <c r="C40" s="62">
        <f>ROW()-ROW(Prüfkriterien_2[[#Headers],[Spalte3]])</f>
        <v>9</v>
      </c>
      <c r="D40" s="62">
        <f>(Prüfkriterien_2[[#This Row],[Spalte2]]+20)/10</f>
        <v>2.9</v>
      </c>
      <c r="E40" s="162" t="s">
        <v>180</v>
      </c>
      <c r="F40" s="32" t="s">
        <v>98</v>
      </c>
      <c r="G40" s="32" t="s">
        <v>136</v>
      </c>
      <c r="H40" s="27"/>
      <c r="I40" s="27" t="s">
        <v>40</v>
      </c>
      <c r="J40" s="27" t="s">
        <v>40</v>
      </c>
      <c r="K40" s="27"/>
      <c r="L40" s="27" t="s">
        <v>40</v>
      </c>
      <c r="M40" s="57"/>
    </row>
    <row r="41" spans="2:13" s="64" customFormat="1" hidden="1" x14ac:dyDescent="0.2">
      <c r="B41" s="63" t="str">
        <f>CONCATENATE("2.",Prüfkriterien_2[[#This Row],[Spalte2]])</f>
        <v>2.10</v>
      </c>
      <c r="C41" s="33">
        <f>ROW()-ROW(Prüfkriterien_2[[#Headers],[Spalte3]])</f>
        <v>10</v>
      </c>
      <c r="D41" s="33">
        <f>(Prüfkriterien_2[[#This Row],[Spalte2]]+20)/10</f>
        <v>3</v>
      </c>
      <c r="E41" s="68"/>
      <c r="F41" s="55"/>
      <c r="G41" s="55"/>
      <c r="H41" s="27"/>
      <c r="I41" s="27"/>
      <c r="J41" s="27"/>
      <c r="K41" s="27"/>
      <c r="L41" s="27"/>
      <c r="M41" s="55"/>
    </row>
    <row r="42" spans="2:13" s="64" customFormat="1" hidden="1" x14ac:dyDescent="0.2">
      <c r="B42" s="63" t="str">
        <f>CONCATENATE("2.",Prüfkriterien_2[[#This Row],[Spalte2]])</f>
        <v>2.11</v>
      </c>
      <c r="C42" s="33">
        <f>ROW()-ROW(Prüfkriterien_2[[#Headers],[Spalte3]])</f>
        <v>11</v>
      </c>
      <c r="D42" s="33">
        <f>(Prüfkriterien_2[[#This Row],[Spalte2]]+20)/10</f>
        <v>3.1</v>
      </c>
      <c r="E42" s="68"/>
      <c r="F42" s="55"/>
      <c r="G42" s="55"/>
      <c r="H42" s="27"/>
      <c r="I42" s="27"/>
      <c r="J42" s="27"/>
      <c r="K42" s="27"/>
      <c r="L42" s="27"/>
      <c r="M42" s="55"/>
    </row>
    <row r="43" spans="2:13" x14ac:dyDescent="0.2">
      <c r="B43" s="112" t="s">
        <v>99</v>
      </c>
      <c r="C43" s="113"/>
      <c r="D43" s="113"/>
      <c r="E43" s="113"/>
      <c r="F43" s="113"/>
      <c r="G43" s="113"/>
      <c r="H43" s="113"/>
      <c r="I43" s="113"/>
      <c r="J43" s="113"/>
      <c r="K43" s="113"/>
      <c r="L43" s="113"/>
      <c r="M43" s="114"/>
    </row>
    <row r="44" spans="2:13" s="64" customFormat="1" hidden="1" x14ac:dyDescent="0.2">
      <c r="B44" s="63" t="s">
        <v>43</v>
      </c>
      <c r="C44" s="33" t="s">
        <v>44</v>
      </c>
      <c r="D44" s="33" t="s">
        <v>45</v>
      </c>
      <c r="E44" s="68" t="s">
        <v>46</v>
      </c>
      <c r="F44" s="55" t="s">
        <v>47</v>
      </c>
      <c r="G44" s="55" t="s">
        <v>50</v>
      </c>
      <c r="H44" s="27" t="s">
        <v>51</v>
      </c>
      <c r="I44" s="27" t="s">
        <v>52</v>
      </c>
      <c r="J44" s="27" t="s">
        <v>53</v>
      </c>
      <c r="K44" s="27" t="s">
        <v>54</v>
      </c>
      <c r="L44" s="27" t="s">
        <v>55</v>
      </c>
      <c r="M44" s="55" t="s">
        <v>56</v>
      </c>
    </row>
    <row r="45" spans="2:13" s="64" customFormat="1" ht="71.25" customHeight="1" x14ac:dyDescent="0.2">
      <c r="B45" s="61" t="str">
        <f>CONCATENATE("3.",Prüfkriterien_3[[#This Row],[Spalte2]])</f>
        <v>3.1</v>
      </c>
      <c r="C45" s="62">
        <f>ROW()-ROW(Prüfkriterien_3[[#Headers],[Spalte3]])</f>
        <v>1</v>
      </c>
      <c r="D45" s="62">
        <f>(Prüfkriterien_3[[#This Row],[Spalte2]]+30)/10</f>
        <v>3.1</v>
      </c>
      <c r="E45" s="162" t="s">
        <v>181</v>
      </c>
      <c r="F45" s="32" t="s">
        <v>100</v>
      </c>
      <c r="G45" s="32" t="s">
        <v>155</v>
      </c>
      <c r="H45" s="27"/>
      <c r="I45" s="27"/>
      <c r="J45" s="27"/>
      <c r="K45" s="27"/>
      <c r="L45" s="27"/>
      <c r="M45" s="57"/>
    </row>
    <row r="46" spans="2:13" s="64" customFormat="1" ht="50.25" customHeight="1" x14ac:dyDescent="0.2">
      <c r="B46" s="166" t="str">
        <f>CONCATENATE("3.",Prüfkriterien_3[[#This Row],[Spalte2]])</f>
        <v>3.2</v>
      </c>
      <c r="C46" s="167">
        <f>ROW()-ROW(Prüfkriterien_3[[#Headers],[Spalte3]])</f>
        <v>2</v>
      </c>
      <c r="D46" s="167">
        <f>(Prüfkriterien_3[[#This Row],[Spalte2]]+30)/10</f>
        <v>3.2</v>
      </c>
      <c r="E46" s="162" t="s">
        <v>182</v>
      </c>
      <c r="F46" s="168" t="s">
        <v>101</v>
      </c>
      <c r="G46" s="32" t="s">
        <v>156</v>
      </c>
      <c r="H46" s="27"/>
      <c r="I46" s="67" t="s">
        <v>40</v>
      </c>
      <c r="J46" s="67" t="s">
        <v>40</v>
      </c>
      <c r="K46" s="27"/>
      <c r="L46" s="67" t="s">
        <v>40</v>
      </c>
      <c r="M46" s="74"/>
    </row>
    <row r="47" spans="2:13" s="64" customFormat="1" ht="50.25" customHeight="1" x14ac:dyDescent="0.2">
      <c r="B47" s="166" t="str">
        <f>CONCATENATE("3.",Prüfkriterien_3[[#This Row],[Spalte2]])</f>
        <v>3.3</v>
      </c>
      <c r="C47" s="167">
        <f>ROW()-ROW(Prüfkriterien_3[[#Headers],[Spalte3]])</f>
        <v>3</v>
      </c>
      <c r="D47" s="167">
        <f>(Prüfkriterien_3[[#This Row],[Spalte2]]+30)/10</f>
        <v>3.3</v>
      </c>
      <c r="E47" s="162" t="s">
        <v>189</v>
      </c>
      <c r="F47" s="148" t="s">
        <v>269</v>
      </c>
      <c r="G47" s="32" t="s">
        <v>127</v>
      </c>
      <c r="H47" s="27"/>
      <c r="I47" s="27"/>
      <c r="J47" s="27"/>
      <c r="K47" s="27"/>
      <c r="L47" s="27"/>
      <c r="M47" s="74"/>
    </row>
    <row r="48" spans="2:13" s="64" customFormat="1" ht="76.5" x14ac:dyDescent="0.2">
      <c r="B48" s="166" t="str">
        <f>CONCATENATE("3.",Prüfkriterien_3[[#This Row],[Spalte2]])</f>
        <v>3.4</v>
      </c>
      <c r="C48" s="167">
        <f>ROW()-ROW(Prüfkriterien_3[[#Headers],[Spalte3]])</f>
        <v>4</v>
      </c>
      <c r="D48" s="167">
        <f>(Prüfkriterien_3[[#This Row],[Spalte2]]+30)/10</f>
        <v>3.4</v>
      </c>
      <c r="E48" s="162" t="s">
        <v>190</v>
      </c>
      <c r="F48" s="168" t="s">
        <v>102</v>
      </c>
      <c r="G48" s="32" t="s">
        <v>128</v>
      </c>
      <c r="H48" s="27"/>
      <c r="I48" s="27"/>
      <c r="J48" s="27"/>
      <c r="K48" s="27"/>
      <c r="L48" s="27"/>
      <c r="M48" s="74"/>
    </row>
    <row r="49" spans="2:13" s="64" customFormat="1" ht="36.75" customHeight="1" x14ac:dyDescent="0.2">
      <c r="B49" s="166" t="str">
        <f>CONCATENATE("3.",Prüfkriterien_3[[#This Row],[Spalte2]])</f>
        <v>3.5</v>
      </c>
      <c r="C49" s="167">
        <f>ROW()-ROW(Prüfkriterien_3[[#Headers],[Spalte3]])</f>
        <v>5</v>
      </c>
      <c r="D49" s="167">
        <f>(Prüfkriterien_3[[#This Row],[Spalte2]]+30)/10</f>
        <v>3.5</v>
      </c>
      <c r="E49" s="162" t="s">
        <v>190</v>
      </c>
      <c r="F49" s="160" t="s">
        <v>261</v>
      </c>
      <c r="G49" s="160" t="s">
        <v>191</v>
      </c>
      <c r="H49" s="27"/>
      <c r="I49" s="27"/>
      <c r="J49" s="27"/>
      <c r="K49" s="27"/>
      <c r="L49" s="27"/>
      <c r="M49" s="74"/>
    </row>
    <row r="50" spans="2:13" s="64" customFormat="1" ht="142.5" customHeight="1" x14ac:dyDescent="0.2">
      <c r="B50" s="166" t="str">
        <f>CONCATENATE("3.",Prüfkriterien_3[[#This Row],[Spalte2]])</f>
        <v>3.6</v>
      </c>
      <c r="C50" s="167">
        <f>ROW()-ROW(Prüfkriterien_3[[#Headers],[Spalte3]])</f>
        <v>6</v>
      </c>
      <c r="D50" s="167">
        <f>(Prüfkriterien_3[[#This Row],[Spalte2]]+30)/10</f>
        <v>3.6</v>
      </c>
      <c r="E50" s="169" t="s">
        <v>192</v>
      </c>
      <c r="F50" s="32" t="s">
        <v>103</v>
      </c>
      <c r="G50" s="148" t="s">
        <v>193</v>
      </c>
      <c r="H50" s="27"/>
      <c r="I50" s="27"/>
      <c r="J50" s="27"/>
      <c r="K50" s="27"/>
      <c r="L50" s="27"/>
      <c r="M50" s="74"/>
    </row>
    <row r="51" spans="2:13" s="64" customFormat="1" ht="63" customHeight="1" x14ac:dyDescent="0.2">
      <c r="B51" s="170" t="str">
        <f>CONCATENATE("3.",Prüfkriterien_3[[#This Row],[Spalte2]])</f>
        <v>3.7</v>
      </c>
      <c r="C51" s="167">
        <f>ROW()-ROW(Prüfkriterien_3[[#Headers],[Spalte3]])</f>
        <v>7</v>
      </c>
      <c r="D51" s="167">
        <f>(Prüfkriterien_3[[#This Row],[Spalte2]]+30)/10</f>
        <v>3.7</v>
      </c>
      <c r="E51" s="162" t="s">
        <v>192</v>
      </c>
      <c r="F51" s="32" t="s">
        <v>104</v>
      </c>
      <c r="G51" s="148" t="s">
        <v>142</v>
      </c>
      <c r="H51" s="27"/>
      <c r="I51" s="27"/>
      <c r="J51" s="27"/>
      <c r="K51" s="27"/>
      <c r="L51" s="27"/>
      <c r="M51" s="74"/>
    </row>
    <row r="52" spans="2:13" s="64" customFormat="1" ht="51" x14ac:dyDescent="0.2">
      <c r="B52" s="166" t="str">
        <f>CONCATENATE("3.",Prüfkriterien_3[[#This Row],[Spalte2]])</f>
        <v>3.8</v>
      </c>
      <c r="C52" s="167">
        <f>ROW()-ROW(Prüfkriterien_3[[#Headers],[Spalte3]])</f>
        <v>8</v>
      </c>
      <c r="D52" s="167">
        <f>(Prüfkriterien_3[[#This Row],[Spalte2]]+30)/10</f>
        <v>3.8</v>
      </c>
      <c r="E52" s="162" t="s">
        <v>194</v>
      </c>
      <c r="F52" s="168" t="s">
        <v>105</v>
      </c>
      <c r="G52" s="148" t="s">
        <v>252</v>
      </c>
      <c r="H52" s="27"/>
      <c r="I52" s="27"/>
      <c r="J52" s="27"/>
      <c r="K52" s="27"/>
      <c r="L52" s="27"/>
      <c r="M52" s="74"/>
    </row>
    <row r="53" spans="2:13" s="64" customFormat="1" ht="93.75" customHeight="1" x14ac:dyDescent="0.2">
      <c r="B53" s="166" t="str">
        <f>CONCATENATE("3.",Prüfkriterien_3[[#This Row],[Spalte2]])</f>
        <v>3.9</v>
      </c>
      <c r="C53" s="167">
        <f>ROW()-ROW(Prüfkriterien_3[[#Headers],[Spalte3]])</f>
        <v>9</v>
      </c>
      <c r="D53" s="167">
        <f>(Prüfkriterien_3[[#This Row],[Spalte2]]+30)/10</f>
        <v>3.9</v>
      </c>
      <c r="E53" s="162" t="s">
        <v>195</v>
      </c>
      <c r="F53" s="168" t="s">
        <v>106</v>
      </c>
      <c r="G53" s="32" t="s">
        <v>196</v>
      </c>
      <c r="H53" s="27"/>
      <c r="I53" s="27"/>
      <c r="J53" s="27"/>
      <c r="K53" s="27"/>
      <c r="L53" s="27"/>
      <c r="M53" s="76"/>
    </row>
    <row r="54" spans="2:13" s="64" customFormat="1" ht="160.5" customHeight="1" x14ac:dyDescent="0.2">
      <c r="B54" s="166" t="str">
        <f>CONCATENATE("3.",Prüfkriterien_3[[#This Row],[Spalte2]])</f>
        <v>3.10</v>
      </c>
      <c r="C54" s="167">
        <f>ROW()-ROW(Prüfkriterien_3[[#Headers],[Spalte3]])</f>
        <v>10</v>
      </c>
      <c r="D54" s="167">
        <f>(Prüfkriterien_3[[#This Row],[Spalte2]]+30)/10</f>
        <v>4</v>
      </c>
      <c r="E54" s="162" t="s">
        <v>197</v>
      </c>
      <c r="F54" s="32" t="s">
        <v>107</v>
      </c>
      <c r="G54" s="32" t="s">
        <v>200</v>
      </c>
      <c r="H54" s="27"/>
      <c r="I54" s="27"/>
      <c r="J54" s="27"/>
      <c r="K54" s="27"/>
      <c r="L54" s="27"/>
      <c r="M54" s="74"/>
    </row>
    <row r="55" spans="2:13" s="64" customFormat="1" ht="38.25" x14ac:dyDescent="0.2">
      <c r="B55" s="166" t="str">
        <f>CONCATENATE("3.",Prüfkriterien_3[[#This Row],[Spalte2]])</f>
        <v>3.11</v>
      </c>
      <c r="C55" s="167">
        <f>ROW()-ROW(Prüfkriterien_3[[#Headers],[Spalte3]])</f>
        <v>11</v>
      </c>
      <c r="D55" s="167">
        <f>(Prüfkriterien_3[[#This Row],[Spalte2]]+30)/10</f>
        <v>4.0999999999999996</v>
      </c>
      <c r="E55" s="162" t="s">
        <v>197</v>
      </c>
      <c r="F55" s="32" t="s">
        <v>198</v>
      </c>
      <c r="G55" s="148" t="s">
        <v>199</v>
      </c>
      <c r="H55" s="27"/>
      <c r="I55" s="67" t="s">
        <v>40</v>
      </c>
      <c r="J55" s="67" t="s">
        <v>40</v>
      </c>
      <c r="K55" s="27"/>
      <c r="L55" s="67" t="s">
        <v>40</v>
      </c>
      <c r="M55" s="74"/>
    </row>
    <row r="56" spans="2:13" s="64" customFormat="1" ht="60.75" customHeight="1" x14ac:dyDescent="0.2">
      <c r="B56" s="166" t="str">
        <f>CONCATENATE("3.",Prüfkriterien_3[[#This Row],[Spalte2]])</f>
        <v>3.12</v>
      </c>
      <c r="C56" s="167">
        <f>ROW()-ROW(Prüfkriterien_3[[#Headers],[Spalte3]])</f>
        <v>12</v>
      </c>
      <c r="D56" s="167">
        <f>(Prüfkriterien_3[[#This Row],[Spalte2]]+30)/10</f>
        <v>4.2</v>
      </c>
      <c r="E56" s="162" t="s">
        <v>197</v>
      </c>
      <c r="F56" s="32" t="s">
        <v>108</v>
      </c>
      <c r="G56" s="32" t="s">
        <v>273</v>
      </c>
      <c r="H56" s="27"/>
      <c r="I56" s="27"/>
      <c r="J56" s="27"/>
      <c r="K56" s="27"/>
      <c r="L56" s="27"/>
      <c r="M56" s="74"/>
    </row>
    <row r="57" spans="2:13" s="64" customFormat="1" ht="67.5" customHeight="1" x14ac:dyDescent="0.2">
      <c r="B57" s="166" t="str">
        <f>CONCATENATE("3.",Prüfkriterien_3[[#This Row],[Spalte2]])</f>
        <v>3.13</v>
      </c>
      <c r="C57" s="167">
        <f>ROW()-ROW(Prüfkriterien_3[[#Headers],[Spalte3]])</f>
        <v>13</v>
      </c>
      <c r="D57" s="167">
        <f>(Prüfkriterien_3[[#This Row],[Spalte2]]+30)/10</f>
        <v>4.3</v>
      </c>
      <c r="E57" s="162" t="s">
        <v>201</v>
      </c>
      <c r="F57" s="168" t="s">
        <v>109</v>
      </c>
      <c r="G57" s="32" t="s">
        <v>137</v>
      </c>
      <c r="H57" s="27"/>
      <c r="I57" s="27"/>
      <c r="J57" s="27"/>
      <c r="K57" s="27"/>
      <c r="L57" s="27"/>
      <c r="M57" s="74"/>
    </row>
    <row r="58" spans="2:13" s="64" customFormat="1" ht="67.5" customHeight="1" x14ac:dyDescent="0.2">
      <c r="B58" s="166" t="str">
        <f>CONCATENATE("3.",Prüfkriterien_3[[#This Row],[Spalte2]])</f>
        <v>3.14</v>
      </c>
      <c r="C58" s="167">
        <f>ROW()-ROW(Prüfkriterien_3[[#Headers],[Spalte3]])</f>
        <v>14</v>
      </c>
      <c r="D58" s="167">
        <f>(Prüfkriterien_3[[#This Row],[Spalte2]]+30)/10</f>
        <v>4.4000000000000004</v>
      </c>
      <c r="E58" s="162" t="s">
        <v>202</v>
      </c>
      <c r="F58" s="148" t="s">
        <v>264</v>
      </c>
      <c r="G58" s="148" t="s">
        <v>266</v>
      </c>
      <c r="H58" s="27"/>
      <c r="I58" s="27" t="s">
        <v>40</v>
      </c>
      <c r="J58" s="27" t="s">
        <v>40</v>
      </c>
      <c r="K58" s="27"/>
      <c r="L58" s="27"/>
      <c r="M58" s="74"/>
    </row>
    <row r="59" spans="2:13" s="64" customFormat="1" ht="186" customHeight="1" x14ac:dyDescent="0.2">
      <c r="B59" s="166" t="str">
        <f>CONCATENATE("3.",Prüfkriterien_3[[#This Row],[Spalte2]])</f>
        <v>3.15</v>
      </c>
      <c r="C59" s="167">
        <f>ROW()-ROW(Prüfkriterien_3[[#Headers],[Spalte3]])</f>
        <v>15</v>
      </c>
      <c r="D59" s="167">
        <f>(Prüfkriterien_3[[#This Row],[Spalte2]]+30)/10</f>
        <v>4.5</v>
      </c>
      <c r="E59" s="162" t="s">
        <v>202</v>
      </c>
      <c r="F59" s="148" t="s">
        <v>204</v>
      </c>
      <c r="G59" s="148" t="s">
        <v>265</v>
      </c>
      <c r="H59" s="27"/>
      <c r="I59" s="27"/>
      <c r="J59" s="27"/>
      <c r="K59" s="27"/>
      <c r="L59" s="27"/>
      <c r="M59" s="74"/>
    </row>
    <row r="60" spans="2:13" s="64" customFormat="1" ht="51" x14ac:dyDescent="0.2">
      <c r="B60" s="166" t="str">
        <f>CONCATENATE("3.",Prüfkriterien_3[[#This Row],[Spalte2]])</f>
        <v>3.16</v>
      </c>
      <c r="C60" s="167">
        <f>ROW()-ROW(Prüfkriterien_3[[#Headers],[Spalte3]])</f>
        <v>16</v>
      </c>
      <c r="D60" s="167">
        <f>(Prüfkriterien_3[[#This Row],[Spalte2]]+30)/10</f>
        <v>4.5999999999999996</v>
      </c>
      <c r="E60" s="171" t="s">
        <v>202</v>
      </c>
      <c r="F60" s="148" t="s">
        <v>203</v>
      </c>
      <c r="G60" s="32" t="s">
        <v>274</v>
      </c>
      <c r="H60" s="27"/>
      <c r="I60" s="27" t="s">
        <v>40</v>
      </c>
      <c r="J60" s="27" t="s">
        <v>40</v>
      </c>
      <c r="K60" s="27"/>
      <c r="L60" s="27" t="s">
        <v>40</v>
      </c>
      <c r="M60" s="74"/>
    </row>
    <row r="61" spans="2:13" s="64" customFormat="1" ht="51" x14ac:dyDescent="0.2">
      <c r="B61" s="172" t="str">
        <f>CONCATENATE("3.",Prüfkriterien_3[[#This Row],[Spalte2]])</f>
        <v>3.17</v>
      </c>
      <c r="C61" s="173">
        <f>ROW()-ROW(Prüfkriterien_3[[#Headers],[Spalte3]])</f>
        <v>17</v>
      </c>
      <c r="D61" s="173">
        <f>(Prüfkriterien_3[[#This Row],[Spalte2]]+30)/10</f>
        <v>4.7</v>
      </c>
      <c r="E61" s="174" t="s">
        <v>202</v>
      </c>
      <c r="F61" s="175" t="s">
        <v>275</v>
      </c>
      <c r="G61" s="175" t="s">
        <v>276</v>
      </c>
      <c r="H61" s="77"/>
      <c r="I61" s="77"/>
      <c r="J61" s="77"/>
      <c r="K61" s="77"/>
      <c r="L61" s="77"/>
      <c r="M61" s="78"/>
    </row>
    <row r="62" spans="2:13" s="64" customFormat="1" ht="89.25" customHeight="1" x14ac:dyDescent="0.2">
      <c r="B62" s="166" t="str">
        <f>CONCATENATE("3.",Prüfkriterien_3[[#This Row],[Spalte2]])</f>
        <v>3.18</v>
      </c>
      <c r="C62" s="167">
        <f>ROW()-ROW(Prüfkriterien_3[[#Headers],[Spalte3]])</f>
        <v>18</v>
      </c>
      <c r="D62" s="167">
        <f>(Prüfkriterien_3[[#This Row],[Spalte2]]+30)/10</f>
        <v>4.8</v>
      </c>
      <c r="E62" s="162" t="s">
        <v>202</v>
      </c>
      <c r="F62" s="32" t="s">
        <v>110</v>
      </c>
      <c r="G62" s="32" t="s">
        <v>205</v>
      </c>
      <c r="H62" s="27"/>
      <c r="I62" s="27"/>
      <c r="J62" s="27"/>
      <c r="K62" s="27"/>
      <c r="L62" s="27"/>
      <c r="M62" s="74"/>
    </row>
    <row r="63" spans="2:13" s="64" customFormat="1" ht="58.5" customHeight="1" x14ac:dyDescent="0.2">
      <c r="B63" s="166" t="str">
        <f>CONCATENATE("3.",Prüfkriterien_3[[#This Row],[Spalte2]])</f>
        <v>3.19</v>
      </c>
      <c r="C63" s="167">
        <f>ROW()-ROW(Prüfkriterien_3[[#Headers],[Spalte3]])</f>
        <v>19</v>
      </c>
      <c r="D63" s="167">
        <f>(Prüfkriterien_3[[#This Row],[Spalte2]]+30)/10</f>
        <v>4.9000000000000004</v>
      </c>
      <c r="E63" s="176" t="s">
        <v>206</v>
      </c>
      <c r="F63" s="32" t="s">
        <v>111</v>
      </c>
      <c r="G63" s="32" t="s">
        <v>207</v>
      </c>
      <c r="H63" s="27"/>
      <c r="I63" s="27"/>
      <c r="J63" s="27"/>
      <c r="K63" s="27"/>
      <c r="L63" s="27"/>
      <c r="M63" s="74"/>
    </row>
    <row r="64" spans="2:13" s="64" customFormat="1" ht="57.75" customHeight="1" x14ac:dyDescent="0.2">
      <c r="B64" s="166" t="str">
        <f>CONCATENATE("3.",Prüfkriterien_3[[#This Row],[Spalte2]])</f>
        <v>3.20</v>
      </c>
      <c r="C64" s="167">
        <f>ROW()-ROW(Prüfkriterien_3[[#Headers],[Spalte3]])</f>
        <v>20</v>
      </c>
      <c r="D64" s="167">
        <f>(Prüfkriterien_3[[#This Row],[Spalte2]]+30)/10</f>
        <v>5</v>
      </c>
      <c r="E64" s="162" t="s">
        <v>202</v>
      </c>
      <c r="F64" s="32" t="s">
        <v>112</v>
      </c>
      <c r="G64" s="32" t="s">
        <v>208</v>
      </c>
      <c r="H64" s="27"/>
      <c r="I64" s="27"/>
      <c r="J64" s="27"/>
      <c r="K64" s="27"/>
      <c r="L64" s="27"/>
      <c r="M64" s="74"/>
    </row>
    <row r="65" spans="2:13" s="64" customFormat="1" ht="25.5" x14ac:dyDescent="0.2">
      <c r="B65" s="166" t="str">
        <f>CONCATENATE("3.",Prüfkriterien_3[[#This Row],[Spalte2]])</f>
        <v>3.21</v>
      </c>
      <c r="C65" s="167">
        <f>ROW()-ROW(Prüfkriterien_3[[#Headers],[Spalte3]])</f>
        <v>21</v>
      </c>
      <c r="D65" s="167">
        <f>(Prüfkriterien_3[[#This Row],[Spalte2]]+30)/10</f>
        <v>5.0999999999999996</v>
      </c>
      <c r="E65" s="169" t="s">
        <v>209</v>
      </c>
      <c r="F65" s="168" t="s">
        <v>113</v>
      </c>
      <c r="G65" s="148" t="s">
        <v>277</v>
      </c>
      <c r="H65" s="27"/>
      <c r="I65" s="27"/>
      <c r="J65" s="27"/>
      <c r="K65" s="27"/>
      <c r="L65" s="27"/>
      <c r="M65" s="74"/>
    </row>
    <row r="66" spans="2:13" s="64" customFormat="1" ht="150" customHeight="1" x14ac:dyDescent="0.2">
      <c r="B66" s="166" t="str">
        <f>CONCATENATE("3.",Prüfkriterien_3[[#This Row],[Spalte2]])</f>
        <v>3.22</v>
      </c>
      <c r="C66" s="167">
        <f>ROW()-ROW(Prüfkriterien_3[[#Headers],[Spalte3]])</f>
        <v>22</v>
      </c>
      <c r="D66" s="167">
        <f>(Prüfkriterien_3[[#This Row],[Spalte2]]+30)/10</f>
        <v>5.2</v>
      </c>
      <c r="E66" s="162" t="s">
        <v>209</v>
      </c>
      <c r="F66" s="32" t="s">
        <v>114</v>
      </c>
      <c r="G66" s="32" t="s">
        <v>138</v>
      </c>
      <c r="H66" s="27"/>
      <c r="I66" s="27"/>
      <c r="J66" s="27"/>
      <c r="K66" s="27"/>
      <c r="L66" s="27"/>
      <c r="M66" s="74"/>
    </row>
    <row r="67" spans="2:13" s="64" customFormat="1" ht="135" customHeight="1" x14ac:dyDescent="0.2">
      <c r="B67" s="166" t="str">
        <f>CONCATENATE("3.",Prüfkriterien_3[[#This Row],[Spalte2]])</f>
        <v>3.23</v>
      </c>
      <c r="C67" s="167">
        <f>ROW()-ROW(Prüfkriterien_3[[#Headers],[Spalte3]])</f>
        <v>23</v>
      </c>
      <c r="D67" s="167">
        <f>(Prüfkriterien_3[[#This Row],[Spalte2]]+30)/10</f>
        <v>5.3</v>
      </c>
      <c r="E67" s="171" t="s">
        <v>209</v>
      </c>
      <c r="F67" s="32" t="s">
        <v>115</v>
      </c>
      <c r="G67" s="148" t="s">
        <v>278</v>
      </c>
      <c r="H67" s="27"/>
      <c r="I67" s="27"/>
      <c r="J67" s="27"/>
      <c r="K67" s="27"/>
      <c r="L67" s="27"/>
      <c r="M67" s="74"/>
    </row>
    <row r="68" spans="2:13" s="64" customFormat="1" ht="162" customHeight="1" x14ac:dyDescent="0.2">
      <c r="B68" s="166" t="str">
        <f>CONCATENATE("3.",Prüfkriterien_3[[#This Row],[Spalte2]])</f>
        <v>3.24</v>
      </c>
      <c r="C68" s="167">
        <f>ROW()-ROW(Prüfkriterien_3[[#Headers],[Spalte3]])</f>
        <v>24</v>
      </c>
      <c r="D68" s="167">
        <f>(Prüfkriterien_3[[#This Row],[Spalte2]]+30)/10</f>
        <v>5.4</v>
      </c>
      <c r="E68" s="162" t="s">
        <v>210</v>
      </c>
      <c r="F68" s="168" t="s">
        <v>116</v>
      </c>
      <c r="G68" s="32" t="s">
        <v>211</v>
      </c>
      <c r="H68" s="27"/>
      <c r="I68" s="27"/>
      <c r="J68" s="27"/>
      <c r="K68" s="27"/>
      <c r="L68" s="27"/>
      <c r="M68" s="74"/>
    </row>
    <row r="69" spans="2:13" s="64" customFormat="1" ht="38.25" x14ac:dyDescent="0.2">
      <c r="B69" s="166" t="str">
        <f>CONCATENATE("3.",Prüfkriterien_3[[#This Row],[Spalte2]])</f>
        <v>3.25</v>
      </c>
      <c r="C69" s="167">
        <f>ROW()-ROW(Prüfkriterien_3[[#Headers],[Spalte3]])</f>
        <v>25</v>
      </c>
      <c r="D69" s="167">
        <f>(Prüfkriterien_3[[#This Row],[Spalte2]]+30)/10</f>
        <v>5.5</v>
      </c>
      <c r="E69" s="171" t="s">
        <v>210</v>
      </c>
      <c r="F69" s="160" t="s">
        <v>279</v>
      </c>
      <c r="G69" s="160" t="s">
        <v>289</v>
      </c>
      <c r="H69" s="27"/>
      <c r="I69" s="27"/>
      <c r="J69" s="27"/>
      <c r="K69" s="27"/>
      <c r="L69" s="27"/>
      <c r="M69" s="74"/>
    </row>
    <row r="70" spans="2:13" s="64" customFormat="1" ht="25.5" x14ac:dyDescent="0.2">
      <c r="B70" s="166" t="str">
        <f>CONCATENATE("3.",Prüfkriterien_3[[#This Row],[Spalte2]])</f>
        <v>3.26</v>
      </c>
      <c r="C70" s="167">
        <f>ROW()-ROW(Prüfkriterien_3[[#Headers],[Spalte3]])</f>
        <v>26</v>
      </c>
      <c r="D70" s="167">
        <f>(Prüfkriterien_3[[#This Row],[Spalte2]]+30)/10</f>
        <v>5.6</v>
      </c>
      <c r="E70" s="162" t="s">
        <v>210</v>
      </c>
      <c r="F70" s="32" t="s">
        <v>257</v>
      </c>
      <c r="G70" s="148" t="s">
        <v>212</v>
      </c>
      <c r="H70" s="27"/>
      <c r="I70" s="27"/>
      <c r="J70" s="27"/>
      <c r="K70" s="27"/>
      <c r="L70" s="27"/>
      <c r="M70" s="74"/>
    </row>
    <row r="71" spans="2:13" ht="12.75" customHeight="1" x14ac:dyDescent="0.2">
      <c r="B71" s="112" t="s">
        <v>214</v>
      </c>
      <c r="C71" s="113"/>
      <c r="D71" s="113"/>
      <c r="E71" s="113"/>
      <c r="F71" s="113"/>
      <c r="G71" s="113"/>
      <c r="H71" s="113"/>
      <c r="I71" s="113"/>
      <c r="J71" s="113"/>
      <c r="K71" s="113"/>
      <c r="L71" s="113"/>
      <c r="M71" s="114"/>
    </row>
    <row r="72" spans="2:13" hidden="1" x14ac:dyDescent="0.2">
      <c r="B72" s="63" t="s">
        <v>43</v>
      </c>
      <c r="C72" s="33" t="s">
        <v>44</v>
      </c>
      <c r="D72" s="33" t="s">
        <v>45</v>
      </c>
      <c r="E72" s="68" t="s">
        <v>46</v>
      </c>
      <c r="F72" s="55" t="s">
        <v>47</v>
      </c>
      <c r="G72" s="55" t="s">
        <v>50</v>
      </c>
      <c r="H72" s="27" t="s">
        <v>51</v>
      </c>
      <c r="I72" s="27" t="s">
        <v>52</v>
      </c>
      <c r="J72" s="27" t="s">
        <v>53</v>
      </c>
      <c r="K72" s="27" t="s">
        <v>54</v>
      </c>
      <c r="L72" s="27" t="s">
        <v>55</v>
      </c>
      <c r="M72" s="55" t="s">
        <v>56</v>
      </c>
    </row>
    <row r="73" spans="2:13" ht="63.75" x14ac:dyDescent="0.2">
      <c r="B73" s="61" t="str">
        <f>CONCATENATE("4.",Prüfkriterien_4[[#This Row],[Spalte2]])</f>
        <v>4.1</v>
      </c>
      <c r="C73" s="62">
        <f>ROW()-ROW(Prüfkriterien_4[[#Headers],[Spalte3]])</f>
        <v>1</v>
      </c>
      <c r="D73" s="62">
        <f>(Prüfkriterien_4[Spalte2]+40)/10</f>
        <v>4.0999999999999996</v>
      </c>
      <c r="E73" s="162" t="s">
        <v>215</v>
      </c>
      <c r="F73" s="32" t="s">
        <v>216</v>
      </c>
      <c r="G73" s="32" t="s">
        <v>218</v>
      </c>
      <c r="H73" s="27"/>
      <c r="I73" s="27"/>
      <c r="J73" s="27"/>
      <c r="K73" s="27"/>
      <c r="L73" s="27"/>
      <c r="M73" s="57"/>
    </row>
    <row r="74" spans="2:13" ht="51" x14ac:dyDescent="0.2">
      <c r="B74" s="61" t="str">
        <f>CONCATENATE("4.",Prüfkriterien_4[[#This Row],[Spalte2]])</f>
        <v>4.2</v>
      </c>
      <c r="C74" s="62">
        <f>ROW()-ROW(Prüfkriterien_4[[#Headers],[Spalte3]])</f>
        <v>2</v>
      </c>
      <c r="D74" s="62">
        <f>(Prüfkriterien_4[Spalte2]+40)/10</f>
        <v>4.2</v>
      </c>
      <c r="E74" s="162" t="s">
        <v>215</v>
      </c>
      <c r="F74" s="160" t="s">
        <v>280</v>
      </c>
      <c r="G74" s="160" t="s">
        <v>219</v>
      </c>
      <c r="H74" s="27"/>
      <c r="I74" s="27"/>
      <c r="J74" s="27"/>
      <c r="K74" s="27"/>
      <c r="L74" s="27"/>
      <c r="M74" s="57"/>
    </row>
    <row r="75" spans="2:13" ht="150.75" customHeight="1" x14ac:dyDescent="0.2">
      <c r="B75" s="61" t="str">
        <f>CONCATENATE("4.",Prüfkriterien_4[[#This Row],[Spalte2]])</f>
        <v>4.3</v>
      </c>
      <c r="C75" s="62">
        <f>ROW()-ROW(Prüfkriterien_4[[#Headers],[Spalte3]])</f>
        <v>3</v>
      </c>
      <c r="D75" s="62">
        <f>(Prüfkriterien_4[Spalte2]+40)/10</f>
        <v>4.3</v>
      </c>
      <c r="E75" s="162" t="s">
        <v>220</v>
      </c>
      <c r="F75" s="32" t="s">
        <v>119</v>
      </c>
      <c r="G75" s="148" t="s">
        <v>285</v>
      </c>
      <c r="H75" s="27"/>
      <c r="I75" s="27"/>
      <c r="J75" s="27"/>
      <c r="K75" s="27"/>
      <c r="L75" s="27"/>
      <c r="M75" s="57"/>
    </row>
    <row r="76" spans="2:13" ht="76.5" x14ac:dyDescent="0.2">
      <c r="B76" s="61" t="str">
        <f>CONCATENATE("4.",Prüfkriterien_4[[#This Row],[Spalte2]])</f>
        <v>4.4</v>
      </c>
      <c r="C76" s="62">
        <f>ROW()-ROW(Prüfkriterien_4[[#Headers],[Spalte3]])</f>
        <v>4</v>
      </c>
      <c r="D76" s="62">
        <f>(Prüfkriterien_4[Spalte2]+40)/10</f>
        <v>4.4000000000000004</v>
      </c>
      <c r="E76" s="162" t="s">
        <v>221</v>
      </c>
      <c r="F76" s="32" t="s">
        <v>120</v>
      </c>
      <c r="G76" s="32" t="s">
        <v>222</v>
      </c>
      <c r="H76" s="27"/>
      <c r="I76" s="27"/>
      <c r="J76" s="27"/>
      <c r="K76" s="27"/>
      <c r="L76" s="27"/>
      <c r="M76" s="57"/>
    </row>
    <row r="77" spans="2:13" ht="123.75" customHeight="1" x14ac:dyDescent="0.2">
      <c r="B77" s="61" t="str">
        <f>CONCATENATE("4.",Prüfkriterien_4[[#This Row],[Spalte2]])</f>
        <v>4.5</v>
      </c>
      <c r="C77" s="62">
        <f>ROW()-ROW(Prüfkriterien_4[[#Headers],[Spalte3]])</f>
        <v>5</v>
      </c>
      <c r="D77" s="62">
        <f>(Prüfkriterien_4[Spalte2]+40)/10</f>
        <v>4.5</v>
      </c>
      <c r="E77" s="162" t="s">
        <v>221</v>
      </c>
      <c r="F77" s="32" t="s">
        <v>121</v>
      </c>
      <c r="G77" s="148" t="s">
        <v>258</v>
      </c>
      <c r="H77" s="27"/>
      <c r="I77" s="27"/>
      <c r="J77" s="27"/>
      <c r="K77" s="27"/>
      <c r="L77" s="27"/>
      <c r="M77" s="57"/>
    </row>
    <row r="78" spans="2:13" ht="38.25" x14ac:dyDescent="0.2">
      <c r="B78" s="61" t="str">
        <f>CONCATENATE("4.",Prüfkriterien_4[[#This Row],[Spalte2]])</f>
        <v>4.6</v>
      </c>
      <c r="C78" s="62">
        <f>ROW()-ROW(Prüfkriterien_4[[#Headers],[Spalte3]])</f>
        <v>6</v>
      </c>
      <c r="D78" s="62">
        <f>(Prüfkriterien_4[Spalte2]+40)/10</f>
        <v>4.5999999999999996</v>
      </c>
      <c r="E78" s="162" t="s">
        <v>221</v>
      </c>
      <c r="F78" s="32" t="s">
        <v>122</v>
      </c>
      <c r="G78" s="32" t="s">
        <v>225</v>
      </c>
      <c r="H78" s="27"/>
      <c r="I78" s="27"/>
      <c r="J78" s="27"/>
      <c r="K78" s="27"/>
      <c r="L78" s="27"/>
      <c r="M78" s="57"/>
    </row>
    <row r="79" spans="2:13" ht="63.75" x14ac:dyDescent="0.2">
      <c r="B79" s="61" t="str">
        <f>CONCATENATE("4.",Prüfkriterien_4[[#This Row],[Spalte2]])</f>
        <v>4.7</v>
      </c>
      <c r="C79" s="62">
        <f>ROW()-ROW(Prüfkriterien_4[[#Headers],[Spalte3]])</f>
        <v>7</v>
      </c>
      <c r="D79" s="62">
        <f>(Prüfkriterien_4[Spalte2]+40)/10</f>
        <v>4.7</v>
      </c>
      <c r="E79" s="162" t="s">
        <v>227</v>
      </c>
      <c r="F79" s="32" t="s">
        <v>226</v>
      </c>
      <c r="G79" s="32" t="s">
        <v>228</v>
      </c>
      <c r="H79" s="27"/>
      <c r="I79" s="27"/>
      <c r="J79" s="27"/>
      <c r="K79" s="27"/>
      <c r="L79" s="27"/>
      <c r="M79" s="57"/>
    </row>
    <row r="80" spans="2:13" ht="51" x14ac:dyDescent="0.2">
      <c r="B80" s="61" t="str">
        <f>CONCATENATE("4.",Prüfkriterien_4[[#This Row],[Spalte2]])</f>
        <v>4.8</v>
      </c>
      <c r="C80" s="62">
        <f>ROW()-ROW(Prüfkriterien_4[[#Headers],[Spalte3]])</f>
        <v>8</v>
      </c>
      <c r="D80" s="62">
        <f>(Prüfkriterien_4[Spalte2]+40)/10</f>
        <v>4.8</v>
      </c>
      <c r="E80" s="162" t="s">
        <v>229</v>
      </c>
      <c r="F80" s="32" t="s">
        <v>152</v>
      </c>
      <c r="G80" s="32" t="s">
        <v>230</v>
      </c>
      <c r="H80" s="27"/>
      <c r="I80" s="27"/>
      <c r="J80" s="27"/>
      <c r="K80" s="27"/>
      <c r="L80" s="27"/>
      <c r="M80" s="57"/>
    </row>
    <row r="81" spans="2:13" ht="51" x14ac:dyDescent="0.2">
      <c r="B81" s="61" t="str">
        <f>CONCATENATE("4.",Prüfkriterien_4[[#This Row],[Spalte2]])</f>
        <v>4.9</v>
      </c>
      <c r="C81" s="62">
        <f>ROW()-ROW(Prüfkriterien_4[[#Headers],[Spalte3]])</f>
        <v>9</v>
      </c>
      <c r="D81" s="62">
        <f>(Prüfkriterien_4[Spalte2]+40)/10</f>
        <v>4.9000000000000004</v>
      </c>
      <c r="E81" s="162" t="s">
        <v>232</v>
      </c>
      <c r="F81" s="32" t="s">
        <v>231</v>
      </c>
      <c r="G81" s="32" t="s">
        <v>233</v>
      </c>
      <c r="H81" s="27"/>
      <c r="I81" s="27"/>
      <c r="J81" s="27"/>
      <c r="K81" s="27"/>
      <c r="L81" s="27"/>
      <c r="M81" s="57"/>
    </row>
    <row r="82" spans="2:13" ht="63.75" x14ac:dyDescent="0.2">
      <c r="B82" s="61" t="str">
        <f>CONCATENATE("4.",Prüfkriterien_4[[#This Row],[Spalte2]])</f>
        <v>4.10</v>
      </c>
      <c r="C82" s="62">
        <f>ROW()-ROW(Prüfkriterien_4[[#Headers],[Spalte3]])</f>
        <v>10</v>
      </c>
      <c r="D82" s="62">
        <f>(Prüfkriterien_4[Spalte2]+40)/10</f>
        <v>5</v>
      </c>
      <c r="E82" s="162" t="s">
        <v>236</v>
      </c>
      <c r="F82" s="32" t="s">
        <v>234</v>
      </c>
      <c r="G82" s="32" t="s">
        <v>235</v>
      </c>
      <c r="H82" s="27"/>
      <c r="I82" s="27"/>
      <c r="J82" s="27"/>
      <c r="K82" s="27"/>
      <c r="L82" s="27"/>
      <c r="M82" s="57"/>
    </row>
    <row r="83" spans="2:13" ht="210.75" customHeight="1" x14ac:dyDescent="0.2">
      <c r="B83" s="61" t="str">
        <f>CONCATENATE("4.",Prüfkriterien_4[[#This Row],[Spalte2]])</f>
        <v>4.11</v>
      </c>
      <c r="C83" s="62">
        <f>ROW()-ROW(Prüfkriterien_4[[#Headers],[Spalte3]])</f>
        <v>11</v>
      </c>
      <c r="D83" s="62">
        <f>(Prüfkriterien_4[Spalte2]+40)/10</f>
        <v>5.0999999999999996</v>
      </c>
      <c r="E83" s="171" t="s">
        <v>239</v>
      </c>
      <c r="F83" s="160" t="s">
        <v>281</v>
      </c>
      <c r="G83" s="160" t="s">
        <v>282</v>
      </c>
      <c r="H83" s="27"/>
      <c r="I83" s="27"/>
      <c r="J83" s="27"/>
      <c r="K83" s="27"/>
      <c r="L83" s="27"/>
      <c r="M83" s="75"/>
    </row>
    <row r="84" spans="2:13" ht="139.5" customHeight="1" x14ac:dyDescent="0.2">
      <c r="B84" s="61" t="str">
        <f>CONCATENATE("4.",Prüfkriterien_4[[#This Row],[Spalte2]])</f>
        <v>4.12</v>
      </c>
      <c r="C84" s="62">
        <f>ROW()-ROW(Prüfkriterien_4[[#Headers],[Spalte3]])</f>
        <v>12</v>
      </c>
      <c r="D84" s="62">
        <f>(Prüfkriterien_4[Spalte2]+40)/10</f>
        <v>5.2</v>
      </c>
      <c r="E84" s="162" t="s">
        <v>237</v>
      </c>
      <c r="F84" s="32" t="s">
        <v>153</v>
      </c>
      <c r="G84" s="32" t="s">
        <v>238</v>
      </c>
      <c r="H84" s="27"/>
      <c r="I84" s="27"/>
      <c r="J84" s="27"/>
      <c r="K84" s="27"/>
      <c r="L84" s="27"/>
      <c r="M84" s="57"/>
    </row>
    <row r="85" spans="2:13" hidden="1" x14ac:dyDescent="0.2">
      <c r="B85" s="65" t="str">
        <f>CONCATENATE("4.",Prüfkriterien_4[[#This Row],[Spalte2]])</f>
        <v>4.13</v>
      </c>
      <c r="C85" s="66">
        <f>ROW()-ROW(Prüfkriterien_4[[#Headers],[Spalte3]])</f>
        <v>13</v>
      </c>
      <c r="D85" s="66">
        <f>(Prüfkriterien_4[Spalte2]+40)/10</f>
        <v>5.3</v>
      </c>
      <c r="E85" s="36"/>
      <c r="F85" s="37"/>
      <c r="G85" s="37"/>
      <c r="H85" s="67"/>
      <c r="I85" s="67"/>
      <c r="J85" s="67"/>
      <c r="K85" s="67"/>
      <c r="L85" s="67"/>
      <c r="M85" s="37"/>
    </row>
    <row r="86" spans="2:13" hidden="1" x14ac:dyDescent="0.2">
      <c r="B86" s="65" t="str">
        <f>CONCATENATE("4.",Prüfkriterien_4[[#This Row],[Spalte2]])</f>
        <v>4.14</v>
      </c>
      <c r="C86" s="66">
        <f>ROW()-ROW(Prüfkriterien_4[[#Headers],[Spalte3]])</f>
        <v>14</v>
      </c>
      <c r="D86" s="66">
        <f>(Prüfkriterien_4[Spalte2]+40)/10</f>
        <v>5.4</v>
      </c>
      <c r="E86" s="36"/>
      <c r="F86" s="37"/>
      <c r="G86" s="37"/>
      <c r="H86" s="67"/>
      <c r="I86" s="67"/>
      <c r="J86" s="67"/>
      <c r="K86" s="67"/>
      <c r="L86" s="67"/>
      <c r="M86" s="37"/>
    </row>
    <row r="87" spans="2:13" hidden="1" x14ac:dyDescent="0.2">
      <c r="B87" s="65" t="str">
        <f>CONCATENATE("4.",Prüfkriterien_4[[#This Row],[Spalte2]])</f>
        <v>4.15</v>
      </c>
      <c r="C87" s="66">
        <f>ROW()-ROW(Prüfkriterien_4[[#Headers],[Spalte3]])</f>
        <v>15</v>
      </c>
      <c r="D87" s="66">
        <f>(Prüfkriterien_4[Spalte2]+40)/10</f>
        <v>5.5</v>
      </c>
      <c r="E87" s="36"/>
      <c r="F87" s="37"/>
      <c r="G87" s="37"/>
      <c r="H87" s="67"/>
      <c r="I87" s="67"/>
      <c r="J87" s="67"/>
      <c r="K87" s="67"/>
      <c r="L87" s="67"/>
      <c r="M87" s="37"/>
    </row>
    <row r="88" spans="2:13" x14ac:dyDescent="0.2">
      <c r="B88" s="112" t="s">
        <v>217</v>
      </c>
      <c r="C88" s="113"/>
      <c r="D88" s="113"/>
      <c r="E88" s="113"/>
      <c r="F88" s="113"/>
      <c r="G88" s="113"/>
      <c r="H88" s="113"/>
      <c r="I88" s="113"/>
      <c r="J88" s="113"/>
      <c r="K88" s="113"/>
      <c r="L88" s="113"/>
      <c r="M88" s="114"/>
    </row>
    <row r="89" spans="2:13" hidden="1" x14ac:dyDescent="0.2">
      <c r="B89" s="63" t="s">
        <v>43</v>
      </c>
      <c r="C89" s="33" t="s">
        <v>44</v>
      </c>
      <c r="D89" s="33" t="s">
        <v>45</v>
      </c>
      <c r="E89" s="68" t="s">
        <v>46</v>
      </c>
      <c r="F89" s="55" t="s">
        <v>47</v>
      </c>
      <c r="G89" s="55" t="s">
        <v>50</v>
      </c>
      <c r="H89" s="27" t="s">
        <v>51</v>
      </c>
      <c r="I89" s="27" t="s">
        <v>52</v>
      </c>
      <c r="J89" s="27" t="s">
        <v>53</v>
      </c>
      <c r="K89" s="27" t="s">
        <v>54</v>
      </c>
      <c r="L89" s="27" t="s">
        <v>55</v>
      </c>
      <c r="M89" s="55" t="s">
        <v>56</v>
      </c>
    </row>
    <row r="90" spans="2:13" ht="119.25" customHeight="1" x14ac:dyDescent="0.2">
      <c r="B90" s="61" t="str">
        <f>CONCATENATE("5.",Prüfkriterien_5[[#This Row],[Spalte2]])</f>
        <v>5.1</v>
      </c>
      <c r="C90" s="62">
        <f>ROW()-ROW(Prüfkriterien_5[[#Headers],[Spalte3]])</f>
        <v>1</v>
      </c>
      <c r="D90" s="62">
        <f>(Prüfkriterien_5[Spalte2]+50)/10</f>
        <v>5.0999999999999996</v>
      </c>
      <c r="E90" s="162" t="s">
        <v>213</v>
      </c>
      <c r="F90" s="32" t="s">
        <v>117</v>
      </c>
      <c r="G90" s="32" t="s">
        <v>223</v>
      </c>
      <c r="H90" s="27"/>
      <c r="I90" s="27"/>
      <c r="J90" s="27"/>
      <c r="K90" s="27"/>
      <c r="L90" s="27"/>
      <c r="M90" s="57"/>
    </row>
    <row r="91" spans="2:13" ht="139.5" customHeight="1" x14ac:dyDescent="0.2">
      <c r="B91" s="61" t="str">
        <f>CONCATENATE("5.",Prüfkriterien_5[[#This Row],[Spalte2]])</f>
        <v>5.2</v>
      </c>
      <c r="C91" s="62">
        <f>ROW()-ROW(Prüfkriterien_5[[#Headers],[Spalte3]])</f>
        <v>2</v>
      </c>
      <c r="D91" s="62">
        <f>(Prüfkriterien_5[Spalte2]+50)/10</f>
        <v>5.2</v>
      </c>
      <c r="E91" s="162" t="s">
        <v>213</v>
      </c>
      <c r="F91" s="32" t="s">
        <v>118</v>
      </c>
      <c r="G91" s="32" t="s">
        <v>224</v>
      </c>
      <c r="H91" s="27"/>
      <c r="I91" s="27"/>
      <c r="J91" s="27"/>
      <c r="K91" s="27"/>
      <c r="L91" s="27"/>
      <c r="M91" s="57"/>
    </row>
    <row r="92" spans="2:13" x14ac:dyDescent="0.2">
      <c r="B92" s="112" t="s">
        <v>247</v>
      </c>
      <c r="C92" s="113"/>
      <c r="D92" s="113"/>
      <c r="E92" s="113"/>
      <c r="F92" s="113"/>
      <c r="G92" s="113"/>
      <c r="H92" s="113"/>
      <c r="I92" s="113"/>
      <c r="J92" s="113"/>
      <c r="K92" s="113"/>
      <c r="L92" s="113"/>
      <c r="M92" s="114"/>
    </row>
    <row r="93" spans="2:13" hidden="1" x14ac:dyDescent="0.2">
      <c r="B93" s="63" t="s">
        <v>43</v>
      </c>
      <c r="C93" s="33" t="s">
        <v>44</v>
      </c>
      <c r="D93" s="33" t="s">
        <v>45</v>
      </c>
      <c r="E93" s="68" t="s">
        <v>46</v>
      </c>
      <c r="F93" s="55" t="s">
        <v>47</v>
      </c>
      <c r="G93" s="55" t="s">
        <v>50</v>
      </c>
      <c r="H93" s="27" t="s">
        <v>51</v>
      </c>
      <c r="I93" s="27" t="s">
        <v>52</v>
      </c>
      <c r="J93" s="27" t="s">
        <v>53</v>
      </c>
      <c r="K93" s="27" t="s">
        <v>54</v>
      </c>
      <c r="L93" s="27" t="s">
        <v>55</v>
      </c>
      <c r="M93" s="55" t="s">
        <v>56</v>
      </c>
    </row>
    <row r="94" spans="2:13" ht="51" x14ac:dyDescent="0.2">
      <c r="B94" s="61" t="str">
        <f>CONCATENATE("6.",Prüfkriterien_6[[#This Row],[Spalte2]])</f>
        <v>6.1</v>
      </c>
      <c r="C94" s="62">
        <f>ROW()-ROW(Prüfkriterien_6[[#Headers],[Spalte3]])</f>
        <v>1</v>
      </c>
      <c r="D94" s="62">
        <f>(Prüfkriterien_6[Spalte2]+60)/10</f>
        <v>6.1</v>
      </c>
      <c r="E94" s="171" t="s">
        <v>243</v>
      </c>
      <c r="F94" s="32" t="s">
        <v>241</v>
      </c>
      <c r="G94" s="32" t="s">
        <v>242</v>
      </c>
      <c r="H94" s="27"/>
      <c r="I94" s="27"/>
      <c r="J94" s="27"/>
      <c r="K94" s="27"/>
      <c r="L94" s="27"/>
      <c r="M94" s="57"/>
    </row>
    <row r="95" spans="2:13" ht="130.5" customHeight="1" x14ac:dyDescent="0.2">
      <c r="B95" s="166" t="str">
        <f>CONCATENATE("6.",Prüfkriterien_6[[#This Row],[Spalte2]])</f>
        <v>6.2</v>
      </c>
      <c r="C95" s="167">
        <f>ROW()-ROW(Prüfkriterien_6[[#Headers],[Spalte3]])</f>
        <v>2</v>
      </c>
      <c r="D95" s="167">
        <f>(Prüfkriterien_6[Spalte2]+60)/10</f>
        <v>6.2</v>
      </c>
      <c r="E95" s="171" t="s">
        <v>244</v>
      </c>
      <c r="F95" s="32" t="s">
        <v>246</v>
      </c>
      <c r="G95" s="148" t="s">
        <v>283</v>
      </c>
      <c r="H95" s="27"/>
      <c r="I95" s="27"/>
      <c r="J95" s="27"/>
      <c r="K95" s="27"/>
      <c r="L95" s="27"/>
      <c r="M95" s="74"/>
    </row>
    <row r="96" spans="2:13" ht="107.25" customHeight="1" x14ac:dyDescent="0.2">
      <c r="B96" s="61" t="str">
        <f>CONCATENATE("6.",Prüfkriterien_6[[#This Row],[Spalte2]])</f>
        <v>6.3</v>
      </c>
      <c r="C96" s="62">
        <f>ROW()-ROW(Prüfkriterien_6[[#Headers],[Spalte3]])</f>
        <v>3</v>
      </c>
      <c r="D96" s="62">
        <f>(Prüfkriterien_6[Spalte2]+60)/10</f>
        <v>6.3</v>
      </c>
      <c r="E96" s="171" t="s">
        <v>245</v>
      </c>
      <c r="F96" s="32" t="s">
        <v>260</v>
      </c>
      <c r="G96" s="32" t="s">
        <v>253</v>
      </c>
      <c r="H96" s="27"/>
      <c r="I96" s="27"/>
      <c r="J96" s="27"/>
      <c r="K96" s="27"/>
      <c r="L96" s="27"/>
      <c r="M96" s="57"/>
    </row>
    <row r="97" spans="2:13" ht="63.75" x14ac:dyDescent="0.2">
      <c r="B97" s="61" t="str">
        <f>CONCATENATE("6.",Prüfkriterien_6[[#This Row],[Spalte2]])</f>
        <v>6.4</v>
      </c>
      <c r="C97" s="62">
        <f>ROW()-ROW(Prüfkriterien_6[[#Headers],[Spalte3]])</f>
        <v>4</v>
      </c>
      <c r="D97" s="62">
        <f>(Prüfkriterien_6[Spalte2]+60)/10</f>
        <v>6.4</v>
      </c>
      <c r="E97" s="171" t="s">
        <v>245</v>
      </c>
      <c r="F97" s="32" t="s">
        <v>248</v>
      </c>
      <c r="G97" s="32" t="s">
        <v>254</v>
      </c>
      <c r="H97" s="27"/>
      <c r="I97" s="27"/>
      <c r="J97" s="27"/>
      <c r="K97" s="27"/>
      <c r="L97" s="27"/>
      <c r="M97" s="57"/>
    </row>
    <row r="98" spans="2:13" ht="76.5" x14ac:dyDescent="0.2">
      <c r="B98" s="61" t="str">
        <f>CONCATENATE("6.",Prüfkriterien_6[[#This Row],[Spalte2]])</f>
        <v>6.5</v>
      </c>
      <c r="C98" s="62">
        <f>ROW()-ROW(Prüfkriterien_6[[#Headers],[Spalte3]])</f>
        <v>5</v>
      </c>
      <c r="D98" s="62">
        <f>(Prüfkriterien_6[Spalte2]+60)/10</f>
        <v>6.5</v>
      </c>
      <c r="E98" s="171" t="s">
        <v>245</v>
      </c>
      <c r="F98" s="32" t="s">
        <v>249</v>
      </c>
      <c r="G98" s="32" t="s">
        <v>256</v>
      </c>
      <c r="H98" s="27"/>
      <c r="I98" s="27"/>
      <c r="J98" s="27"/>
      <c r="K98" s="27"/>
      <c r="L98" s="27"/>
      <c r="M98" s="57"/>
    </row>
    <row r="99" spans="2:13" ht="51" x14ac:dyDescent="0.2">
      <c r="B99" s="61" t="str">
        <f>CONCATENATE("6.",Prüfkriterien_6[[#This Row],[Spalte2]])</f>
        <v>6.6</v>
      </c>
      <c r="C99" s="62">
        <f>ROW()-ROW(Prüfkriterien_6[[#Headers],[Spalte3]])</f>
        <v>6</v>
      </c>
      <c r="D99" s="62">
        <f>(Prüfkriterien_6[Spalte2]+60)/10</f>
        <v>6.6</v>
      </c>
      <c r="E99" s="171" t="s">
        <v>245</v>
      </c>
      <c r="F99" s="148" t="s">
        <v>250</v>
      </c>
      <c r="G99" s="32" t="s">
        <v>255</v>
      </c>
      <c r="H99" s="27"/>
      <c r="I99" s="27" t="s">
        <v>40</v>
      </c>
      <c r="J99" s="27" t="s">
        <v>40</v>
      </c>
      <c r="K99" s="27"/>
      <c r="L99" s="27"/>
      <c r="M99" s="57"/>
    </row>
    <row r="100" spans="2:13" ht="38.25" x14ac:dyDescent="0.2">
      <c r="B100" s="61" t="str">
        <f>CONCATENATE("6.",Prüfkriterien_6[[#This Row],[Spalte2]])</f>
        <v>6.7</v>
      </c>
      <c r="C100" s="62">
        <f>ROW()-ROW(Prüfkriterien_6[[#Headers],[Spalte3]])</f>
        <v>7</v>
      </c>
      <c r="D100" s="62">
        <f>(Prüfkriterien_6[Spalte2]+60)/10</f>
        <v>6.7</v>
      </c>
      <c r="E100" s="171" t="s">
        <v>245</v>
      </c>
      <c r="F100" s="32" t="s">
        <v>251</v>
      </c>
      <c r="G100" s="32" t="s">
        <v>253</v>
      </c>
      <c r="H100" s="27"/>
      <c r="I100" s="27"/>
      <c r="J100" s="27"/>
      <c r="K100" s="27"/>
      <c r="L100" s="27"/>
      <c r="M100" s="57"/>
    </row>
    <row r="101" spans="2:13" ht="127.5" x14ac:dyDescent="0.2">
      <c r="B101" s="61" t="str">
        <f>CONCATENATE("6.",Prüfkriterien_6[[#This Row],[Spalte2]])</f>
        <v>6.8</v>
      </c>
      <c r="C101" s="62">
        <f>ROW()-ROW(Prüfkriterien_6[[#Headers],[Spalte3]])</f>
        <v>8</v>
      </c>
      <c r="D101" s="62">
        <f>(Prüfkriterien_6[Spalte2]+60)/10</f>
        <v>6.8</v>
      </c>
      <c r="E101" s="162" t="s">
        <v>245</v>
      </c>
      <c r="F101" s="148" t="s">
        <v>259</v>
      </c>
      <c r="G101" s="148" t="s">
        <v>284</v>
      </c>
      <c r="H101" s="27"/>
      <c r="I101" s="27"/>
      <c r="J101" s="27"/>
      <c r="K101" s="27"/>
      <c r="L101" s="27"/>
      <c r="M101" s="57"/>
    </row>
    <row r="102" spans="2:13" hidden="1" x14ac:dyDescent="0.2">
      <c r="B102" s="112" t="s">
        <v>69</v>
      </c>
      <c r="C102" s="113"/>
      <c r="D102" s="113"/>
      <c r="E102" s="113"/>
      <c r="F102" s="113"/>
      <c r="G102" s="113"/>
      <c r="H102" s="113"/>
      <c r="I102" s="113"/>
      <c r="J102" s="113"/>
      <c r="K102" s="113"/>
      <c r="L102" s="113"/>
      <c r="M102" s="114"/>
    </row>
    <row r="103" spans="2:13" hidden="1" x14ac:dyDescent="0.2">
      <c r="B103" s="63" t="s">
        <v>43</v>
      </c>
      <c r="C103" s="33" t="s">
        <v>44</v>
      </c>
      <c r="D103" s="33" t="s">
        <v>45</v>
      </c>
      <c r="E103" s="68" t="s">
        <v>46</v>
      </c>
      <c r="F103" s="55" t="s">
        <v>47</v>
      </c>
      <c r="G103" s="55" t="s">
        <v>50</v>
      </c>
      <c r="H103" s="27" t="s">
        <v>51</v>
      </c>
      <c r="I103" s="27" t="s">
        <v>52</v>
      </c>
      <c r="J103" s="27" t="s">
        <v>53</v>
      </c>
      <c r="K103" s="27" t="s">
        <v>54</v>
      </c>
      <c r="L103" s="27" t="s">
        <v>55</v>
      </c>
      <c r="M103" s="55" t="s">
        <v>56</v>
      </c>
    </row>
    <row r="104" spans="2:13" hidden="1" x14ac:dyDescent="0.2">
      <c r="B104" s="63" t="str">
        <f>CONCATENATE("7.",Prüfkriterien_7[[#This Row],[Spalte2]])</f>
        <v>7.1</v>
      </c>
      <c r="C104" s="33">
        <f>ROW()-ROW(Prüfkriterien_7[[#Headers],[Spalte3]])</f>
        <v>1</v>
      </c>
      <c r="D104" s="33">
        <f>(Prüfkriterien_7[Spalte2]+70)/10</f>
        <v>7.1</v>
      </c>
      <c r="E104" s="68"/>
      <c r="F104" s="55"/>
      <c r="G104" s="55"/>
      <c r="H104" s="27"/>
      <c r="I104" s="27"/>
      <c r="J104" s="27"/>
      <c r="K104" s="27"/>
      <c r="L104" s="27"/>
      <c r="M104" s="55"/>
    </row>
    <row r="105" spans="2:13" hidden="1" x14ac:dyDescent="0.2">
      <c r="B105" s="65" t="str">
        <f>CONCATENATE("7.",Prüfkriterien_7[[#This Row],[Spalte2]])</f>
        <v>7.2</v>
      </c>
      <c r="C105" s="66">
        <f>ROW()-ROW(Prüfkriterien_7[[#Headers],[Spalte3]])</f>
        <v>2</v>
      </c>
      <c r="D105" s="66">
        <f>(Prüfkriterien_7[Spalte2]+70)/10</f>
        <v>7.2</v>
      </c>
      <c r="E105" s="36"/>
      <c r="F105" s="37"/>
      <c r="G105" s="37"/>
      <c r="H105" s="67"/>
      <c r="I105" s="67"/>
      <c r="J105" s="67"/>
      <c r="K105" s="67"/>
      <c r="L105" s="67"/>
      <c r="M105" s="37"/>
    </row>
    <row r="106" spans="2:13" hidden="1" x14ac:dyDescent="0.2">
      <c r="B106" s="63" t="str">
        <f>CONCATENATE("7.",Prüfkriterien_7[[#This Row],[Spalte2]])</f>
        <v>7.3</v>
      </c>
      <c r="C106" s="33">
        <f>ROW()-ROW(Prüfkriterien_7[[#Headers],[Spalte3]])</f>
        <v>3</v>
      </c>
      <c r="D106" s="33">
        <f>(Prüfkriterien_7[Spalte2]+70)/10</f>
        <v>7.3</v>
      </c>
      <c r="E106" s="68"/>
      <c r="F106" s="55"/>
      <c r="G106" s="55"/>
      <c r="H106" s="27"/>
      <c r="I106" s="27"/>
      <c r="J106" s="27"/>
      <c r="K106" s="27"/>
      <c r="L106" s="27"/>
      <c r="M106" s="55"/>
    </row>
    <row r="107" spans="2:13" hidden="1" x14ac:dyDescent="0.2">
      <c r="B107" s="63" t="str">
        <f>CONCATENATE("7.",Prüfkriterien_7[[#This Row],[Spalte2]])</f>
        <v>7.4</v>
      </c>
      <c r="C107" s="33">
        <f>ROW()-ROW(Prüfkriterien_7[[#Headers],[Spalte3]])</f>
        <v>4</v>
      </c>
      <c r="D107" s="33">
        <f>(Prüfkriterien_7[Spalte2]+70)/10</f>
        <v>7.4</v>
      </c>
      <c r="E107" s="68"/>
      <c r="F107" s="55"/>
      <c r="G107" s="55"/>
      <c r="H107" s="27"/>
      <c r="I107" s="27"/>
      <c r="J107" s="27"/>
      <c r="K107" s="27"/>
      <c r="L107" s="27"/>
      <c r="M107" s="55"/>
    </row>
    <row r="108" spans="2:13" hidden="1" x14ac:dyDescent="0.2">
      <c r="B108" s="65" t="str">
        <f>CONCATENATE("7.",Prüfkriterien_7[[#This Row],[Spalte2]])</f>
        <v>7.5</v>
      </c>
      <c r="C108" s="66">
        <f>ROW()-ROW(Prüfkriterien_7[[#Headers],[Spalte3]])</f>
        <v>5</v>
      </c>
      <c r="D108" s="66">
        <f>(Prüfkriterien_7[Spalte2]+70)/10</f>
        <v>7.5</v>
      </c>
      <c r="E108" s="36"/>
      <c r="F108" s="37"/>
      <c r="G108" s="37"/>
      <c r="H108" s="67"/>
      <c r="I108" s="67"/>
      <c r="J108" s="67"/>
      <c r="K108" s="67"/>
      <c r="L108" s="67"/>
      <c r="M108" s="37"/>
    </row>
    <row r="109" spans="2:13" hidden="1" x14ac:dyDescent="0.2">
      <c r="B109" s="112" t="s">
        <v>70</v>
      </c>
      <c r="C109" s="113"/>
      <c r="D109" s="113"/>
      <c r="E109" s="113"/>
      <c r="F109" s="113"/>
      <c r="G109" s="113"/>
      <c r="H109" s="113"/>
      <c r="I109" s="113"/>
      <c r="J109" s="113"/>
      <c r="K109" s="113"/>
      <c r="L109" s="113"/>
      <c r="M109" s="114"/>
    </row>
    <row r="110" spans="2:13" hidden="1" x14ac:dyDescent="0.2">
      <c r="B110" s="63" t="s">
        <v>43</v>
      </c>
      <c r="C110" s="33" t="s">
        <v>44</v>
      </c>
      <c r="D110" s="33" t="s">
        <v>45</v>
      </c>
      <c r="E110" s="68" t="s">
        <v>46</v>
      </c>
      <c r="F110" s="55" t="s">
        <v>47</v>
      </c>
      <c r="G110" s="55" t="s">
        <v>50</v>
      </c>
      <c r="H110" s="27" t="s">
        <v>51</v>
      </c>
      <c r="I110" s="27" t="s">
        <v>52</v>
      </c>
      <c r="J110" s="27" t="s">
        <v>53</v>
      </c>
      <c r="K110" s="27" t="s">
        <v>54</v>
      </c>
      <c r="L110" s="27" t="s">
        <v>55</v>
      </c>
      <c r="M110" s="55" t="s">
        <v>56</v>
      </c>
    </row>
    <row r="111" spans="2:13" hidden="1" x14ac:dyDescent="0.2">
      <c r="B111" s="63" t="str">
        <f>CONCATENATE("8.",Prüfkriterien_8[[#This Row],[Spalte2]])</f>
        <v>8.1</v>
      </c>
      <c r="C111" s="33">
        <f>ROW()-ROW(Prüfkriterien_8[[#Headers],[Spalte3]])</f>
        <v>1</v>
      </c>
      <c r="D111" s="33">
        <f>(Prüfkriterien_8[Spalte2]+80)/10</f>
        <v>8.1</v>
      </c>
      <c r="E111" s="68"/>
      <c r="F111" s="55"/>
      <c r="G111" s="55"/>
      <c r="H111" s="27"/>
      <c r="I111" s="27"/>
      <c r="J111" s="27"/>
      <c r="K111" s="27"/>
      <c r="L111" s="27"/>
      <c r="M111" s="55"/>
    </row>
    <row r="112" spans="2:13" hidden="1" x14ac:dyDescent="0.2">
      <c r="B112" s="65" t="str">
        <f>CONCATENATE("8.",Prüfkriterien_8[[#This Row],[Spalte2]])</f>
        <v>8.2</v>
      </c>
      <c r="C112" s="66">
        <f>ROW()-ROW(Prüfkriterien_8[[#Headers],[Spalte3]])</f>
        <v>2</v>
      </c>
      <c r="D112" s="66">
        <f>(Prüfkriterien_8[Spalte2]+80)/10</f>
        <v>8.1999999999999993</v>
      </c>
      <c r="E112" s="36"/>
      <c r="F112" s="37"/>
      <c r="G112" s="37"/>
      <c r="H112" s="67"/>
      <c r="I112" s="67"/>
      <c r="J112" s="67"/>
      <c r="K112" s="67"/>
      <c r="L112" s="67"/>
      <c r="M112" s="37"/>
    </row>
    <row r="113" spans="2:13" hidden="1" x14ac:dyDescent="0.2">
      <c r="B113" s="63" t="str">
        <f>CONCATENATE("8.",Prüfkriterien_8[[#This Row],[Spalte2]])</f>
        <v>8.3</v>
      </c>
      <c r="C113" s="33">
        <f>ROW()-ROW(Prüfkriterien_8[[#Headers],[Spalte3]])</f>
        <v>3</v>
      </c>
      <c r="D113" s="33">
        <f>(Prüfkriterien_8[Spalte2]+80)/10</f>
        <v>8.3000000000000007</v>
      </c>
      <c r="E113" s="68"/>
      <c r="F113" s="55"/>
      <c r="G113" s="55"/>
      <c r="H113" s="27"/>
      <c r="I113" s="27"/>
      <c r="J113" s="27"/>
      <c r="K113" s="27"/>
      <c r="L113" s="27"/>
      <c r="M113" s="55"/>
    </row>
    <row r="114" spans="2:13" hidden="1" x14ac:dyDescent="0.2">
      <c r="B114" s="63" t="str">
        <f>CONCATENATE("8.",Prüfkriterien_8[[#This Row],[Spalte2]])</f>
        <v>8.4</v>
      </c>
      <c r="C114" s="33">
        <f>ROW()-ROW(Prüfkriterien_8[[#Headers],[Spalte3]])</f>
        <v>4</v>
      </c>
      <c r="D114" s="33">
        <f>(Prüfkriterien_8[Spalte2]+80)/10</f>
        <v>8.4</v>
      </c>
      <c r="E114" s="68"/>
      <c r="F114" s="55"/>
      <c r="G114" s="55"/>
      <c r="H114" s="27"/>
      <c r="I114" s="27"/>
      <c r="J114" s="27"/>
      <c r="K114" s="27"/>
      <c r="L114" s="27"/>
      <c r="M114" s="55"/>
    </row>
    <row r="115" spans="2:13" hidden="1" x14ac:dyDescent="0.2">
      <c r="B115" s="65" t="str">
        <f>CONCATENATE("8.",Prüfkriterien_8[[#This Row],[Spalte2]])</f>
        <v>8.5</v>
      </c>
      <c r="C115" s="66">
        <f>ROW()-ROW(Prüfkriterien_8[[#Headers],[Spalte3]])</f>
        <v>5</v>
      </c>
      <c r="D115" s="66">
        <f>(Prüfkriterien_8[Spalte2]+80)/10</f>
        <v>8.5</v>
      </c>
      <c r="E115" s="36"/>
      <c r="F115" s="37"/>
      <c r="G115" s="37"/>
      <c r="H115" s="67"/>
      <c r="I115" s="67"/>
      <c r="J115" s="67"/>
      <c r="K115" s="67"/>
      <c r="L115" s="67"/>
      <c r="M115" s="37"/>
    </row>
    <row r="116" spans="2:13" hidden="1" x14ac:dyDescent="0.2">
      <c r="B116" s="112" t="s">
        <v>71</v>
      </c>
      <c r="C116" s="113"/>
      <c r="D116" s="113"/>
      <c r="E116" s="113"/>
      <c r="F116" s="113"/>
      <c r="G116" s="113"/>
      <c r="H116" s="113"/>
      <c r="I116" s="113"/>
      <c r="J116" s="113"/>
      <c r="K116" s="113"/>
      <c r="L116" s="113"/>
      <c r="M116" s="114"/>
    </row>
    <row r="117" spans="2:13" hidden="1" x14ac:dyDescent="0.2">
      <c r="B117" s="63" t="s">
        <v>43</v>
      </c>
      <c r="C117" s="33" t="s">
        <v>44</v>
      </c>
      <c r="D117" s="33" t="s">
        <v>45</v>
      </c>
      <c r="E117" s="68" t="s">
        <v>46</v>
      </c>
      <c r="F117" s="55" t="s">
        <v>47</v>
      </c>
      <c r="G117" s="55" t="s">
        <v>50</v>
      </c>
      <c r="H117" s="27" t="s">
        <v>51</v>
      </c>
      <c r="I117" s="27" t="s">
        <v>52</v>
      </c>
      <c r="J117" s="27" t="s">
        <v>53</v>
      </c>
      <c r="K117" s="27" t="s">
        <v>54</v>
      </c>
      <c r="L117" s="27" t="s">
        <v>55</v>
      </c>
      <c r="M117" s="55" t="s">
        <v>56</v>
      </c>
    </row>
    <row r="118" spans="2:13" hidden="1" x14ac:dyDescent="0.2">
      <c r="B118" s="63" t="str">
        <f>CONCATENATE("9.",Prüfkriterien_9[[#This Row],[Spalte2]])</f>
        <v>9.1</v>
      </c>
      <c r="C118" s="33">
        <f>ROW()-ROW(Prüfkriterien_9[[#Headers],[Spalte3]])</f>
        <v>1</v>
      </c>
      <c r="D118" s="33">
        <f>(Prüfkriterien_9[Spalte2]+90)/10</f>
        <v>9.1</v>
      </c>
      <c r="E118" s="68"/>
      <c r="F118" s="55"/>
      <c r="G118" s="55"/>
      <c r="H118" s="27"/>
      <c r="I118" s="27"/>
      <c r="J118" s="27"/>
      <c r="K118" s="27"/>
      <c r="L118" s="27"/>
      <c r="M118" s="55"/>
    </row>
    <row r="119" spans="2:13" hidden="1" x14ac:dyDescent="0.2">
      <c r="B119" s="65" t="str">
        <f>CONCATENATE("9.",Prüfkriterien_9[[#This Row],[Spalte2]])</f>
        <v>9.2</v>
      </c>
      <c r="C119" s="66">
        <f>ROW()-ROW(Prüfkriterien_9[[#Headers],[Spalte3]])</f>
        <v>2</v>
      </c>
      <c r="D119" s="66">
        <f>(Prüfkriterien_9[Spalte2]+90)/10</f>
        <v>9.1999999999999993</v>
      </c>
      <c r="E119" s="36"/>
      <c r="F119" s="37"/>
      <c r="G119" s="37"/>
      <c r="H119" s="67"/>
      <c r="I119" s="67"/>
      <c r="J119" s="67"/>
      <c r="K119" s="67"/>
      <c r="L119" s="67"/>
      <c r="M119" s="37"/>
    </row>
    <row r="120" spans="2:13" hidden="1" x14ac:dyDescent="0.2">
      <c r="B120" s="63" t="str">
        <f>CONCATENATE("9.",Prüfkriterien_9[[#This Row],[Spalte2]])</f>
        <v>9.3</v>
      </c>
      <c r="C120" s="33">
        <f>ROW()-ROW(Prüfkriterien_9[[#Headers],[Spalte3]])</f>
        <v>3</v>
      </c>
      <c r="D120" s="33">
        <f>(Prüfkriterien_9[Spalte2]+90)/10</f>
        <v>9.3000000000000007</v>
      </c>
      <c r="E120" s="68"/>
      <c r="F120" s="55"/>
      <c r="G120" s="55"/>
      <c r="H120" s="27"/>
      <c r="I120" s="27"/>
      <c r="J120" s="27"/>
      <c r="K120" s="27"/>
      <c r="L120" s="27"/>
      <c r="M120" s="55"/>
    </row>
    <row r="121" spans="2:13" hidden="1" x14ac:dyDescent="0.2">
      <c r="B121" s="63" t="str">
        <f>CONCATENATE("9.",Prüfkriterien_9[[#This Row],[Spalte2]])</f>
        <v>9.4</v>
      </c>
      <c r="C121" s="33">
        <f>ROW()-ROW(Prüfkriterien_9[[#Headers],[Spalte3]])</f>
        <v>4</v>
      </c>
      <c r="D121" s="33">
        <f>(Prüfkriterien_9[Spalte2]+90)/10</f>
        <v>9.4</v>
      </c>
      <c r="E121" s="68"/>
      <c r="F121" s="55"/>
      <c r="G121" s="55"/>
      <c r="H121" s="27"/>
      <c r="I121" s="27"/>
      <c r="J121" s="27"/>
      <c r="K121" s="27"/>
      <c r="L121" s="27"/>
      <c r="M121" s="55"/>
    </row>
    <row r="122" spans="2:13" hidden="1" x14ac:dyDescent="0.2">
      <c r="B122" s="65" t="str">
        <f>CONCATENATE("9.",Prüfkriterien_9[[#This Row],[Spalte2]])</f>
        <v>9.5</v>
      </c>
      <c r="C122" s="66">
        <f>ROW()-ROW(Prüfkriterien_9[[#Headers],[Spalte3]])</f>
        <v>5</v>
      </c>
      <c r="D122" s="66">
        <f>(Prüfkriterien_9[Spalte2]+90)/10</f>
        <v>9.5</v>
      </c>
      <c r="E122" s="36"/>
      <c r="F122" s="37"/>
      <c r="G122" s="37"/>
      <c r="H122" s="67"/>
      <c r="I122" s="67"/>
      <c r="J122" s="67"/>
      <c r="K122" s="67"/>
      <c r="L122" s="67"/>
      <c r="M122" s="37"/>
    </row>
    <row r="123" spans="2:13" hidden="1" x14ac:dyDescent="0.2">
      <c r="B123" s="112" t="s">
        <v>72</v>
      </c>
      <c r="C123" s="113"/>
      <c r="D123" s="113"/>
      <c r="E123" s="113"/>
      <c r="F123" s="113"/>
      <c r="G123" s="113"/>
      <c r="H123" s="113"/>
      <c r="I123" s="113"/>
      <c r="J123" s="113"/>
      <c r="K123" s="113"/>
      <c r="L123" s="113"/>
      <c r="M123" s="114"/>
    </row>
    <row r="124" spans="2:13" hidden="1" x14ac:dyDescent="0.2">
      <c r="B124" s="63" t="s">
        <v>43</v>
      </c>
      <c r="C124" s="33" t="s">
        <v>44</v>
      </c>
      <c r="D124" s="33" t="s">
        <v>45</v>
      </c>
      <c r="E124" s="68" t="s">
        <v>46</v>
      </c>
      <c r="F124" s="55" t="s">
        <v>47</v>
      </c>
      <c r="G124" s="55" t="s">
        <v>50</v>
      </c>
      <c r="H124" s="27" t="s">
        <v>51</v>
      </c>
      <c r="I124" s="27" t="s">
        <v>52</v>
      </c>
      <c r="J124" s="27" t="s">
        <v>53</v>
      </c>
      <c r="K124" s="27" t="s">
        <v>54</v>
      </c>
      <c r="L124" s="27" t="s">
        <v>55</v>
      </c>
      <c r="M124" s="55" t="s">
        <v>56</v>
      </c>
    </row>
    <row r="125" spans="2:13" hidden="1" x14ac:dyDescent="0.2">
      <c r="B125" s="63" t="str">
        <f>CONCATENATE("10.",Prüfkriterien_10[[#This Row],[Spalte2]])</f>
        <v>10.1</v>
      </c>
      <c r="C125" s="33">
        <f>ROW()-ROW(Prüfkriterien_10[[#Headers],[Spalte3]])</f>
        <v>1</v>
      </c>
      <c r="D125" s="33">
        <f>(Prüfkriterien_10[Spalte2]+100)/10</f>
        <v>10.1</v>
      </c>
      <c r="E125" s="68"/>
      <c r="F125" s="55"/>
      <c r="G125" s="55"/>
      <c r="H125" s="27"/>
      <c r="I125" s="27"/>
      <c r="J125" s="27"/>
      <c r="K125" s="27"/>
      <c r="L125" s="27"/>
      <c r="M125" s="55"/>
    </row>
    <row r="126" spans="2:13" hidden="1" x14ac:dyDescent="0.2">
      <c r="B126" s="65" t="str">
        <f>CONCATENATE("10.",Prüfkriterien_10[[#This Row],[Spalte2]])</f>
        <v>10.2</v>
      </c>
      <c r="C126" s="66">
        <f>ROW()-ROW(Prüfkriterien_10[[#Headers],[Spalte3]])</f>
        <v>2</v>
      </c>
      <c r="D126" s="66">
        <f>(Prüfkriterien_10[Spalte2]+100)/10</f>
        <v>10.199999999999999</v>
      </c>
      <c r="E126" s="36"/>
      <c r="F126" s="37"/>
      <c r="G126" s="37"/>
      <c r="H126" s="67"/>
      <c r="I126" s="67"/>
      <c r="J126" s="67"/>
      <c r="K126" s="67"/>
      <c r="L126" s="67"/>
      <c r="M126" s="37"/>
    </row>
    <row r="127" spans="2:13" hidden="1" x14ac:dyDescent="0.2">
      <c r="B127" s="63" t="str">
        <f>CONCATENATE("10.",Prüfkriterien_10[[#This Row],[Spalte2]])</f>
        <v>10.3</v>
      </c>
      <c r="C127" s="33">
        <f>ROW()-ROW(Prüfkriterien_10[[#Headers],[Spalte3]])</f>
        <v>3</v>
      </c>
      <c r="D127" s="33">
        <f>(Prüfkriterien_10[Spalte2]+100)/10</f>
        <v>10.3</v>
      </c>
      <c r="E127" s="68"/>
      <c r="F127" s="55"/>
      <c r="G127" s="55"/>
      <c r="H127" s="27"/>
      <c r="I127" s="27"/>
      <c r="J127" s="27"/>
      <c r="K127" s="27"/>
      <c r="L127" s="27"/>
      <c r="M127" s="55"/>
    </row>
    <row r="128" spans="2:13" hidden="1" x14ac:dyDescent="0.2">
      <c r="B128" s="63" t="str">
        <f>CONCATENATE("10.",Prüfkriterien_10[[#This Row],[Spalte2]])</f>
        <v>10.4</v>
      </c>
      <c r="C128" s="33">
        <f>ROW()-ROW(Prüfkriterien_10[[#Headers],[Spalte3]])</f>
        <v>4</v>
      </c>
      <c r="D128" s="33">
        <f>(Prüfkriterien_10[Spalte2]+100)/10</f>
        <v>10.4</v>
      </c>
      <c r="E128" s="68"/>
      <c r="F128" s="55"/>
      <c r="G128" s="55"/>
      <c r="H128" s="27"/>
      <c r="I128" s="27"/>
      <c r="J128" s="27"/>
      <c r="K128" s="27"/>
      <c r="L128" s="27"/>
      <c r="M128" s="55"/>
    </row>
    <row r="129" spans="2:13" hidden="1" x14ac:dyDescent="0.2">
      <c r="B129" s="65" t="str">
        <f>CONCATENATE("10.",Prüfkriterien_10[[#This Row],[Spalte2]])</f>
        <v>10.5</v>
      </c>
      <c r="C129" s="66">
        <f>ROW()-ROW(Prüfkriterien_10[[#Headers],[Spalte3]])</f>
        <v>5</v>
      </c>
      <c r="D129" s="66">
        <f>(Prüfkriterien_10[Spalte2]+100)/10</f>
        <v>10.5</v>
      </c>
      <c r="E129" s="36"/>
      <c r="F129" s="37"/>
      <c r="G129" s="37"/>
      <c r="H129" s="67"/>
      <c r="I129" s="67"/>
      <c r="J129" s="67"/>
      <c r="K129" s="67"/>
      <c r="L129" s="67"/>
      <c r="M129" s="37"/>
    </row>
    <row r="130" spans="2:13" hidden="1" x14ac:dyDescent="0.2">
      <c r="B130" s="112" t="s">
        <v>73</v>
      </c>
      <c r="C130" s="113"/>
      <c r="D130" s="113"/>
      <c r="E130" s="113"/>
      <c r="F130" s="113"/>
      <c r="G130" s="113"/>
      <c r="H130" s="113"/>
      <c r="I130" s="113"/>
      <c r="J130" s="113"/>
      <c r="K130" s="113"/>
      <c r="L130" s="113"/>
      <c r="M130" s="114"/>
    </row>
    <row r="131" spans="2:13" hidden="1" x14ac:dyDescent="0.2">
      <c r="B131" s="63" t="s">
        <v>43</v>
      </c>
      <c r="C131" s="33" t="s">
        <v>44</v>
      </c>
      <c r="D131" s="33" t="s">
        <v>45</v>
      </c>
      <c r="E131" s="68" t="s">
        <v>46</v>
      </c>
      <c r="F131" s="55" t="s">
        <v>47</v>
      </c>
      <c r="G131" s="55" t="s">
        <v>50</v>
      </c>
      <c r="H131" s="27" t="s">
        <v>51</v>
      </c>
      <c r="I131" s="27" t="s">
        <v>52</v>
      </c>
      <c r="J131" s="27" t="s">
        <v>53</v>
      </c>
      <c r="K131" s="27" t="s">
        <v>54</v>
      </c>
      <c r="L131" s="27" t="s">
        <v>55</v>
      </c>
      <c r="M131" s="55" t="s">
        <v>56</v>
      </c>
    </row>
    <row r="132" spans="2:13" hidden="1" x14ac:dyDescent="0.2">
      <c r="B132" s="63" t="str">
        <f>CONCATENATE("11.",Prüfkriterien_11[[#This Row],[Spalte2]])</f>
        <v>11.1</v>
      </c>
      <c r="C132" s="33">
        <f>ROW()-ROW(Prüfkriterien_11[[#Headers],[Spalte3]])</f>
        <v>1</v>
      </c>
      <c r="D132" s="33">
        <f>(Prüfkriterien_11[Spalte2]+110)/10</f>
        <v>11.1</v>
      </c>
      <c r="E132" s="68"/>
      <c r="F132" s="55"/>
      <c r="G132" s="55"/>
      <c r="H132" s="27"/>
      <c r="I132" s="27"/>
      <c r="J132" s="27"/>
      <c r="K132" s="27"/>
      <c r="L132" s="27"/>
      <c r="M132" s="55"/>
    </row>
    <row r="133" spans="2:13" hidden="1" x14ac:dyDescent="0.2">
      <c r="B133" s="65" t="str">
        <f>CONCATENATE("11.",Prüfkriterien_11[[#This Row],[Spalte2]])</f>
        <v>11.2</v>
      </c>
      <c r="C133" s="66">
        <f>ROW()-ROW(Prüfkriterien_11[[#Headers],[Spalte3]])</f>
        <v>2</v>
      </c>
      <c r="D133" s="66">
        <f>(Prüfkriterien_11[Spalte2]+110)/10</f>
        <v>11.2</v>
      </c>
      <c r="E133" s="36"/>
      <c r="F133" s="37"/>
      <c r="G133" s="37"/>
      <c r="H133" s="67"/>
      <c r="I133" s="67"/>
      <c r="J133" s="67"/>
      <c r="K133" s="67"/>
      <c r="L133" s="67"/>
      <c r="M133" s="37"/>
    </row>
    <row r="134" spans="2:13" hidden="1" x14ac:dyDescent="0.2">
      <c r="B134" s="63" t="str">
        <f>CONCATENATE("11.",Prüfkriterien_11[[#This Row],[Spalte2]])</f>
        <v>11.3</v>
      </c>
      <c r="C134" s="33">
        <f>ROW()-ROW(Prüfkriterien_11[[#Headers],[Spalte3]])</f>
        <v>3</v>
      </c>
      <c r="D134" s="33">
        <f>(Prüfkriterien_11[Spalte2]+110)/10</f>
        <v>11.3</v>
      </c>
      <c r="E134" s="68"/>
      <c r="F134" s="55"/>
      <c r="G134" s="55"/>
      <c r="H134" s="27"/>
      <c r="I134" s="27"/>
      <c r="J134" s="27"/>
      <c r="K134" s="27"/>
      <c r="L134" s="27"/>
      <c r="M134" s="55"/>
    </row>
    <row r="135" spans="2:13" hidden="1" x14ac:dyDescent="0.2">
      <c r="B135" s="63" t="str">
        <f>CONCATENATE("11.",Prüfkriterien_11[[#This Row],[Spalte2]])</f>
        <v>11.4</v>
      </c>
      <c r="C135" s="33">
        <f>ROW()-ROW(Prüfkriterien_11[[#Headers],[Spalte3]])</f>
        <v>4</v>
      </c>
      <c r="D135" s="33">
        <f>(Prüfkriterien_11[Spalte2]+110)/10</f>
        <v>11.4</v>
      </c>
      <c r="E135" s="68"/>
      <c r="F135" s="55"/>
      <c r="G135" s="55"/>
      <c r="H135" s="27"/>
      <c r="I135" s="27"/>
      <c r="J135" s="27"/>
      <c r="K135" s="27"/>
      <c r="L135" s="27"/>
      <c r="M135" s="55"/>
    </row>
    <row r="136" spans="2:13" hidden="1" x14ac:dyDescent="0.2">
      <c r="B136" s="65" t="str">
        <f>CONCATENATE("11.",Prüfkriterien_11[[#This Row],[Spalte2]])</f>
        <v>11.5</v>
      </c>
      <c r="C136" s="66">
        <f>ROW()-ROW(Prüfkriterien_11[[#Headers],[Spalte3]])</f>
        <v>5</v>
      </c>
      <c r="D136" s="66">
        <f>(Prüfkriterien_11[Spalte2]+110)/10</f>
        <v>11.5</v>
      </c>
      <c r="E136" s="36"/>
      <c r="F136" s="37"/>
      <c r="G136" s="37"/>
      <c r="H136" s="67"/>
      <c r="I136" s="67"/>
      <c r="J136" s="67"/>
      <c r="K136" s="67"/>
      <c r="L136" s="67"/>
      <c r="M136" s="37"/>
    </row>
    <row r="137" spans="2:13" ht="6.75" hidden="1" customHeight="1" x14ac:dyDescent="0.2"/>
    <row r="138" spans="2:13" hidden="1" x14ac:dyDescent="0.2"/>
    <row r="139" spans="2:13" hidden="1" x14ac:dyDescent="0.2"/>
    <row r="140" spans="2:13" hidden="1" x14ac:dyDescent="0.2"/>
  </sheetData>
  <sheetProtection algorithmName="SHA-512" hashValue="LTgnerL/pN016jFMOtcMfT89vP/lkaTet4he6uc/ia1h77DfxKBatZSJw4LOUWuBgtxjMCw21x056EuKlsGB/w==" saltValue="M9k/Dk/a+IA5U4m1s0GM/A==" spinCount="100000" sheet="1" formatCells="0" formatRows="0" selectLockedCells="1"/>
  <mergeCells count="23">
    <mergeCell ref="B130:M130"/>
    <mergeCell ref="B92:M92"/>
    <mergeCell ref="B102:M102"/>
    <mergeCell ref="B109:M109"/>
    <mergeCell ref="B116:M116"/>
    <mergeCell ref="B123:M123"/>
    <mergeCell ref="B2:M2"/>
    <mergeCell ref="B5:M5"/>
    <mergeCell ref="B8:M8"/>
    <mergeCell ref="B30:M30"/>
    <mergeCell ref="B43:M43"/>
    <mergeCell ref="B3:M3"/>
    <mergeCell ref="B88:M88"/>
    <mergeCell ref="C4:K4"/>
    <mergeCell ref="B6:B7"/>
    <mergeCell ref="C6:C7"/>
    <mergeCell ref="E6:E7"/>
    <mergeCell ref="F6:F7"/>
    <mergeCell ref="G6:G7"/>
    <mergeCell ref="H6:L6"/>
    <mergeCell ref="M6:M7"/>
    <mergeCell ref="D6:D7"/>
    <mergeCell ref="B71:M71"/>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
&amp;C&amp;G&amp;R
&amp;"Arial,Standard"&amp;8&amp;P von &amp;N</oddFooter>
  </headerFooter>
  <ignoredErrors>
    <ignoredError sqref="H11"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33" operator="containsText" id="{5E95DCB8-8D9B-43CB-9F0E-367D7B8C392E}">
            <xm:f>NOT(ISERROR(SEARCH("grau",H31)))</xm:f>
            <xm:f>"grau"</xm:f>
            <x14:dxf>
              <font>
                <color rgb="FF808080"/>
              </font>
              <fill>
                <patternFill>
                  <bgColor rgb="FF808080"/>
                </patternFill>
              </fill>
            </x14:dxf>
          </x14:cfRule>
          <xm:sqref>H31:L31 H44:L44 H89:L89 H72:L72 H93:L93 H41:L42 I38:J38 L38 I40:J40 L40 I46:J46 L46 I55:J55 L55 H85:L87 I101:J101 I99:J99</xm:sqref>
        </x14:conditionalFormatting>
        <x14:conditionalFormatting xmlns:xm="http://schemas.microsoft.com/office/excel/2006/main">
          <x14:cfRule type="containsText" priority="30" operator="containsText" id="{856D55F9-5406-42BE-8943-059812964641}">
            <xm:f>NOT(ISERROR(SEARCH("grau",H9)))</xm:f>
            <xm:f>"grau"</xm:f>
            <x14:dxf>
              <font>
                <strike val="0"/>
                <color rgb="FF808080"/>
              </font>
              <fill>
                <patternFill>
                  <bgColor rgb="FF808080"/>
                </patternFill>
              </fill>
            </x14:dxf>
          </x14:cfRule>
          <xm:sqref>H9:L29</xm:sqref>
        </x14:conditionalFormatting>
        <x14:conditionalFormatting xmlns:xm="http://schemas.microsoft.com/office/excel/2006/main">
          <x14:cfRule type="containsText" priority="27" operator="containsText" id="{5BEAB68E-34A9-4110-B056-50320AFBCCB0}">
            <xm:f>NOT(ISERROR(SEARCH("grau",H103)))</xm:f>
            <xm:f>"grau"</xm:f>
            <x14:dxf>
              <font>
                <color rgb="FF808080"/>
              </font>
              <fill>
                <patternFill>
                  <bgColor rgb="FF808080"/>
                </patternFill>
              </fill>
            </x14:dxf>
          </x14:cfRule>
          <xm:sqref>H103:L108</xm:sqref>
        </x14:conditionalFormatting>
        <x14:conditionalFormatting xmlns:xm="http://schemas.microsoft.com/office/excel/2006/main">
          <x14:cfRule type="containsText" priority="26" operator="containsText" id="{CF7EDDB7-2157-4E54-80CC-AC6AB6FBA5CD}">
            <xm:f>NOT(ISERROR(SEARCH("grau",H110)))</xm:f>
            <xm:f>"grau"</xm:f>
            <x14:dxf>
              <font>
                <color rgb="FF808080"/>
              </font>
              <fill>
                <patternFill>
                  <bgColor rgb="FF808080"/>
                </patternFill>
              </fill>
            </x14:dxf>
          </x14:cfRule>
          <xm:sqref>H110:L115</xm:sqref>
        </x14:conditionalFormatting>
        <x14:conditionalFormatting xmlns:xm="http://schemas.microsoft.com/office/excel/2006/main">
          <x14:cfRule type="containsText" priority="25" operator="containsText" id="{A15A7D79-1345-4D48-A805-61E375A492E8}">
            <xm:f>NOT(ISERROR(SEARCH("grau",H117)))</xm:f>
            <xm:f>"grau"</xm:f>
            <x14:dxf>
              <font>
                <color rgb="FF808080"/>
              </font>
              <fill>
                <patternFill>
                  <bgColor rgb="FF808080"/>
                </patternFill>
              </fill>
            </x14:dxf>
          </x14:cfRule>
          <xm:sqref>H117:L122</xm:sqref>
        </x14:conditionalFormatting>
        <x14:conditionalFormatting xmlns:xm="http://schemas.microsoft.com/office/excel/2006/main">
          <x14:cfRule type="containsText" priority="24" operator="containsText" id="{24D64CB9-06C8-4AB6-96E9-068B2C93B725}">
            <xm:f>NOT(ISERROR(SEARCH("grau",H124)))</xm:f>
            <xm:f>"grau"</xm:f>
            <x14:dxf>
              <font>
                <color rgb="FF808080"/>
              </font>
              <fill>
                <patternFill>
                  <bgColor rgb="FF808080"/>
                </patternFill>
              </fill>
            </x14:dxf>
          </x14:cfRule>
          <xm:sqref>H124:L129</xm:sqref>
        </x14:conditionalFormatting>
        <x14:conditionalFormatting xmlns:xm="http://schemas.microsoft.com/office/excel/2006/main">
          <x14:cfRule type="containsText" priority="23" operator="containsText" id="{04852FE4-12C5-447A-9DDA-1F52D59ECA2D}">
            <xm:f>NOT(ISERROR(SEARCH("grau",H131)))</xm:f>
            <xm:f>"grau"</xm:f>
            <x14:dxf>
              <font>
                <color rgb="FF808080"/>
              </font>
              <fill>
                <patternFill>
                  <bgColor rgb="FF808080"/>
                </patternFill>
              </fill>
            </x14:dxf>
          </x14:cfRule>
          <xm:sqref>H131:L136</xm:sqref>
        </x14:conditionalFormatting>
        <x14:conditionalFormatting xmlns:xm="http://schemas.microsoft.com/office/excel/2006/main">
          <x14:cfRule type="containsText" priority="22" operator="containsText" id="{8E1ED954-9EAF-40D3-AAD7-D55E76083DA1}">
            <xm:f>NOT(ISERROR(SEARCH("grau",H32)))</xm:f>
            <xm:f>"grau"</xm:f>
            <x14:dxf>
              <font>
                <strike val="0"/>
                <color rgb="FF808080"/>
              </font>
              <fill>
                <patternFill>
                  <bgColor rgb="FF808080"/>
                </patternFill>
              </fill>
            </x14:dxf>
          </x14:cfRule>
          <xm:sqref>H32:L37</xm:sqref>
        </x14:conditionalFormatting>
        <x14:conditionalFormatting xmlns:xm="http://schemas.microsoft.com/office/excel/2006/main">
          <x14:cfRule type="containsText" priority="21" operator="containsText" id="{729AB102-7B02-405E-9C18-EF0159C04062}">
            <xm:f>NOT(ISERROR(SEARCH("grau",H38)))</xm:f>
            <xm:f>"grau"</xm:f>
            <x14:dxf>
              <font>
                <strike val="0"/>
                <color rgb="FF808080"/>
              </font>
              <fill>
                <patternFill>
                  <bgColor rgb="FF808080"/>
                </patternFill>
              </fill>
            </x14:dxf>
          </x14:cfRule>
          <xm:sqref>H38</xm:sqref>
        </x14:conditionalFormatting>
        <x14:conditionalFormatting xmlns:xm="http://schemas.microsoft.com/office/excel/2006/main">
          <x14:cfRule type="containsText" priority="20" operator="containsText" id="{A0BEC41B-8F7F-458E-966D-14E000773357}">
            <xm:f>NOT(ISERROR(SEARCH("grau",K38)))</xm:f>
            <xm:f>"grau"</xm:f>
            <x14:dxf>
              <font>
                <strike val="0"/>
                <color rgb="FF808080"/>
              </font>
              <fill>
                <patternFill>
                  <bgColor rgb="FF808080"/>
                </patternFill>
              </fill>
            </x14:dxf>
          </x14:cfRule>
          <xm:sqref>K38</xm:sqref>
        </x14:conditionalFormatting>
        <x14:conditionalFormatting xmlns:xm="http://schemas.microsoft.com/office/excel/2006/main">
          <x14:cfRule type="containsText" priority="19" operator="containsText" id="{A1DED100-1ED0-4C00-A57F-D3D9B39C98B2}">
            <xm:f>NOT(ISERROR(SEARCH("grau",H39)))</xm:f>
            <xm:f>"grau"</xm:f>
            <x14:dxf>
              <font>
                <strike val="0"/>
                <color rgb="FF808080"/>
              </font>
              <fill>
                <patternFill>
                  <bgColor rgb="FF808080"/>
                </patternFill>
              </fill>
            </x14:dxf>
          </x14:cfRule>
          <xm:sqref>H39:L39</xm:sqref>
        </x14:conditionalFormatting>
        <x14:conditionalFormatting xmlns:xm="http://schemas.microsoft.com/office/excel/2006/main">
          <x14:cfRule type="containsText" priority="18" operator="containsText" id="{C90C936A-0ACA-4322-A070-933809811CAA}">
            <xm:f>NOT(ISERROR(SEARCH("grau",H40)))</xm:f>
            <xm:f>"grau"</xm:f>
            <x14:dxf>
              <font>
                <strike val="0"/>
                <color rgb="FF808080"/>
              </font>
              <fill>
                <patternFill>
                  <bgColor rgb="FF808080"/>
                </patternFill>
              </fill>
            </x14:dxf>
          </x14:cfRule>
          <xm:sqref>H40</xm:sqref>
        </x14:conditionalFormatting>
        <x14:conditionalFormatting xmlns:xm="http://schemas.microsoft.com/office/excel/2006/main">
          <x14:cfRule type="containsText" priority="17" operator="containsText" id="{A5387A2F-76D1-4367-B900-BCE92CC63CA2}">
            <xm:f>NOT(ISERROR(SEARCH("grau",K40)))</xm:f>
            <xm:f>"grau"</xm:f>
            <x14:dxf>
              <font>
                <strike val="0"/>
                <color rgb="FF808080"/>
              </font>
              <fill>
                <patternFill>
                  <bgColor rgb="FF808080"/>
                </patternFill>
              </fill>
            </x14:dxf>
          </x14:cfRule>
          <xm:sqref>K40</xm:sqref>
        </x14:conditionalFormatting>
        <x14:conditionalFormatting xmlns:xm="http://schemas.microsoft.com/office/excel/2006/main">
          <x14:cfRule type="containsText" priority="16" operator="containsText" id="{26993493-7D2E-4507-8747-E7E351228F9A}">
            <xm:f>NOT(ISERROR(SEARCH("grau",H45)))</xm:f>
            <xm:f>"grau"</xm:f>
            <x14:dxf>
              <font>
                <strike val="0"/>
                <color rgb="FF808080"/>
              </font>
              <fill>
                <patternFill>
                  <bgColor rgb="FF808080"/>
                </patternFill>
              </fill>
            </x14:dxf>
          </x14:cfRule>
          <xm:sqref>H45:L45</xm:sqref>
        </x14:conditionalFormatting>
        <x14:conditionalFormatting xmlns:xm="http://schemas.microsoft.com/office/excel/2006/main">
          <x14:cfRule type="containsText" priority="15" operator="containsText" id="{F5018135-70D9-4649-B286-4398AE34C7FF}">
            <xm:f>NOT(ISERROR(SEARCH("grau",H46)))</xm:f>
            <xm:f>"grau"</xm:f>
            <x14:dxf>
              <font>
                <strike val="0"/>
                <color rgb="FF808080"/>
              </font>
              <fill>
                <patternFill>
                  <bgColor rgb="FF808080"/>
                </patternFill>
              </fill>
            </x14:dxf>
          </x14:cfRule>
          <xm:sqref>H46</xm:sqref>
        </x14:conditionalFormatting>
        <x14:conditionalFormatting xmlns:xm="http://schemas.microsoft.com/office/excel/2006/main">
          <x14:cfRule type="containsText" priority="14" operator="containsText" id="{ACAD0EC6-E3BA-4535-A22E-710CD362F4DD}">
            <xm:f>NOT(ISERROR(SEARCH("grau",K46)))</xm:f>
            <xm:f>"grau"</xm:f>
            <x14:dxf>
              <font>
                <strike val="0"/>
                <color rgb="FF808080"/>
              </font>
              <fill>
                <patternFill>
                  <bgColor rgb="FF808080"/>
                </patternFill>
              </fill>
            </x14:dxf>
          </x14:cfRule>
          <xm:sqref>K46</xm:sqref>
        </x14:conditionalFormatting>
        <x14:conditionalFormatting xmlns:xm="http://schemas.microsoft.com/office/excel/2006/main">
          <x14:cfRule type="containsText" priority="13" operator="containsText" id="{672F0EA5-327E-42EF-9F1D-7D5F0FB3EA0E}">
            <xm:f>NOT(ISERROR(SEARCH("grau",H47)))</xm:f>
            <xm:f>"grau"</xm:f>
            <x14:dxf>
              <font>
                <strike val="0"/>
                <color rgb="FF808080"/>
              </font>
              <fill>
                <patternFill>
                  <bgColor rgb="FF808080"/>
                </patternFill>
              </fill>
            </x14:dxf>
          </x14:cfRule>
          <xm:sqref>H47:L54</xm:sqref>
        </x14:conditionalFormatting>
        <x14:conditionalFormatting xmlns:xm="http://schemas.microsoft.com/office/excel/2006/main">
          <x14:cfRule type="containsText" priority="12" operator="containsText" id="{1640B741-6D38-40B4-A55E-15F58190B671}">
            <xm:f>NOT(ISERROR(SEARCH("grau",H55)))</xm:f>
            <xm:f>"grau"</xm:f>
            <x14:dxf>
              <font>
                <strike val="0"/>
                <color rgb="FF808080"/>
              </font>
              <fill>
                <patternFill>
                  <bgColor rgb="FF808080"/>
                </patternFill>
              </fill>
            </x14:dxf>
          </x14:cfRule>
          <xm:sqref>H55</xm:sqref>
        </x14:conditionalFormatting>
        <x14:conditionalFormatting xmlns:xm="http://schemas.microsoft.com/office/excel/2006/main">
          <x14:cfRule type="containsText" priority="11" operator="containsText" id="{8BD2F702-A53A-42B1-B6FF-1F069C50CE63}">
            <xm:f>NOT(ISERROR(SEARCH("grau",K55)))</xm:f>
            <xm:f>"grau"</xm:f>
            <x14:dxf>
              <font>
                <strike val="0"/>
                <color rgb="FF808080"/>
              </font>
              <fill>
                <patternFill>
                  <bgColor rgb="FF808080"/>
                </patternFill>
              </fill>
            </x14:dxf>
          </x14:cfRule>
          <xm:sqref>K55</xm:sqref>
        </x14:conditionalFormatting>
        <x14:conditionalFormatting xmlns:xm="http://schemas.microsoft.com/office/excel/2006/main">
          <x14:cfRule type="containsText" priority="10" operator="containsText" id="{93FAA082-DF84-468A-8B00-C7D44D052966}">
            <xm:f>NOT(ISERROR(SEARCH("grau",H56)))</xm:f>
            <xm:f>"grau"</xm:f>
            <x14:dxf>
              <font>
                <strike val="0"/>
                <color rgb="FF808080"/>
              </font>
              <fill>
                <patternFill>
                  <bgColor rgb="FF808080"/>
                </patternFill>
              </fill>
            </x14:dxf>
          </x14:cfRule>
          <xm:sqref>H56:L70</xm:sqref>
        </x14:conditionalFormatting>
        <x14:conditionalFormatting xmlns:xm="http://schemas.microsoft.com/office/excel/2006/main">
          <x14:cfRule type="containsText" priority="9" operator="containsText" id="{CCF03EA5-2F01-42E1-8F47-1E150616B5C4}">
            <xm:f>NOT(ISERROR(SEARCH("grau",H73)))</xm:f>
            <xm:f>"grau"</xm:f>
            <x14:dxf>
              <font>
                <strike val="0"/>
                <color rgb="FF808080"/>
              </font>
              <fill>
                <patternFill>
                  <bgColor rgb="FF808080"/>
                </patternFill>
              </fill>
            </x14:dxf>
          </x14:cfRule>
          <xm:sqref>H73:L84</xm:sqref>
        </x14:conditionalFormatting>
        <x14:conditionalFormatting xmlns:xm="http://schemas.microsoft.com/office/excel/2006/main">
          <x14:cfRule type="containsText" priority="8" operator="containsText" id="{E3B673BB-A4A2-43B4-BFE5-E9C37F3DEF20}">
            <xm:f>NOT(ISERROR(SEARCH("grau",H90)))</xm:f>
            <xm:f>"grau"</xm:f>
            <x14:dxf>
              <font>
                <strike val="0"/>
                <color rgb="FF808080"/>
              </font>
              <fill>
                <patternFill>
                  <bgColor rgb="FF808080"/>
                </patternFill>
              </fill>
            </x14:dxf>
          </x14:cfRule>
          <xm:sqref>H90:L91</xm:sqref>
        </x14:conditionalFormatting>
        <x14:conditionalFormatting xmlns:xm="http://schemas.microsoft.com/office/excel/2006/main">
          <x14:cfRule type="containsText" priority="7" operator="containsText" id="{EA561512-F61F-46A3-9F9F-EC75A72C2B8D}">
            <xm:f>NOT(ISERROR(SEARCH("grau",H94)))</xm:f>
            <xm:f>"grau"</xm:f>
            <x14:dxf>
              <font>
                <strike val="0"/>
                <color rgb="FF808080"/>
              </font>
              <fill>
                <patternFill>
                  <bgColor rgb="FF808080"/>
                </patternFill>
              </fill>
            </x14:dxf>
          </x14:cfRule>
          <xm:sqref>H94:L98</xm:sqref>
        </x14:conditionalFormatting>
        <x14:conditionalFormatting xmlns:xm="http://schemas.microsoft.com/office/excel/2006/main">
          <x14:cfRule type="containsText" priority="6" operator="containsText" id="{B22C2BBE-8981-47EB-B729-F03729F86A16}">
            <xm:f>NOT(ISERROR(SEARCH("grau",H99)))</xm:f>
            <xm:f>"grau"</xm:f>
            <x14:dxf>
              <font>
                <strike val="0"/>
                <color rgb="FF808080"/>
              </font>
              <fill>
                <patternFill>
                  <bgColor rgb="FF808080"/>
                </patternFill>
              </fill>
            </x14:dxf>
          </x14:cfRule>
          <xm:sqref>H99</xm:sqref>
        </x14:conditionalFormatting>
        <x14:conditionalFormatting xmlns:xm="http://schemas.microsoft.com/office/excel/2006/main">
          <x14:cfRule type="containsText" priority="5" operator="containsText" id="{BEA3042E-43F7-4162-8244-8242694F7117}">
            <xm:f>NOT(ISERROR(SEARCH("grau",K99)))</xm:f>
            <xm:f>"grau"</xm:f>
            <x14:dxf>
              <font>
                <strike val="0"/>
                <color rgb="FF808080"/>
              </font>
              <fill>
                <patternFill>
                  <bgColor rgb="FF808080"/>
                </patternFill>
              </fill>
            </x14:dxf>
          </x14:cfRule>
          <xm:sqref>K99</xm:sqref>
        </x14:conditionalFormatting>
        <x14:conditionalFormatting xmlns:xm="http://schemas.microsoft.com/office/excel/2006/main">
          <x14:cfRule type="containsText" priority="4" operator="containsText" id="{D9FAD208-FCF6-4DB5-89FA-0312A493E158}">
            <xm:f>NOT(ISERROR(SEARCH("grau",L99)))</xm:f>
            <xm:f>"grau"</xm:f>
            <x14:dxf>
              <font>
                <strike val="0"/>
                <color rgb="FF808080"/>
              </font>
              <fill>
                <patternFill>
                  <bgColor rgb="FF808080"/>
                </patternFill>
              </fill>
            </x14:dxf>
          </x14:cfRule>
          <xm:sqref>L99</xm:sqref>
        </x14:conditionalFormatting>
        <x14:conditionalFormatting xmlns:xm="http://schemas.microsoft.com/office/excel/2006/main">
          <x14:cfRule type="containsText" priority="3" operator="containsText" id="{1AC57248-A55F-4A51-85F8-2788C7D8F4DD}">
            <xm:f>NOT(ISERROR(SEARCH("grau",H100)))</xm:f>
            <xm:f>"grau"</xm:f>
            <x14:dxf>
              <font>
                <strike val="0"/>
                <color rgb="FF808080"/>
              </font>
              <fill>
                <patternFill>
                  <bgColor rgb="FF808080"/>
                </patternFill>
              </fill>
            </x14:dxf>
          </x14:cfRule>
          <xm:sqref>H100:L100</xm:sqref>
        </x14:conditionalFormatting>
        <x14:conditionalFormatting xmlns:xm="http://schemas.microsoft.com/office/excel/2006/main">
          <x14:cfRule type="containsText" priority="2" operator="containsText" id="{90DB17A0-9252-4E84-9CB3-C3B8F566950B}">
            <xm:f>NOT(ISERROR(SEARCH("grau",K101)))</xm:f>
            <xm:f>"grau"</xm:f>
            <x14:dxf>
              <font>
                <strike val="0"/>
                <color rgb="FF808080"/>
              </font>
              <fill>
                <patternFill>
                  <bgColor rgb="FF808080"/>
                </patternFill>
              </fill>
            </x14:dxf>
          </x14:cfRule>
          <xm:sqref>K101:L101</xm:sqref>
        </x14:conditionalFormatting>
        <x14:conditionalFormatting xmlns:xm="http://schemas.microsoft.com/office/excel/2006/main">
          <x14:cfRule type="containsText" priority="1" operator="containsText" id="{ADA7B602-EF8D-4DB9-9DB9-AE05E8B3488C}">
            <xm:f>NOT(ISERROR(SEARCH("grau",H101)))</xm:f>
            <xm:f>"grau"</xm:f>
            <x14:dxf>
              <font>
                <strike val="0"/>
                <color rgb="FF808080"/>
              </font>
              <fill>
                <patternFill>
                  <bgColor rgb="FF808080"/>
                </patternFill>
              </fill>
            </x14:dxf>
          </x14:cfRule>
          <xm:sqref>H101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H103:L108 H110:L115 H117:L122 H124:L129 H131:L136 H9:L29 H89:L91 H31:L42 H72:L87 H44:L70 H93:L101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topLeftCell="A2" zoomScaleNormal="100" workbookViewId="0">
      <selection activeCell="C8" sqref="C8"/>
    </sheetView>
  </sheetViews>
  <sheetFormatPr baseColWidth="10" defaultColWidth="11.5703125" defaultRowHeight="14.25" x14ac:dyDescent="0.2"/>
  <cols>
    <col min="1" max="1" width="1.140625" style="6" customWidth="1"/>
    <col min="2" max="2" width="29.42578125" style="6" customWidth="1"/>
    <col min="3" max="3" width="53.42578125" style="7" customWidth="1"/>
    <col min="4" max="4" width="1.140625" style="6" customWidth="1"/>
    <col min="5" max="16384" width="11.5703125" style="6"/>
  </cols>
  <sheetData>
    <row r="1" spans="2:5" ht="6" customHeight="1" x14ac:dyDescent="0.2"/>
    <row r="2" spans="2:5" ht="15" x14ac:dyDescent="0.25">
      <c r="B2" s="126" t="s">
        <v>75</v>
      </c>
      <c r="C2" s="126"/>
    </row>
    <row r="3" spans="2:5" ht="8.1" customHeight="1" x14ac:dyDescent="0.25">
      <c r="B3" s="8"/>
      <c r="C3" s="8"/>
    </row>
    <row r="4" spans="2:5" ht="56.1" customHeight="1" x14ac:dyDescent="0.25">
      <c r="B4" s="127" t="s">
        <v>42</v>
      </c>
      <c r="C4" s="127"/>
    </row>
    <row r="5" spans="2:5" ht="8.1" customHeight="1" x14ac:dyDescent="0.2">
      <c r="B5" s="9"/>
      <c r="C5" s="9"/>
    </row>
    <row r="6" spans="2:5" s="10" customFormat="1" ht="26.1" customHeight="1" x14ac:dyDescent="0.25">
      <c r="B6" s="43" t="s">
        <v>57</v>
      </c>
      <c r="C6" s="34" t="s">
        <v>78</v>
      </c>
    </row>
    <row r="7" spans="2:5" s="10" customFormat="1" ht="26.1" customHeight="1" x14ac:dyDescent="0.25">
      <c r="B7" s="43" t="s">
        <v>76</v>
      </c>
      <c r="C7" s="34" t="s">
        <v>79</v>
      </c>
    </row>
    <row r="8" spans="2:5" s="10" customFormat="1" ht="26.1" customHeight="1" x14ac:dyDescent="0.25">
      <c r="B8" s="42" t="s">
        <v>74</v>
      </c>
      <c r="C8" s="35" t="s">
        <v>85</v>
      </c>
    </row>
    <row r="9" spans="2:5" s="10" customFormat="1" ht="26.1" customHeight="1" x14ac:dyDescent="0.25">
      <c r="B9" s="39" t="s">
        <v>58</v>
      </c>
      <c r="C9" s="12" t="s">
        <v>15</v>
      </c>
    </row>
    <row r="10" spans="2:5" s="10" customFormat="1" ht="26.1" customHeight="1" x14ac:dyDescent="0.25">
      <c r="B10" s="11"/>
      <c r="C10" s="51"/>
      <c r="E10" s="44" t="s">
        <v>77</v>
      </c>
    </row>
    <row r="11" spans="2:5" s="10" customFormat="1" ht="26.1" customHeight="1" x14ac:dyDescent="0.25">
      <c r="B11" s="11"/>
      <c r="C11" s="50" t="s">
        <v>40</v>
      </c>
    </row>
    <row r="12" spans="2:5" s="10" customFormat="1" ht="26.1" customHeight="1" x14ac:dyDescent="0.25">
      <c r="B12" s="39" t="s">
        <v>59</v>
      </c>
      <c r="C12" s="45" t="s">
        <v>27</v>
      </c>
    </row>
    <row r="13" spans="2:5" s="10" customFormat="1" ht="26.1" customHeight="1" x14ac:dyDescent="0.25">
      <c r="B13" s="11"/>
      <c r="C13" s="45" t="s">
        <v>28</v>
      </c>
    </row>
    <row r="14" spans="2:5" s="10" customFormat="1" ht="26.1" customHeight="1" x14ac:dyDescent="0.25">
      <c r="B14" s="11"/>
      <c r="C14" s="45"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2022-11-14T12:46:31Z</dcterms:modified>
</cp:coreProperties>
</file>