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DieseArbeitsmappe" defaultThemeVersion="124226"/>
  <workbookProtection workbookAlgorithmName="SHA-512" workbookHashValue="fu5lAINWOlWtcLrIFpLxDN9HEP4Ea+BNbSgn+a+JF8DQ4SS8YbchFEF0aagbhKb7HK/GGuXnkqGiNVL3a/J3vw==" workbookSaltValue="wkMKgqYbsCUhYPxvzwdAEQ==" workbookSpinCount="100000" lockStructure="1"/>
  <bookViews>
    <workbookView xWindow="240" yWindow="108" windowWidth="14808" windowHeight="8016"/>
  </bookViews>
  <sheets>
    <sheet name="Angaben zum Audit" sheetId="1" r:id="rId1"/>
    <sheet name="Maßnahmenplan" sheetId="2" r:id="rId2"/>
    <sheet name="Checkliste" sheetId="7" r:id="rId3"/>
    <sheet name="Einstellungen" sheetId="4" r:id="rId4"/>
  </sheet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_xlnm.Print_Titles" localSheetId="2">Checkliste!$2:$7</definedName>
    <definedName name="Print_Area" localSheetId="0">'Angaben zum Audit'!$A$1:$M$32</definedName>
    <definedName name="Print_Area" localSheetId="2">Checkliste!$A$1:$N$150</definedName>
    <definedName name="Print_Area" localSheetId="1">Maßnahmenplan!$A$1:$J$24</definedName>
    <definedName name="Print_Titles" localSheetId="2">Checkliste!$1:$7</definedName>
  </definedNames>
  <calcPr calcId="162913"/>
</workbook>
</file>

<file path=xl/calcChain.xml><?xml version="1.0" encoding="utf-8"?>
<calcChain xmlns="http://schemas.openxmlformats.org/spreadsheetml/2006/main">
  <c r="C104" i="7" l="1"/>
  <c r="D104" i="7" s="1"/>
  <c r="B104" i="7" l="1"/>
  <c r="C86" i="7"/>
  <c r="B86" i="7" s="1"/>
  <c r="C85" i="7"/>
  <c r="D85" i="7" s="1"/>
  <c r="C28" i="7"/>
  <c r="B28" i="7" s="1"/>
  <c r="C17" i="7"/>
  <c r="B17" i="7" s="1"/>
  <c r="D86" i="7" l="1"/>
  <c r="B85" i="7"/>
  <c r="D28" i="7"/>
  <c r="D17" i="7"/>
  <c r="C109" i="7" l="1"/>
  <c r="B109" i="7" s="1"/>
  <c r="C110" i="7"/>
  <c r="B110" i="7" s="1"/>
  <c r="C111" i="7"/>
  <c r="B111" i="7" s="1"/>
  <c r="C112" i="7"/>
  <c r="B112" i="7" s="1"/>
  <c r="C88" i="7"/>
  <c r="B88" i="7" s="1"/>
  <c r="C89" i="7"/>
  <c r="B89" i="7" s="1"/>
  <c r="C90" i="7"/>
  <c r="B90" i="7" s="1"/>
  <c r="C91" i="7"/>
  <c r="B91" i="7" s="1"/>
  <c r="C92" i="7"/>
  <c r="B92" i="7" s="1"/>
  <c r="C93" i="7"/>
  <c r="B93" i="7" s="1"/>
  <c r="C94" i="7"/>
  <c r="B94" i="7" s="1"/>
  <c r="C95" i="7"/>
  <c r="B95" i="7" s="1"/>
  <c r="C96" i="7"/>
  <c r="B96" i="7" s="1"/>
  <c r="C97" i="7"/>
  <c r="B97" i="7" s="1"/>
  <c r="C98" i="7"/>
  <c r="B98" i="7" s="1"/>
  <c r="C99" i="7"/>
  <c r="B99" i="7" s="1"/>
  <c r="C100" i="7"/>
  <c r="B100" i="7" s="1"/>
  <c r="C78" i="7"/>
  <c r="B78" i="7" s="1"/>
  <c r="C79" i="7"/>
  <c r="B79" i="7" s="1"/>
  <c r="C72" i="7"/>
  <c r="B72" i="7" s="1"/>
  <c r="C69" i="7"/>
  <c r="B69" i="7" s="1"/>
  <c r="C70" i="7"/>
  <c r="B70" i="7" s="1"/>
  <c r="C71" i="7"/>
  <c r="B71" i="7" s="1"/>
  <c r="C73" i="7"/>
  <c r="B73" i="7" s="1"/>
  <c r="C74" i="7"/>
  <c r="B74" i="7" s="1"/>
  <c r="C75" i="7"/>
  <c r="B75" i="7" s="1"/>
  <c r="C62" i="7"/>
  <c r="B62" i="7" s="1"/>
  <c r="C63" i="7"/>
  <c r="B63" i="7" s="1"/>
  <c r="C64" i="7"/>
  <c r="B64" i="7" s="1"/>
  <c r="C65" i="7"/>
  <c r="B65" i="7" s="1"/>
  <c r="C66" i="7"/>
  <c r="B66" i="7" s="1"/>
  <c r="C67" i="7"/>
  <c r="B67" i="7" s="1"/>
  <c r="C52" i="7"/>
  <c r="B52" i="7" s="1"/>
  <c r="C53" i="7"/>
  <c r="B53" i="7" s="1"/>
  <c r="C54" i="7"/>
  <c r="B54" i="7" s="1"/>
  <c r="C55" i="7"/>
  <c r="B55" i="7" s="1"/>
  <c r="C56" i="7"/>
  <c r="B56" i="7" s="1"/>
  <c r="C57" i="7"/>
  <c r="B57" i="7" s="1"/>
  <c r="C58" i="7"/>
  <c r="B58" i="7" s="1"/>
  <c r="C59" i="7"/>
  <c r="B59" i="7" s="1"/>
  <c r="C60" i="7"/>
  <c r="B60" i="7" s="1"/>
  <c r="C61" i="7"/>
  <c r="B61" i="7" s="1"/>
  <c r="C68" i="7"/>
  <c r="B68" i="7" s="1"/>
  <c r="C76" i="7"/>
  <c r="B76" i="7" s="1"/>
  <c r="C48" i="7"/>
  <c r="B48" i="7" s="1"/>
  <c r="C49" i="7"/>
  <c r="B49" i="7" s="1"/>
  <c r="C47" i="7"/>
  <c r="B47" i="7" s="1"/>
  <c r="C50" i="7"/>
  <c r="B50" i="7" s="1"/>
  <c r="C42" i="7"/>
  <c r="B42" i="7" s="1"/>
  <c r="C41" i="7"/>
  <c r="B41" i="7" s="1"/>
  <c r="C26" i="7"/>
  <c r="B26" i="7" s="1"/>
  <c r="C27" i="7"/>
  <c r="B27" i="7" s="1"/>
  <c r="C39" i="7"/>
  <c r="B39" i="7" s="1"/>
  <c r="C40" i="7"/>
  <c r="B40" i="7" s="1"/>
  <c r="C43" i="7"/>
  <c r="B43" i="7" s="1"/>
  <c r="C22" i="7"/>
  <c r="B22" i="7" s="1"/>
  <c r="C23" i="7"/>
  <c r="D23" i="7" s="1"/>
  <c r="C21" i="7"/>
  <c r="D21" i="7" s="1"/>
  <c r="C16" i="7"/>
  <c r="B16" i="7" s="1"/>
  <c r="C20" i="7"/>
  <c r="B20" i="7" s="1"/>
  <c r="D109" i="7" l="1"/>
  <c r="D88" i="7"/>
  <c r="D112" i="7"/>
  <c r="D110" i="7"/>
  <c r="D111" i="7"/>
  <c r="D89" i="7"/>
  <c r="D90" i="7"/>
  <c r="D91" i="7"/>
  <c r="D93" i="7"/>
  <c r="D94" i="7"/>
  <c r="D92" i="7"/>
  <c r="D96" i="7"/>
  <c r="D95" i="7"/>
  <c r="D98" i="7"/>
  <c r="D97" i="7"/>
  <c r="D99" i="7"/>
  <c r="D79" i="7"/>
  <c r="D78" i="7"/>
  <c r="D100" i="7"/>
  <c r="D69" i="7"/>
  <c r="D72" i="7"/>
  <c r="D70" i="7"/>
  <c r="D73" i="7"/>
  <c r="D71" i="7"/>
  <c r="D62" i="7"/>
  <c r="D75" i="7"/>
  <c r="D74" i="7"/>
  <c r="D65" i="7"/>
  <c r="D63" i="7"/>
  <c r="D52" i="7"/>
  <c r="D66" i="7"/>
  <c r="D64" i="7"/>
  <c r="D67" i="7"/>
  <c r="D54" i="7"/>
  <c r="D56" i="7"/>
  <c r="D53" i="7"/>
  <c r="D57" i="7"/>
  <c r="D55" i="7"/>
  <c r="D58" i="7"/>
  <c r="D68" i="7"/>
  <c r="D61" i="7"/>
  <c r="D59" i="7"/>
  <c r="D60" i="7"/>
  <c r="D76" i="7"/>
  <c r="D48" i="7"/>
  <c r="D47" i="7"/>
  <c r="D49" i="7"/>
  <c r="D50" i="7"/>
  <c r="D41" i="7"/>
  <c r="D26" i="7"/>
  <c r="D42" i="7"/>
  <c r="D40" i="7"/>
  <c r="D39" i="7"/>
  <c r="D27" i="7"/>
  <c r="D43" i="7"/>
  <c r="D22" i="7"/>
  <c r="B23" i="7"/>
  <c r="B21" i="7"/>
  <c r="D16" i="7"/>
  <c r="D20" i="7"/>
  <c r="C19" i="7" l="1"/>
  <c r="B19" i="7" s="1"/>
  <c r="C18" i="7"/>
  <c r="B18" i="7" s="1"/>
  <c r="D19" i="7" l="1"/>
  <c r="D18" i="7"/>
  <c r="C36" i="7"/>
  <c r="B36" i="7" s="1"/>
  <c r="C35" i="7"/>
  <c r="B35" i="7" s="1"/>
  <c r="D36" i="7" l="1"/>
  <c r="D35" i="7"/>
  <c r="C15" i="7" l="1"/>
  <c r="B15" i="7" s="1"/>
  <c r="C24" i="7"/>
  <c r="B24" i="7" s="1"/>
  <c r="C25" i="7"/>
  <c r="B25" i="7" s="1"/>
  <c r="C29" i="7"/>
  <c r="D29" i="7" s="1"/>
  <c r="C30" i="7"/>
  <c r="B30" i="7" s="1"/>
  <c r="C31" i="7"/>
  <c r="B31" i="7" s="1"/>
  <c r="D25" i="7" l="1"/>
  <c r="D15" i="7"/>
  <c r="D30" i="7"/>
  <c r="D24" i="7"/>
  <c r="B29" i="7"/>
  <c r="D31" i="7"/>
  <c r="C13" i="7"/>
  <c r="B13" i="7" s="1"/>
  <c r="C14" i="7"/>
  <c r="B14" i="7" s="1"/>
  <c r="D13" i="7" l="1"/>
  <c r="D14" i="7"/>
  <c r="C212" i="7"/>
  <c r="B212" i="7" s="1"/>
  <c r="C211" i="7"/>
  <c r="B211" i="7" s="1"/>
  <c r="C210" i="7"/>
  <c r="B210" i="7" s="1"/>
  <c r="C209" i="7"/>
  <c r="B209" i="7" s="1"/>
  <c r="C208" i="7"/>
  <c r="B208" i="7" s="1"/>
  <c r="C205" i="7"/>
  <c r="D205" i="7" s="1"/>
  <c r="C204" i="7"/>
  <c r="B204" i="7" s="1"/>
  <c r="C203" i="7"/>
  <c r="D203" i="7" s="1"/>
  <c r="C202" i="7"/>
  <c r="D202" i="7" s="1"/>
  <c r="C201" i="7"/>
  <c r="D201" i="7" s="1"/>
  <c r="C198" i="7"/>
  <c r="D198" i="7" s="1"/>
  <c r="C197" i="7"/>
  <c r="B197" i="7" s="1"/>
  <c r="C196" i="7"/>
  <c r="D196" i="7" s="1"/>
  <c r="C195" i="7"/>
  <c r="B195" i="7" s="1"/>
  <c r="C194" i="7"/>
  <c r="B194" i="7" s="1"/>
  <c r="C191" i="7"/>
  <c r="D191" i="7" s="1"/>
  <c r="C190" i="7"/>
  <c r="D190" i="7" s="1"/>
  <c r="C189" i="7"/>
  <c r="D189" i="7" s="1"/>
  <c r="C188" i="7"/>
  <c r="D188" i="7" s="1"/>
  <c r="C187" i="7"/>
  <c r="B187" i="7" s="1"/>
  <c r="C184" i="7"/>
  <c r="D184" i="7" s="1"/>
  <c r="C183" i="7"/>
  <c r="B183" i="7" s="1"/>
  <c r="C182" i="7"/>
  <c r="D182" i="7" s="1"/>
  <c r="C181" i="7"/>
  <c r="D181" i="7" s="1"/>
  <c r="C180" i="7"/>
  <c r="D180" i="7" s="1"/>
  <c r="C177" i="7"/>
  <c r="D177" i="7" s="1"/>
  <c r="C176" i="7"/>
  <c r="D176" i="7" s="1"/>
  <c r="C175" i="7"/>
  <c r="D175" i="7" s="1"/>
  <c r="C174" i="7"/>
  <c r="D174" i="7" s="1"/>
  <c r="C173" i="7"/>
  <c r="D173" i="7" s="1"/>
  <c r="C170" i="7"/>
  <c r="B170" i="7" s="1"/>
  <c r="C169" i="7"/>
  <c r="B169" i="7" s="1"/>
  <c r="C168" i="7"/>
  <c r="B168" i="7" s="1"/>
  <c r="C167" i="7"/>
  <c r="B167" i="7" s="1"/>
  <c r="C166" i="7"/>
  <c r="D166" i="7" s="1"/>
  <c r="C163" i="7"/>
  <c r="D163" i="7" s="1"/>
  <c r="C162" i="7"/>
  <c r="B162" i="7" s="1"/>
  <c r="C161" i="7"/>
  <c r="D161" i="7" s="1"/>
  <c r="C160" i="7"/>
  <c r="D160" i="7" s="1"/>
  <c r="C159" i="7"/>
  <c r="B159" i="7" s="1"/>
  <c r="C156" i="7"/>
  <c r="D156" i="7" s="1"/>
  <c r="C155" i="7"/>
  <c r="D155" i="7" s="1"/>
  <c r="C154" i="7"/>
  <c r="B154" i="7" s="1"/>
  <c r="C153" i="7"/>
  <c r="B153" i="7" s="1"/>
  <c r="C152" i="7"/>
  <c r="B152" i="7" s="1"/>
  <c r="B166" i="7" l="1"/>
  <c r="B177" i="7"/>
  <c r="B176" i="7"/>
  <c r="B184" i="7"/>
  <c r="D183" i="7"/>
  <c r="B188" i="7"/>
  <c r="B156" i="7"/>
  <c r="B163" i="7"/>
  <c r="B201" i="7"/>
  <c r="D167" i="7"/>
  <c r="B182" i="7"/>
  <c r="D187" i="7"/>
  <c r="D159" i="7"/>
  <c r="B181" i="7"/>
  <c r="D197" i="7"/>
  <c r="B190" i="7"/>
  <c r="D168" i="7"/>
  <c r="D154" i="7"/>
  <c r="B180" i="7"/>
  <c r="D153" i="7"/>
  <c r="D212" i="7"/>
  <c r="B203" i="7"/>
  <c r="B202" i="7"/>
  <c r="D211" i="7"/>
  <c r="D210" i="7"/>
  <c r="D209" i="7"/>
  <c r="D208" i="7"/>
  <c r="B205" i="7"/>
  <c r="D204" i="7"/>
  <c r="D195" i="7"/>
  <c r="B198" i="7"/>
  <c r="D194" i="7"/>
  <c r="B196" i="7"/>
  <c r="B189" i="7"/>
  <c r="B191" i="7"/>
  <c r="B175" i="7"/>
  <c r="B174" i="7"/>
  <c r="B173" i="7"/>
  <c r="D170" i="7"/>
  <c r="D169" i="7"/>
  <c r="B160" i="7"/>
  <c r="D162" i="7"/>
  <c r="B161" i="7"/>
  <c r="D152" i="7"/>
  <c r="B155" i="7"/>
  <c r="C11" i="7"/>
  <c r="B11" i="7" s="1"/>
  <c r="D11" i="7" l="1"/>
  <c r="C34" i="7" l="1"/>
  <c r="B34" i="7" s="1"/>
  <c r="C37" i="7"/>
  <c r="B37" i="7" s="1"/>
  <c r="C38" i="7"/>
  <c r="B38" i="7" s="1"/>
  <c r="D34" i="7" l="1"/>
  <c r="D37" i="7"/>
  <c r="D38" i="7"/>
  <c r="B2" i="7"/>
  <c r="B2" i="2"/>
  <c r="B2" i="1"/>
  <c r="C149" i="7" l="1"/>
  <c r="B149" i="7" s="1"/>
  <c r="C148" i="7"/>
  <c r="B148" i="7" s="1"/>
  <c r="C147" i="7"/>
  <c r="D147" i="7" s="1"/>
  <c r="C146" i="7"/>
  <c r="D146" i="7" s="1"/>
  <c r="C145" i="7"/>
  <c r="B145" i="7" s="1"/>
  <c r="C142" i="7"/>
  <c r="D142" i="7" s="1"/>
  <c r="C141" i="7"/>
  <c r="B141" i="7" s="1"/>
  <c r="C140" i="7"/>
  <c r="D140" i="7" s="1"/>
  <c r="C139" i="7"/>
  <c r="D139" i="7" s="1"/>
  <c r="C138" i="7"/>
  <c r="D138" i="7" s="1"/>
  <c r="C135" i="7"/>
  <c r="D135" i="7" s="1"/>
  <c r="C134" i="7"/>
  <c r="B134" i="7" s="1"/>
  <c r="C133" i="7"/>
  <c r="D133" i="7" s="1"/>
  <c r="C132" i="7"/>
  <c r="D132" i="7" s="1"/>
  <c r="C131" i="7"/>
  <c r="B131" i="7" s="1"/>
  <c r="C128" i="7"/>
  <c r="D128" i="7" s="1"/>
  <c r="C127" i="7"/>
  <c r="B127" i="7" s="1"/>
  <c r="C126" i="7"/>
  <c r="D126" i="7" s="1"/>
  <c r="C125" i="7"/>
  <c r="D125" i="7" s="1"/>
  <c r="C124" i="7"/>
  <c r="B124" i="7" s="1"/>
  <c r="C121" i="7"/>
  <c r="B121" i="7" s="1"/>
  <c r="C120" i="7"/>
  <c r="B120" i="7" s="1"/>
  <c r="C119" i="7"/>
  <c r="D119" i="7" s="1"/>
  <c r="C118" i="7"/>
  <c r="D118" i="7" s="1"/>
  <c r="C117" i="7"/>
  <c r="B117" i="7" s="1"/>
  <c r="C114" i="7"/>
  <c r="B114" i="7" s="1"/>
  <c r="C113" i="7"/>
  <c r="D113" i="7" s="1"/>
  <c r="C108" i="7"/>
  <c r="D108" i="7" s="1"/>
  <c r="C107" i="7"/>
  <c r="B107" i="7" s="1"/>
  <c r="B113" i="7" l="1"/>
  <c r="B128" i="7"/>
  <c r="B132" i="7"/>
  <c r="B140" i="7"/>
  <c r="B108" i="7"/>
  <c r="B119" i="7"/>
  <c r="B135" i="7"/>
  <c r="B139" i="7"/>
  <c r="B147" i="7"/>
  <c r="B118" i="7"/>
  <c r="B126" i="7"/>
  <c r="B142" i="7"/>
  <c r="B138" i="7"/>
  <c r="B146" i="7"/>
  <c r="B125" i="7"/>
  <c r="B133" i="7"/>
  <c r="D107" i="7"/>
  <c r="D114" i="7"/>
  <c r="D149" i="7"/>
  <c r="D145" i="7"/>
  <c r="D148" i="7"/>
  <c r="D141" i="7"/>
  <c r="D131" i="7"/>
  <c r="D134" i="7"/>
  <c r="D124" i="7"/>
  <c r="D127" i="7"/>
  <c r="D121" i="7"/>
  <c r="D117" i="7"/>
  <c r="D120" i="7"/>
  <c r="C84" i="7" l="1"/>
  <c r="D84" i="7" s="1"/>
  <c r="C87" i="7"/>
  <c r="D87" i="7" s="1"/>
  <c r="C80" i="7"/>
  <c r="B80" i="7" s="1"/>
  <c r="C77" i="7"/>
  <c r="D77" i="7" s="1"/>
  <c r="C51" i="7"/>
  <c r="D51" i="7" s="1"/>
  <c r="B84" i="7" l="1"/>
  <c r="B87" i="7"/>
  <c r="D80" i="7"/>
  <c r="B77" i="7"/>
  <c r="B51" i="7"/>
  <c r="C46" i="7" l="1"/>
  <c r="C83" i="7"/>
  <c r="C103" i="7"/>
  <c r="C10" i="7"/>
  <c r="B10" i="7" s="1"/>
  <c r="C12" i="7"/>
  <c r="D46" i="7" l="1"/>
  <c r="B46" i="7"/>
  <c r="D83" i="7"/>
  <c r="B83" i="7"/>
  <c r="D10" i="7"/>
  <c r="D103" i="7"/>
  <c r="B103" i="7"/>
  <c r="D12" i="7"/>
  <c r="B12" i="7"/>
</calcChain>
</file>

<file path=xl/sharedStrings.xml><?xml version="1.0" encoding="utf-8"?>
<sst xmlns="http://schemas.openxmlformats.org/spreadsheetml/2006/main" count="657" uniqueCount="327">
  <si>
    <t>Angaben zum Audit</t>
  </si>
  <si>
    <t>Zertifizierungsstelle</t>
  </si>
  <si>
    <t>Name Auditor</t>
  </si>
  <si>
    <t>Name Auskunftsperson</t>
  </si>
  <si>
    <t>Markenlizenznehmer</t>
  </si>
  <si>
    <t>Auftraggeber des Audits</t>
  </si>
  <si>
    <t>Auditart</t>
  </si>
  <si>
    <t>Auditzeit</t>
  </si>
  <si>
    <t>Anzahl festgestellter Abweichungen</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</si>
  <si>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</si>
  <si>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</si>
  <si>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</si>
  <si>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</si>
  <si>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</si>
  <si>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</si>
  <si>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</si>
  <si>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</si>
  <si>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</si>
  <si>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</si>
  <si>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</si>
  <si>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</si>
  <si>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</si>
  <si>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</si>
  <si>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</si>
  <si>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</si>
  <si>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</si>
  <si>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lAbw</t>
  </si>
  <si>
    <t>sAbw</t>
  </si>
  <si>
    <t>K.O.</t>
  </si>
  <si>
    <r>
      <t xml:space="preserve">Bewertung
</t>
    </r>
    <r>
      <rPr>
        <sz val="6"/>
        <color theme="1"/>
        <rFont val="Arial"/>
        <family val="2"/>
      </rPr>
      <t>(lAbw, sAbw, K.O.)</t>
    </r>
  </si>
  <si>
    <t>Prüfkriterien</t>
  </si>
  <si>
    <t>Lfd. Nr</t>
  </si>
  <si>
    <t>Kapitel
Richtlinie</t>
  </si>
  <si>
    <t>Kriterium</t>
  </si>
  <si>
    <t>Erläuterung / 
Durchführungshinweis</t>
  </si>
  <si>
    <t>n.a.</t>
  </si>
  <si>
    <t>Beschreibung</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</si>
  <si>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</si>
  <si>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</si>
  <si>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</si>
  <si>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</si>
  <si>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</si>
  <si>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</si>
  <si>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</si>
  <si>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</si>
  <si>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</si>
  <si>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</si>
  <si>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</si>
  <si>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</si>
  <si>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</si>
  <si>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</si>
  <si>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</si>
  <si>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</si>
  <si>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</si>
  <si>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</si>
  <si>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</si>
  <si>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</si>
  <si>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</si>
  <si>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</si>
  <si>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</si>
  <si>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</si>
  <si>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</si>
  <si>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</si>
  <si>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Checklisten Punkt</t>
  </si>
  <si>
    <t xml:space="preserve"> </t>
  </si>
  <si>
    <t>1. Dokumentenüberprüfung</t>
  </si>
  <si>
    <t>7.</t>
  </si>
  <si>
    <t>8.</t>
  </si>
  <si>
    <t>9.</t>
  </si>
  <si>
    <t>10.</t>
  </si>
  <si>
    <t>11.</t>
  </si>
  <si>
    <t>Titel der Checkliste:</t>
  </si>
  <si>
    <t>Einstellungen</t>
  </si>
  <si>
    <t>Betriebsname:</t>
  </si>
  <si>
    <t>&lt;- Hier nichts eintragen</t>
  </si>
  <si>
    <t>dd.mm.yyyy</t>
  </si>
  <si>
    <t>zzzzzz</t>
  </si>
  <si>
    <t>Beschreibung / Nachweise / Belege</t>
  </si>
  <si>
    <t>Betriebsregistriernummer</t>
  </si>
  <si>
    <t>Betrieb / auditierter Standort</t>
  </si>
  <si>
    <t>Bemerkung</t>
  </si>
  <si>
    <t xml:space="preserve">Hiermit bestätige ich die Angaben zum Betrieb und zu Durchführung des Audits. Eine Kopie des Auditberichtes (mindestens dieses Deckblattes) und des Maßnahmenplans habe ich erhalten. </t>
  </si>
  <si>
    <r>
      <rPr>
        <vertAlign val="superscript"/>
        <sz val="10"/>
        <color theme="1"/>
        <rFont val="Arial"/>
        <family val="2"/>
      </rPr>
      <t>1</t>
    </r>
    <r>
      <rPr>
        <sz val="10"/>
        <color theme="1"/>
        <rFont val="Arial"/>
        <family val="2"/>
      </rPr>
      <t>von der Zertifizierungsstelle auszufüllen</t>
    </r>
  </si>
  <si>
    <r>
      <t>OK?</t>
    </r>
    <r>
      <rPr>
        <vertAlign val="superscript"/>
        <sz val="10"/>
        <color theme="1"/>
        <rFont val="Arial"/>
        <family val="2"/>
      </rPr>
      <t>1</t>
    </r>
  </si>
  <si>
    <t>12.</t>
  </si>
  <si>
    <t>13.</t>
  </si>
  <si>
    <t>14.</t>
  </si>
  <si>
    <t>15.</t>
  </si>
  <si>
    <t>16.</t>
  </si>
  <si>
    <t>17.</t>
  </si>
  <si>
    <t>18.</t>
  </si>
  <si>
    <t>19.</t>
  </si>
  <si>
    <t>20.</t>
  </si>
  <si>
    <r>
      <t xml:space="preserve">Nachweis wird im  </t>
    </r>
    <r>
      <rPr>
        <b/>
        <sz val="10"/>
        <color theme="1"/>
        <rFont val="Arial"/>
        <family val="2"/>
      </rPr>
      <t>→ Betriebsbeschreibungbogen</t>
    </r>
    <r>
      <rPr>
        <sz val="10"/>
        <color theme="1"/>
        <rFont val="Arial"/>
        <family val="2"/>
      </rPr>
      <t xml:space="preserve"> bestätigt.
Dieser enthält u.a. die Datenschutzerklärung und eine Einwilligung zur Dateneinsicht durch den DTSchB.</t>
    </r>
  </si>
  <si>
    <t>Dokumentenaudit:</t>
  </si>
  <si>
    <t>Der Systemteilnehmer erkennt die Nutzungsbedingungen und Vorgaben der Zertifizierungsstelle an.</t>
  </si>
  <si>
    <t xml:space="preserve">Der Betriebsbeschreibungsbogen ist vollständig und aktuell. </t>
  </si>
  <si>
    <t xml:space="preserve">Die an eine ANG bzw. BiB geknüpften Auflagen werden eingehalten. </t>
  </si>
  <si>
    <t>Alle festgelegten Korrekturmaßnahmen wurden fristgerecht und wirksam umgesetzt.</t>
  </si>
  <si>
    <r>
      <t>Nachweis über einen gültigen Vertrag mit der Zertifizierungsgesellschaft wird im</t>
    </r>
    <r>
      <rPr>
        <b/>
        <sz val="10"/>
        <color theme="1"/>
        <rFont val="Arial"/>
        <family val="2"/>
      </rPr>
      <t xml:space="preserve"> → Betriebsbeschreibungbogen</t>
    </r>
    <r>
      <rPr>
        <sz val="10"/>
        <color theme="1"/>
        <rFont val="Arial"/>
        <family val="2"/>
      </rPr>
      <t xml:space="preserve"> bestätigt.</t>
    </r>
  </si>
  <si>
    <t>Der Systemteilnehmer erkennt die Nutzungsbedingungen und Vorgaben des Labelgebers an.</t>
  </si>
  <si>
    <t>Abgleich des Betriebsbeschreibungsbogens, ggf. Korrektur bei betrieblichen Veränderungen.</t>
  </si>
  <si>
    <t>Legehennen</t>
  </si>
  <si>
    <t>Gültig ab: 01.01.2024
*Übergangsfrist für Bestandsbetriebe (Zertifizierung vor 01.01.;  s. Richtlinie Legehennen, Kap. 1.2): Erfassung von Abweichungen ab 01.01., Berücksichtigung in Risikoeinstufung ab 01.07.</t>
  </si>
  <si>
    <t>RL Zert 2024
3.3</t>
  </si>
  <si>
    <t>RL Zert 2024
3.2</t>
  </si>
  <si>
    <t>RL Zert 2024
6.4.2</t>
  </si>
  <si>
    <t>RL Zert 2024
6</t>
  </si>
  <si>
    <t>2.5</t>
  </si>
  <si>
    <t>2.2</t>
  </si>
  <si>
    <t>Tagesaktuelle Dokumentation</t>
  </si>
  <si>
    <t>3.1</t>
  </si>
  <si>
    <t>2. Allgemeine Anforderungen</t>
  </si>
  <si>
    <t>2.1</t>
  </si>
  <si>
    <t>3.2</t>
  </si>
  <si>
    <t>Ein gültiges KAT-Zertifikat liegt vor</t>
  </si>
  <si>
    <t>kein gültiges KAT-Zertifikat = K.O.</t>
  </si>
  <si>
    <t>Die Anforderungen an die Eiervermarktung werden erfüllt.</t>
  </si>
  <si>
    <t>Die Anforderungen an die Kennzeichnung, Dokumentation und Nachweispflicht werden erfüllt.</t>
  </si>
  <si>
    <t>Die TSL-Eigenkontrolle, welche alle TSL-Anforderungen umfasst, wird alle 12 Monate durchgeführt und dokumentiert.</t>
  </si>
  <si>
    <t>2.6</t>
  </si>
  <si>
    <t>Festgelegte Korrekturmaßnahmen aus der Eigenkontrolle wurden fristgerecht umgesetzt und dokumentiert.</t>
  </si>
  <si>
    <t>2.4</t>
  </si>
  <si>
    <t>2.7</t>
  </si>
  <si>
    <t>2.8</t>
  </si>
  <si>
    <t xml:space="preserve">Der Betriebsleiter bzw. die für die Tierhaltung hauptverantwortliche Person hat die nötige Sachkunde. </t>
  </si>
  <si>
    <t>Überprüfung der Sachkunde gemäß RL Legehennen, Kap. 2.7</t>
  </si>
  <si>
    <t xml:space="preserve">Der Betriebsleiter bzw. die für die Tierhaltung hauptverantwortliche Person stellt sicher, dass alle Personen, die zur Betreuung und Kontrolle der Tiere beschäftigt sind, entsprechend ihrer Aufgaben fachgerecht geschult und unterwiesen wurden. </t>
  </si>
  <si>
    <t>Es ist dafür Sorge zu tragen, dass Unterweisungen sprachlich und inhaltlich verstanden worden sind. Unterweisungen sind zu dokumentieren (Datum, Name der unterweisenden und unterwiesenen Person/en, Thema).</t>
  </si>
  <si>
    <t>4.12.1</t>
  </si>
  <si>
    <t>4.12.2</t>
  </si>
  <si>
    <t>Untersuchung mind. alle 15 Wochen im Rahmen des verpflichtenden Salmonellenmonitorings nach Geflügel-Salmonellen-Verordnung.</t>
  </si>
  <si>
    <t>Die Anforderungen an den Bestandsbetreuungsvertrag mit einem Tierarzt werden erfüllt.</t>
  </si>
  <si>
    <r>
      <t>Gültiger Vertrag muss vorliegen.
Mind. 3-jährige praktische Erfahrung auf dem Gebiet Wirtschaftsgeflügel bei Verträgen mit Tierärzten, die nicht über eine Ausbildung zum Fachtierarzt verfügen.
Dokumentation von Betsandsbesuchen und Hinweisen (</t>
    </r>
    <r>
      <rPr>
        <b/>
        <sz val="10"/>
        <color theme="1"/>
        <rFont val="Arial"/>
        <family val="2"/>
      </rPr>
      <t>→ MU 9.2</t>
    </r>
    <r>
      <rPr>
        <sz val="10"/>
        <color theme="1"/>
        <rFont val="Arial"/>
        <family val="2"/>
      </rPr>
      <t>).</t>
    </r>
  </si>
  <si>
    <t>Die Anforderungen an die Printung auf dem Ei werden erfüllt.</t>
  </si>
  <si>
    <t>Korrekte und leserliche Printung mit der Printnummer. Sofern eine eigene Packstelle vorhanden ist, ist zusätzlich das Mindesthaltbarkeitsdatum zu printen.</t>
  </si>
  <si>
    <t>3.3</t>
  </si>
  <si>
    <t>3. Anforderungen an die Tierhaltung</t>
  </si>
  <si>
    <t>Die Anforderungen an den Bezug von Junghennen werden erfüllt.</t>
  </si>
  <si>
    <t>3.4</t>
  </si>
  <si>
    <t>Die Anforderungen an Manipulationen am Tier werden erfüllt.</t>
  </si>
  <si>
    <t>4.5</t>
  </si>
  <si>
    <t>Den Tieren wird Grit entsprechend der Anforderungen der Richtlinie separat zum Futter angeboten.</t>
  </si>
  <si>
    <t>Die Vorgabe zur GVO-freien Fütterung wird eingehalten.</t>
  </si>
  <si>
    <r>
      <t xml:space="preserve">Überprüfung der Futtermittellieferscheine oder VLOG-Zertifikate. Einsatz von GVO-haltigem Futtermittel </t>
    </r>
    <r>
      <rPr>
        <b/>
        <sz val="10"/>
        <color theme="1"/>
        <rFont val="Arial"/>
        <family val="2"/>
      </rPr>
      <t>= K.O.</t>
    </r>
  </si>
  <si>
    <t>Die Anforderung an eine künstlich induzierte Legepause wird eingehalten.</t>
  </si>
  <si>
    <t>3.5</t>
  </si>
  <si>
    <t>n.a. = keine Parallelhaltung vorhanden
Keine ANG für Parallelhaltung = K.O.</t>
  </si>
  <si>
    <t>Die Bestandsobergrenze wird eingehalten.</t>
  </si>
  <si>
    <t>3.6</t>
  </si>
  <si>
    <r>
      <t xml:space="preserve">Innerhalb Betriebsregistriernummer: 48.000 Hennen; pro Stall: 12.000 Hennen.
inkl. Paralellhaltung
Überschreitung = </t>
    </r>
    <r>
      <rPr>
        <b/>
        <sz val="10"/>
        <color theme="1"/>
        <rFont val="Arial"/>
        <family val="2"/>
      </rPr>
      <t>K.O.</t>
    </r>
  </si>
  <si>
    <t>4.2</t>
  </si>
  <si>
    <t>Die Anforderungen an die Gruppengrößen werden erfüllt.</t>
  </si>
  <si>
    <t>Die Bestatzdichteanforderung wird eingehalten.</t>
  </si>
  <si>
    <t>4.3</t>
  </si>
  <si>
    <r>
      <t xml:space="preserve">max. 7 Hennen/m² nutzbare Stallfläche 
max. 14 Hennen/m² nutzbare Stallgrundfläche
Überschreitung </t>
    </r>
    <r>
      <rPr>
        <b/>
        <sz val="10"/>
        <color theme="1"/>
        <rFont val="Arial"/>
        <family val="2"/>
      </rPr>
      <t>= K.O.</t>
    </r>
  </si>
  <si>
    <t>4.4.2</t>
  </si>
  <si>
    <t>Die Anforderungn an den Scharrraum werden erfüllt.</t>
  </si>
  <si>
    <t>Scharrraum jederzeit vollumfänglich zugänglich; eine Woche Absperrung unter dem System während Eingewöhnungszeit möglich.</t>
  </si>
  <si>
    <t>4.4.1</t>
  </si>
  <si>
    <t>Feuchtigkeitsabsorbierend, trocken, locker; Hennen müssen picken, scharren und staubbaden können. Vernässte/verkrustete Einstreubereiche müssen entfernt und erneuert werden.</t>
  </si>
  <si>
    <t>Den Anforderungen entsprechende Einstreu wird vorgehalten und für Wildvögeln und Schädlingen unzugänglich gelagert.</t>
  </si>
  <si>
    <t>4.6</t>
  </si>
  <si>
    <t>Die Anforderugnen an veränderbare Materialien werden erfüllt.</t>
  </si>
  <si>
    <t>Die Anforderungen an Pickgegenstände werden erfüllt.</t>
  </si>
  <si>
    <t>Ab Einstallung bis 24 h vor Ausstallung zur Verfügung; hygienisch und futter- sowie lebensmittelrechtlich unbedenklich. 
1 Pickgegenstand/500 Hennen</t>
  </si>
  <si>
    <t>4.7</t>
  </si>
  <si>
    <t>Die Anforderunegen an Sitzstangen werden erfüllt.</t>
  </si>
  <si>
    <t>4.8</t>
  </si>
  <si>
    <t>Die Anforderungen an das Stallklima werden erfüllt.</t>
  </si>
  <si>
    <t>4.9</t>
  </si>
  <si>
    <t>Die Anforderungen an das Licht werden erfüllt.</t>
  </si>
  <si>
    <t>Es werden flickerfusionsfreie Lampen eingesetzt.</t>
  </si>
  <si>
    <t>Vorübergehende Reduzierung der Beleuchtung bei tierärztlicher Anordnung erlaubt; Verdunkelungsmöglichkeiten sind vorzuhalten; gilt auch für Mobilställe.</t>
  </si>
  <si>
    <t>4.10</t>
  </si>
  <si>
    <t>Die Anforderungen an die Nester werden erfüllt.</t>
  </si>
  <si>
    <t>4.11</t>
  </si>
  <si>
    <r>
      <t xml:space="preserve">Aufzeichnungen und Dokumente für eine Berechnung des Warenflusses müssen auf dem Betrieb zur Einsicht bereit liegen. Eier müssen in Lieferpapieren und Rechnungen immer eindeutig mit Bezug auf das Label gekennzeichnet sein.
Keine Plausibilität. = </t>
    </r>
    <r>
      <rPr>
        <b/>
        <sz val="10"/>
        <color theme="1"/>
        <rFont val="Arial"/>
        <family val="2"/>
      </rPr>
      <t>K.O.</t>
    </r>
    <r>
      <rPr>
        <sz val="10"/>
        <color theme="1"/>
        <rFont val="Arial"/>
        <family val="2"/>
      </rPr>
      <t xml:space="preserve">
Elektronische Dokumentationen werden anerkannt.</t>
    </r>
  </si>
  <si>
    <r>
      <t xml:space="preserve">Es werden Junghennen bezogen, von denen nachweislich männliche Küken derselben Zuchtlinie aufgezogen wurden; nach aktuell gültiger KAT-Vorgabe. Alternativ: Geschlechtsbestimmung im Ei vor dem 7. Bebrütungstag. = </t>
    </r>
    <r>
      <rPr>
        <b/>
        <sz val="10"/>
        <color theme="1"/>
        <rFont val="Arial"/>
        <family val="2"/>
      </rPr>
      <t>K.O.</t>
    </r>
    <r>
      <rPr>
        <sz val="10"/>
        <color theme="1"/>
        <rFont val="Arial"/>
        <family val="2"/>
      </rPr>
      <t xml:space="preserve">
Abprüfung über entsprechende Bescheinigung. </t>
    </r>
  </si>
  <si>
    <t>Die Anforderungen an die Lukenöffnungen im KSR werden erfüllt.</t>
  </si>
  <si>
    <t>4.6 und 4.11</t>
  </si>
  <si>
    <t>Die Anforderungen an die Staubbäder werden erfüllt.</t>
  </si>
  <si>
    <t>Staubbäder sind mit geeignetem Material (Sand, Gesteinsmehl) befüllt: Material muss sich von Einstreu unterscheiden.</t>
  </si>
  <si>
    <t>Das Material in den Staubbädern entspricht den Vorgaben.</t>
  </si>
  <si>
    <t>4.12.3</t>
  </si>
  <si>
    <r>
      <t xml:space="preserve">Dokumentation </t>
    </r>
    <r>
      <rPr>
        <b/>
        <sz val="10"/>
        <color theme="1"/>
        <rFont val="Arial"/>
        <family val="2"/>
      </rPr>
      <t>→ MU 9.2</t>
    </r>
  </si>
  <si>
    <t>Verletzte, kranke Tiere oder Tiere mit Einschränkung in der Bewegungsfähigkeit müssen von dem Bestand separiert werden.</t>
  </si>
  <si>
    <r>
      <t xml:space="preserve">Keine Separation </t>
    </r>
    <r>
      <rPr>
        <b/>
        <sz val="10"/>
        <color theme="1"/>
        <rFont val="Arial"/>
        <family val="2"/>
      </rPr>
      <t>= K.O.</t>
    </r>
  </si>
  <si>
    <r>
      <t xml:space="preserve">Dokumentation prüfen.
Nottötung nicht entsprechend gesetzlicher Norm </t>
    </r>
    <r>
      <rPr>
        <b/>
        <sz val="10"/>
        <color theme="1"/>
        <rFont val="Arial"/>
        <family val="2"/>
      </rPr>
      <t>= K.O.</t>
    </r>
  </si>
  <si>
    <t>Die Anforderungen an den Einsatz von Antibiotika werden eingehalten.</t>
  </si>
  <si>
    <t>Ein Krankenabteil ist vorhanden.</t>
  </si>
  <si>
    <t>Steht zur Verfügung oder muss unverzüglich eingerichtet werden können. Das Material muss vorgezeigt werden können.</t>
  </si>
  <si>
    <t>4.12.4</t>
  </si>
  <si>
    <t>Tiere im Krankenabteil haben visuellen Kontakt zu anderen Legehennen.</t>
  </si>
  <si>
    <t>Das Krankenabteil ist entsprechend der Anforderungen ausgestattet.</t>
  </si>
  <si>
    <t>Tiere im Krankenabteil werden angemessen und erforderlichenfalls tierärztlich behandelt.</t>
  </si>
  <si>
    <t>Zu- und Abgänge zum Krankenabteil werden dokumentiert.</t>
  </si>
  <si>
    <t>Prüfung der Dokumentation.</t>
  </si>
  <si>
    <t>Ggf. Prüfung tierärztlicher Untersuchungsbelege</t>
  </si>
  <si>
    <t>Die Anforderung an das Vorgehen bei einem Kannibalismusausbruch wird erfüllt.</t>
  </si>
  <si>
    <t>Beratung ist in Anspruch zu nehmen.</t>
  </si>
  <si>
    <t>Die Tiere weisen keine erkennbaren Zeichen auf, die auf eine Störung des Allgemeinbefindens hinweisen.</t>
  </si>
  <si>
    <t>Bei Störungen des Allgemeinbefindens der Tiere werden wirksame Gegenmaßnahmen ergriffen und protokolliert.</t>
  </si>
  <si>
    <t>Protokolle des Tierhalters mit den aufgeführten Gegenmaßnahmen, die durchgeführt wurden, prüfen sowie die Dokumentation über Entwicklung der Situation.</t>
  </si>
  <si>
    <t>4.1</t>
  </si>
  <si>
    <t>4. Tierbezogene Kriterien</t>
  </si>
  <si>
    <t>6.1</t>
  </si>
  <si>
    <t>5. Fangen und Verladen</t>
  </si>
  <si>
    <t>6.  Anforderungen an den Transport - nur abprüfen, wenn der Betrieb unter TSL-Anforderungen schlachten lässt; falls nicht alle Punkte = n.a.</t>
  </si>
  <si>
    <t>Für Abweichungen, die in der TSL-Eigenkontrolle festgestellt wurden, sind Korrekturmaßnahmen und Fristen dokumentiert.</t>
  </si>
  <si>
    <t>Alter und aktuelle Anzahl Tiere</t>
  </si>
  <si>
    <t>bezugnehmend zum Prüfpunkt mit der lfd. Nr. 1.7 *</t>
  </si>
  <si>
    <t>Die Anforderungen an Aufzuchtbetriebe werden erfüllt.</t>
  </si>
  <si>
    <t>Die Anforderungen an die Durchführung und Dokumentation der täglichen Tierkontrollen werden erfüllt.</t>
  </si>
  <si>
    <t>Protokoll: 2x tgl. durchgeführte Kontrollen des Gesundheitszustandes der Tiere und über ergriffenen Maßnahmen.
Protokoll: Tgl. Kontrolle des Wasser- und Futterverbrauches.</t>
  </si>
  <si>
    <t>Die Anforderung an die Prüfung und Dokumentation technischer Einrichtungen, Notstromaggregate und Einstreu werden erfüllt.</t>
  </si>
  <si>
    <t>Beschaffenheit Einstreu, Lüftung, Beleuchtung, Fütterungs- und Tränkevorrichtungen werden täglich überprüft und bei Auffälligkeiten das Ergebnis der Prüfung protokolliert.
Notstromaggregate und Alarmanlagen sind in technisch erforderlichen Abständen (z.B.Wartungsintervalle vom Hersteller) zu prüfen.</t>
  </si>
  <si>
    <t>Innerhalb des Betriebs wird keine Tierhaltung der gleichen Nutzungsart bewirtschaftet, deren Standard unterhalb der Anforderungen der Einstiegsstufe liegt bzw. eine ANG für "ausnahmsweise gestattete Parallelhaltung" liegt vor. *</t>
  </si>
  <si>
    <t>Im Falle einer Parallelhaltung:
Eine Genehmigung für eine ausnahmsweise gestattete Parallelhaltung von Legehennen eines anderen Produktionsstandards liegt vor. *</t>
  </si>
  <si>
    <t>Die Rahmenbedingungen an die Parallelhaltung werden eingehalten. *</t>
  </si>
  <si>
    <t>Die Zeitpunkte zur Erfassung der TBK werden eingehalten.</t>
  </si>
  <si>
    <t>Die Anforderungen an die Dokumentation werden erfüllt.</t>
  </si>
  <si>
    <t>Der Person, die die TBK erfasst, wurde vom DTSchB geschult.</t>
  </si>
  <si>
    <t>6.2</t>
  </si>
  <si>
    <t>Die Anforderungen zur Medlung von Grenzwertüberschreitungen werden erfüllt</t>
  </si>
  <si>
    <t>6.3</t>
  </si>
  <si>
    <t>4.13</t>
  </si>
  <si>
    <t>7.1</t>
  </si>
  <si>
    <t>7.2</t>
  </si>
  <si>
    <t>7.3</t>
  </si>
  <si>
    <r>
      <t xml:space="preserve">Prüfung des vorangegangenen Auditberichts und der darin festgehaltenen Korrekturmaßnahmen zur Abstellung der Abweichungen. 
</t>
    </r>
    <r>
      <rPr>
        <b/>
        <sz val="10"/>
        <color theme="1"/>
        <rFont val="Arial"/>
        <family val="2"/>
      </rPr>
      <t xml:space="preserve">Erstaudit = n. a. </t>
    </r>
  </si>
  <si>
    <r>
      <rPr>
        <b/>
        <sz val="10"/>
        <color theme="1"/>
        <rFont val="Arial"/>
        <family val="2"/>
      </rPr>
      <t>Keine ANG/BiB vorhanden = n.a.</t>
    </r>
    <r>
      <rPr>
        <sz val="10"/>
        <color theme="1"/>
        <rFont val="Arial"/>
        <family val="2"/>
      </rPr>
      <t xml:space="preserve">
</t>
    </r>
    <r>
      <rPr>
        <b/>
        <sz val="10"/>
        <color theme="1"/>
        <rFont val="Arial"/>
        <family val="2"/>
      </rPr>
      <t xml:space="preserve">Erstaudit = n. a. </t>
    </r>
  </si>
  <si>
    <r>
      <t xml:space="preserve">Meldung von Zertifikatsentzügen / melde- u./o. anzeigepflichtigen Tierkrankheiten und damit zusammenhängende behördliche Anordnungen / Veränderungen am o. auf dem Betrieb / Sabotage / Einbrüchen / Brandvorfälle an den DTSchB.
</t>
    </r>
    <r>
      <rPr>
        <b/>
        <sz val="10"/>
        <color theme="1"/>
        <rFont val="Arial"/>
        <family val="2"/>
      </rPr>
      <t>Erstaudit = n. a.</t>
    </r>
  </si>
  <si>
    <r>
      <t xml:space="preserve">Brandvorfälle werden an den DTSchB gemeldet.
</t>
    </r>
    <r>
      <rPr>
        <b/>
        <sz val="10"/>
        <color theme="1"/>
        <rFont val="Arial"/>
        <family val="2"/>
      </rPr>
      <t>Erstaudit = n. a.</t>
    </r>
  </si>
  <si>
    <r>
      <t xml:space="preserve">Die Eigenkontrolle enthält Unterschrift und Datum (Monat und Jahr). Berücksichtigt wird der Kalendermonat der durchgeführten Eigenkontrolle. Kontroll- oder Dokumentationssysteme, die bereits auf dem Betrieb vorhanden sind und belegen, dass die TSL-Anforderungen erfüllt werden, können genutzt werden. 
</t>
    </r>
    <r>
      <rPr>
        <b/>
        <sz val="10"/>
        <color theme="1"/>
        <rFont val="Arial"/>
        <family val="2"/>
      </rPr>
      <t>Erstaudit = n. a.</t>
    </r>
  </si>
  <si>
    <r>
      <rPr>
        <sz val="10"/>
        <color theme="1"/>
        <rFont val="Arial"/>
        <family val="2"/>
      </rPr>
      <t>Prüfung der letzten TSL-Eigenkontrolle.</t>
    </r>
    <r>
      <rPr>
        <b/>
        <sz val="10"/>
        <color theme="1"/>
        <rFont val="Arial"/>
        <family val="2"/>
      </rPr>
      <t xml:space="preserve">
Erstaudit / keine Abweichung = n. a. </t>
    </r>
  </si>
  <si>
    <r>
      <t xml:space="preserve">Überprüfung der Fortbildungsbestätigung. Nachweis enthält: Titel der Veranstaltung, Nennung der Tier- und Nutzungsart, Name und fachlicher Hintergrund des Referenten, Name des Teilnehmers, Ort, Datum und Dauer der Veranstaltung. E-Learning Module werden anerkannt, wenn sie mind. 2 h dauern.
</t>
    </r>
    <r>
      <rPr>
        <b/>
        <sz val="10"/>
        <color theme="1"/>
        <rFont val="Arial"/>
        <family val="2"/>
      </rPr>
      <t>Erstaudit = n. a.</t>
    </r>
  </si>
  <si>
    <t>Seit Inkrafttreten der RL Junghennen (01.01.2022) sind Junghennen aus TSL-zertifizierten Aufzuchten zu beziehen. Bei Nicht-Verfügbarkeit der benötigten Junghennen von TSL-Aufzuchten, müssen die Tiere alternativ von KAT-zertifizierten Aufzuchten bezogen werden.</t>
  </si>
  <si>
    <r>
      <t xml:space="preserve">Uneingeschränkter Zugang für Zertifizierungssstellen; eigene Stallnummern; getrennte Bestandsbücher; eindeutige Kennzeichung auf Lieferscheinen; unterschiedliche Zuchtlinien/Printung im Stall
</t>
    </r>
    <r>
      <rPr>
        <b/>
        <sz val="10"/>
        <color theme="1"/>
        <rFont val="Arial"/>
        <family val="2"/>
      </rPr>
      <t>n. a. = keine Parallelhaltung vorhanden</t>
    </r>
  </si>
  <si>
    <r>
      <t>Vermarktung von Nicht-TSL Eiern im TSL-
System =</t>
    </r>
    <r>
      <rPr>
        <b/>
        <sz val="10"/>
        <color theme="1"/>
        <rFont val="Arial"/>
        <family val="2"/>
      </rPr>
      <t xml:space="preserve"> K.O.</t>
    </r>
    <r>
      <rPr>
        <sz val="10"/>
        <color theme="1"/>
        <rFont val="Arial"/>
        <family val="2"/>
      </rPr>
      <t xml:space="preserve">
Einstiegs-Eier als Premium-Eier vermarktet</t>
    </r>
    <r>
      <rPr>
        <b/>
        <sz val="10"/>
        <color theme="1"/>
        <rFont val="Arial"/>
        <family val="2"/>
      </rPr>
      <t xml:space="preserve"> = K.O</t>
    </r>
    <r>
      <rPr>
        <sz val="10"/>
        <color theme="1"/>
        <rFont val="Arial"/>
        <family val="2"/>
      </rPr>
      <t xml:space="preserve">
Aufstallung: Premium-Eier nur 16 Wochen als
Premiumware vermarkten, danach
Einstiegsstufe</t>
    </r>
    <r>
      <rPr>
        <b/>
        <sz val="10"/>
        <color theme="1"/>
        <rFont val="Arial"/>
        <family val="2"/>
      </rPr>
      <t xml:space="preserve"> = K.O.</t>
    </r>
    <r>
      <rPr>
        <sz val="10"/>
        <color theme="1"/>
        <rFont val="Arial"/>
        <family val="2"/>
      </rPr>
      <t xml:space="preserve">
</t>
    </r>
    <r>
      <rPr>
        <b/>
        <sz val="10"/>
        <color theme="1"/>
        <rFont val="Arial"/>
        <family val="2"/>
      </rPr>
      <t xml:space="preserve">Erstaudit = n. a. </t>
    </r>
  </si>
  <si>
    <r>
      <t xml:space="preserve">Eine künstlich induzierte Legepause ist verboten.
</t>
    </r>
    <r>
      <rPr>
        <b/>
        <sz val="10"/>
        <color theme="1"/>
        <rFont val="Arial"/>
        <family val="2"/>
      </rPr>
      <t>ANG = n. a.</t>
    </r>
  </si>
  <si>
    <r>
      <t xml:space="preserve">≤ 4.500 Tiere im Stall = max. 1.500 Tiere/Gruppe;
&gt; 4.500 Tiere im Stall = max. 3.000 Tiere/Gruppe;
</t>
    </r>
    <r>
      <rPr>
        <b/>
        <sz val="10"/>
        <color theme="1"/>
        <rFont val="Arial"/>
        <family val="2"/>
      </rPr>
      <t>BiB = n. a.</t>
    </r>
  </si>
  <si>
    <r>
      <t xml:space="preserve">Betriebsdefinition: Betriebsregistriernummer (Unternehmensnummer, InVeKos-Nummer, Balis-Nummer, ZID-Nummer, VVVO-Nummer)
</t>
    </r>
    <r>
      <rPr>
        <b/>
        <sz val="10"/>
        <color theme="1"/>
        <rFont val="Arial"/>
        <family val="2"/>
      </rPr>
      <t>n.a. = keine Parallelhaltung vorhanden
Nicht gestattete Parallelhaltung = K.O.</t>
    </r>
  </si>
  <si>
    <t>Augescheinliche Erfüllung der gesetzlichen Anforderungen gemäß RL Legehennen Kap. 2.1</t>
  </si>
  <si>
    <t>Entsprechende Einstreu muss vorgehalten werden. Vorgehaltene Einstreu wird für Wildvögel und Schädlinge unzugänglich gelagert.</t>
  </si>
  <si>
    <t xml:space="preserve"> 1 Behältnis/1.000 Tiere</t>
  </si>
  <si>
    <t>Mind. 20 cm/Henne.
Nicht mehr als 50 % der Sitzstangen auf einer Ebene; keine Spalten an Verbidnungsstellen, fußballengerecht.</t>
  </si>
  <si>
    <t>Stallklima entsprechend Besatzdichte und Alter der Tiere.
Richtwert Ammoniak gemäß RL Legehennen Kap. 4.8
Keine Zugluft; geringe Staubbelastung; Kontrolle der Stalltemperatur; Maßnahmen bei drohendem Hitzestress im Stall (siehe Angaben Kap. 4.8).</t>
  </si>
  <si>
    <t>Tageslicht
Lichtöffnungsfläche 5 % der Stallgrundfläche; gleichmäßige Verteilung; Vermeidung direkter Sonneneinstrahlung. Lichtregime nach natürlichen Tag-Nacht-Rhythmus; ununterbrochene Dunkelphase von 8 h/Tag und  &lt; 0,5 Lux; Dämmerungsphasen; Lichtphase mind. 8 bzw. max. 16 h/Tag; tagsüber mind. 20 Lux im Tierbereich; Lichtstärke künstlicher Lichtquellen darf nicht durch Verschmutzung oder Umbauten beeinträchtigt sein.</t>
  </si>
  <si>
    <r>
      <t xml:space="preserve">Herstellernachweis kann im Audit abgeprüft werden.
Lampen nicht flickerfusionsfrei </t>
    </r>
    <r>
      <rPr>
        <b/>
        <sz val="10"/>
        <color theme="1"/>
        <rFont val="Arial"/>
        <family val="2"/>
      </rPr>
      <t>= K.O.</t>
    </r>
  </si>
  <si>
    <t>Die Anforderungen an das Licht werden im Falle eines Kannibalismusausbruchs eingehalten.</t>
  </si>
  <si>
    <t>Einzelnester: 1 Nest/6 Hennen
Gruppennester: 80 Hennen/m²
Einstreunester: 100 Hennen/m²
Tgl. während der Legephase uneingeschränkt verfügbar.</t>
  </si>
  <si>
    <r>
      <t xml:space="preserve">Größe: mind. 50 % der nutzbaren Stallgrundfläche oder Platz für max. 28 Hennen/m².
</t>
    </r>
    <r>
      <rPr>
        <b/>
        <sz val="10"/>
        <color theme="1"/>
        <rFont val="Arial"/>
        <family val="2"/>
      </rPr>
      <t>ANG Nachrüstung = n. a.</t>
    </r>
  </si>
  <si>
    <t>BiB für bauliche Gründe oder ANG zur Nachrüstung = n. a.</t>
  </si>
  <si>
    <t>ANG Nachrüstung = n. a.</t>
  </si>
  <si>
    <t>Ein KSR ist vorhanden.</t>
  </si>
  <si>
    <t>Die Einstreu im Stall und KSR entspricht den Anforderungen.</t>
  </si>
  <si>
    <r>
      <t xml:space="preserve">KSR nicht vorhanden </t>
    </r>
    <r>
      <rPr>
        <b/>
        <sz val="10"/>
        <color theme="1"/>
        <rFont val="Arial"/>
        <family val="2"/>
      </rPr>
      <t>= K.O.</t>
    </r>
    <r>
      <rPr>
        <sz val="10"/>
        <color theme="1"/>
        <rFont val="Arial"/>
        <family val="2"/>
      </rPr>
      <t xml:space="preserve">
ANG Nachrüstung =</t>
    </r>
    <r>
      <rPr>
        <b/>
        <sz val="10"/>
        <color theme="1"/>
        <rFont val="Arial"/>
        <family val="2"/>
      </rPr>
      <t xml:space="preserve"> n. a.</t>
    </r>
  </si>
  <si>
    <t>Die Größe des KSRs entspricht der Anforderung.</t>
  </si>
  <si>
    <t>Der KSR ist überdacht, zu mindestens 70 % licht- und luftdurchlässig sowie windgeschützt. Oder es liegt eine BiB für die Licht- und Luftdurchlässigkeit vor.</t>
  </si>
  <si>
    <t>Der KSR ist gemäß RL Legehennen Kap. 4.4 eingestreut.</t>
  </si>
  <si>
    <t>Der KSR ist aufrecht begehbar und frei  zugänglich.</t>
  </si>
  <si>
    <t>Die Anforderungen an den Zugang zum KSR werden eingehalten.</t>
  </si>
  <si>
    <r>
      <t xml:space="preserve">Zungang zum KSR ab Legereife
Zugang uneingeschränkt während der Tageslichtstunden: 
1. April - 31. Oktober: mind. 8 h,
1. November - 31. März: mind. 5 h
</t>
    </r>
    <r>
      <rPr>
        <b/>
        <sz val="10"/>
        <color theme="1"/>
        <rFont val="Arial"/>
        <family val="2"/>
      </rPr>
      <t xml:space="preserve">ANG Nachrüstung = n. a.  </t>
    </r>
    <r>
      <rPr>
        <sz val="10"/>
        <color theme="1"/>
        <rFont val="Arial"/>
        <family val="2"/>
      </rPr>
      <t xml:space="preserve">                     </t>
    </r>
  </si>
  <si>
    <t>Die Anforderungen bei Nachrüstung eines KSRs werden erfüllt.</t>
  </si>
  <si>
    <r>
      <t xml:space="preserve">Gesamtlukenbreite 2 m/1.000 Hennen
Mind. 35 cm hoch und 40 cm breit.
Gleichmäßig über Stalllängsseite verteilt.
</t>
    </r>
    <r>
      <rPr>
        <b/>
        <sz val="10"/>
        <color theme="1"/>
        <rFont val="Arial"/>
        <family val="2"/>
      </rPr>
      <t xml:space="preserve">BiB = n. a. </t>
    </r>
  </si>
  <si>
    <t xml:space="preserve">Mind. 3 m²/1.000 Tiere im KSR
</t>
  </si>
  <si>
    <t>Die Anforderungen bez. tierärztlicher Untersuchungsergebnisse werden erfüllt.</t>
  </si>
  <si>
    <t>Tiere, die nicht therapierbar sind, müssen unverzüglich und so schonend wie möglich getötet werden. Alle Nottötungen werden dokumentiert. Nottötung entsprechend gesetzlicher Vorgaben.</t>
  </si>
  <si>
    <t>Die Anforderungen bez. einer Überschreitung eines Schwellenwertes werden erfüllt.</t>
  </si>
  <si>
    <r>
      <t xml:space="preserve">Dokumentation der Überschreitung sowie von 
ergriffenen Maßnahmen.
</t>
    </r>
    <r>
      <rPr>
        <b/>
        <sz val="10"/>
        <color theme="1"/>
        <rFont val="Arial"/>
        <family val="2"/>
      </rPr>
      <t xml:space="preserve">Erstaudit = n. a. </t>
    </r>
  </si>
  <si>
    <t>Die Anforderungen an das Tierbezogene Kriterium Mortalität werden erfüllt.</t>
  </si>
  <si>
    <r>
      <t xml:space="preserve">Entsprechend Handbuch </t>
    </r>
    <r>
      <rPr>
        <b/>
        <sz val="10"/>
        <color theme="1"/>
        <rFont val="Arial"/>
        <family val="2"/>
      </rPr>
      <t>→ MU 9.3</t>
    </r>
    <r>
      <rPr>
        <sz val="10"/>
        <color theme="1"/>
        <rFont val="Arial"/>
        <family val="2"/>
      </rPr>
      <t xml:space="preserve">
Grenzwert: 0,5 % x Anzahl Lebensmonat
Tgl. Dokumentation; monatlich kumulativ erfassen und vergleichen.
</t>
    </r>
    <r>
      <rPr>
        <u/>
        <sz val="10"/>
        <color theme="1"/>
        <rFont val="Arial"/>
        <family val="2"/>
      </rPr>
      <t>Bitte Werte im Beschreibungsfeld eintragen.</t>
    </r>
  </si>
  <si>
    <t>Die Anforderungen an das Tierbezogene Kriterium Gefiederschäden werden erfüllt.</t>
  </si>
  <si>
    <r>
      <t xml:space="preserve">Entsprechend Handbuch </t>
    </r>
    <r>
      <rPr>
        <b/>
        <sz val="10"/>
        <color theme="1"/>
        <rFont val="Arial"/>
        <family val="2"/>
      </rPr>
      <t>→ MU 9.3</t>
    </r>
    <r>
      <rPr>
        <sz val="10"/>
        <color theme="1"/>
        <rFont val="Arial"/>
        <family val="2"/>
      </rPr>
      <t xml:space="preserve">
Grenzwert: 30 %
</t>
    </r>
    <r>
      <rPr>
        <b/>
        <sz val="10"/>
        <color theme="1"/>
        <rFont val="Arial"/>
        <family val="2"/>
      </rPr>
      <t xml:space="preserve">Erstaudit = n. a. </t>
    </r>
    <r>
      <rPr>
        <sz val="10"/>
        <color theme="1"/>
        <rFont val="Arial"/>
        <family val="2"/>
      </rPr>
      <t xml:space="preserve">
</t>
    </r>
    <r>
      <rPr>
        <u/>
        <sz val="10"/>
        <color theme="1"/>
        <rFont val="Arial"/>
        <family val="2"/>
      </rPr>
      <t>Bitte Werte im Beschreibungsfeld eintragen.</t>
    </r>
  </si>
  <si>
    <t>Die Anforderungen an das Tierbezogene Kriterium Verletzungen werden erfüllt.</t>
  </si>
  <si>
    <r>
      <t xml:space="preserve">Entsprechend Handbuch </t>
    </r>
    <r>
      <rPr>
        <b/>
        <sz val="10"/>
        <color theme="1"/>
        <rFont val="Arial"/>
        <family val="2"/>
      </rPr>
      <t>→ MU 9.3</t>
    </r>
    <r>
      <rPr>
        <sz val="10"/>
        <color theme="1"/>
        <rFont val="Arial"/>
        <family val="2"/>
      </rPr>
      <t xml:space="preserve">
Grenzwert: 5 % nicht überschreiten.
</t>
    </r>
    <r>
      <rPr>
        <b/>
        <sz val="10"/>
        <color theme="1"/>
        <rFont val="Arial"/>
        <family val="2"/>
      </rPr>
      <t xml:space="preserve">Erstaudit = n. a.  </t>
    </r>
    <r>
      <rPr>
        <sz val="10"/>
        <color theme="1"/>
        <rFont val="Arial"/>
        <family val="2"/>
      </rPr>
      <t xml:space="preserve">
</t>
    </r>
    <r>
      <rPr>
        <u/>
        <sz val="10"/>
        <color theme="1"/>
        <rFont val="Arial"/>
        <family val="2"/>
      </rPr>
      <t>Bitte Werte im Beschreibungsfeld eintragen.</t>
    </r>
  </si>
  <si>
    <t>Die Anforderungen an das Tierbezogene Kriterium Gewicht werden erfüllt.</t>
  </si>
  <si>
    <r>
      <t xml:space="preserve">Entsprechend Handbuch </t>
    </r>
    <r>
      <rPr>
        <b/>
        <sz val="10"/>
        <color theme="1"/>
        <rFont val="Arial"/>
        <family val="2"/>
      </rPr>
      <t>→ MU 9.3</t>
    </r>
    <r>
      <rPr>
        <sz val="10"/>
        <color theme="1"/>
        <rFont val="Arial"/>
        <family val="2"/>
      </rPr>
      <t xml:space="preserve">
Schwellenwert: 5 % der Hennen unter dem Sollgewicht.
</t>
    </r>
    <r>
      <rPr>
        <b/>
        <sz val="10"/>
        <color theme="1"/>
        <rFont val="Arial"/>
        <family val="2"/>
      </rPr>
      <t xml:space="preserve">Erstaudit = n. a. </t>
    </r>
    <r>
      <rPr>
        <sz val="10"/>
        <color theme="1"/>
        <rFont val="Arial"/>
        <family val="2"/>
      </rPr>
      <t xml:space="preserve">
</t>
    </r>
    <r>
      <rPr>
        <u/>
        <sz val="10"/>
        <color theme="1"/>
        <rFont val="Arial"/>
        <family val="2"/>
      </rPr>
      <t>Bitte Werte im Beschreibungsfeld eintragen.</t>
    </r>
  </si>
  <si>
    <t>Die Anforderungen an das Tierbezogene Kriterium Brustbeinveränderungen werden erfüllt.</t>
  </si>
  <si>
    <r>
      <t>Entsprechend Handbuch</t>
    </r>
    <r>
      <rPr>
        <b/>
        <sz val="10"/>
        <color theme="1"/>
        <rFont val="Arial"/>
        <family val="2"/>
      </rPr>
      <t xml:space="preserve"> → MU 9.3</t>
    </r>
    <r>
      <rPr>
        <sz val="10"/>
        <color theme="1"/>
        <rFont val="Arial"/>
        <family val="2"/>
      </rPr>
      <t xml:space="preserve">
</t>
    </r>
    <r>
      <rPr>
        <b/>
        <sz val="10"/>
        <color theme="1"/>
        <rFont val="Arial"/>
        <family val="2"/>
      </rPr>
      <t xml:space="preserve">Erstaudit = n. a. </t>
    </r>
    <r>
      <rPr>
        <sz val="10"/>
        <color theme="1"/>
        <rFont val="Arial"/>
        <family val="2"/>
      </rPr>
      <t xml:space="preserve">
</t>
    </r>
    <r>
      <rPr>
        <u/>
        <sz val="10"/>
        <color theme="1"/>
        <rFont val="Arial"/>
        <family val="2"/>
      </rPr>
      <t xml:space="preserve">
Bitte Werte im Beschreibungsfeld eintragen.</t>
    </r>
  </si>
  <si>
    <t>Die Anforderungen an das Tierbezogene Kriterium Fußballenveränderungen werden erfüllt.</t>
  </si>
  <si>
    <r>
      <t xml:space="preserve">Entsprechend Handbuch </t>
    </r>
    <r>
      <rPr>
        <b/>
        <sz val="10"/>
        <color theme="1"/>
        <rFont val="Arial"/>
        <family val="2"/>
      </rPr>
      <t>→ MU 9.3</t>
    </r>
    <r>
      <rPr>
        <sz val="10"/>
        <color theme="1"/>
        <rFont val="Arial"/>
        <family val="2"/>
      </rPr>
      <t xml:space="preserve">
</t>
    </r>
    <r>
      <rPr>
        <b/>
        <sz val="10"/>
        <color theme="1"/>
        <rFont val="Arial"/>
        <family val="2"/>
      </rPr>
      <t xml:space="preserve">Erstaudit = n. a. </t>
    </r>
    <r>
      <rPr>
        <sz val="10"/>
        <color theme="1"/>
        <rFont val="Arial"/>
        <family val="2"/>
      </rPr>
      <t xml:space="preserve">
</t>
    </r>
    <r>
      <rPr>
        <u/>
        <sz val="10"/>
        <color theme="1"/>
        <rFont val="Arial"/>
        <family val="2"/>
      </rPr>
      <t>Bitte Werte im Beschreibungsfeld eintragen.</t>
    </r>
  </si>
  <si>
    <t>Die Anforderungen an das Tierbezogene Kriterium Entzündung des Legebauchs werden erfüllt.</t>
  </si>
  <si>
    <r>
      <t xml:space="preserve">Entsprechend Handbuch </t>
    </r>
    <r>
      <rPr>
        <b/>
        <sz val="10"/>
        <color theme="1"/>
        <rFont val="Arial"/>
        <family val="2"/>
      </rPr>
      <t>→ MU 9.3</t>
    </r>
    <r>
      <rPr>
        <sz val="10"/>
        <color theme="1"/>
        <rFont val="Arial"/>
        <family val="2"/>
      </rPr>
      <t xml:space="preserve">
</t>
    </r>
    <r>
      <rPr>
        <b/>
        <sz val="10"/>
        <color theme="1"/>
        <rFont val="Arial"/>
        <family val="2"/>
      </rPr>
      <t>Erstaudit = n. a.</t>
    </r>
    <r>
      <rPr>
        <sz val="10"/>
        <color theme="1"/>
        <rFont val="Arial"/>
        <family val="2"/>
      </rPr>
      <t xml:space="preserve"> 
</t>
    </r>
    <r>
      <rPr>
        <u/>
        <sz val="10"/>
        <color theme="1"/>
        <rFont val="Arial"/>
        <family val="2"/>
      </rPr>
      <t>Bitte Werte im Beschreibungsfeld eintragen.</t>
    </r>
  </si>
  <si>
    <t>Die Anforderungen an das Tierbezogene Kriterium Kloakenvorfall werden erfüllt.</t>
  </si>
  <si>
    <t>Die Anforderungen an das Tierbezogene Kriterium Schnabelzustand werden erfüllt.</t>
  </si>
  <si>
    <t>Die Anforderungen an die Tierbezogenen Kriterien, die vom Schlachtunternehmen übermittelt werden, werden erfüllt.</t>
  </si>
  <si>
    <r>
      <t xml:space="preserve">Nur bewerten, wenn Tiere an einem TSL-Schlachtunternehmen geschlachtet werden.
Wird am Schlachtunternehmen erfasst, liegt dem Tierhalter vor und wird durch den Auditor geprüft
Folgende Kriterien müssen dem Tierhalter vorliegen:
• Transporttote
• Frakturen oder Luxationen der Flügel oder Beine
• Hämatome (&gt; 3 cm Durchmesser)
• Nicht schlachtfähige Tiere
• genussuntaugliche Tiere
</t>
    </r>
    <r>
      <rPr>
        <b/>
        <sz val="10"/>
        <color theme="1"/>
        <rFont val="Arial"/>
        <family val="2"/>
      </rPr>
      <t>Erstaudit =n. a.
Keine Schlachtung unter TSL = n. a.</t>
    </r>
  </si>
  <si>
    <t>Die Anforderungen bez. der Rahmenbedingungen werden erfüllt.</t>
  </si>
  <si>
    <t>Die Anforderungen bez. der Meldepflichten werden erfüllt.</t>
  </si>
  <si>
    <t>Die Anforderungen bez. des Salmonellenmonitorings werden erfüllt.</t>
  </si>
  <si>
    <t>Die Anforderungen bez. der gesetzlichen Vorgaben werden erfüllt.</t>
  </si>
  <si>
    <t>Z. B. Verletzungen, Lahmheiten, Immobilität, Apathie, Anzeichen von Schmerzen, Abmagerung, Symptome von Infektionserkrankungen, Abweichungen vom Normalverhalten.</t>
  </si>
  <si>
    <r>
      <t xml:space="preserve">Es liegt ein Schulungsnachweis vom DTSchB vor.
</t>
    </r>
    <r>
      <rPr>
        <b/>
        <sz val="10"/>
        <color theme="1"/>
        <rFont val="Arial"/>
        <family val="2"/>
      </rPr>
      <t>Erstaudit = n. a.</t>
    </r>
  </si>
  <si>
    <r>
      <t xml:space="preserve">Erfassung laut Handbuch </t>
    </r>
    <r>
      <rPr>
        <b/>
        <sz val="10"/>
        <color theme="1"/>
        <rFont val="Arial"/>
        <family val="2"/>
      </rPr>
      <t>→ MU 9.3</t>
    </r>
    <r>
      <rPr>
        <sz val="10"/>
        <color theme="1"/>
        <rFont val="Arial"/>
        <family val="2"/>
      </rPr>
      <t xml:space="preserve">. Erfassung der TBK beim Einstallen / in der ersten Woche, 25., 37., 49., 61. und 73. Lebenswoche.
</t>
    </r>
    <r>
      <rPr>
        <b/>
        <sz val="10"/>
        <color theme="1"/>
        <rFont val="Arial"/>
        <family val="2"/>
      </rPr>
      <t>Erstaudit = n. a.</t>
    </r>
  </si>
  <si>
    <r>
      <t xml:space="preserve">Dokumentation laut Handbuch </t>
    </r>
    <r>
      <rPr>
        <b/>
        <sz val="10"/>
        <color theme="1"/>
        <rFont val="Arial"/>
        <family val="2"/>
      </rPr>
      <t xml:space="preserve">→ MU 9.3. </t>
    </r>
    <r>
      <rPr>
        <sz val="10"/>
        <color theme="1"/>
        <rFont val="Arial"/>
        <family val="2"/>
      </rPr>
      <t xml:space="preserve">
Je Stall u./o. je Tiergruppe eine separate TBK-Ergebnisübersicht.
</t>
    </r>
    <r>
      <rPr>
        <b/>
        <sz val="10"/>
        <color theme="1"/>
        <rFont val="Arial"/>
        <family val="2"/>
      </rPr>
      <t>Erstaudit = n. a.</t>
    </r>
  </si>
  <si>
    <r>
      <t xml:space="preserve">Unverzügliche Meldung an Berater des DTSchB.
Inhalte der Meldung: Datum, Zahlenwert, Informationen zur Herde, ggf. bereits eingeleitete Sofort-Maßnahmen.
</t>
    </r>
    <r>
      <rPr>
        <b/>
        <sz val="10"/>
        <color theme="1"/>
        <rFont val="Arial"/>
        <family val="2"/>
      </rPr>
      <t xml:space="preserve">Erstaudit = n. a. </t>
    </r>
  </si>
  <si>
    <t>Die Anforderungen an die Beratung bei Grenzwertüberschreitungen werden erfüllt.</t>
  </si>
  <si>
    <r>
      <t xml:space="preserve">Professionelle Beratung muss hinzugezogen werden. Beratung im Hinblick auf Ursache(n) der Überschreitung des entsprechenden Kriteriums. Durchführung und Dokumentation vereinbarter Verbesserungsmaßnahmen. Belege sind im Audit zu prüfen.
Gilt bei Grenzwertüberschreitungen, die vom Tierhalter und vom Auditor festgestellt werden.
</t>
    </r>
    <r>
      <rPr>
        <b/>
        <sz val="10"/>
        <color theme="1"/>
        <rFont val="Arial"/>
        <family val="2"/>
      </rPr>
      <t xml:space="preserve">Erstaudit = n. a. </t>
    </r>
  </si>
  <si>
    <t>Die Anforderugen an die Fänger werden erfüllt.</t>
  </si>
  <si>
    <r>
      <t xml:space="preserve">Belehrung über die Vorgaben zum Fangen und Verladen. Die Dokumentation wird im Audit abgeprüft.
Professionelle Fangkolonnen: Vorarbeiter muss behördlich anerkannten Sachkundenachweis besitzen.
Nichtprofessionelle Fänger: Aufsicht führende Person muss einen Sachkundenachweis besitzen.
</t>
    </r>
    <r>
      <rPr>
        <b/>
        <sz val="10"/>
        <color theme="1"/>
        <rFont val="Arial"/>
        <family val="2"/>
      </rPr>
      <t xml:space="preserve">Erstaudit = n. a. </t>
    </r>
  </si>
  <si>
    <t>Die Anforderungen an das Fangen und Verladen werden erfüllt.</t>
  </si>
  <si>
    <t>Die TSL-Anforderungen hinsichtlich der Sachkunde der am Transport beteiligten Person werden erfüllt.</t>
  </si>
  <si>
    <r>
      <t xml:space="preserve">Sachkundenachweis prüfen.
</t>
    </r>
    <r>
      <rPr>
        <b/>
        <sz val="10"/>
        <color theme="1"/>
        <rFont val="Arial"/>
        <family val="2"/>
      </rPr>
      <t>Erstaudit = n.a.</t>
    </r>
  </si>
  <si>
    <t>Die TSL-Anforderungen zur Transportdauer werden eingehalten.</t>
  </si>
  <si>
    <r>
      <t>Transportdauer: max. 4 h
Dokumentenprüfung (</t>
    </r>
    <r>
      <rPr>
        <b/>
        <sz val="10"/>
        <color theme="1"/>
        <rFont val="Arial"/>
        <family val="2"/>
      </rPr>
      <t>→ MU 9.8, oder gleichwertige Dokumentation</t>
    </r>
    <r>
      <rPr>
        <sz val="10"/>
        <color theme="1"/>
        <rFont val="Arial"/>
        <family val="2"/>
      </rPr>
      <t xml:space="preserve">)
Von der Abfahrt des mit Tieren beladenen Transporters vom tierhaltenden Betrieb bis zur Ankunft am Schlachtunternehmen, ist die Transportdauer von vier Stunden nicht zu überschreiten.
</t>
    </r>
    <r>
      <rPr>
        <b/>
        <sz val="10"/>
        <color theme="1"/>
        <rFont val="Arial"/>
        <family val="2"/>
      </rPr>
      <t>Erstaudit = n. a.</t>
    </r>
  </si>
  <si>
    <t>Die Tiere werden vor Nässe geschützt.</t>
  </si>
  <si>
    <r>
      <t>Die Tiere müssen auf dem Transport vor Nässe geschützt werden.
Dokumentenprüfung (</t>
    </r>
    <r>
      <rPr>
        <b/>
        <sz val="10"/>
        <color theme="1"/>
        <rFont val="Arial"/>
        <family val="2"/>
      </rPr>
      <t>→ MU 9.8 o. gleichwertige Dokumentation</t>
    </r>
    <r>
      <rPr>
        <sz val="10"/>
        <color theme="1"/>
        <rFont val="Arial"/>
        <family val="2"/>
      </rPr>
      <t xml:space="preserve">), 
</t>
    </r>
    <r>
      <rPr>
        <b/>
        <sz val="10"/>
        <color theme="1"/>
        <rFont val="Arial"/>
        <family val="2"/>
      </rPr>
      <t>Erstaudit = n. a.</t>
    </r>
  </si>
  <si>
    <t>Bei Außentemperaturen von &lt; 10°C werden Windschutznetze o. -planen auf dem Transporter verwendet.</t>
  </si>
  <si>
    <r>
      <t xml:space="preserve">Dokumentenprüfung </t>
    </r>
    <r>
      <rPr>
        <b/>
        <sz val="10"/>
        <color theme="1"/>
        <rFont val="Arial"/>
        <family val="2"/>
      </rPr>
      <t>(→ MU 9.8 o. gleichwertige Dokumentation</t>
    </r>
    <r>
      <rPr>
        <sz val="10"/>
        <color theme="1"/>
        <rFont val="Arial"/>
        <family val="2"/>
      </rPr>
      <t xml:space="preserve">), 
</t>
    </r>
    <r>
      <rPr>
        <b/>
        <sz val="10"/>
        <color theme="1"/>
        <rFont val="Arial"/>
        <family val="2"/>
      </rPr>
      <t>Erstaudit = n. a.</t>
    </r>
  </si>
  <si>
    <t>Transportfahrzeuge werden während des Beladungsvorgangs mit mobilen Ventilatoren belüftet.</t>
  </si>
  <si>
    <r>
      <t>Dokumentenprüfung (</t>
    </r>
    <r>
      <rPr>
        <b/>
        <sz val="10"/>
        <color theme="1"/>
        <rFont val="Arial"/>
        <family val="2"/>
      </rPr>
      <t>→ MU 9.8 o. gleichwertige Dokumentation</t>
    </r>
    <r>
      <rPr>
        <sz val="10"/>
        <color theme="1"/>
        <rFont val="Arial"/>
        <family val="2"/>
      </rPr>
      <t xml:space="preserve">), 
</t>
    </r>
    <r>
      <rPr>
        <b/>
        <sz val="10"/>
        <color theme="1"/>
        <rFont val="Arial"/>
        <family val="2"/>
      </rPr>
      <t>Erstaudit = n. a.
Nicht-Erfüllung = K.O.</t>
    </r>
  </si>
  <si>
    <t>Die Anforderungen an die Transportfahrzeuge und die Besatzdichten werden eingehalten.</t>
  </si>
  <si>
    <r>
      <t>Dokumentenprüfung (</t>
    </r>
    <r>
      <rPr>
        <b/>
        <sz val="10"/>
        <color theme="1"/>
        <rFont val="Arial"/>
        <family val="2"/>
      </rPr>
      <t>→ MU 9.8 o. gleichwertige Dokumentation</t>
    </r>
    <r>
      <rPr>
        <sz val="10"/>
        <color theme="1"/>
        <rFont val="Arial"/>
        <family val="2"/>
      </rPr>
      <t xml:space="preserve">), 
</t>
    </r>
    <r>
      <rPr>
        <b/>
        <sz val="10"/>
        <color theme="1"/>
        <rFont val="Arial"/>
        <family val="2"/>
      </rPr>
      <t>Erstaudit = n. a.</t>
    </r>
  </si>
  <si>
    <t>Die Besatzdichte bei Außentemperaturen ab 24°C und Enthalpiewerten ab 60kJ/kg bzw. ab 65kJ/kg wird angepasst.</t>
  </si>
  <si>
    <t>Bei über 30 °C Außentemperatur werden keine 
Tiere verladen oder transportiert. Ausgenommen sind Transporte, die mit Transportfahrzeugen 
durchgeführt werden, die mit einer funktionsfähigen Klimaanlage ausgestattet sind.</t>
  </si>
  <si>
    <r>
      <t>Max. zulässige Besatzdichte ab 24°C und Enthalpiewert ab 60 kJ/kg um 10 % reduzieren, ab 65 kJ/kg um 20 % reduzieren; Alternativ Erhöhung des Platzangebots in den Transportkisten um 20% bei zu erwartenden Außentemperaturen von &gt; 24°C
Dokumentenprüfung (</t>
    </r>
    <r>
      <rPr>
        <b/>
        <sz val="10"/>
        <color theme="1"/>
        <rFont val="Arial"/>
        <family val="2"/>
      </rPr>
      <t>→ MU 9.8 o. gleichwertige Dokumentation</t>
    </r>
    <r>
      <rPr>
        <sz val="10"/>
        <color theme="1"/>
        <rFont val="Arial"/>
        <family val="2"/>
      </rPr>
      <t xml:space="preserve">)
</t>
    </r>
    <r>
      <rPr>
        <b/>
        <sz val="10"/>
        <color theme="1"/>
        <rFont val="Arial"/>
        <family val="2"/>
      </rPr>
      <t>Erstaudit = n. a.</t>
    </r>
  </si>
  <si>
    <t>Bei Mobilställen ist es möglich einen KSR anzugliedern o. dieser steht dauerhauft zur Verfügung.</t>
  </si>
  <si>
    <t xml:space="preserve">Der Betriebsleiter bzw. die für die Tierhaltung hauptverantwortliche Person nimmt alle 2 Kalenderjahre an einer Fortbildung mit den Themenbereichen Tierverhalten, Tierschutz u./o. Tierhaltung von Legehennen teil.  </t>
  </si>
  <si>
    <r>
      <t xml:space="preserve">Einsatz als Prophylaxe </t>
    </r>
    <r>
      <rPr>
        <b/>
        <sz val="10"/>
        <color theme="1"/>
        <rFont val="Arial"/>
        <family val="2"/>
      </rPr>
      <t>= K.O.</t>
    </r>
    <r>
      <rPr>
        <sz val="10"/>
        <color theme="1"/>
        <rFont val="Arial"/>
        <family val="2"/>
      </rPr>
      <t xml:space="preserve">
keine tierärztliche Untersuchung und Therapie</t>
    </r>
    <r>
      <rPr>
        <b/>
        <sz val="10"/>
        <color theme="1"/>
        <rFont val="Arial"/>
        <family val="2"/>
      </rPr>
      <t xml:space="preserve"> = K.O.</t>
    </r>
    <r>
      <rPr>
        <sz val="10"/>
        <color theme="1"/>
        <rFont val="Arial"/>
        <family val="2"/>
      </rPr>
      <t xml:space="preserve">
Kein Resistenztest </t>
    </r>
    <r>
      <rPr>
        <b/>
        <sz val="10"/>
        <color theme="1"/>
        <rFont val="Arial"/>
        <family val="2"/>
      </rPr>
      <t>= K.O.</t>
    </r>
    <r>
      <rPr>
        <sz val="10"/>
        <color theme="1"/>
        <rFont val="Arial"/>
        <family val="2"/>
      </rPr>
      <t xml:space="preserve">
Einsatz Reserve-Antiobiotika, ohne Therapienotstand, ohne Vorliegen eines Resistenztestes </t>
    </r>
    <r>
      <rPr>
        <b/>
        <sz val="10"/>
        <color theme="1"/>
        <rFont val="Arial"/>
        <family val="2"/>
      </rPr>
      <t>= K.O.</t>
    </r>
    <r>
      <rPr>
        <sz val="10"/>
        <color theme="1"/>
        <rFont val="Arial"/>
        <family val="2"/>
      </rPr>
      <t xml:space="preserve">
Keine bakteriologische Untersuchung und kein Resistenztrest bei Notfalltherapie </t>
    </r>
    <r>
      <rPr>
        <b/>
        <sz val="10"/>
        <color theme="1"/>
        <rFont val="Arial"/>
        <family val="2"/>
      </rPr>
      <t>= K.O.</t>
    </r>
    <r>
      <rPr>
        <sz val="10"/>
        <color theme="1"/>
        <rFont val="Arial"/>
        <family val="2"/>
      </rPr>
      <t xml:space="preserve">
Dokumentation aller Behandlungen, auch Endo- und Ektoparasiten. </t>
    </r>
  </si>
  <si>
    <r>
      <t xml:space="preserve">Das Fangen ist nur in abgedunkelten Ställen oder in Dunkelheit durchzuführen. 
Überwachung des Fangens und Verladens durch Betriebsleiter oder dessen Vertreter. Dokumentation der Überwachung, von Auffälligkeiten und eingeleitete Korrekturmaßnahmen sind im Audit zu prüfen.
</t>
    </r>
    <r>
      <rPr>
        <b/>
        <sz val="10"/>
        <color theme="1"/>
        <rFont val="Arial"/>
        <family val="2"/>
      </rPr>
      <t xml:space="preserve">Erstaudit = n. a. </t>
    </r>
  </si>
  <si>
    <t xml:space="preserve">Veränderbare Materialien: Strohballen, Heu- o. Grünfutterkörbe.
1 Material/500 Hennen.
Jederzeit ab Einstallung bis 24 h vor Ausstallung verfügbar
regelmäßig erneuern
von allen Seiten frei zugägnglich
Ab Zugang zum Kaltscharrraum kann das Beschäftigungsmaterial anteilg in diesen eingebracht werden (bis zu 50 %)    </t>
  </si>
  <si>
    <r>
      <t xml:space="preserve">Mobilställe: Nachweis über mögliche Angliederung.
Kein Nachweis </t>
    </r>
    <r>
      <rPr>
        <b/>
        <sz val="10"/>
        <color theme="1"/>
        <rFont val="Arial"/>
        <family val="2"/>
      </rPr>
      <t xml:space="preserve">= K.O.
</t>
    </r>
    <r>
      <rPr>
        <sz val="10"/>
        <color theme="1"/>
        <rFont val="Arial"/>
        <family val="2"/>
      </rPr>
      <t>Für Mobilställe, die nach dem 1. Juni 2022 angeschafft wurden, steht ein KSR gemäß RL Legehennen Kap. 4.11 dauerhaft zur Verfügung.</t>
    </r>
  </si>
  <si>
    <r>
      <t xml:space="preserve">Keine ANG. </t>
    </r>
    <r>
      <rPr>
        <b/>
        <sz val="10"/>
        <color theme="1"/>
        <rFont val="Arial"/>
        <family val="2"/>
      </rPr>
      <t>= K.O.</t>
    </r>
    <r>
      <rPr>
        <sz val="10"/>
        <color theme="1"/>
        <rFont val="Arial"/>
        <family val="2"/>
      </rPr>
      <t xml:space="preserve">
KSR vorhanden </t>
    </r>
    <r>
      <rPr>
        <b/>
        <sz val="10"/>
        <color theme="1"/>
        <rFont val="Arial"/>
        <family val="2"/>
      </rPr>
      <t>= n. a.</t>
    </r>
    <r>
      <rPr>
        <sz val="10"/>
        <color theme="1"/>
        <rFont val="Arial"/>
        <family val="2"/>
      </rPr>
      <t xml:space="preserve">
Besatzdichte 6 Tiere/m²;  Scharrbereich mit zusätzlichen Sandbäden gemäß RL Legehennen Kap. 4.11. </t>
    </r>
    <r>
      <rPr>
        <b/>
        <sz val="10"/>
        <color theme="1"/>
        <rFont val="Arial"/>
        <family val="2"/>
      </rPr>
      <t>= K.O.</t>
    </r>
    <r>
      <rPr>
        <sz val="10"/>
        <color theme="1"/>
        <rFont val="Arial"/>
        <family val="2"/>
      </rPr>
      <t xml:space="preserve">
Weitere Anforderunegn gemäß RL Legehennen Kap. 4.11</t>
    </r>
  </si>
  <si>
    <t>Ausreichend Futter und Wasser steht zur Verfügung.
Einstreu gemäß RL Legehennen Kap. 4.4.1;
Nester gemäß RL Legehennen Kap. 4.10;
Sitzstangen: 20 cm/Tier;
Besatzdichte: 6 Hennen/m².
Das Krankenabteil ist mit mindestens einem Beschäftigungsmaterial (Pickstein, Luzernebriket,o. Ä.) ausgestattet.</t>
  </si>
  <si>
    <r>
      <t>Das Einstallen von schnabelkupierten Legehennen ist nicht zulässig</t>
    </r>
    <r>
      <rPr>
        <b/>
        <sz val="10"/>
        <color theme="1"/>
        <rFont val="Arial"/>
        <family val="2"/>
      </rPr>
      <t>. = K.O.</t>
    </r>
    <r>
      <rPr>
        <sz val="10"/>
        <color theme="1"/>
        <rFont val="Arial"/>
        <family val="2"/>
      </rPr>
      <t xml:space="preserve">
Augenscheinliche Begutachtung der Tiere / Nachweisdokument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</si>
</sst>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24"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amily val="2"/>
    </font>
    <font>
      <sz val="11"/>
      <color rgb="FF3F3F76"/>
      <name val="Arial"/>
      <family val="2"/>
    </font>
    <font>
      <sz val="11"/>
      <name val="Arial"/>
      <family val="2"/>
    </font>
    <font>
      <vertAlign val="superscript"/>
      <sz val="10"/>
      <color theme="1"/>
      <name val="Arial"/>
      <family val="2"/>
    </font>
    <font>
      <sz val="10"/>
      <name val="Arial"/>
      <family val="2"/>
    </font>
    <font>
      <sz val="8"/>
      <name val="Arial"/>
      <family val="2"/>
    </font>
    <font>
      <sz val="10"/>
      <color rgb="FFFF0000"/>
      <name val="Arial"/>
      <family val="2"/>
    </font>
    <font>
      <u/>
      <sz val="10"/>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
      <patternFill patternType="solid">
        <fgColor rgb="FFFFC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7" fillId="4" borderId="11" applyNumberFormat="0" applyAlignment="0" applyProtection="0"/>
  </cellStyleXfs>
  <cellXfs count="198">
    <xf numFmtId="0" fontId="0" fillId="0" borderId="0" xfId="0"/>
    <xf numFmtId="0" fontId="8" fillId="0" borderId="1" xfId="0" applyFont="1" applyBorder="1" applyAlignment="1" applyProtection="1">
      <alignment vertical="center"/>
      <protection locked="0"/>
    </xf>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right"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6" fillId="0" borderId="0" xfId="0" applyFont="1" applyAlignment="1" applyProtection="1">
      <alignment horizontal="left" vertical="center"/>
    </xf>
    <xf numFmtId="1"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165"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xf>
    <xf numFmtId="0" fontId="6" fillId="0" borderId="2" xfId="0" applyFont="1" applyBorder="1" applyProtection="1"/>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1" fontId="8" fillId="0" borderId="0" xfId="0" applyNumberFormat="1" applyFont="1" applyBorder="1" applyAlignment="1" applyProtection="1">
      <alignment horizontal="left" vertical="center"/>
      <protection locked="0"/>
    </xf>
    <xf numFmtId="165" fontId="8" fillId="0" borderId="0" xfId="0" applyNumberFormat="1" applyFont="1" applyBorder="1" applyAlignment="1" applyProtection="1">
      <alignment horizontal="center" vertical="center"/>
      <protection locked="0"/>
    </xf>
    <xf numFmtId="0" fontId="8" fillId="0" borderId="0" xfId="0" applyFont="1" applyProtection="1">
      <protection locked="0"/>
    </xf>
    <xf numFmtId="0" fontId="8" fillId="0" borderId="0" xfId="0" applyFont="1" applyBorder="1" applyAlignment="1" applyProtection="1">
      <alignment horizontal="left" vertical="center" wrapText="1"/>
      <protection locked="0"/>
    </xf>
    <xf numFmtId="0" fontId="8" fillId="0" borderId="0" xfId="0" applyFont="1" applyBorder="1" applyProtection="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1" fontId="15" fillId="0" borderId="0" xfId="0" applyNumberFormat="1" applyFont="1" applyBorder="1" applyAlignment="1" applyProtection="1">
      <alignment horizontal="left" vertical="center"/>
      <protection locked="0"/>
    </xf>
    <xf numFmtId="165" fontId="15" fillId="0" borderId="0"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8" fillId="0" borderId="0" xfId="0" applyFont="1" applyAlignment="1" applyProtection="1">
      <alignment wrapText="1"/>
      <protection locked="0"/>
    </xf>
    <xf numFmtId="0" fontId="16"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left" vertical="center"/>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0" fontId="18" fillId="5" borderId="1" xfId="0" applyFont="1" applyFill="1" applyBorder="1" applyAlignment="1" applyProtection="1">
      <alignment horizontal="right" vertical="center"/>
    </xf>
    <xf numFmtId="0" fontId="17" fillId="0" borderId="12" xfId="1" applyFill="1" applyBorder="1" applyAlignment="1" applyProtection="1">
      <alignment horizontal="center" vertical="center"/>
      <protection locked="0"/>
    </xf>
    <xf numFmtId="0" fontId="17" fillId="0" borderId="13" xfId="1" applyFill="1" applyBorder="1" applyAlignment="1" applyProtection="1">
      <alignment horizontal="center" vertical="center"/>
      <protection locked="0"/>
    </xf>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0" fontId="8" fillId="0" borderId="1"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1" fontId="15" fillId="0" borderId="0" xfId="0" applyNumberFormat="1" applyFont="1" applyBorder="1" applyAlignment="1" applyProtection="1">
      <alignment horizontal="left" vertical="center"/>
    </xf>
    <xf numFmtId="165" fontId="15" fillId="0" borderId="0" xfId="0" applyNumberFormat="1" applyFont="1" applyBorder="1" applyAlignment="1" applyProtection="1">
      <alignment horizontal="center" vertical="center"/>
    </xf>
    <xf numFmtId="0" fontId="16" fillId="0" borderId="0" xfId="0" applyNumberFormat="1" applyFont="1" applyBorder="1" applyAlignment="1" applyProtection="1">
      <alignment horizontal="left" vertical="center"/>
    </xf>
    <xf numFmtId="0" fontId="8" fillId="0" borderId="0"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wrapText="1"/>
      <protection locked="0"/>
    </xf>
    <xf numFmtId="16" fontId="8" fillId="0" borderId="0" xfId="0" applyNumberFormat="1" applyFont="1" applyAlignment="1" applyProtection="1">
      <alignment wrapText="1"/>
      <protection locked="0"/>
    </xf>
    <xf numFmtId="0" fontId="22" fillId="0" borderId="0" xfId="0" applyFont="1" applyFill="1" applyBorder="1" applyAlignment="1" applyProtection="1">
      <alignment horizontal="left" vertical="center" wrapText="1"/>
      <protection locked="0"/>
    </xf>
    <xf numFmtId="0" fontId="22" fillId="0" borderId="0" xfId="0" applyFont="1" applyBorder="1" applyAlignment="1" applyProtection="1">
      <alignment horizontal="left" vertical="center" wrapText="1"/>
      <protection locked="0"/>
    </xf>
    <xf numFmtId="0" fontId="16" fillId="0" borderId="0"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4" xfId="0" applyFont="1" applyBorder="1" applyAlignment="1" applyProtection="1">
      <alignment horizontal="center" vertical="center"/>
    </xf>
    <xf numFmtId="49" fontId="8" fillId="0" borderId="1" xfId="0" applyNumberFormat="1" applyFont="1" applyBorder="1" applyAlignment="1" applyProtection="1">
      <alignment vertical="center"/>
      <protection locked="0"/>
    </xf>
    <xf numFmtId="49" fontId="8" fillId="0" borderId="0" xfId="0" applyNumberFormat="1" applyFont="1" applyBorder="1" applyAlignment="1" applyProtection="1">
      <alignment horizontal="center" vertical="center"/>
    </xf>
    <xf numFmtId="49" fontId="8" fillId="0" borderId="0" xfId="0" applyNumberFormat="1" applyFont="1" applyBorder="1" applyAlignment="1" applyProtection="1">
      <alignment horizontal="center" vertical="center"/>
      <protection locked="0"/>
    </xf>
    <xf numFmtId="0" fontId="6" fillId="0" borderId="3" xfId="0" applyFont="1" applyBorder="1" applyAlignment="1" applyProtection="1">
      <alignment horizontal="left"/>
    </xf>
    <xf numFmtId="49" fontId="8" fillId="0" borderId="1" xfId="0" applyNumberFormat="1" applyFont="1" applyBorder="1" applyAlignment="1" applyProtection="1">
      <alignment horizontal="left" vertical="center" wrapText="1"/>
      <protection locked="0"/>
    </xf>
    <xf numFmtId="14" fontId="8"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left" vertical="center"/>
      <protection locked="0"/>
    </xf>
    <xf numFmtId="0" fontId="8" fillId="0" borderId="0" xfId="0" applyFont="1" applyAlignment="1" applyProtection="1">
      <alignment horizontal="left"/>
    </xf>
    <xf numFmtId="0" fontId="8" fillId="0" borderId="1" xfId="0" applyFont="1" applyBorder="1" applyAlignment="1" applyProtection="1">
      <alignment horizontal="left" vertical="center"/>
    </xf>
    <xf numFmtId="49" fontId="8" fillId="0" borderId="1" xfId="0" applyNumberFormat="1" applyFont="1" applyBorder="1" applyAlignment="1" applyProtection="1">
      <alignment horizontal="left" vertical="center"/>
    </xf>
    <xf numFmtId="0" fontId="6" fillId="0" borderId="3" xfId="0" applyFont="1" applyBorder="1" applyAlignment="1" applyProtection="1">
      <alignment horizontal="right" vertical="center"/>
    </xf>
    <xf numFmtId="0" fontId="1" fillId="0" borderId="3" xfId="0" applyFont="1" applyBorder="1" applyAlignment="1" applyProtection="1">
      <alignment horizontal="center"/>
    </xf>
    <xf numFmtId="0" fontId="6" fillId="0" borderId="3" xfId="0" applyFont="1" applyBorder="1" applyAlignment="1" applyProtection="1">
      <alignment horizontal="center"/>
    </xf>
    <xf numFmtId="0" fontId="6" fillId="0" borderId="2" xfId="0" applyFont="1" applyBorder="1" applyAlignment="1" applyProtection="1">
      <alignment horizontal="left"/>
      <protection locked="0"/>
    </xf>
    <xf numFmtId="49" fontId="8" fillId="0" borderId="4" xfId="0" applyNumberFormat="1" applyFont="1" applyBorder="1" applyAlignment="1" applyProtection="1">
      <alignment horizontal="center" vertical="center" wrapText="1"/>
    </xf>
    <xf numFmtId="49" fontId="8" fillId="0" borderId="6" xfId="0" applyNumberFormat="1" applyFont="1" applyBorder="1" applyAlignment="1" applyProtection="1">
      <alignment horizontal="center" vertical="center" wrapText="1"/>
    </xf>
    <xf numFmtId="49" fontId="8" fillId="0" borderId="5" xfId="0" applyNumberFormat="1" applyFont="1" applyBorder="1" applyAlignment="1" applyProtection="1">
      <alignment horizontal="center" vertical="center" wrapText="1"/>
    </xf>
    <xf numFmtId="0" fontId="8" fillId="0" borderId="10" xfId="0" applyFont="1" applyBorder="1" applyAlignment="1" applyProtection="1">
      <alignment horizontal="left" vertical="center" wrapText="1"/>
    </xf>
    <xf numFmtId="49" fontId="8" fillId="0" borderId="3" xfId="0" applyNumberFormat="1"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8" fillId="0" borderId="16" xfId="0" applyFont="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17" xfId="0" applyFont="1" applyBorder="1" applyAlignment="1" applyProtection="1">
      <alignment horizontal="left" vertical="center" wrapText="1"/>
    </xf>
    <xf numFmtId="0" fontId="8" fillId="0" borderId="1" xfId="0" applyFont="1" applyBorder="1" applyAlignment="1" applyProtection="1">
      <alignment horizontal="left" vertical="center" wrapText="1"/>
      <protection locked="0"/>
    </xf>
    <xf numFmtId="0" fontId="9" fillId="0" borderId="0" xfId="0" applyFont="1" applyAlignment="1" applyProtection="1">
      <alignment horizontal="left" vertical="center" wrapText="1"/>
    </xf>
    <xf numFmtId="0" fontId="8" fillId="0" borderId="1" xfId="0" applyFont="1" applyBorder="1" applyAlignment="1" applyProtection="1">
      <alignment horizontal="left" vertical="center" wrapText="1"/>
    </xf>
    <xf numFmtId="49" fontId="8" fillId="0" borderId="1" xfId="0" applyNumberFormat="1" applyFont="1" applyBorder="1" applyAlignment="1" applyProtection="1">
      <alignment horizontal="left" vertical="center" wrapText="1"/>
    </xf>
    <xf numFmtId="0" fontId="8" fillId="0" borderId="4" xfId="0" applyFont="1" applyBorder="1" applyAlignment="1" applyProtection="1">
      <alignment horizontal="left" vertical="center" wrapText="1"/>
    </xf>
    <xf numFmtId="49" fontId="8" fillId="0" borderId="6" xfId="0" applyNumberFormat="1"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49" fontId="8" fillId="0" borderId="4" xfId="0" applyNumberFormat="1" applyFont="1" applyBorder="1" applyAlignment="1" applyProtection="1">
      <alignment horizontal="left" vertical="center" wrapText="1"/>
      <protection locked="0"/>
    </xf>
    <xf numFmtId="49" fontId="8" fillId="0" borderId="6" xfId="0" applyNumberFormat="1" applyFont="1" applyBorder="1" applyAlignment="1" applyProtection="1">
      <alignment horizontal="left" vertical="center" wrapText="1"/>
      <protection locked="0"/>
    </xf>
    <xf numFmtId="49" fontId="8" fillId="0" borderId="5" xfId="0" applyNumberFormat="1" applyFont="1" applyBorder="1" applyAlignment="1" applyProtection="1">
      <alignment horizontal="left" vertical="center" wrapText="1"/>
      <protection locked="0"/>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0" fontId="1" fillId="0" borderId="3" xfId="0" applyFont="1" applyBorder="1" applyAlignment="1" applyProtection="1">
      <alignment horizontal="left" vertical="center"/>
    </xf>
    <xf numFmtId="0" fontId="6" fillId="0" borderId="3" xfId="0" applyFont="1" applyBorder="1" applyAlignment="1" applyProtection="1">
      <alignment horizontal="left" vertical="center"/>
    </xf>
    <xf numFmtId="0" fontId="1" fillId="0" borderId="3" xfId="0" applyFont="1" applyBorder="1" applyAlignment="1" applyProtection="1">
      <alignment horizontal="center" vertical="center"/>
    </xf>
    <xf numFmtId="0" fontId="6" fillId="0" borderId="3" xfId="0"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7" fillId="0" borderId="0" xfId="0" applyNumberFormat="1" applyFont="1" applyAlignment="1" applyProtection="1">
      <alignment horizontal="center" vertical="center"/>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9" fillId="2" borderId="4" xfId="0" applyFont="1" applyFill="1" applyBorder="1" applyAlignment="1" applyProtection="1">
      <alignment horizontal="center" vertical="center"/>
    </xf>
    <xf numFmtId="0" fontId="9" fillId="2" borderId="6"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9" fillId="2" borderId="4" xfId="0" applyFont="1" applyFill="1" applyBorder="1" applyAlignment="1" applyProtection="1">
      <alignment horizontal="left" vertical="center"/>
    </xf>
    <xf numFmtId="49" fontId="9" fillId="2" borderId="6" xfId="0" applyNumberFormat="1"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2" borderId="5" xfId="0" applyFont="1" applyFill="1" applyBorder="1" applyAlignment="1" applyProtection="1">
      <alignment horizontal="left" vertical="center"/>
    </xf>
    <xf numFmtId="0" fontId="21" fillId="0" borderId="0" xfId="0" applyFont="1" applyAlignment="1" applyProtection="1">
      <alignment horizontal="center" vertical="center" wrapText="1"/>
    </xf>
    <xf numFmtId="0" fontId="21" fillId="0" borderId="0" xfId="0" applyFont="1" applyAlignment="1" applyProtection="1">
      <alignment horizontal="center" vertical="center"/>
    </xf>
    <xf numFmtId="0" fontId="8" fillId="0" borderId="9"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9" xfId="0" applyFont="1" applyFill="1" applyBorder="1" applyAlignment="1" applyProtection="1">
      <alignment horizontal="center" vertical="center"/>
    </xf>
    <xf numFmtId="49" fontId="8" fillId="0" borderId="7" xfId="0" applyNumberFormat="1" applyFont="1" applyFill="1" applyBorder="1" applyAlignment="1" applyProtection="1">
      <alignment horizontal="center" vertical="center"/>
    </xf>
    <xf numFmtId="49" fontId="8" fillId="0" borderId="9" xfId="0"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0" fontId="8" fillId="0" borderId="7" xfId="0" applyFont="1" applyFill="1" applyBorder="1" applyAlignment="1" applyProtection="1">
      <alignment horizontal="center" vertical="center"/>
    </xf>
    <xf numFmtId="0" fontId="8" fillId="0" borderId="9"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12" fillId="0" borderId="0" xfId="0" applyFont="1" applyAlignment="1" applyProtection="1">
      <alignment horizontal="center"/>
    </xf>
    <xf numFmtId="0" fontId="5" fillId="0" borderId="0" xfId="0" applyFont="1" applyAlignment="1" applyProtection="1">
      <alignment horizontal="center" wrapText="1"/>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7" fillId="0" borderId="0" xfId="0" applyFont="1" applyAlignment="1" applyProtection="1">
      <alignment vertical="center"/>
      <protection locked="0"/>
    </xf>
    <xf numFmtId="0" fontId="10" fillId="0" borderId="0" xfId="0" applyFont="1" applyAlignment="1" applyProtection="1">
      <alignment vertical="center"/>
      <protection locked="0"/>
    </xf>
    <xf numFmtId="0" fontId="8" fillId="0" borderId="0" xfId="0" applyFont="1" applyFill="1" applyAlignment="1" applyProtection="1">
      <alignment horizontal="center" vertical="center"/>
      <protection locked="0"/>
    </xf>
    <xf numFmtId="0" fontId="8" fillId="0" borderId="0" xfId="0" applyFont="1" applyFill="1" applyProtection="1">
      <protection locked="0"/>
    </xf>
    <xf numFmtId="49" fontId="8" fillId="0" borderId="0" xfId="0" applyNumberFormat="1" applyFont="1" applyBorder="1" applyAlignment="1" applyProtection="1">
      <alignment horizontal="left" vertical="center" wrapText="1"/>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49" fontId="8" fillId="0" borderId="0" xfId="0" applyNumberFormat="1" applyFont="1" applyProtection="1">
      <protection locked="0"/>
    </xf>
    <xf numFmtId="0" fontId="8" fillId="0" borderId="2" xfId="0" applyFont="1" applyBorder="1" applyAlignment="1" applyProtection="1">
      <alignment horizontal="left" vertical="center"/>
    </xf>
    <xf numFmtId="14" fontId="6" fillId="0" borderId="0" xfId="0" applyNumberFormat="1" applyFont="1" applyAlignment="1" applyProtection="1">
      <alignment horizontal="right" vertical="center"/>
    </xf>
    <xf numFmtId="0" fontId="8" fillId="0" borderId="0" xfId="0" applyNumberFormat="1" applyFont="1" applyBorder="1" applyAlignment="1" applyProtection="1">
      <alignment horizontal="left" vertical="center"/>
    </xf>
    <xf numFmtId="0" fontId="8" fillId="0" borderId="0" xfId="0" applyNumberFormat="1" applyFont="1" applyBorder="1" applyAlignment="1" applyProtection="1">
      <alignment horizontal="center" vertical="center"/>
    </xf>
    <xf numFmtId="49" fontId="20" fillId="0" borderId="0" xfId="0" applyNumberFormat="1" applyFont="1" applyBorder="1" applyAlignment="1" applyProtection="1">
      <alignment horizontal="left" vertical="center" wrapText="1"/>
    </xf>
    <xf numFmtId="49" fontId="16" fillId="0" borderId="0" xfId="0" applyNumberFormat="1" applyFont="1" applyBorder="1" applyAlignment="1" applyProtection="1">
      <alignment horizontal="center" vertical="center"/>
    </xf>
    <xf numFmtId="0" fontId="16" fillId="0" borderId="0" xfId="0" applyNumberFormat="1" applyFont="1" applyBorder="1" applyAlignment="1" applyProtection="1">
      <alignment horizontal="center" vertical="center"/>
    </xf>
    <xf numFmtId="49" fontId="20" fillId="0" borderId="0" xfId="0" applyNumberFormat="1"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8" fillId="0" borderId="0" xfId="0" applyFont="1" applyFill="1" applyBorder="1" applyAlignment="1" applyProtection="1">
      <alignment vertical="center" wrapText="1"/>
    </xf>
    <xf numFmtId="0" fontId="8" fillId="0" borderId="0" xfId="0" applyFont="1" applyFill="1" applyBorder="1" applyAlignment="1" applyProtection="1">
      <alignment horizontal="left" vertical="center" wrapText="1"/>
    </xf>
    <xf numFmtId="165" fontId="16" fillId="0" borderId="0" xfId="0" applyNumberFormat="1" applyFont="1" applyBorder="1" applyAlignment="1" applyProtection="1">
      <alignment horizontal="center" vertical="center"/>
    </xf>
    <xf numFmtId="0" fontId="8" fillId="6" borderId="0" xfId="0" applyFont="1" applyFill="1" applyBorder="1" applyAlignment="1" applyProtection="1">
      <alignment horizontal="left" vertical="center" wrapText="1"/>
    </xf>
    <xf numFmtId="0" fontId="8" fillId="6" borderId="0" xfId="0" applyFont="1" applyFill="1" applyBorder="1" applyAlignment="1" applyProtection="1">
      <alignment vertical="center" wrapText="1"/>
    </xf>
    <xf numFmtId="0" fontId="9" fillId="0" borderId="0" xfId="0" applyFont="1" applyFill="1" applyBorder="1" applyAlignment="1" applyProtection="1">
      <alignment vertical="center" wrapText="1"/>
    </xf>
    <xf numFmtId="49" fontId="8" fillId="0" borderId="0" xfId="0" applyNumberFormat="1" applyFont="1" applyFill="1" applyBorder="1" applyAlignment="1" applyProtection="1">
      <alignment horizontal="left" vertical="center" wrapText="1"/>
    </xf>
    <xf numFmtId="0" fontId="9" fillId="2" borderId="14" xfId="0" applyFont="1" applyFill="1" applyBorder="1" applyAlignment="1" applyProtection="1">
      <alignment horizontal="left" vertical="center"/>
    </xf>
    <xf numFmtId="0" fontId="9" fillId="2" borderId="0" xfId="0" applyFont="1" applyFill="1" applyBorder="1" applyAlignment="1" applyProtection="1">
      <alignment horizontal="left" vertical="center"/>
    </xf>
    <xf numFmtId="0" fontId="9" fillId="2" borderId="15" xfId="0" applyFont="1" applyFill="1" applyBorder="1" applyAlignment="1" applyProtection="1">
      <alignment horizontal="left" vertical="center"/>
    </xf>
    <xf numFmtId="49" fontId="8" fillId="0" borderId="0" xfId="0" applyNumberFormat="1" applyFont="1" applyBorder="1" applyAlignment="1" applyProtection="1">
      <alignment vertical="center" wrapText="1"/>
    </xf>
    <xf numFmtId="0" fontId="9" fillId="6" borderId="0" xfId="0" applyFont="1" applyFill="1" applyBorder="1" applyAlignment="1" applyProtection="1">
      <alignment vertical="center" wrapText="1"/>
    </xf>
    <xf numFmtId="0" fontId="9" fillId="2" borderId="10" xfId="0" applyFont="1" applyFill="1" applyBorder="1" applyAlignment="1" applyProtection="1">
      <alignment horizontal="left" vertical="center"/>
    </xf>
    <xf numFmtId="0" fontId="9" fillId="2" borderId="3" xfId="0" applyFont="1" applyFill="1" applyBorder="1" applyAlignment="1" applyProtection="1">
      <alignment horizontal="left" vertical="center"/>
    </xf>
    <xf numFmtId="0" fontId="9" fillId="2" borderId="8" xfId="0" applyFont="1" applyFill="1" applyBorder="1" applyAlignment="1" applyProtection="1">
      <alignment horizontal="left" vertical="center"/>
    </xf>
    <xf numFmtId="49" fontId="15" fillId="0" borderId="0" xfId="0" applyNumberFormat="1" applyFont="1" applyBorder="1" applyAlignment="1" applyProtection="1">
      <alignment vertical="center" wrapText="1"/>
    </xf>
  </cellXfs>
  <cellStyles count="2">
    <cellStyle name="Eingabe" xfId="1" builtinId="20"/>
    <cellStyle name="Standard" xfId="0" builtinId="0"/>
  </cellStyles>
  <dxfs count="354">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numFmt numFmtId="0" formatCode="General"/>
      <alignment horizontal="center" textRotation="0" wrapText="0" indent="0" justifyLastLine="0" shrinkToFit="0" readingOrder="0"/>
      <protection locked="1" hidden="0"/>
    </dxf>
    <dxf>
      <numFmt numFmtId="165" formatCode="0.0"/>
      <alignment horizont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ttom style="thin">
          <color indexed="64"/>
        </bottom>
      </border>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353"/>
      <tableStyleElement type="headerRow" dxfId="352"/>
      <tableStyleElement type="totalRow" dxfId="351"/>
      <tableStyleElement type="firstColumn" dxfId="350"/>
      <tableStyleElement type="lastColumn" dxfId="349"/>
      <tableStyleElement type="firstRowStripe" dxfId="348"/>
      <tableStyleElement type="secondRowStripe" dxfId="347"/>
      <tableStyleElement type="firstColumnStripe" dxfId="346"/>
      <tableStyleElement type="secondColumnStripe" dxfId="345"/>
    </tableStyle>
    <tableStyle name="TSL_1" pivot="0" count="9">
      <tableStyleElement type="wholeTable" dxfId="344"/>
      <tableStyleElement type="headerRow" dxfId="343"/>
      <tableStyleElement type="totalRow" dxfId="342"/>
      <tableStyleElement type="firstColumn" dxfId="341"/>
      <tableStyleElement type="lastColumn" dxfId="340"/>
      <tableStyleElement type="firstRowStripe" dxfId="339"/>
      <tableStyleElement type="secondRowStripe" dxfId="338"/>
      <tableStyleElement type="firstColumnStripe" dxfId="337"/>
      <tableStyleElement type="secondColumnStripe" dxfId="336"/>
    </tableStyle>
  </tableStyles>
  <colors>
    <mruColors>
      <color rgb="FFFFAD53"/>
      <color rgb="FFFF6600"/>
      <color rgb="FF808080"/>
      <color rgb="FFFFFF99"/>
      <color rgb="FF009E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2" name="Prüfkriterien_1" displayName="Prüfkriterien_1" ref="B9:M31" totalsRowShown="0" headerRowDxfId="273" dataDxfId="272" tableBorderDxfId="299">
  <autoFilter ref="B9:M31"/>
  <tableColumns count="12">
    <tableColumn id="1" name="Lfd. Nr" dataDxfId="35">
      <calculatedColumnFormula>CONCATENATE("1.",Prüfkriterien_1[[#This Row],[Hilfsspalte_Num]])</calculatedColumnFormula>
    </tableColumn>
    <tableColumn id="2" name="Hilfsspalte_Num" dataDxfId="34">
      <calculatedColumnFormula>ROW()-ROW(Prüfkriterien_1[[#Headers],[Hilfsspalte_Kom]])</calculatedColumnFormula>
    </tableColumn>
    <tableColumn id="12" name="Hilfsspalte_Kom" dataDxfId="33">
      <calculatedColumnFormula>(Prüfkriterien_1[Hilfsspalte_Num]+10)/10</calculatedColumnFormula>
    </tableColumn>
    <tableColumn id="3" name="Kapitel_x000a_Richtlinie" dataDxfId="32"/>
    <tableColumn id="4" name="Kriterium" dataDxfId="31"/>
    <tableColumn id="5" name="Erläuterung / _x000a_Durchführungshinweis" dataDxfId="30"/>
    <tableColumn id="6" name="Bewertung" dataDxfId="279"/>
    <tableColumn id="7" name="Spalte1" dataDxfId="278"/>
    <tableColumn id="8" name="Spalte2" dataDxfId="277"/>
    <tableColumn id="9" name="Spalte3" dataDxfId="276"/>
    <tableColumn id="10" name="Spalte4" dataDxfId="275"/>
    <tableColumn id="11" name="Beschreibung" dataDxfId="274"/>
  </tableColumns>
  <tableStyleInfo name="TSL_1" showFirstColumn="0" showLastColumn="0" showRowStripes="1" showColumnStripes="0"/>
</table>
</file>

<file path=xl/tables/table10.xml><?xml version="1.0" encoding="utf-8"?>
<table xmlns="http://schemas.openxmlformats.org/spreadsheetml/2006/main" id="10" name="Prüfkriterien_10" displayName="Prüfkriterien_10" ref="B137:M142" totalsRowShown="0" headerRowDxfId="177" dataDxfId="176" tableBorderDxfId="290">
  <autoFilter ref="B137:M142"/>
  <tableColumns count="12">
    <tableColumn id="1" name="Spalte1" dataDxfId="189">
      <calculatedColumnFormula>CONCATENATE("10.",Prüfkriterien_10[[#This Row],[Spalte2]])</calculatedColumnFormula>
    </tableColumn>
    <tableColumn id="2" name="Spalte2" dataDxfId="188">
      <calculatedColumnFormula>ROW()-ROW(Prüfkriterien_10[[#Headers],[Spalte3]])</calculatedColumnFormula>
    </tableColumn>
    <tableColumn id="3" name="Spalte3" dataDxfId="187">
      <calculatedColumnFormula>(Prüfkriterien_10[Spalte2]+100)/10</calculatedColumnFormula>
    </tableColumn>
    <tableColumn id="4" name="Spalte4" dataDxfId="186"/>
    <tableColumn id="5" name="Spalte5" dataDxfId="185"/>
    <tableColumn id="6" name="Spalte6" dataDxfId="184"/>
    <tableColumn id="7" name="Spalte7" dataDxfId="183"/>
    <tableColumn id="8" name="Spalte8" dataDxfId="182"/>
    <tableColumn id="9" name="Spalte9" dataDxfId="181"/>
    <tableColumn id="10" name="Spalte10" dataDxfId="180"/>
    <tableColumn id="11" name="Spalte11" dataDxfId="179"/>
    <tableColumn id="12" name="Spalte12" dataDxfId="178"/>
  </tableColumns>
  <tableStyleInfo name="TSL_1" showFirstColumn="0" showLastColumn="0" showRowStripes="1" showColumnStripes="0"/>
</table>
</file>

<file path=xl/tables/table11.xml><?xml version="1.0" encoding="utf-8"?>
<table xmlns="http://schemas.openxmlformats.org/spreadsheetml/2006/main" id="11" name="Prüfkriterien_11" displayName="Prüfkriterien_11" ref="B144:M149" totalsRowShown="0" headerRowDxfId="163" dataDxfId="162" tableBorderDxfId="289">
  <autoFilter ref="B144:M149"/>
  <tableColumns count="12">
    <tableColumn id="1" name="Spalte1" dataDxfId="175">
      <calculatedColumnFormula>CONCATENATE("11.",Prüfkriterien_11[[#This Row],[Spalte2]])</calculatedColumnFormula>
    </tableColumn>
    <tableColumn id="2" name="Spalte2" dataDxfId="174">
      <calculatedColumnFormula>ROW()-ROW(Prüfkriterien_11[[#Headers],[Spalte3]])</calculatedColumnFormula>
    </tableColumn>
    <tableColumn id="3" name="Spalte3" dataDxfId="173">
      <calculatedColumnFormula>(Prüfkriterien_11[Spalte2]+110)/10</calculatedColumnFormula>
    </tableColumn>
    <tableColumn id="4" name="Spalte4" dataDxfId="172"/>
    <tableColumn id="5" name="Spalte5" dataDxfId="171"/>
    <tableColumn id="6" name="Spalte6" dataDxfId="170"/>
    <tableColumn id="7" name="Spalte7" dataDxfId="169"/>
    <tableColumn id="8" name="Spalte8" dataDxfId="168"/>
    <tableColumn id="9" name="Spalte9" dataDxfId="167"/>
    <tableColumn id="10" name="Spalte10" dataDxfId="166"/>
    <tableColumn id="11" name="Spalte11" dataDxfId="165"/>
    <tableColumn id="12" name="Spalte12" dataDxfId="164"/>
  </tableColumns>
  <tableStyleInfo name="TSL_1" showFirstColumn="0" showLastColumn="0" showRowStripes="1" showColumnStripes="0"/>
</table>
</file>

<file path=xl/tables/table12.xml><?xml version="1.0" encoding="utf-8"?>
<table xmlns="http://schemas.openxmlformats.org/spreadsheetml/2006/main" id="12" name="Prüfkriterien_1113" displayName="Prüfkriterien_1113" ref="B151:M156" totalsRowShown="0" headerRowDxfId="149" dataDxfId="148" tableBorderDxfId="288">
  <autoFilter ref="B151:M156"/>
  <tableColumns count="12">
    <tableColumn id="1" name="Spalte1" dataDxfId="161">
      <calculatedColumnFormula>CONCATENATE("12.",Prüfkriterien_1113[[#This Row],[Spalte2]])</calculatedColumnFormula>
    </tableColumn>
    <tableColumn id="2" name="Spalte2" dataDxfId="160">
      <calculatedColumnFormula>ROW()-ROW(Prüfkriterien_1113[[#Headers],[Spalte3]])</calculatedColumnFormula>
    </tableColumn>
    <tableColumn id="3" name="Spalte3" dataDxfId="159">
      <calculatedColumnFormula>(Prüfkriterien_1113[Spalte2]+120)/10</calculatedColumnFormula>
    </tableColumn>
    <tableColumn id="4" name="Spalte4" dataDxfId="158"/>
    <tableColumn id="5" name="Spalte5" dataDxfId="157"/>
    <tableColumn id="6" name="Spalte6" dataDxfId="156"/>
    <tableColumn id="7" name="Spalte7" dataDxfId="155"/>
    <tableColumn id="8" name="Spalte8" dataDxfId="154"/>
    <tableColumn id="9" name="Spalte9" dataDxfId="153"/>
    <tableColumn id="10" name="Spalte10" dataDxfId="152"/>
    <tableColumn id="11" name="Spalte11" dataDxfId="151"/>
    <tableColumn id="12" name="Spalte12" dataDxfId="150"/>
  </tableColumns>
  <tableStyleInfo name="TSL_1" showFirstColumn="0" showLastColumn="0" showRowStripes="1" showColumnStripes="0"/>
</table>
</file>

<file path=xl/tables/table13.xml><?xml version="1.0" encoding="utf-8"?>
<table xmlns="http://schemas.openxmlformats.org/spreadsheetml/2006/main" id="13" name="Prüfkriterien_111314" displayName="Prüfkriterien_111314" ref="B158:M163" totalsRowShown="0" headerRowDxfId="135" dataDxfId="134" tableBorderDxfId="287">
  <autoFilter ref="B158:M163"/>
  <tableColumns count="12">
    <tableColumn id="1" name="Spalte1" dataDxfId="147">
      <calculatedColumnFormula>CONCATENATE("13.",Prüfkriterien_111314[[#This Row],[Spalte2]])</calculatedColumnFormula>
    </tableColumn>
    <tableColumn id="2" name="Spalte2" dataDxfId="146">
      <calculatedColumnFormula>ROW()-ROW(Prüfkriterien_111314[[#Headers],[Spalte3]])</calculatedColumnFormula>
    </tableColumn>
    <tableColumn id="3" name="Spalte3" dataDxfId="145">
      <calculatedColumnFormula>(Prüfkriterien_111314[Spalte2]+130)/10</calculatedColumnFormula>
    </tableColumn>
    <tableColumn id="4" name="Spalte4" dataDxfId="144"/>
    <tableColumn id="5" name="Spalte5" dataDxfId="143"/>
    <tableColumn id="6" name="Spalte6" dataDxfId="142"/>
    <tableColumn id="7" name="Spalte7" dataDxfId="141"/>
    <tableColumn id="8" name="Spalte8" dataDxfId="140"/>
    <tableColumn id="9" name="Spalte9" dataDxfId="139"/>
    <tableColumn id="10" name="Spalte10" dataDxfId="138"/>
    <tableColumn id="11" name="Spalte11" dataDxfId="137"/>
    <tableColumn id="12" name="Spalte12" dataDxfId="136"/>
  </tableColumns>
  <tableStyleInfo name="TSL_1" showFirstColumn="0" showLastColumn="0" showRowStripes="1" showColumnStripes="0"/>
</table>
</file>

<file path=xl/tables/table14.xml><?xml version="1.0" encoding="utf-8"?>
<table xmlns="http://schemas.openxmlformats.org/spreadsheetml/2006/main" id="14" name="Prüfkriterien_111315" displayName="Prüfkriterien_111315" ref="B165:M170" totalsRowShown="0" headerRowDxfId="121" dataDxfId="120" tableBorderDxfId="286">
  <autoFilter ref="B165:M170"/>
  <tableColumns count="12">
    <tableColumn id="1" name="Spalte1" dataDxfId="133">
      <calculatedColumnFormula>CONCATENATE("14.",Prüfkriterien_111315[[#This Row],[Spalte2]])</calculatedColumnFormula>
    </tableColumn>
    <tableColumn id="2" name="Spalte2" dataDxfId="132">
      <calculatedColumnFormula>ROW()-ROW(Prüfkriterien_111315[[#Headers],[Spalte3]])</calculatedColumnFormula>
    </tableColumn>
    <tableColumn id="3" name="Spalte3" dataDxfId="131">
      <calculatedColumnFormula>(Prüfkriterien_111315[Spalte2]+140)/10</calculatedColumnFormula>
    </tableColumn>
    <tableColumn id="4" name="Spalte4" dataDxfId="130"/>
    <tableColumn id="5" name="Spalte5" dataDxfId="129"/>
    <tableColumn id="6" name="Spalte6" dataDxfId="128"/>
    <tableColumn id="7" name="Spalte7" dataDxfId="127"/>
    <tableColumn id="8" name="Spalte8" dataDxfId="126"/>
    <tableColumn id="9" name="Spalte9" dataDxfId="125"/>
    <tableColumn id="10" name="Spalte10" dataDxfId="124"/>
    <tableColumn id="11" name="Spalte11" dataDxfId="123"/>
    <tableColumn id="12" name="Spalte12" dataDxfId="122"/>
  </tableColumns>
  <tableStyleInfo name="TSL_1" showFirstColumn="0" showLastColumn="0" showRowStripes="1" showColumnStripes="0"/>
</table>
</file>

<file path=xl/tables/table15.xml><?xml version="1.0" encoding="utf-8"?>
<table xmlns="http://schemas.openxmlformats.org/spreadsheetml/2006/main" id="15" name="Prüfkriterien_111316" displayName="Prüfkriterien_111316" ref="B172:M177" totalsRowShown="0" headerRowDxfId="107" dataDxfId="106" tableBorderDxfId="285">
  <autoFilter ref="B172:M177"/>
  <tableColumns count="12">
    <tableColumn id="1" name="Spalte1" dataDxfId="119">
      <calculatedColumnFormula>CONCATENATE("15.",Prüfkriterien_111316[[#This Row],[Spalte2]])</calculatedColumnFormula>
    </tableColumn>
    <tableColumn id="2" name="Spalte2" dataDxfId="118">
      <calculatedColumnFormula>ROW()-ROW(Prüfkriterien_111316[[#Headers],[Spalte3]])</calculatedColumnFormula>
    </tableColumn>
    <tableColumn id="3" name="Spalte3" dataDxfId="117">
      <calculatedColumnFormula>(Prüfkriterien_111316[Spalte2]+150)/10</calculatedColumnFormula>
    </tableColumn>
    <tableColumn id="4" name="Spalte4" dataDxfId="116"/>
    <tableColumn id="5" name="Spalte5" dataDxfId="115"/>
    <tableColumn id="6" name="Spalte6" dataDxfId="114"/>
    <tableColumn id="7" name="Spalte7" dataDxfId="113"/>
    <tableColumn id="8" name="Spalte8" dataDxfId="112"/>
    <tableColumn id="9" name="Spalte9" dataDxfId="111"/>
    <tableColumn id="10" name="Spalte10" dataDxfId="110"/>
    <tableColumn id="11" name="Spalte11" dataDxfId="109"/>
    <tableColumn id="12" name="Spalte12" dataDxfId="108"/>
  </tableColumns>
  <tableStyleInfo name="TSL_1" showFirstColumn="0" showLastColumn="0" showRowStripes="1" showColumnStripes="0"/>
</table>
</file>

<file path=xl/tables/table16.xml><?xml version="1.0" encoding="utf-8"?>
<table xmlns="http://schemas.openxmlformats.org/spreadsheetml/2006/main" id="16" name="Prüfkriterien_111317" displayName="Prüfkriterien_111317" ref="B179:M184" totalsRowShown="0" headerRowDxfId="93" dataDxfId="92" tableBorderDxfId="284">
  <autoFilter ref="B179:M184"/>
  <tableColumns count="12">
    <tableColumn id="1" name="Spalte1" dataDxfId="105">
      <calculatedColumnFormula>CONCATENATE("16.",Prüfkriterien_111317[[#This Row],[Spalte2]])</calculatedColumnFormula>
    </tableColumn>
    <tableColumn id="2" name="Spalte2" dataDxfId="104">
      <calculatedColumnFormula>ROW()-ROW(Prüfkriterien_111317[[#Headers],[Spalte3]])</calculatedColumnFormula>
    </tableColumn>
    <tableColumn id="3" name="Spalte3" dataDxfId="103">
      <calculatedColumnFormula>(Prüfkriterien_111317[Spalte2]+160)/10</calculatedColumnFormula>
    </tableColumn>
    <tableColumn id="4" name="Spalte4" dataDxfId="102"/>
    <tableColumn id="5" name="Spalte5" dataDxfId="101"/>
    <tableColumn id="6" name="Spalte6" dataDxfId="100"/>
    <tableColumn id="7" name="Spalte7" dataDxfId="99"/>
    <tableColumn id="8" name="Spalte8" dataDxfId="98"/>
    <tableColumn id="9" name="Spalte9" dataDxfId="97"/>
    <tableColumn id="10" name="Spalte10" dataDxfId="96"/>
    <tableColumn id="11" name="Spalte11" dataDxfId="95"/>
    <tableColumn id="12" name="Spalte12" dataDxfId="94"/>
  </tableColumns>
  <tableStyleInfo name="TSL_1" showFirstColumn="0" showLastColumn="0" showRowStripes="1" showColumnStripes="0"/>
</table>
</file>

<file path=xl/tables/table17.xml><?xml version="1.0" encoding="utf-8"?>
<table xmlns="http://schemas.openxmlformats.org/spreadsheetml/2006/main" id="17" name="Prüfkriterien_111318" displayName="Prüfkriterien_111318" ref="B186:M191" totalsRowShown="0" headerRowDxfId="79" dataDxfId="78" tableBorderDxfId="283">
  <autoFilter ref="B186:M191"/>
  <tableColumns count="12">
    <tableColumn id="1" name="Spalte1" dataDxfId="91">
      <calculatedColumnFormula>CONCATENATE("17.",Prüfkriterien_111318[[#This Row],[Spalte2]])</calculatedColumnFormula>
    </tableColumn>
    <tableColumn id="2" name="Spalte2" dataDxfId="90">
      <calculatedColumnFormula>ROW()-ROW(Prüfkriterien_111318[[#Headers],[Spalte3]])</calculatedColumnFormula>
    </tableColumn>
    <tableColumn id="3" name="Spalte3" dataDxfId="89">
      <calculatedColumnFormula>(Prüfkriterien_111318[Spalte2]+170)/10</calculatedColumnFormula>
    </tableColumn>
    <tableColumn id="4" name="Spalte4" dataDxfId="88"/>
    <tableColumn id="5" name="Spalte5" dataDxfId="87"/>
    <tableColumn id="6" name="Spalte6" dataDxfId="86"/>
    <tableColumn id="7" name="Spalte7" dataDxfId="85"/>
    <tableColumn id="8" name="Spalte8" dataDxfId="84"/>
    <tableColumn id="9" name="Spalte9" dataDxfId="83"/>
    <tableColumn id="10" name="Spalte10" dataDxfId="82"/>
    <tableColumn id="11" name="Spalte11" dataDxfId="81"/>
    <tableColumn id="12" name="Spalte12" dataDxfId="80"/>
  </tableColumns>
  <tableStyleInfo name="TSL_1" showFirstColumn="0" showLastColumn="0" showRowStripes="1" showColumnStripes="0"/>
</table>
</file>

<file path=xl/tables/table18.xml><?xml version="1.0" encoding="utf-8"?>
<table xmlns="http://schemas.openxmlformats.org/spreadsheetml/2006/main" id="18" name="Prüfkriterien_111319" displayName="Prüfkriterien_111319" ref="B193:M198" totalsRowShown="0" headerRowDxfId="65" dataDxfId="64" tableBorderDxfId="282">
  <autoFilter ref="B193:M198"/>
  <tableColumns count="12">
    <tableColumn id="1" name="Spalte1" dataDxfId="77">
      <calculatedColumnFormula>CONCATENATE("18.",Prüfkriterien_111319[[#This Row],[Spalte2]])</calculatedColumnFormula>
    </tableColumn>
    <tableColumn id="2" name="Spalte2" dataDxfId="76">
      <calculatedColumnFormula>ROW()-ROW(Prüfkriterien_111319[[#Headers],[Spalte3]])</calculatedColumnFormula>
    </tableColumn>
    <tableColumn id="3" name="Spalte3" dataDxfId="75">
      <calculatedColumnFormula>(Prüfkriterien_111319[Spalte2]+180)/10</calculatedColumnFormula>
    </tableColumn>
    <tableColumn id="4" name="Spalte4" dataDxfId="74"/>
    <tableColumn id="5" name="Spalte5" dataDxfId="73"/>
    <tableColumn id="6" name="Spalte6" dataDxfId="72"/>
    <tableColumn id="7" name="Spalte7" dataDxfId="71"/>
    <tableColumn id="8" name="Spalte8" dataDxfId="70"/>
    <tableColumn id="9" name="Spalte9" dataDxfId="69"/>
    <tableColumn id="10" name="Spalte10" dataDxfId="68"/>
    <tableColumn id="11" name="Spalte11" dataDxfId="67"/>
    <tableColumn id="12" name="Spalte12" dataDxfId="66"/>
  </tableColumns>
  <tableStyleInfo name="TSL_1" showFirstColumn="0" showLastColumn="0" showRowStripes="1" showColumnStripes="0"/>
</table>
</file>

<file path=xl/tables/table19.xml><?xml version="1.0" encoding="utf-8"?>
<table xmlns="http://schemas.openxmlformats.org/spreadsheetml/2006/main" id="19" name="Prüfkriterien_111320" displayName="Prüfkriterien_111320" ref="B200:M205" totalsRowShown="0" headerRowDxfId="51" dataDxfId="50" tableBorderDxfId="281">
  <autoFilter ref="B200:M205"/>
  <tableColumns count="12">
    <tableColumn id="1" name="Spalte1" dataDxfId="63">
      <calculatedColumnFormula>CONCATENATE("19.",Prüfkriterien_111320[[#This Row],[Spalte2]])</calculatedColumnFormula>
    </tableColumn>
    <tableColumn id="2" name="Spalte2" dataDxfId="62">
      <calculatedColumnFormula>ROW()-ROW(Prüfkriterien_111320[[#Headers],[Spalte3]])</calculatedColumnFormula>
    </tableColumn>
    <tableColumn id="3" name="Spalte3" dataDxfId="61">
      <calculatedColumnFormula>(Prüfkriterien_111320[Spalte2]+190)/10</calculatedColumnFormula>
    </tableColumn>
    <tableColumn id="4" name="Spalte4" dataDxfId="60"/>
    <tableColumn id="5" name="Spalte5" dataDxfId="59"/>
    <tableColumn id="6" name="Spalte6" dataDxfId="58"/>
    <tableColumn id="7" name="Spalte7" dataDxfId="57"/>
    <tableColumn id="8" name="Spalte8" dataDxfId="56"/>
    <tableColumn id="9" name="Spalte9" dataDxfId="55"/>
    <tableColumn id="10" name="Spalte10" dataDxfId="54"/>
    <tableColumn id="11" name="Spalte11" dataDxfId="53"/>
    <tableColumn id="12" name="Spalte12" dataDxfId="52"/>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33:M43" totalsRowShown="0" headerRowDxfId="265" dataDxfId="264" tableBorderDxfId="298">
  <autoFilter ref="B33:M43"/>
  <tableColumns count="12">
    <tableColumn id="1" name="Spalte1" dataDxfId="29">
      <calculatedColumnFormula>CONCATENATE("2.",Prüfkriterien_2[[#This Row],[Spalte2]])</calculatedColumnFormula>
    </tableColumn>
    <tableColumn id="2" name="Spalte2" dataDxfId="28">
      <calculatedColumnFormula>ROW()-ROW(Prüfkriterien_2[[#Headers],[Spalte3]])</calculatedColumnFormula>
    </tableColumn>
    <tableColumn id="3" name="Spalte3" dataDxfId="27">
      <calculatedColumnFormula>(Prüfkriterien_2[[#This Row],[Spalte2]]+20)/10</calculatedColumnFormula>
    </tableColumn>
    <tableColumn id="4" name="Spalte4" dataDxfId="26"/>
    <tableColumn id="5" name="Spalte5" dataDxfId="25"/>
    <tableColumn id="6" name="Spalte6" dataDxfId="24"/>
    <tableColumn id="7" name="Spalte7" dataDxfId="271"/>
    <tableColumn id="8" name="Spalte8" dataDxfId="270"/>
    <tableColumn id="9" name="Spalte9" dataDxfId="269"/>
    <tableColumn id="10" name="Spalte10" dataDxfId="268"/>
    <tableColumn id="11" name="Spalte11" dataDxfId="267"/>
    <tableColumn id="12" name="Spalte12" dataDxfId="266"/>
  </tableColumns>
  <tableStyleInfo name="TSL_1" showFirstColumn="0" showLastColumn="0" showRowStripes="1" showColumnStripes="0"/>
</table>
</file>

<file path=xl/tables/table20.xml><?xml version="1.0" encoding="utf-8"?>
<table xmlns="http://schemas.openxmlformats.org/spreadsheetml/2006/main" id="20" name="Prüfkriterien_111321" displayName="Prüfkriterien_111321" ref="B207:M212" totalsRowShown="0" headerRowDxfId="37" dataDxfId="36" tableBorderDxfId="280">
  <autoFilter ref="B207:M212"/>
  <tableColumns count="12">
    <tableColumn id="1" name="Spalte1" dataDxfId="49">
      <calculatedColumnFormula>CONCATENATE("20.",Prüfkriterien_111321[[#This Row],[Spalte2]])</calculatedColumnFormula>
    </tableColumn>
    <tableColumn id="2" name="Spalte2" dataDxfId="48">
      <calculatedColumnFormula>ROW()-ROW(Prüfkriterien_111321[[#Headers],[Spalte3]])</calculatedColumnFormula>
    </tableColumn>
    <tableColumn id="3" name="Spalte3" dataDxfId="47">
      <calculatedColumnFormula>(Prüfkriterien_111321[Spalte2]+200)/10</calculatedColumnFormula>
    </tableColumn>
    <tableColumn id="4" name="Spalte4" dataDxfId="46"/>
    <tableColumn id="5" name="Spalte5" dataDxfId="45"/>
    <tableColumn id="6" name="Spalte6" dataDxfId="44"/>
    <tableColumn id="7" name="Spalte7" dataDxfId="43"/>
    <tableColumn id="8" name="Spalte8" dataDxfId="42"/>
    <tableColumn id="9" name="Spalte9" dataDxfId="41"/>
    <tableColumn id="10" name="Spalte10" dataDxfId="40"/>
    <tableColumn id="11" name="Spalte11" dataDxfId="39"/>
    <tableColumn id="12" name="Spalte12" dataDxfId="38"/>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45:M80" totalsRowShown="0" headerRowDxfId="257" dataDxfId="256" tableBorderDxfId="297">
  <autoFilter ref="B45:M80"/>
  <tableColumns count="12">
    <tableColumn id="1" name="Spalte1" dataDxfId="23">
      <calculatedColumnFormula>CONCATENATE("3.",Prüfkriterien_3[[#This Row],[Spalte2]])</calculatedColumnFormula>
    </tableColumn>
    <tableColumn id="2" name="Spalte2" dataDxfId="22">
      <calculatedColumnFormula>ROW()-ROW(Prüfkriterien_3[[#Headers],[Spalte3]])</calculatedColumnFormula>
    </tableColumn>
    <tableColumn id="3" name="Spalte3" dataDxfId="21">
      <calculatedColumnFormula>(Prüfkriterien_3[[#This Row],[Spalte2]]+30)/10</calculatedColumnFormula>
    </tableColumn>
    <tableColumn id="4" name="Spalte4" dataDxfId="20"/>
    <tableColumn id="5" name="Spalte5" dataDxfId="19"/>
    <tableColumn id="6" name="Spalte6" dataDxfId="18"/>
    <tableColumn id="7" name="Spalte7" dataDxfId="263"/>
    <tableColumn id="8" name="Spalte8" dataDxfId="262"/>
    <tableColumn id="9" name="Spalte9" dataDxfId="261"/>
    <tableColumn id="10" name="Spalte10" dataDxfId="260"/>
    <tableColumn id="11" name="Spalte11" dataDxfId="259"/>
    <tableColumn id="12" name="Spalte12" dataDxfId="258"/>
  </tableColumns>
  <tableStyleInfo name="TSL_1" showFirstColumn="0" showLastColumn="0" showRowStripes="1" showColumnStripes="0"/>
</table>
</file>

<file path=xl/tables/table4.xml><?xml version="1.0" encoding="utf-8"?>
<table xmlns="http://schemas.openxmlformats.org/spreadsheetml/2006/main" id="5" name="Prüfkriterien_4" displayName="Prüfkriterien_4" ref="B82:M100" totalsRowShown="0" headerRowDxfId="249" dataDxfId="248" tableBorderDxfId="296">
  <autoFilter ref="B82:M100"/>
  <tableColumns count="12">
    <tableColumn id="1" name="Spalte1" dataDxfId="17">
      <calculatedColumnFormula>CONCATENATE("4.",Prüfkriterien_4[[#This Row],[Spalte2]])</calculatedColumnFormula>
    </tableColumn>
    <tableColumn id="2" name="Spalte2" dataDxfId="16">
      <calculatedColumnFormula>ROW()-ROW(Prüfkriterien_4[[#Headers],[Spalte3]])</calculatedColumnFormula>
    </tableColumn>
    <tableColumn id="3" name="Spalte3" dataDxfId="15">
      <calculatedColumnFormula>(Prüfkriterien_4[Spalte2]+40)/10</calculatedColumnFormula>
    </tableColumn>
    <tableColumn id="4" name="Spalte4" dataDxfId="14"/>
    <tableColumn id="5" name="Spalte5" dataDxfId="13"/>
    <tableColumn id="6" name="Spalte6" dataDxfId="12"/>
    <tableColumn id="7" name="Spalte7" dataDxfId="255"/>
    <tableColumn id="8" name="Spalte8" dataDxfId="254"/>
    <tableColumn id="9" name="Spalte9" dataDxfId="253"/>
    <tableColumn id="10" name="Spalte10" dataDxfId="252"/>
    <tableColumn id="11" name="Spalte11" dataDxfId="251"/>
    <tableColumn id="12" name="Spalte12" dataDxfId="250"/>
  </tableColumns>
  <tableStyleInfo name="TSL_1" showFirstColumn="0" showLastColumn="0" showRowStripes="1" showColumnStripes="0"/>
</table>
</file>

<file path=xl/tables/table5.xml><?xml version="1.0" encoding="utf-8"?>
<table xmlns="http://schemas.openxmlformats.org/spreadsheetml/2006/main" id="6" name="Prüfkriterien_5" displayName="Prüfkriterien_5" ref="B102:M104" totalsRowShown="0" headerRowDxfId="241" dataDxfId="240" tableBorderDxfId="295">
  <autoFilter ref="B102:M104"/>
  <tableColumns count="12">
    <tableColumn id="1" name="Spalte1" dataDxfId="11">
      <calculatedColumnFormula>CONCATENATE("5.",Prüfkriterien_5[[#This Row],[Spalte2]])</calculatedColumnFormula>
    </tableColumn>
    <tableColumn id="2" name="Spalte2" dataDxfId="10">
      <calculatedColumnFormula>ROW()-ROW(Prüfkriterien_5[[#Headers],[Spalte3]])</calculatedColumnFormula>
    </tableColumn>
    <tableColumn id="3" name="Spalte3" dataDxfId="9">
      <calculatedColumnFormula>(Prüfkriterien_5[Spalte2]+50)/10</calculatedColumnFormula>
    </tableColumn>
    <tableColumn id="4" name="Spalte4" dataDxfId="8"/>
    <tableColumn id="5" name="Spalte5" dataDxfId="7"/>
    <tableColumn id="6" name="Spalte6" dataDxfId="6"/>
    <tableColumn id="7" name="Spalte7" dataDxfId="247"/>
    <tableColumn id="8" name="Spalte8" dataDxfId="246"/>
    <tableColumn id="9" name="Spalte9" dataDxfId="245"/>
    <tableColumn id="10" name="Spalte10" dataDxfId="244"/>
    <tableColumn id="11" name="Spalte11" dataDxfId="243"/>
    <tableColumn id="12" name="Spalte12" dataDxfId="242"/>
  </tableColumns>
  <tableStyleInfo name="TSL_1" showFirstColumn="0" showLastColumn="0" showRowStripes="1" showColumnStripes="0"/>
</table>
</file>

<file path=xl/tables/table6.xml><?xml version="1.0" encoding="utf-8"?>
<table xmlns="http://schemas.openxmlformats.org/spreadsheetml/2006/main" id="1" name="Prüfkriterien_6" displayName="Prüfkriterien_6" ref="B106:M114" totalsRowShown="0" headerRowDxfId="233" dataDxfId="232" tableBorderDxfId="294">
  <autoFilter ref="B106:M114"/>
  <tableColumns count="12">
    <tableColumn id="1" name="Spalte1" dataDxfId="5">
      <calculatedColumnFormula>CONCATENATE("6.",Prüfkriterien_6[[#This Row],[Spalte2]])</calculatedColumnFormula>
    </tableColumn>
    <tableColumn id="2" name="Spalte2" dataDxfId="4">
      <calculatedColumnFormula>ROW()-ROW(Prüfkriterien_6[[#Headers],[Spalte3]])</calculatedColumnFormula>
    </tableColumn>
    <tableColumn id="3" name="Spalte3" dataDxfId="3">
      <calculatedColumnFormula>(Prüfkriterien_6[Spalte2]+60)/10</calculatedColumnFormula>
    </tableColumn>
    <tableColumn id="4" name="Spalte4" dataDxfId="2"/>
    <tableColumn id="5" name="Spalte5" dataDxfId="1"/>
    <tableColumn id="6" name="Spalte6" dataDxfId="0"/>
    <tableColumn id="7" name="Spalte7" dataDxfId="239"/>
    <tableColumn id="8" name="Spalte8" dataDxfId="238"/>
    <tableColumn id="9" name="Spalte9" dataDxfId="237"/>
    <tableColumn id="10" name="Spalte10" dataDxfId="236"/>
    <tableColumn id="11" name="Spalte11" dataDxfId="235"/>
    <tableColumn id="12" name="Spalte12" dataDxfId="234"/>
  </tableColumns>
  <tableStyleInfo name="TSL_1" showFirstColumn="0" showLastColumn="0" showRowStripes="1" showColumnStripes="0"/>
</table>
</file>

<file path=xl/tables/table7.xml><?xml version="1.0" encoding="utf-8"?>
<table xmlns="http://schemas.openxmlformats.org/spreadsheetml/2006/main" id="7" name="Prüfkriterien_7" displayName="Prüfkriterien_7" ref="B116:M121" totalsRowShown="0" headerRowDxfId="219" dataDxfId="218" tableBorderDxfId="293">
  <autoFilter ref="B116:M121"/>
  <tableColumns count="12">
    <tableColumn id="1" name="Spalte1" dataDxfId="231">
      <calculatedColumnFormula>CONCATENATE("7.",Prüfkriterien_7[[#This Row],[Spalte2]])</calculatedColumnFormula>
    </tableColumn>
    <tableColumn id="2" name="Spalte2" dataDxfId="230">
      <calculatedColumnFormula>ROW()-ROW(Prüfkriterien_7[[#Headers],[Spalte3]])</calculatedColumnFormula>
    </tableColumn>
    <tableColumn id="3" name="Spalte3" dataDxfId="229">
      <calculatedColumnFormula>(Prüfkriterien_7[Spalte2]+70)/10</calculatedColumnFormula>
    </tableColumn>
    <tableColumn id="4" name="Spalte4" dataDxfId="228"/>
    <tableColumn id="5" name="Spalte5" dataDxfId="227"/>
    <tableColumn id="6" name="Spalte6" dataDxfId="226"/>
    <tableColumn id="7" name="Spalte7" dataDxfId="225"/>
    <tableColumn id="8" name="Spalte8" dataDxfId="224"/>
    <tableColumn id="9" name="Spalte9" dataDxfId="223"/>
    <tableColumn id="10" name="Spalte10" dataDxfId="222"/>
    <tableColumn id="11" name="Spalte11" dataDxfId="221"/>
    <tableColumn id="12" name="Spalte12" dataDxfId="220"/>
  </tableColumns>
  <tableStyleInfo name="TSL_1" showFirstColumn="0" showLastColumn="0" showRowStripes="1" showColumnStripes="0"/>
</table>
</file>

<file path=xl/tables/table8.xml><?xml version="1.0" encoding="utf-8"?>
<table xmlns="http://schemas.openxmlformats.org/spreadsheetml/2006/main" id="8" name="Prüfkriterien_8" displayName="Prüfkriterien_8" ref="B123:M128" totalsRowShown="0" headerRowDxfId="205" dataDxfId="204" tableBorderDxfId="292">
  <autoFilter ref="B123:M128"/>
  <tableColumns count="12">
    <tableColumn id="1" name="Spalte1" dataDxfId="217">
      <calculatedColumnFormula>CONCATENATE("8.",Prüfkriterien_8[[#This Row],[Spalte2]])</calculatedColumnFormula>
    </tableColumn>
    <tableColumn id="2" name="Spalte2" dataDxfId="216">
      <calculatedColumnFormula>ROW()-ROW(Prüfkriterien_8[[#Headers],[Spalte3]])</calculatedColumnFormula>
    </tableColumn>
    <tableColumn id="3" name="Spalte3" dataDxfId="215">
      <calculatedColumnFormula>(Prüfkriterien_8[Spalte2]+80)/10</calculatedColumnFormula>
    </tableColumn>
    <tableColumn id="4" name="Spalte4" dataDxfId="214"/>
    <tableColumn id="5" name="Spalte5" dataDxfId="213"/>
    <tableColumn id="6" name="Spalte6" dataDxfId="212"/>
    <tableColumn id="7" name="Spalte7" dataDxfId="211"/>
    <tableColumn id="8" name="Spalte8" dataDxfId="210"/>
    <tableColumn id="9" name="Spalte9" dataDxfId="209"/>
    <tableColumn id="10" name="Spalte10" dataDxfId="208"/>
    <tableColumn id="11" name="Spalte11" dataDxfId="207"/>
    <tableColumn id="12" name="Spalte12" dataDxfId="206"/>
  </tableColumns>
  <tableStyleInfo name="TSL_1" showFirstColumn="0" showLastColumn="0" showRowStripes="1" showColumnStripes="0"/>
</table>
</file>

<file path=xl/tables/table9.xml><?xml version="1.0" encoding="utf-8"?>
<table xmlns="http://schemas.openxmlformats.org/spreadsheetml/2006/main" id="9" name="Prüfkriterien_9" displayName="Prüfkriterien_9" ref="B130:M135" totalsRowShown="0" headerRowDxfId="191" dataDxfId="190" tableBorderDxfId="291">
  <autoFilter ref="B130:M135"/>
  <tableColumns count="12">
    <tableColumn id="1" name="Spalte1" dataDxfId="203">
      <calculatedColumnFormula>CONCATENATE("9.",Prüfkriterien_9[[#This Row],[Spalte2]])</calculatedColumnFormula>
    </tableColumn>
    <tableColumn id="2" name="Spalte2" dataDxfId="202">
      <calculatedColumnFormula>ROW()-ROW(Prüfkriterien_9[[#Headers],[Spalte3]])</calculatedColumnFormula>
    </tableColumn>
    <tableColumn id="3" name="Spalte3" dataDxfId="201">
      <calculatedColumnFormula>(Prüfkriterien_9[Spalte2]+90)/10</calculatedColumnFormula>
    </tableColumn>
    <tableColumn id="4" name="Spalte4" dataDxfId="200"/>
    <tableColumn id="5" name="Spalte5" dataDxfId="199"/>
    <tableColumn id="6" name="Spalte6" dataDxfId="198"/>
    <tableColumn id="7" name="Spalte7" dataDxfId="197"/>
    <tableColumn id="8" name="Spalte8" dataDxfId="196"/>
    <tableColumn id="9" name="Spalte9" dataDxfId="195"/>
    <tableColumn id="10" name="Spalte10" dataDxfId="194"/>
    <tableColumn id="11" name="Spalte11" dataDxfId="193"/>
    <tableColumn id="12" name="Spalte12" dataDxfId="192"/>
  </tableColumns>
  <tableStyleInfo name="TSL_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3" Type="http://schemas.openxmlformats.org/officeDocument/2006/relationships/table" Target="../tables/table1.xml"/><Relationship Id="rId21" Type="http://schemas.openxmlformats.org/officeDocument/2006/relationships/table" Target="../tables/table19.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 Type="http://schemas.openxmlformats.org/officeDocument/2006/relationships/vmlDrawing" Target="../drawings/vmlDrawing3.vml"/><Relationship Id="rId16" Type="http://schemas.openxmlformats.org/officeDocument/2006/relationships/table" Target="../tables/table14.xml"/><Relationship Id="rId20" Type="http://schemas.openxmlformats.org/officeDocument/2006/relationships/table" Target="../tables/table18.x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19" Type="http://schemas.openxmlformats.org/officeDocument/2006/relationships/table" Target="../tables/table17.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 Id="rId22" Type="http://schemas.openxmlformats.org/officeDocument/2006/relationships/table" Target="../tables/table2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L85"/>
  <sheetViews>
    <sheetView tabSelected="1" zoomScale="80" zoomScaleNormal="80" zoomScalePageLayoutView="70" workbookViewId="0">
      <selection activeCell="B13" sqref="B13:F13"/>
    </sheetView>
  </sheetViews>
  <sheetFormatPr baseColWidth="10" defaultColWidth="8.77734375" defaultRowHeight="13.8" x14ac:dyDescent="0.25"/>
  <cols>
    <col min="1" max="1" width="1.21875" style="6" customWidth="1"/>
    <col min="2" max="2" width="3.77734375" style="6" customWidth="1"/>
    <col min="3" max="3" width="1.77734375" style="6" customWidth="1"/>
    <col min="4" max="5" width="8.77734375" style="6" customWidth="1"/>
    <col min="6" max="6" width="40.77734375" style="6" customWidth="1"/>
    <col min="7" max="7" width="26.77734375" style="6" customWidth="1"/>
    <col min="8" max="8" width="18.77734375" style="6" customWidth="1"/>
    <col min="9" max="9" width="26.77734375" style="6" customWidth="1"/>
    <col min="10" max="10" width="18.77734375" style="6" customWidth="1"/>
    <col min="11" max="11" width="26.77734375" style="6" customWidth="1"/>
    <col min="12" max="12" width="18.77734375" style="6" customWidth="1"/>
    <col min="13" max="13" width="1.21875" style="6" customWidth="1"/>
    <col min="14" max="16384" width="8.77734375" style="6"/>
  </cols>
  <sheetData>
    <row r="1" spans="2:12" ht="6" customHeight="1" x14ac:dyDescent="0.25"/>
    <row r="2" spans="2:12" s="10" customFormat="1" ht="18" customHeight="1" x14ac:dyDescent="0.3">
      <c r="B2" s="119" t="str">
        <f>"Checkliste "&amp;_RLV&amp;" Einstiegsstufe"</f>
        <v>Checkliste Legehennen Einstiegsstufe</v>
      </c>
      <c r="C2" s="119"/>
      <c r="D2" s="119"/>
      <c r="E2" s="119"/>
      <c r="F2" s="119"/>
      <c r="G2" s="119"/>
      <c r="H2" s="119"/>
      <c r="I2" s="119"/>
      <c r="J2" s="119"/>
      <c r="K2" s="119"/>
      <c r="L2" s="119"/>
    </row>
    <row r="3" spans="2:12" ht="6" customHeight="1" x14ac:dyDescent="0.25"/>
    <row r="4" spans="2:12" ht="27" customHeight="1" x14ac:dyDescent="0.25"/>
    <row r="5" spans="2:12" s="24" customFormat="1" ht="27" customHeight="1" x14ac:dyDescent="0.3">
      <c r="B5" s="120" t="s">
        <v>0</v>
      </c>
      <c r="C5" s="120"/>
      <c r="D5" s="120"/>
      <c r="E5" s="120"/>
      <c r="F5" s="120"/>
      <c r="G5" s="120"/>
      <c r="H5" s="120"/>
      <c r="I5" s="120"/>
      <c r="J5" s="120"/>
      <c r="K5" s="120"/>
      <c r="L5" s="120"/>
    </row>
    <row r="6" spans="2:12" s="24" customFormat="1" ht="29.7" customHeight="1" x14ac:dyDescent="0.3">
      <c r="B6" s="110" t="s">
        <v>79</v>
      </c>
      <c r="C6" s="110"/>
      <c r="D6" s="110"/>
      <c r="E6" s="110"/>
      <c r="F6" s="110"/>
      <c r="G6" s="87"/>
      <c r="H6" s="87"/>
      <c r="I6" s="87"/>
      <c r="J6" s="87"/>
      <c r="K6" s="87"/>
      <c r="L6" s="87"/>
    </row>
    <row r="7" spans="2:12" s="24" customFormat="1" ht="29.7" customHeight="1" x14ac:dyDescent="0.3">
      <c r="B7" s="110" t="s">
        <v>78</v>
      </c>
      <c r="C7" s="111"/>
      <c r="D7" s="110"/>
      <c r="E7" s="110"/>
      <c r="F7" s="110"/>
      <c r="G7" s="87"/>
      <c r="H7" s="87"/>
      <c r="I7" s="87"/>
      <c r="J7" s="87"/>
      <c r="K7" s="87"/>
      <c r="L7" s="87"/>
    </row>
    <row r="8" spans="2:12" s="24" customFormat="1" ht="29.7" customHeight="1" x14ac:dyDescent="0.3">
      <c r="B8" s="112" t="s">
        <v>210</v>
      </c>
      <c r="C8" s="113"/>
      <c r="D8" s="114"/>
      <c r="E8" s="114"/>
      <c r="F8" s="115"/>
      <c r="G8" s="116"/>
      <c r="H8" s="117"/>
      <c r="I8" s="117"/>
      <c r="J8" s="117"/>
      <c r="K8" s="117"/>
      <c r="L8" s="118"/>
    </row>
    <row r="9" spans="2:12" s="24" customFormat="1" ht="29.7" customHeight="1" x14ac:dyDescent="0.3">
      <c r="B9" s="110" t="s">
        <v>1</v>
      </c>
      <c r="C9" s="111"/>
      <c r="D9" s="110"/>
      <c r="E9" s="110"/>
      <c r="F9" s="110"/>
      <c r="G9" s="87"/>
      <c r="H9" s="87"/>
      <c r="I9" s="87"/>
      <c r="J9" s="87"/>
      <c r="K9" s="87"/>
      <c r="L9" s="87"/>
    </row>
    <row r="10" spans="2:12" s="24" customFormat="1" ht="29.7" customHeight="1" x14ac:dyDescent="0.3">
      <c r="B10" s="110" t="s">
        <v>2</v>
      </c>
      <c r="C10" s="111"/>
      <c r="D10" s="110"/>
      <c r="E10" s="110"/>
      <c r="F10" s="110"/>
      <c r="G10" s="87"/>
      <c r="H10" s="87"/>
      <c r="I10" s="87"/>
      <c r="J10" s="87"/>
      <c r="K10" s="87"/>
      <c r="L10" s="87"/>
    </row>
    <row r="11" spans="2:12" s="24" customFormat="1" ht="29.7" customHeight="1" x14ac:dyDescent="0.3">
      <c r="B11" s="110" t="s">
        <v>3</v>
      </c>
      <c r="C11" s="111"/>
      <c r="D11" s="110"/>
      <c r="E11" s="110"/>
      <c r="F11" s="110"/>
      <c r="G11" s="87"/>
      <c r="H11" s="87"/>
      <c r="I11" s="87"/>
      <c r="J11" s="87"/>
      <c r="K11" s="87"/>
      <c r="L11" s="87"/>
    </row>
    <row r="12" spans="2:12" s="24" customFormat="1" ht="29.7" customHeight="1" x14ac:dyDescent="0.3">
      <c r="B12" s="110" t="s">
        <v>4</v>
      </c>
      <c r="C12" s="111"/>
      <c r="D12" s="110"/>
      <c r="E12" s="110"/>
      <c r="F12" s="110"/>
      <c r="G12" s="87"/>
      <c r="H12" s="87"/>
      <c r="I12" s="87"/>
      <c r="J12" s="87"/>
      <c r="K12" s="87"/>
      <c r="L12" s="87"/>
    </row>
    <row r="13" spans="2:12" s="24" customFormat="1" ht="29.7" customHeight="1" x14ac:dyDescent="0.3">
      <c r="B13" s="110" t="s">
        <v>5</v>
      </c>
      <c r="C13" s="111"/>
      <c r="D13" s="110"/>
      <c r="E13" s="110"/>
      <c r="F13" s="110"/>
      <c r="G13" s="87"/>
      <c r="H13" s="87"/>
      <c r="I13" s="87"/>
      <c r="J13" s="87"/>
      <c r="K13" s="87"/>
      <c r="L13" s="87"/>
    </row>
    <row r="14" spans="2:12" s="24" customFormat="1" ht="29.7" customHeight="1" x14ac:dyDescent="0.3">
      <c r="B14" s="100" t="s">
        <v>6</v>
      </c>
      <c r="C14" s="101"/>
      <c r="D14" s="102"/>
      <c r="E14" s="102"/>
      <c r="F14" s="103"/>
      <c r="G14" s="34" t="s">
        <v>59</v>
      </c>
      <c r="H14" s="54"/>
      <c r="I14" s="34" t="s">
        <v>60</v>
      </c>
      <c r="J14" s="54"/>
      <c r="K14" s="34" t="s">
        <v>61</v>
      </c>
      <c r="L14" s="54"/>
    </row>
    <row r="15" spans="2:12" s="24" customFormat="1" ht="29.7" customHeight="1" x14ac:dyDescent="0.3">
      <c r="B15" s="104"/>
      <c r="C15" s="105"/>
      <c r="D15" s="106"/>
      <c r="E15" s="106"/>
      <c r="F15" s="107"/>
      <c r="G15" s="34" t="s">
        <v>94</v>
      </c>
      <c r="H15" s="54"/>
      <c r="I15" s="97"/>
      <c r="J15" s="98"/>
      <c r="K15" s="98"/>
      <c r="L15" s="99"/>
    </row>
    <row r="16" spans="2:12" s="24" customFormat="1" ht="29.7" customHeight="1" x14ac:dyDescent="0.3">
      <c r="B16" s="91" t="s">
        <v>58</v>
      </c>
      <c r="C16" s="92"/>
      <c r="D16" s="91"/>
      <c r="E16" s="91"/>
      <c r="F16" s="91"/>
      <c r="G16" s="88"/>
      <c r="H16" s="88"/>
      <c r="I16" s="88"/>
      <c r="J16" s="88"/>
      <c r="K16" s="88"/>
      <c r="L16" s="88"/>
    </row>
    <row r="17" spans="2:12" s="24" customFormat="1" ht="29.7" customHeight="1" x14ac:dyDescent="0.3">
      <c r="B17" s="91" t="s">
        <v>7</v>
      </c>
      <c r="C17" s="91"/>
      <c r="D17" s="91"/>
      <c r="E17" s="91"/>
      <c r="F17" s="91"/>
      <c r="G17" s="55" t="s">
        <v>57</v>
      </c>
      <c r="H17" s="13"/>
      <c r="I17" s="55" t="s">
        <v>9</v>
      </c>
      <c r="J17" s="13"/>
      <c r="K17" s="55" t="s">
        <v>10</v>
      </c>
      <c r="L17" s="14"/>
    </row>
    <row r="18" spans="2:12" s="24" customFormat="1" ht="29.7" customHeight="1" x14ac:dyDescent="0.3">
      <c r="B18" s="91" t="s">
        <v>8</v>
      </c>
      <c r="C18" s="91"/>
      <c r="D18" s="91"/>
      <c r="E18" s="91"/>
      <c r="F18" s="91"/>
      <c r="G18" s="89"/>
      <c r="H18" s="89"/>
      <c r="I18" s="89"/>
      <c r="J18" s="89"/>
      <c r="K18" s="89"/>
      <c r="L18" s="89"/>
    </row>
    <row r="19" spans="2:12" ht="29.25" customHeight="1" x14ac:dyDescent="0.25">
      <c r="B19" s="91" t="s">
        <v>80</v>
      </c>
      <c r="C19" s="91"/>
      <c r="D19" s="91"/>
      <c r="E19" s="91"/>
      <c r="F19" s="91"/>
      <c r="G19" s="108"/>
      <c r="H19" s="108"/>
      <c r="I19" s="108"/>
      <c r="J19" s="108"/>
      <c r="K19" s="108"/>
      <c r="L19" s="108"/>
    </row>
    <row r="21" spans="2:12" ht="13.95" customHeight="1" x14ac:dyDescent="0.25"/>
    <row r="22" spans="2:12" s="10" customFormat="1" ht="13.95" customHeight="1" x14ac:dyDescent="0.25">
      <c r="B22" s="90" t="s">
        <v>11</v>
      </c>
      <c r="C22" s="90"/>
      <c r="D22" s="90"/>
      <c r="E22" s="90"/>
      <c r="F22" s="90"/>
      <c r="G22" s="90"/>
      <c r="H22" s="90"/>
      <c r="I22" s="90"/>
      <c r="J22" s="90"/>
      <c r="K22" s="90"/>
      <c r="L22" s="90"/>
    </row>
    <row r="23" spans="2:12" ht="6.6" customHeight="1" x14ac:dyDescent="0.25">
      <c r="B23" s="2"/>
      <c r="C23" s="2"/>
      <c r="D23" s="2"/>
      <c r="E23" s="2"/>
      <c r="F23" s="2"/>
      <c r="G23" s="2"/>
      <c r="H23" s="2"/>
      <c r="I23" s="2"/>
      <c r="J23" s="2"/>
      <c r="K23" s="2"/>
      <c r="L23" s="2"/>
    </row>
    <row r="24" spans="2:12" s="10" customFormat="1" ht="13.95" customHeight="1" x14ac:dyDescent="0.3">
      <c r="B24" s="15"/>
      <c r="C24" s="31"/>
      <c r="D24" s="63" t="s">
        <v>12</v>
      </c>
      <c r="E24" s="63"/>
      <c r="F24" s="63"/>
      <c r="G24" s="63"/>
      <c r="H24" s="63"/>
      <c r="I24" s="63"/>
      <c r="J24" s="63"/>
      <c r="K24" s="63"/>
      <c r="L24" s="63"/>
    </row>
    <row r="25" spans="2:12" ht="13.95" customHeight="1" x14ac:dyDescent="0.25">
      <c r="B25" s="3"/>
      <c r="C25" s="3"/>
      <c r="D25" s="62"/>
      <c r="E25" s="62"/>
      <c r="F25" s="62"/>
      <c r="G25" s="62"/>
      <c r="H25" s="62"/>
      <c r="I25" s="62"/>
      <c r="J25" s="62"/>
      <c r="K25" s="62"/>
      <c r="L25" s="62"/>
    </row>
    <row r="26" spans="2:12" x14ac:dyDescent="0.25">
      <c r="B26" s="15"/>
      <c r="C26" s="31"/>
      <c r="D26" s="63" t="s">
        <v>13</v>
      </c>
      <c r="E26" s="63"/>
      <c r="F26" s="63"/>
      <c r="G26" s="63"/>
      <c r="H26" s="63"/>
      <c r="I26" s="63"/>
      <c r="J26" s="63"/>
      <c r="K26" s="63"/>
      <c r="L26" s="63"/>
    </row>
    <row r="27" spans="2:12" x14ac:dyDescent="0.25">
      <c r="B27" s="2"/>
      <c r="C27" s="2"/>
      <c r="D27" s="2"/>
      <c r="E27" s="2"/>
      <c r="F27" s="2"/>
      <c r="G27" s="2"/>
      <c r="H27" s="2"/>
      <c r="I27" s="2"/>
      <c r="J27" s="2"/>
      <c r="K27" s="2"/>
      <c r="L27" s="2"/>
    </row>
    <row r="28" spans="2:12" ht="27" customHeight="1" x14ac:dyDescent="0.25">
      <c r="B28" s="109" t="s">
        <v>81</v>
      </c>
      <c r="C28" s="109"/>
      <c r="D28" s="109"/>
      <c r="E28" s="109"/>
      <c r="F28" s="109"/>
      <c r="G28" s="109"/>
      <c r="H28" s="109"/>
      <c r="I28" s="109"/>
      <c r="J28" s="109"/>
      <c r="K28" s="109"/>
      <c r="L28" s="109"/>
    </row>
    <row r="30" spans="2:12" x14ac:dyDescent="0.25">
      <c r="B30" s="96"/>
      <c r="C30" s="96"/>
      <c r="D30" s="96"/>
      <c r="E30" s="96"/>
      <c r="F30" s="96"/>
      <c r="G30" s="35"/>
      <c r="H30" s="35"/>
      <c r="I30" s="35"/>
      <c r="J30" s="35"/>
      <c r="K30" s="35"/>
      <c r="L30" s="35"/>
    </row>
    <row r="31" spans="2:12" ht="14.7" customHeight="1" x14ac:dyDescent="0.25">
      <c r="B31" s="86" t="s">
        <v>15</v>
      </c>
      <c r="C31" s="86"/>
      <c r="D31" s="86"/>
      <c r="E31" s="86"/>
      <c r="F31" s="94" t="s">
        <v>18</v>
      </c>
      <c r="G31" s="95"/>
      <c r="H31" s="95"/>
      <c r="I31" s="95"/>
      <c r="J31" s="95"/>
      <c r="K31" s="93" t="s">
        <v>17</v>
      </c>
      <c r="L31" s="93"/>
    </row>
    <row r="32" spans="2:12" ht="6" customHeight="1" x14ac:dyDescent="0.25"/>
    <row r="71" ht="46.05" customHeight="1" x14ac:dyDescent="0.25"/>
    <row r="85" ht="43.05" customHeight="1" x14ac:dyDescent="0.25"/>
  </sheetData>
  <sheetProtection formatCells="0"/>
  <mergeCells count="33">
    <mergeCell ref="B2:L2"/>
    <mergeCell ref="B5:L5"/>
    <mergeCell ref="B6:F6"/>
    <mergeCell ref="B7:F7"/>
    <mergeCell ref="G6:L6"/>
    <mergeCell ref="G7:L7"/>
    <mergeCell ref="B12:F12"/>
    <mergeCell ref="B8:F8"/>
    <mergeCell ref="B11:F11"/>
    <mergeCell ref="B13:F13"/>
    <mergeCell ref="G8:L8"/>
    <mergeCell ref="G9:L9"/>
    <mergeCell ref="G10:L10"/>
    <mergeCell ref="G11:L11"/>
    <mergeCell ref="G12:L12"/>
    <mergeCell ref="B9:F9"/>
    <mergeCell ref="B10:F10"/>
    <mergeCell ref="B31:E31"/>
    <mergeCell ref="G13:L13"/>
    <mergeCell ref="G16:L16"/>
    <mergeCell ref="G18:L18"/>
    <mergeCell ref="B22:L22"/>
    <mergeCell ref="B16:F16"/>
    <mergeCell ref="B17:F17"/>
    <mergeCell ref="B18:F18"/>
    <mergeCell ref="K31:L31"/>
    <mergeCell ref="F31:J31"/>
    <mergeCell ref="B30:F30"/>
    <mergeCell ref="I15:L15"/>
    <mergeCell ref="B14:F15"/>
    <mergeCell ref="B19:F19"/>
    <mergeCell ref="G19:L19"/>
    <mergeCell ref="B28:L28"/>
  </mergeCells>
  <dataValidations count="3">
    <dataValidation type="list" allowBlank="1" showInputMessage="1" showErrorMessage="1" sqref="C24">
      <formula1>_chbx</formula1>
    </dataValidation>
    <dataValidation type="list" allowBlank="1" showInputMessage="1" showErrorMessage="1" sqref="G16:L16">
      <formula1>_Datum</formula1>
    </dataValidation>
    <dataValidation type="list" allowBlank="1" showInputMessage="1" showErrorMessage="1" sqref="G6:L6">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Version 2024&amp;C&amp;G&amp;R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Einstellungen!$C$9:$C$10</xm:f>
          </x14:formula1>
          <xm:sqref>B24 B26 H14:H15 L14 J14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I85"/>
  <sheetViews>
    <sheetView zoomScale="80" zoomScaleNormal="80" zoomScalePageLayoutView="40" workbookViewId="0">
      <selection activeCell="D9" sqref="D9:E9"/>
    </sheetView>
  </sheetViews>
  <sheetFormatPr baseColWidth="10" defaultColWidth="8.77734375" defaultRowHeight="13.8" x14ac:dyDescent="0.3"/>
  <cols>
    <col min="1" max="1" width="1.21875" style="10" customWidth="1"/>
    <col min="2" max="2" width="8.77734375" style="10" customWidth="1"/>
    <col min="3" max="3" width="24.77734375" style="10" customWidth="1"/>
    <col min="4" max="5" width="32.77734375" style="10" customWidth="1"/>
    <col min="6" max="6" width="16.77734375" style="16" customWidth="1"/>
    <col min="7" max="7" width="40.77734375" style="10" customWidth="1"/>
    <col min="8" max="8" width="24.77734375" style="10" customWidth="1"/>
    <col min="9" max="9" width="16.77734375" style="10" customWidth="1"/>
    <col min="10" max="10" width="1.21875" style="10" customWidth="1"/>
    <col min="11" max="16384" width="8.77734375" style="10"/>
  </cols>
  <sheetData>
    <row r="1" spans="2:9" ht="6" customHeight="1" x14ac:dyDescent="0.3"/>
    <row r="2" spans="2:9" s="32" customFormat="1" ht="18" customHeight="1" x14ac:dyDescent="0.3">
      <c r="B2" s="135" t="str">
        <f>"Checkliste "&amp;_RLV&amp;" Einstiegsstufe"</f>
        <v>Checkliste Legehennen Einstiegsstufe</v>
      </c>
      <c r="C2" s="135"/>
      <c r="D2" s="135"/>
      <c r="E2" s="135"/>
      <c r="F2" s="135"/>
      <c r="G2" s="135"/>
      <c r="H2" s="135"/>
      <c r="I2" s="135"/>
    </row>
    <row r="3" spans="2:9" s="19" customFormat="1" ht="6" customHeight="1" x14ac:dyDescent="0.3">
      <c r="B3" s="17"/>
      <c r="C3" s="17"/>
      <c r="D3" s="17"/>
      <c r="E3" s="17"/>
      <c r="F3" s="18"/>
      <c r="G3" s="18"/>
      <c r="H3" s="18"/>
      <c r="I3" s="17"/>
    </row>
    <row r="4" spans="2:9" ht="27" customHeight="1" x14ac:dyDescent="0.3">
      <c r="B4" s="20" t="s">
        <v>19</v>
      </c>
      <c r="C4" s="126"/>
      <c r="D4" s="126"/>
      <c r="E4" s="126"/>
      <c r="F4" s="126"/>
      <c r="G4" s="126"/>
      <c r="H4" s="21"/>
      <c r="I4" s="49"/>
    </row>
    <row r="5" spans="2:9" ht="27" customHeight="1" x14ac:dyDescent="0.3">
      <c r="B5" s="125" t="s">
        <v>20</v>
      </c>
      <c r="C5" s="125"/>
      <c r="D5" s="125"/>
      <c r="E5" s="125"/>
      <c r="F5" s="125"/>
      <c r="G5" s="125"/>
      <c r="H5" s="125"/>
      <c r="I5" s="125"/>
    </row>
    <row r="6" spans="2:9" s="16" customFormat="1" ht="27" customHeight="1" x14ac:dyDescent="0.3">
      <c r="B6" s="5" t="s">
        <v>21</v>
      </c>
      <c r="C6" s="5" t="s">
        <v>63</v>
      </c>
      <c r="D6" s="130" t="s">
        <v>22</v>
      </c>
      <c r="E6" s="131"/>
      <c r="F6" s="4" t="s">
        <v>29</v>
      </c>
      <c r="G6" s="5" t="s">
        <v>24</v>
      </c>
      <c r="H6" s="5" t="s">
        <v>25</v>
      </c>
      <c r="I6" s="5" t="s">
        <v>83</v>
      </c>
    </row>
    <row r="7" spans="2:9" ht="56.1" customHeight="1" x14ac:dyDescent="0.3">
      <c r="B7" s="5">
        <v>1</v>
      </c>
      <c r="C7" s="83"/>
      <c r="D7" s="132"/>
      <c r="E7" s="133"/>
      <c r="F7" s="60"/>
      <c r="G7" s="66"/>
      <c r="H7" s="1"/>
      <c r="I7" s="1"/>
    </row>
    <row r="8" spans="2:9" ht="56.1" customHeight="1" x14ac:dyDescent="0.3">
      <c r="B8" s="5">
        <v>2</v>
      </c>
      <c r="C8" s="83"/>
      <c r="D8" s="132"/>
      <c r="E8" s="133"/>
      <c r="F8" s="61"/>
      <c r="G8" s="66"/>
      <c r="H8" s="1"/>
      <c r="I8" s="1"/>
    </row>
    <row r="9" spans="2:9" ht="56.1" customHeight="1" x14ac:dyDescent="0.3">
      <c r="B9" s="5">
        <v>3</v>
      </c>
      <c r="C9" s="83"/>
      <c r="D9" s="132"/>
      <c r="E9" s="133"/>
      <c r="F9" s="61"/>
      <c r="G9" s="66"/>
      <c r="H9" s="1"/>
      <c r="I9" s="1"/>
    </row>
    <row r="10" spans="2:9" ht="56.1" customHeight="1" x14ac:dyDescent="0.3">
      <c r="B10" s="5">
        <v>4</v>
      </c>
      <c r="C10" s="83"/>
      <c r="D10" s="132"/>
      <c r="E10" s="133"/>
      <c r="F10" s="61"/>
      <c r="G10" s="66"/>
      <c r="H10" s="1"/>
      <c r="I10" s="1"/>
    </row>
    <row r="11" spans="2:9" ht="56.1" customHeight="1" x14ac:dyDescent="0.3">
      <c r="B11" s="5">
        <v>5</v>
      </c>
      <c r="C11" s="83"/>
      <c r="D11" s="132"/>
      <c r="E11" s="133"/>
      <c r="F11" s="61"/>
      <c r="G11" s="66"/>
      <c r="H11" s="1"/>
      <c r="I11" s="1"/>
    </row>
    <row r="12" spans="2:9" ht="56.1" customHeight="1" x14ac:dyDescent="0.3">
      <c r="B12" s="5">
        <v>6</v>
      </c>
      <c r="C12" s="83"/>
      <c r="D12" s="132"/>
      <c r="E12" s="133"/>
      <c r="F12" s="61"/>
      <c r="G12" s="66"/>
      <c r="H12" s="1"/>
      <c r="I12" s="1"/>
    </row>
    <row r="13" spans="2:9" ht="56.1" customHeight="1" x14ac:dyDescent="0.3">
      <c r="B13" s="5">
        <v>7</v>
      </c>
      <c r="C13" s="83"/>
      <c r="D13" s="132"/>
      <c r="E13" s="133"/>
      <c r="F13" s="61"/>
      <c r="G13" s="66"/>
      <c r="H13" s="1"/>
      <c r="I13" s="1"/>
    </row>
    <row r="14" spans="2:9" ht="56.1" customHeight="1" x14ac:dyDescent="0.3">
      <c r="B14" s="5">
        <v>8</v>
      </c>
      <c r="C14" s="83"/>
      <c r="D14" s="132"/>
      <c r="E14" s="133"/>
      <c r="F14" s="61"/>
      <c r="G14" s="66"/>
      <c r="H14" s="1"/>
      <c r="I14" s="1"/>
    </row>
    <row r="15" spans="2:9" ht="56.1" customHeight="1" x14ac:dyDescent="0.3">
      <c r="B15" s="5">
        <v>9</v>
      </c>
      <c r="C15" s="83"/>
      <c r="D15" s="132"/>
      <c r="E15" s="133"/>
      <c r="F15" s="61"/>
      <c r="G15" s="66"/>
      <c r="H15" s="1"/>
      <c r="I15" s="1"/>
    </row>
    <row r="16" spans="2:9" ht="56.1" customHeight="1" x14ac:dyDescent="0.3">
      <c r="B16" s="5">
        <v>10</v>
      </c>
      <c r="C16" s="83"/>
      <c r="D16" s="132"/>
      <c r="E16" s="133"/>
      <c r="F16" s="61"/>
      <c r="G16" s="66"/>
      <c r="H16" s="1"/>
      <c r="I16" s="1"/>
    </row>
    <row r="17" spans="2:9" ht="15.6" x14ac:dyDescent="0.3">
      <c r="B17" s="127" t="s">
        <v>82</v>
      </c>
      <c r="C17" s="127"/>
      <c r="D17" s="127"/>
      <c r="E17" s="127"/>
      <c r="F17" s="3"/>
      <c r="G17" s="20"/>
      <c r="H17" s="20"/>
      <c r="I17" s="20"/>
    </row>
    <row r="19" spans="2:9" ht="28.2" customHeight="1" x14ac:dyDescent="0.3">
      <c r="B19" s="128" t="s">
        <v>62</v>
      </c>
      <c r="C19" s="129"/>
      <c r="D19" s="129"/>
      <c r="E19" s="129"/>
      <c r="F19" s="129"/>
      <c r="G19" s="129"/>
      <c r="H19" s="129"/>
      <c r="I19" s="129"/>
    </row>
    <row r="22" spans="2:9" x14ac:dyDescent="0.3">
      <c r="B22" s="134"/>
      <c r="C22" s="134"/>
      <c r="D22" s="134"/>
      <c r="E22" s="22"/>
      <c r="F22" s="23"/>
      <c r="G22" s="22"/>
      <c r="H22" s="22"/>
      <c r="I22" s="22"/>
    </row>
    <row r="23" spans="2:9" x14ac:dyDescent="0.3">
      <c r="B23" s="121" t="s">
        <v>15</v>
      </c>
      <c r="C23" s="122"/>
      <c r="E23" s="123" t="s">
        <v>16</v>
      </c>
      <c r="F23" s="124"/>
      <c r="G23" s="124"/>
      <c r="H23" s="93" t="s">
        <v>17</v>
      </c>
      <c r="I23" s="93"/>
    </row>
    <row r="71" ht="46.05" customHeight="1" x14ac:dyDescent="0.3"/>
    <row r="85" ht="43.05" customHeight="1" x14ac:dyDescent="0.3"/>
  </sheetData>
  <sheetProtection formatCells="0"/>
  <mergeCells count="20">
    <mergeCell ref="B2:I2"/>
    <mergeCell ref="D8:E8"/>
    <mergeCell ref="D9:E9"/>
    <mergeCell ref="D10:E10"/>
    <mergeCell ref="D11:E11"/>
    <mergeCell ref="B23:C23"/>
    <mergeCell ref="E23:G23"/>
    <mergeCell ref="B5:I5"/>
    <mergeCell ref="C4:G4"/>
    <mergeCell ref="B17:E17"/>
    <mergeCell ref="B19:I19"/>
    <mergeCell ref="D6:E6"/>
    <mergeCell ref="D7:E7"/>
    <mergeCell ref="D12:E12"/>
    <mergeCell ref="H23:I23"/>
    <mergeCell ref="D13:E13"/>
    <mergeCell ref="D14:E14"/>
    <mergeCell ref="D15:E15"/>
    <mergeCell ref="D16:E16"/>
    <mergeCell ref="B22:D22"/>
  </mergeCells>
  <conditionalFormatting sqref="F7:F16">
    <cfRule type="containsText" dxfId="335" priority="1" operator="containsText" text="sAbw">
      <formula>NOT(ISERROR(SEARCH("sAbw",F7)))</formula>
    </cfRule>
    <cfRule type="containsText" dxfId="334" priority="2" operator="containsText" text="lAbw">
      <formula>NOT(ISERROR(SEARCH("lAbw",F7)))</formula>
    </cfRule>
    <cfRule type="containsText" dxfId="333" priority="3" operator="containsText" text="K.O.">
      <formula>NOT(ISERROR(SEARCH("K.O.",F7)))</formula>
    </cfRule>
  </conditionalFormatting>
  <dataValidations count="2">
    <dataValidation type="list" allowBlank="1" showInputMessage="1" showErrorMessage="1" sqref="I4">
      <formula1>_Datum</formula1>
    </dataValidation>
    <dataValidation type="list" allowBlank="1" showInputMessage="1" showErrorMessage="1" sqref="C4:G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Version 2024&amp;C&amp;G&amp;R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Einstellungen!$C$12:$C$14</xm:f>
          </x14:formula1>
          <xm:sqref>F7:F16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3"/>
  </sheetPr>
  <dimension ref="A1:S213"/>
  <sheetViews>
    <sheetView zoomScale="80" zoomScaleNormal="80" workbookViewId="0">
      <selection activeCell="N2" sqref="N2"/>
    </sheetView>
  </sheetViews>
  <sheetFormatPr baseColWidth="10" defaultColWidth="8.77734375" defaultRowHeight="13.2" x14ac:dyDescent="0.25"/>
  <cols>
    <col min="1" max="1" width="1.21875" style="40" customWidth="1"/>
    <col min="2" max="2" width="8.77734375" style="170" customWidth="1"/>
    <col min="3" max="4" width="18.21875" style="171" hidden="1" customWidth="1"/>
    <col min="5" max="5" width="12.77734375" style="172" customWidth="1"/>
    <col min="6" max="7" width="40.77734375" style="40" customWidth="1"/>
    <col min="8" max="10" width="9.77734375" style="40" customWidth="1"/>
    <col min="11" max="11" width="10.21875" style="40" customWidth="1"/>
    <col min="12" max="12" width="10.77734375" style="40" customWidth="1"/>
    <col min="13" max="13" width="52.77734375" style="40" customWidth="1"/>
    <col min="14" max="14" width="1.21875" style="40" customWidth="1"/>
    <col min="15" max="16384" width="8.77734375" style="40"/>
  </cols>
  <sheetData>
    <row r="1" spans="2:13" s="164" customFormat="1" ht="6" customHeight="1" x14ac:dyDescent="0.3">
      <c r="B1" s="162"/>
      <c r="C1" s="163"/>
      <c r="D1" s="163"/>
      <c r="G1" s="163"/>
    </row>
    <row r="2" spans="2:13" s="165" customFormat="1" ht="18" customHeight="1" x14ac:dyDescent="0.3">
      <c r="B2" s="119" t="str">
        <f>"Checkliste "&amp;_RLV&amp;" Einstiegsstufe"</f>
        <v>Checkliste Legehennen Einstiegsstufe</v>
      </c>
      <c r="C2" s="119"/>
      <c r="D2" s="119"/>
      <c r="E2" s="119"/>
      <c r="F2" s="119"/>
      <c r="G2" s="119"/>
      <c r="H2" s="119"/>
      <c r="I2" s="119"/>
      <c r="J2" s="119"/>
      <c r="K2" s="119"/>
      <c r="L2" s="119"/>
      <c r="M2" s="119"/>
    </row>
    <row r="3" spans="2:13" s="166" customFormat="1" ht="26.1" customHeight="1" x14ac:dyDescent="0.3">
      <c r="B3" s="146" t="s">
        <v>103</v>
      </c>
      <c r="C3" s="147"/>
      <c r="D3" s="147"/>
      <c r="E3" s="147"/>
      <c r="F3" s="147"/>
      <c r="G3" s="147"/>
      <c r="H3" s="147"/>
      <c r="I3" s="147"/>
      <c r="J3" s="147"/>
      <c r="K3" s="147"/>
      <c r="L3" s="147"/>
      <c r="M3" s="147"/>
    </row>
    <row r="4" spans="2:13" s="164" customFormat="1" ht="27" customHeight="1" x14ac:dyDescent="0.3">
      <c r="B4" s="63" t="s">
        <v>19</v>
      </c>
      <c r="C4" s="173"/>
      <c r="D4" s="173"/>
      <c r="E4" s="173"/>
      <c r="F4" s="173"/>
      <c r="G4" s="173"/>
      <c r="H4" s="173"/>
      <c r="I4" s="173"/>
      <c r="J4" s="173"/>
      <c r="K4" s="173"/>
      <c r="L4" s="10"/>
      <c r="M4" s="174"/>
    </row>
    <row r="5" spans="2:13" ht="27" customHeight="1" x14ac:dyDescent="0.25">
      <c r="B5" s="139" t="s">
        <v>30</v>
      </c>
      <c r="C5" s="140"/>
      <c r="D5" s="140"/>
      <c r="E5" s="140"/>
      <c r="F5" s="140"/>
      <c r="G5" s="140"/>
      <c r="H5" s="140"/>
      <c r="I5" s="140"/>
      <c r="J5" s="140"/>
      <c r="K5" s="140"/>
      <c r="L5" s="140"/>
      <c r="M5" s="141"/>
    </row>
    <row r="6" spans="2:13" s="167" customFormat="1" ht="26.7" customHeight="1" x14ac:dyDescent="0.3">
      <c r="B6" s="148" t="s">
        <v>31</v>
      </c>
      <c r="C6" s="150" t="s">
        <v>45</v>
      </c>
      <c r="D6" s="150" t="s">
        <v>46</v>
      </c>
      <c r="E6" s="152" t="s">
        <v>32</v>
      </c>
      <c r="F6" s="150" t="s">
        <v>33</v>
      </c>
      <c r="G6" s="155" t="s">
        <v>34</v>
      </c>
      <c r="H6" s="157" t="s">
        <v>23</v>
      </c>
      <c r="I6" s="158"/>
      <c r="J6" s="158"/>
      <c r="K6" s="158"/>
      <c r="L6" s="159"/>
      <c r="M6" s="150" t="s">
        <v>77</v>
      </c>
    </row>
    <row r="7" spans="2:13" x14ac:dyDescent="0.25">
      <c r="B7" s="149"/>
      <c r="C7" s="151"/>
      <c r="D7" s="154"/>
      <c r="E7" s="153"/>
      <c r="F7" s="154"/>
      <c r="G7" s="156"/>
      <c r="H7" s="82" t="s">
        <v>38</v>
      </c>
      <c r="I7" s="82" t="s">
        <v>26</v>
      </c>
      <c r="J7" s="82" t="s">
        <v>27</v>
      </c>
      <c r="K7" s="82" t="s">
        <v>28</v>
      </c>
      <c r="L7" s="82" t="s">
        <v>35</v>
      </c>
      <c r="M7" s="154"/>
    </row>
    <row r="8" spans="2:13" s="168" customFormat="1" x14ac:dyDescent="0.25">
      <c r="B8" s="142" t="s">
        <v>65</v>
      </c>
      <c r="C8" s="143"/>
      <c r="D8" s="144"/>
      <c r="E8" s="144"/>
      <c r="F8" s="144"/>
      <c r="G8" s="144"/>
      <c r="H8" s="144"/>
      <c r="I8" s="144"/>
      <c r="J8" s="144"/>
      <c r="K8" s="144"/>
      <c r="L8" s="144"/>
      <c r="M8" s="145"/>
    </row>
    <row r="9" spans="2:13" ht="26.4" hidden="1" x14ac:dyDescent="0.25">
      <c r="B9" s="38" t="s">
        <v>31</v>
      </c>
      <c r="C9" s="85" t="s">
        <v>45</v>
      </c>
      <c r="D9" s="39" t="s">
        <v>46</v>
      </c>
      <c r="E9" s="169" t="s">
        <v>32</v>
      </c>
      <c r="F9" s="41" t="s">
        <v>33</v>
      </c>
      <c r="G9" s="27" t="s">
        <v>34</v>
      </c>
      <c r="H9" s="28" t="s">
        <v>23</v>
      </c>
      <c r="I9" s="28" t="s">
        <v>40</v>
      </c>
      <c r="J9" s="28" t="s">
        <v>41</v>
      </c>
      <c r="K9" s="28" t="s">
        <v>42</v>
      </c>
      <c r="L9" s="28" t="s">
        <v>43</v>
      </c>
      <c r="M9" s="29" t="s">
        <v>36</v>
      </c>
    </row>
    <row r="10" spans="2:13" s="51" customFormat="1" ht="39.6" x14ac:dyDescent="0.25">
      <c r="B10" s="175" t="str">
        <f>CONCATENATE("1.",Prüfkriterien_1[[#This Row],[Hilfsspalte_Num]])</f>
        <v>1.1</v>
      </c>
      <c r="C10" s="84">
        <f>ROW()-ROW(Prüfkriterien_1[[#Headers],[Hilfsspalte_Kom]])</f>
        <v>1</v>
      </c>
      <c r="D10" s="176">
        <f>(Prüfkriterien_1[Hilfsspalte_Num]+10)/10</f>
        <v>1.1000000000000001</v>
      </c>
      <c r="E10" s="177" t="s">
        <v>104</v>
      </c>
      <c r="F10" s="36" t="s">
        <v>95</v>
      </c>
      <c r="G10" s="37" t="s">
        <v>99</v>
      </c>
      <c r="H10" s="33" t="s">
        <v>64</v>
      </c>
      <c r="I10" s="33" t="s">
        <v>37</v>
      </c>
      <c r="J10" s="33" t="s">
        <v>37</v>
      </c>
      <c r="K10" s="33"/>
      <c r="L10" s="33" t="s">
        <v>37</v>
      </c>
      <c r="M10" s="77"/>
    </row>
    <row r="11" spans="2:13" s="51" customFormat="1" ht="66" x14ac:dyDescent="0.25">
      <c r="B11" s="175" t="str">
        <f>CONCATENATE("1.",Prüfkriterien_1[[#This Row],[Hilfsspalte_Num]])</f>
        <v>1.2</v>
      </c>
      <c r="C11" s="84">
        <f>ROW()-ROW(Prüfkriterien_1[[#Headers],[Hilfsspalte_Kom]])</f>
        <v>2</v>
      </c>
      <c r="D11" s="176">
        <f>(Prüfkriterien_1[Hilfsspalte_Num]+10)/10</f>
        <v>1.2</v>
      </c>
      <c r="E11" s="177" t="s">
        <v>105</v>
      </c>
      <c r="F11" s="36" t="s">
        <v>100</v>
      </c>
      <c r="G11" s="37" t="s">
        <v>93</v>
      </c>
      <c r="H11" s="33"/>
      <c r="I11" s="33" t="s">
        <v>37</v>
      </c>
      <c r="J11" s="33" t="s">
        <v>37</v>
      </c>
      <c r="K11" s="33"/>
      <c r="L11" s="33" t="s">
        <v>37</v>
      </c>
      <c r="M11" s="71"/>
    </row>
    <row r="12" spans="2:13" s="51" customFormat="1" ht="47.25" customHeight="1" x14ac:dyDescent="0.25">
      <c r="B12" s="175" t="str">
        <f>CONCATENATE("1.",Prüfkriterien_1[[#This Row],[Hilfsspalte_Num]])</f>
        <v>1.3</v>
      </c>
      <c r="C12" s="84">
        <f>ROW()-ROW(Prüfkriterien_1[[#Headers],[Hilfsspalte_Kom]])</f>
        <v>3</v>
      </c>
      <c r="D12" s="176">
        <f>(Prüfkriterien_1[Hilfsspalte_Num]+10)/10</f>
        <v>1.3</v>
      </c>
      <c r="E12" s="177" t="s">
        <v>108</v>
      </c>
      <c r="F12" s="36" t="s">
        <v>96</v>
      </c>
      <c r="G12" s="37" t="s">
        <v>101</v>
      </c>
      <c r="H12" s="33"/>
      <c r="I12" s="33"/>
      <c r="J12" s="33"/>
      <c r="K12" s="33"/>
      <c r="L12" s="33"/>
      <c r="M12" s="71"/>
    </row>
    <row r="13" spans="2:13" s="51" customFormat="1" ht="66" x14ac:dyDescent="0.25">
      <c r="B13" s="70" t="str">
        <f>CONCATENATE("1.",Prüfkriterien_1[[#This Row],[Hilfsspalte_Num]])</f>
        <v>1.4</v>
      </c>
      <c r="C13" s="178">
        <f>ROW()-ROW(Prüfkriterien_1[[#Headers],[Hilfsspalte_Kom]])</f>
        <v>4</v>
      </c>
      <c r="D13" s="179">
        <f>(Prüfkriterien_1[Hilfsspalte_Num]+10)/10</f>
        <v>1.4</v>
      </c>
      <c r="E13" s="180" t="s">
        <v>106</v>
      </c>
      <c r="F13" s="181" t="s">
        <v>98</v>
      </c>
      <c r="G13" s="182" t="s">
        <v>230</v>
      </c>
      <c r="H13" s="52"/>
      <c r="I13" s="53"/>
      <c r="J13" s="53"/>
      <c r="K13" s="53"/>
      <c r="L13" s="53"/>
      <c r="M13" s="79"/>
    </row>
    <row r="14" spans="2:13" s="51" customFormat="1" ht="40.5" customHeight="1" x14ac:dyDescent="0.25">
      <c r="B14" s="70" t="str">
        <f>CONCATENATE("1.",Prüfkriterien_1[[#This Row],[Hilfsspalte_Num]])</f>
        <v>1.5</v>
      </c>
      <c r="C14" s="178">
        <f>ROW()-ROW(Prüfkriterien_1[[#Headers],[Hilfsspalte_Kom]])</f>
        <v>5</v>
      </c>
      <c r="D14" s="179">
        <f>(Prüfkriterien_1[Hilfsspalte_Num]+10)/10</f>
        <v>1.5</v>
      </c>
      <c r="E14" s="180" t="s">
        <v>107</v>
      </c>
      <c r="F14" s="183" t="s">
        <v>97</v>
      </c>
      <c r="G14" s="182" t="s">
        <v>231</v>
      </c>
      <c r="H14" s="52"/>
      <c r="I14" s="53"/>
      <c r="J14" s="53"/>
      <c r="K14" s="53"/>
      <c r="L14" s="53"/>
      <c r="M14" s="77"/>
    </row>
    <row r="15" spans="2:13" s="51" customFormat="1" ht="41.25" customHeight="1" x14ac:dyDescent="0.25">
      <c r="B15" s="70" t="str">
        <f>CONCATENATE("1.",Prüfkriterien_1[[#This Row],[Hilfsspalte_Num]])</f>
        <v>1.6</v>
      </c>
      <c r="C15" s="178">
        <f>ROW()-ROW(Prüfkriterien_1[[#Headers],[Hilfsspalte_Kom]])</f>
        <v>6</v>
      </c>
      <c r="D15" s="179">
        <f>(Prüfkriterien_1[Hilfsspalte_Num]+10)/10</f>
        <v>1.6</v>
      </c>
      <c r="E15" s="180" t="s">
        <v>109</v>
      </c>
      <c r="F15" s="183" t="s">
        <v>289</v>
      </c>
      <c r="G15" s="182" t="s">
        <v>110</v>
      </c>
      <c r="H15" s="52"/>
      <c r="I15" s="53"/>
      <c r="J15" s="53"/>
      <c r="K15" s="53"/>
      <c r="L15" s="53"/>
      <c r="M15" s="79"/>
    </row>
    <row r="16" spans="2:13" s="51" customFormat="1" ht="92.4" x14ac:dyDescent="0.25">
      <c r="B16" s="70" t="str">
        <f>CONCATENATE("1.",Prüfkriterien_1[[#This Row],[Hilfsspalte_Num]])</f>
        <v>1.7</v>
      </c>
      <c r="C16" s="178">
        <f>ROW()-ROW(Prüfkriterien_1[[#Headers],[Hilfsspalte_Kom]])</f>
        <v>7</v>
      </c>
      <c r="D16" s="179">
        <f>(Prüfkriterien_1[Hilfsspalte_Num]+10)/10</f>
        <v>1.7</v>
      </c>
      <c r="E16" s="180" t="s">
        <v>122</v>
      </c>
      <c r="F16" s="183" t="s">
        <v>290</v>
      </c>
      <c r="G16" s="182" t="s">
        <v>232</v>
      </c>
      <c r="H16" s="52"/>
      <c r="I16" s="53"/>
      <c r="J16" s="53"/>
      <c r="K16" s="53"/>
      <c r="L16" s="53"/>
      <c r="M16" s="79"/>
    </row>
    <row r="17" spans="1:19" s="51" customFormat="1" ht="43.95" customHeight="1" x14ac:dyDescent="0.25">
      <c r="B17" s="70" t="str">
        <f>CONCATENATE("1.",Prüfkriterien_1[[#This Row],[Hilfsspalte_Num]])</f>
        <v>1.8</v>
      </c>
      <c r="C17" s="184">
        <f>ROW()-ROW(Prüfkriterien_1[[#Headers],[Hilfsspalte_Kom]])</f>
        <v>8</v>
      </c>
      <c r="D17" s="179">
        <f>(Prüfkriterien_1[Hilfsspalte_Num]+10)/10</f>
        <v>1.8</v>
      </c>
      <c r="E17" s="177" t="s">
        <v>122</v>
      </c>
      <c r="F17" s="185" t="s">
        <v>211</v>
      </c>
      <c r="G17" s="186" t="s">
        <v>233</v>
      </c>
      <c r="H17" s="52"/>
      <c r="I17" s="53"/>
      <c r="J17" s="53"/>
      <c r="K17" s="53"/>
      <c r="L17" s="53"/>
      <c r="M17" s="77"/>
    </row>
    <row r="18" spans="1:19" s="51" customFormat="1" ht="118.8" x14ac:dyDescent="0.25">
      <c r="B18" s="70" t="str">
        <f>CONCATENATE("1.",Prüfkriterien_1[[#This Row],[Hilfsspalte_Num]])</f>
        <v>1.9</v>
      </c>
      <c r="C18" s="184">
        <f>ROW()-ROW(Prüfkriterien_1[[#Headers],[Hilfsspalte_Kom]])</f>
        <v>9</v>
      </c>
      <c r="D18" s="179">
        <f>(Prüfkriterien_1[Hilfsspalte_Num]+10)/10</f>
        <v>1.9</v>
      </c>
      <c r="E18" s="177" t="s">
        <v>120</v>
      </c>
      <c r="F18" s="36" t="s">
        <v>119</v>
      </c>
      <c r="G18" s="37" t="s">
        <v>234</v>
      </c>
      <c r="H18" s="52"/>
      <c r="I18" s="53"/>
      <c r="J18" s="53"/>
      <c r="K18" s="53"/>
      <c r="L18" s="53"/>
      <c r="M18" s="79"/>
    </row>
    <row r="19" spans="1:19" s="51" customFormat="1" ht="39.6" x14ac:dyDescent="0.25">
      <c r="B19" s="70" t="str">
        <f>CONCATENATE("1.",Prüfkriterien_1[[#This Row],[Hilfsspalte_Num]])</f>
        <v>1.10</v>
      </c>
      <c r="C19" s="184">
        <f>ROW()-ROW(Prüfkriterien_1[[#Headers],[Hilfsspalte_Kom]])</f>
        <v>10</v>
      </c>
      <c r="D19" s="179">
        <f>(Prüfkriterien_1[Hilfsspalte_Num]+10)/10</f>
        <v>2</v>
      </c>
      <c r="E19" s="180" t="s">
        <v>120</v>
      </c>
      <c r="F19" s="183" t="s">
        <v>209</v>
      </c>
      <c r="G19" s="187" t="s">
        <v>235</v>
      </c>
      <c r="H19" s="72"/>
      <c r="I19" s="73"/>
      <c r="J19" s="73"/>
      <c r="K19" s="73"/>
      <c r="L19" s="73"/>
      <c r="M19" s="77"/>
    </row>
    <row r="20" spans="1:19" s="51" customFormat="1" ht="39.6" x14ac:dyDescent="0.25">
      <c r="B20" s="70" t="str">
        <f>CONCATENATE("1.",Prüfkriterien_1[[#This Row],[Hilfsspalte_Num]])</f>
        <v>1.11</v>
      </c>
      <c r="C20" s="184">
        <f>ROW()-ROW(Prüfkriterien_1[[#Headers],[Hilfsspalte_Kom]])</f>
        <v>11</v>
      </c>
      <c r="D20" s="179">
        <f>(Prüfkriterien_1[Hilfsspalte_Num]+10)/10</f>
        <v>2.1</v>
      </c>
      <c r="E20" s="180" t="s">
        <v>120</v>
      </c>
      <c r="F20" s="183" t="s">
        <v>121</v>
      </c>
      <c r="G20" s="187" t="s">
        <v>235</v>
      </c>
      <c r="H20" s="72"/>
      <c r="I20" s="73"/>
      <c r="J20" s="73"/>
      <c r="K20" s="73"/>
      <c r="L20" s="73"/>
      <c r="M20" s="77"/>
    </row>
    <row r="21" spans="1:19" s="51" customFormat="1" ht="39.6" x14ac:dyDescent="0.25">
      <c r="B21" s="70" t="str">
        <f>CONCATENATE("1.",Prüfkriterien_1[[#This Row],[Hilfsspalte_Num]])</f>
        <v>1.12</v>
      </c>
      <c r="C21" s="184">
        <f>ROW()-ROW(Prüfkriterien_1[[#Headers],[Hilfsspalte_Kom]])</f>
        <v>12</v>
      </c>
      <c r="D21" s="179">
        <f>(Prüfkriterien_1[Hilfsspalte_Num]+10)/10</f>
        <v>2.2000000000000002</v>
      </c>
      <c r="E21" s="180" t="s">
        <v>123</v>
      </c>
      <c r="F21" s="183" t="s">
        <v>125</v>
      </c>
      <c r="G21" s="182" t="s">
        <v>126</v>
      </c>
      <c r="H21" s="72"/>
      <c r="I21" s="73"/>
      <c r="J21" s="73"/>
      <c r="K21" s="73"/>
      <c r="L21" s="73"/>
      <c r="M21" s="71"/>
    </row>
    <row r="22" spans="1:19" s="51" customFormat="1" ht="79.2" x14ac:dyDescent="0.25">
      <c r="B22" s="70" t="str">
        <f>CONCATENATE("1.",Prüfkriterien_1[[#This Row],[Hilfsspalte_Num]])</f>
        <v>1.13</v>
      </c>
      <c r="C22" s="184">
        <f>ROW()-ROW(Prüfkriterien_1[[#Headers],[Hilfsspalte_Kom]])</f>
        <v>13</v>
      </c>
      <c r="D22" s="179">
        <f>(Prüfkriterien_1[Hilfsspalte_Num]+10)/10</f>
        <v>2.2999999999999998</v>
      </c>
      <c r="E22" s="180" t="s">
        <v>123</v>
      </c>
      <c r="F22" s="183" t="s">
        <v>127</v>
      </c>
      <c r="G22" s="182" t="s">
        <v>128</v>
      </c>
      <c r="H22" s="72"/>
      <c r="I22" s="73"/>
      <c r="J22" s="73"/>
      <c r="K22" s="73"/>
      <c r="L22" s="73"/>
      <c r="M22" s="71"/>
    </row>
    <row r="23" spans="1:19" s="51" customFormat="1" ht="105.6" x14ac:dyDescent="0.25">
      <c r="A23" s="76">
        <v>45140</v>
      </c>
      <c r="B23" s="175" t="str">
        <f>CONCATENATE("1.",Prüfkriterien_1[[#This Row],[Hilfsspalte_Num]])</f>
        <v>1.14</v>
      </c>
      <c r="C23" s="30">
        <f>ROW()-ROW(Prüfkriterien_1[[#Headers],[Hilfsspalte_Kom]])</f>
        <v>14</v>
      </c>
      <c r="D23" s="176">
        <f>(Prüfkriterien_1[Hilfsspalte_Num]+10)/10</f>
        <v>2.4</v>
      </c>
      <c r="E23" s="188" t="s">
        <v>124</v>
      </c>
      <c r="F23" s="183" t="s">
        <v>319</v>
      </c>
      <c r="G23" s="182" t="s">
        <v>236</v>
      </c>
      <c r="H23" s="74"/>
      <c r="I23" s="75"/>
      <c r="J23" s="75"/>
      <c r="K23" s="75"/>
      <c r="L23" s="75"/>
      <c r="M23" s="77"/>
    </row>
    <row r="24" spans="1:19" s="51" customFormat="1" ht="51.75" customHeight="1" x14ac:dyDescent="0.25">
      <c r="B24" s="70" t="str">
        <f>CONCATENATE("1.",Prüfkriterien_1[[#This Row],[Hilfsspalte_Num]])</f>
        <v>1.15</v>
      </c>
      <c r="C24" s="184">
        <f>ROW()-ROW(Prüfkriterien_1[[#Headers],[Hilfsspalte_Kom]])</f>
        <v>15</v>
      </c>
      <c r="D24" s="179">
        <f>(Prüfkriterien_1[Hilfsspalte_Num]+10)/10</f>
        <v>2.5</v>
      </c>
      <c r="E24" s="180" t="s">
        <v>114</v>
      </c>
      <c r="F24" s="183" t="s">
        <v>115</v>
      </c>
      <c r="G24" s="187" t="s">
        <v>116</v>
      </c>
      <c r="H24" s="52"/>
      <c r="I24" s="53" t="s">
        <v>37</v>
      </c>
      <c r="J24" s="53" t="s">
        <v>37</v>
      </c>
      <c r="K24" s="53"/>
      <c r="L24" s="53" t="s">
        <v>37</v>
      </c>
      <c r="M24" s="79"/>
    </row>
    <row r="25" spans="1:19" s="51" customFormat="1" ht="118.8" x14ac:dyDescent="0.25">
      <c r="B25" s="70" t="str">
        <f>CONCATENATE("1.",Prüfkriterien_1[[#This Row],[Hilfsspalte_Num]])</f>
        <v>1.16</v>
      </c>
      <c r="C25" s="184">
        <f>ROW()-ROW(Prüfkriterien_1[[#Headers],[Hilfsspalte_Kom]])</f>
        <v>16</v>
      </c>
      <c r="D25" s="179">
        <f>(Prüfkriterien_1[Hilfsspalte_Num]+10)/10</f>
        <v>2.6</v>
      </c>
      <c r="E25" s="180" t="s">
        <v>114</v>
      </c>
      <c r="F25" s="183" t="s">
        <v>118</v>
      </c>
      <c r="G25" s="182" t="s">
        <v>177</v>
      </c>
      <c r="H25" s="52"/>
      <c r="I25" s="53"/>
      <c r="J25" s="53"/>
      <c r="K25" s="53"/>
      <c r="L25" s="53"/>
      <c r="M25" s="79"/>
    </row>
    <row r="26" spans="1:19" s="51" customFormat="1" ht="92.4" x14ac:dyDescent="0.25">
      <c r="B26" s="70" t="str">
        <f>CONCATENATE("1.",Prüfkriterien_1[[#This Row],[Hilfsspalte_Num]])</f>
        <v>1.17</v>
      </c>
      <c r="C26" s="184">
        <f>ROW()-ROW(Prüfkriterien_1[[#Headers],[Hilfsspalte_Kom]])</f>
        <v>17</v>
      </c>
      <c r="D26" s="179">
        <f>(Prüfkriterien_1[Hilfsspalte_Num]+10)/10</f>
        <v>2.7</v>
      </c>
      <c r="E26" s="180" t="s">
        <v>136</v>
      </c>
      <c r="F26" s="183" t="s">
        <v>138</v>
      </c>
      <c r="G26" s="182" t="s">
        <v>178</v>
      </c>
      <c r="H26" s="52"/>
      <c r="I26" s="53"/>
      <c r="J26" s="53"/>
      <c r="K26" s="53"/>
      <c r="L26" s="53"/>
      <c r="M26" s="79"/>
    </row>
    <row r="27" spans="1:19" s="51" customFormat="1" ht="79.2" x14ac:dyDescent="0.25">
      <c r="B27" s="70" t="str">
        <f>CONCATENATE("1.",Prüfkriterien_1[[#This Row],[Hilfsspalte_Num]])</f>
        <v>1.18</v>
      </c>
      <c r="C27" s="184">
        <f>ROW()-ROW(Prüfkriterien_1[[#Headers],[Hilfsspalte_Kom]])</f>
        <v>18</v>
      </c>
      <c r="D27" s="179">
        <f>(Prüfkriterien_1[Hilfsspalte_Num]+10)/10</f>
        <v>2.8</v>
      </c>
      <c r="E27" s="180" t="s">
        <v>136</v>
      </c>
      <c r="F27" s="183" t="s">
        <v>212</v>
      </c>
      <c r="G27" s="182" t="s">
        <v>237</v>
      </c>
      <c r="H27" s="52"/>
      <c r="I27" s="53"/>
      <c r="J27" s="53"/>
      <c r="K27" s="53"/>
      <c r="L27" s="53"/>
      <c r="M27" s="77"/>
    </row>
    <row r="28" spans="1:19" s="51" customFormat="1" ht="66" x14ac:dyDescent="0.25">
      <c r="B28" s="70" t="str">
        <f>CONCATENATE("1.",Prüfkriterien_1[[#This Row],[Hilfsspalte_Num]])</f>
        <v>1.19</v>
      </c>
      <c r="C28" s="184">
        <f>ROW()-ROW(Prüfkriterien_1[[#Headers],[Hilfsspalte_Kom]])</f>
        <v>19</v>
      </c>
      <c r="D28" s="179">
        <f>(Prüfkriterien_1[Hilfsspalte_Num]+10)/10</f>
        <v>2.9</v>
      </c>
      <c r="E28" s="180" t="s">
        <v>129</v>
      </c>
      <c r="F28" s="183" t="s">
        <v>213</v>
      </c>
      <c r="G28" s="182" t="s">
        <v>214</v>
      </c>
      <c r="H28" s="52"/>
      <c r="I28" s="53"/>
      <c r="J28" s="53"/>
      <c r="K28" s="53"/>
      <c r="L28" s="53"/>
      <c r="M28" s="79"/>
    </row>
    <row r="29" spans="1:19" s="51" customFormat="1" ht="105.6" x14ac:dyDescent="0.25">
      <c r="B29" s="70" t="str">
        <f>CONCATENATE("1.",Prüfkriterien_1[[#This Row],[Hilfsspalte_Num]])</f>
        <v>1.20</v>
      </c>
      <c r="C29" s="184">
        <f>ROW()-ROW(Prüfkriterien_1[[#Headers],[Hilfsspalte_Kom]])</f>
        <v>20</v>
      </c>
      <c r="D29" s="179">
        <f>(Prüfkriterien_1[Hilfsspalte_Num]+10)/10</f>
        <v>3</v>
      </c>
      <c r="E29" s="180" t="s">
        <v>129</v>
      </c>
      <c r="F29" s="183" t="s">
        <v>215</v>
      </c>
      <c r="G29" s="182" t="s">
        <v>216</v>
      </c>
      <c r="H29" s="52"/>
      <c r="I29" s="53"/>
      <c r="J29" s="53"/>
      <c r="K29" s="53"/>
      <c r="L29" s="53"/>
      <c r="M29" s="79"/>
    </row>
    <row r="30" spans="1:19" s="51" customFormat="1" ht="45.45" customHeight="1" x14ac:dyDescent="0.25">
      <c r="B30" s="70" t="str">
        <f>CONCATENATE("1.",Prüfkriterien_1[[#This Row],[Hilfsspalte_Num]])</f>
        <v>1.21</v>
      </c>
      <c r="C30" s="184">
        <f>ROW()-ROW(Prüfkriterien_1[[#Headers],[Hilfsspalte_Kom]])</f>
        <v>21</v>
      </c>
      <c r="D30" s="179">
        <f>(Prüfkriterien_1[Hilfsspalte_Num]+10)/10</f>
        <v>3.1</v>
      </c>
      <c r="E30" s="180" t="s">
        <v>130</v>
      </c>
      <c r="F30" s="183" t="s">
        <v>291</v>
      </c>
      <c r="G30" s="182" t="s">
        <v>131</v>
      </c>
      <c r="H30" s="52"/>
      <c r="I30" s="53"/>
      <c r="J30" s="53"/>
      <c r="K30" s="53"/>
      <c r="L30" s="53"/>
      <c r="M30" s="79"/>
    </row>
    <row r="31" spans="1:19" s="51" customFormat="1" ht="92.4" x14ac:dyDescent="0.25">
      <c r="B31" s="70" t="str">
        <f>CONCATENATE("1.",Prüfkriterien_1[[#This Row],[Hilfsspalte_Num]])</f>
        <v>1.22</v>
      </c>
      <c r="C31" s="184">
        <f>ROW()-ROW(Prüfkriterien_1[[#Headers],[Hilfsspalte_Kom]])</f>
        <v>22</v>
      </c>
      <c r="D31" s="179">
        <f>(Prüfkriterien_1[Hilfsspalte_Num]+10)/10</f>
        <v>3.2</v>
      </c>
      <c r="E31" s="180" t="s">
        <v>130</v>
      </c>
      <c r="F31" s="183" t="s">
        <v>132</v>
      </c>
      <c r="G31" s="182" t="s">
        <v>133</v>
      </c>
      <c r="H31" s="52"/>
      <c r="I31" s="53"/>
      <c r="J31" s="53"/>
      <c r="K31" s="53"/>
      <c r="L31" s="53"/>
      <c r="M31" s="79"/>
    </row>
    <row r="32" spans="1:19" x14ac:dyDescent="0.25">
      <c r="B32" s="189" t="s">
        <v>112</v>
      </c>
      <c r="C32" s="190"/>
      <c r="D32" s="190"/>
      <c r="E32" s="190"/>
      <c r="F32" s="190"/>
      <c r="G32" s="190"/>
      <c r="H32" s="190"/>
      <c r="I32" s="190"/>
      <c r="J32" s="190"/>
      <c r="K32" s="190"/>
      <c r="L32" s="190"/>
      <c r="M32" s="191"/>
      <c r="S32" s="51"/>
    </row>
    <row r="33" spans="2:19" s="42" customFormat="1" hidden="1" x14ac:dyDescent="0.25">
      <c r="B33" s="38" t="s">
        <v>40</v>
      </c>
      <c r="C33" s="39" t="s">
        <v>41</v>
      </c>
      <c r="D33" s="39" t="s">
        <v>42</v>
      </c>
      <c r="E33" s="26" t="s">
        <v>43</v>
      </c>
      <c r="F33" s="27" t="s">
        <v>44</v>
      </c>
      <c r="G33" s="27" t="s">
        <v>47</v>
      </c>
      <c r="H33" s="28" t="s">
        <v>48</v>
      </c>
      <c r="I33" s="28" t="s">
        <v>49</v>
      </c>
      <c r="J33" s="28" t="s">
        <v>50</v>
      </c>
      <c r="K33" s="28" t="s">
        <v>51</v>
      </c>
      <c r="L33" s="28" t="s">
        <v>52</v>
      </c>
      <c r="M33" s="29" t="s">
        <v>53</v>
      </c>
      <c r="S33" s="40"/>
    </row>
    <row r="34" spans="2:19" s="42" customFormat="1" ht="39.450000000000003" customHeight="1" x14ac:dyDescent="0.25">
      <c r="B34" s="25" t="str">
        <f>CONCATENATE("2.",Prüfkriterien_2[[#This Row],[Spalte2]])</f>
        <v>2.1</v>
      </c>
      <c r="C34" s="30">
        <f>ROW()-ROW(Prüfkriterien_2[[#Headers],[Spalte3]])</f>
        <v>1</v>
      </c>
      <c r="D34" s="30">
        <f>(Prüfkriterien_2[[#This Row],[Spalte2]]+20)/10</f>
        <v>2.1</v>
      </c>
      <c r="E34" s="192" t="s">
        <v>113</v>
      </c>
      <c r="F34" s="182" t="s">
        <v>292</v>
      </c>
      <c r="G34" s="37" t="s">
        <v>243</v>
      </c>
      <c r="H34" s="33"/>
      <c r="I34" s="33"/>
      <c r="J34" s="33"/>
      <c r="K34" s="33"/>
      <c r="L34" s="33"/>
      <c r="M34" s="77"/>
    </row>
    <row r="35" spans="2:19" s="42" customFormat="1" ht="79.2" x14ac:dyDescent="0.25">
      <c r="B35" s="25" t="str">
        <f>CONCATENATE("2.",Prüfkriterien_2[[#This Row],[Spalte2]])</f>
        <v>2.2</v>
      </c>
      <c r="C35" s="30">
        <f>ROW()-ROW(Prüfkriterien_2[[#Headers],[Spalte3]])</f>
        <v>2</v>
      </c>
      <c r="D35" s="30">
        <f>(Prüfkriterien_2[[#This Row],[Spalte2]]+20)/10</f>
        <v>2.2000000000000002</v>
      </c>
      <c r="E35" s="192" t="s">
        <v>111</v>
      </c>
      <c r="F35" s="186" t="s">
        <v>217</v>
      </c>
      <c r="G35" s="186" t="s">
        <v>242</v>
      </c>
      <c r="H35" s="33"/>
      <c r="I35" s="33" t="s">
        <v>37</v>
      </c>
      <c r="J35" s="33" t="s">
        <v>37</v>
      </c>
      <c r="K35" s="33"/>
      <c r="L35" s="33"/>
      <c r="M35" s="77"/>
    </row>
    <row r="36" spans="2:19" s="42" customFormat="1" ht="52.8" x14ac:dyDescent="0.25">
      <c r="B36" s="25" t="str">
        <f>CONCATENATE("2.",Prüfkriterien_2[[#This Row],[Spalte2]])</f>
        <v>2.3</v>
      </c>
      <c r="C36" s="30">
        <f>ROW()-ROW(Prüfkriterien_2[[#Headers],[Spalte3]])</f>
        <v>3</v>
      </c>
      <c r="D36" s="30">
        <f>(Prüfkriterien_2[[#This Row],[Spalte2]]+20)/10</f>
        <v>2.2999999999999998</v>
      </c>
      <c r="E36" s="192" t="s">
        <v>111</v>
      </c>
      <c r="F36" s="186" t="s">
        <v>218</v>
      </c>
      <c r="G36" s="193" t="s">
        <v>147</v>
      </c>
      <c r="H36" s="33"/>
      <c r="I36" s="33" t="s">
        <v>37</v>
      </c>
      <c r="J36" s="33" t="s">
        <v>37</v>
      </c>
      <c r="K36" s="33"/>
      <c r="L36" s="33"/>
      <c r="M36" s="71"/>
    </row>
    <row r="37" spans="2:19" s="42" customFormat="1" ht="79.2" x14ac:dyDescent="0.25">
      <c r="B37" s="25" t="str">
        <f>CONCATENATE("2.",Prüfkriterien_2[[#This Row],[Spalte2]])</f>
        <v>2.4</v>
      </c>
      <c r="C37" s="30">
        <f>ROW()-ROW(Prüfkriterien_2[[#Headers],[Spalte3]])</f>
        <v>4</v>
      </c>
      <c r="D37" s="30">
        <f>(Prüfkriterien_2[[#This Row],[Spalte2]]+20)/10</f>
        <v>2.4</v>
      </c>
      <c r="E37" s="192" t="s">
        <v>111</v>
      </c>
      <c r="F37" s="186" t="s">
        <v>219</v>
      </c>
      <c r="G37" s="186" t="s">
        <v>238</v>
      </c>
      <c r="H37" s="33"/>
      <c r="I37" s="33" t="s">
        <v>37</v>
      </c>
      <c r="J37" s="33" t="s">
        <v>37</v>
      </c>
      <c r="K37" s="33"/>
      <c r="L37" s="33"/>
      <c r="M37" s="41"/>
    </row>
    <row r="38" spans="2:19" s="42" customFormat="1" ht="105.6" x14ac:dyDescent="0.25">
      <c r="B38" s="25" t="str">
        <f>CONCATENATE("2.",Prüfkriterien_2[[#This Row],[Spalte2]])</f>
        <v>2.5</v>
      </c>
      <c r="C38" s="30">
        <f>ROW()-ROW(Prüfkriterien_2[[#Headers],[Spalte3]])</f>
        <v>5</v>
      </c>
      <c r="D38" s="30">
        <f>(Prüfkriterien_2[[#This Row],[Spalte2]]+20)/10</f>
        <v>2.5</v>
      </c>
      <c r="E38" s="192" t="s">
        <v>111</v>
      </c>
      <c r="F38" s="182" t="s">
        <v>117</v>
      </c>
      <c r="G38" s="182" t="s">
        <v>239</v>
      </c>
      <c r="H38" s="33"/>
      <c r="I38" s="33" t="s">
        <v>37</v>
      </c>
      <c r="J38" s="33" t="s">
        <v>37</v>
      </c>
      <c r="K38" s="33"/>
      <c r="L38" s="33"/>
      <c r="M38" s="41"/>
    </row>
    <row r="39" spans="2:19" s="42" customFormat="1" ht="52.8" x14ac:dyDescent="0.25">
      <c r="B39" s="25" t="str">
        <f>CONCATENATE("2.",Prüfkriterien_2[[#This Row],[Spalte2]])</f>
        <v>2.6</v>
      </c>
      <c r="C39" s="30">
        <f>ROW()-ROW(Prüfkriterien_2[[#Headers],[Spalte3]])</f>
        <v>6</v>
      </c>
      <c r="D39" s="30">
        <f>(Prüfkriterien_2[[#This Row],[Spalte2]]+20)/10</f>
        <v>2.6</v>
      </c>
      <c r="E39" s="192" t="s">
        <v>114</v>
      </c>
      <c r="F39" s="182" t="s">
        <v>134</v>
      </c>
      <c r="G39" s="182" t="s">
        <v>135</v>
      </c>
      <c r="H39" s="33"/>
      <c r="I39" s="33"/>
      <c r="J39" s="33"/>
      <c r="K39" s="33"/>
      <c r="L39" s="33"/>
      <c r="M39" s="41"/>
    </row>
    <row r="40" spans="2:19" s="42" customFormat="1" ht="67.95" customHeight="1" x14ac:dyDescent="0.25">
      <c r="B40" s="25" t="str">
        <f>CONCATENATE("2.",Prüfkriterien_2[[#This Row],[Spalte2]])</f>
        <v>2.7</v>
      </c>
      <c r="C40" s="30">
        <f>ROW()-ROW(Prüfkriterien_2[[#Headers],[Spalte3]])</f>
        <v>7</v>
      </c>
      <c r="D40" s="30">
        <f>(Prüfkriterien_2[[#This Row],[Spalte2]]+20)/10</f>
        <v>2.7</v>
      </c>
      <c r="E40" s="192" t="s">
        <v>139</v>
      </c>
      <c r="F40" s="182" t="s">
        <v>140</v>
      </c>
      <c r="G40" s="182" t="s">
        <v>326</v>
      </c>
      <c r="H40" s="33"/>
      <c r="I40" s="33" t="s">
        <v>37</v>
      </c>
      <c r="J40" s="33" t="s">
        <v>37</v>
      </c>
      <c r="K40" s="33"/>
      <c r="L40" s="33" t="s">
        <v>37</v>
      </c>
      <c r="M40" s="41"/>
    </row>
    <row r="41" spans="2:19" s="42" customFormat="1" ht="46.05" customHeight="1" x14ac:dyDescent="0.25">
      <c r="B41" s="25" t="str">
        <f>CONCATENATE("2.",Prüfkriterien_2[[#This Row],[Spalte2]])</f>
        <v>2.8</v>
      </c>
      <c r="C41" s="30">
        <f>ROW()-ROW(Prüfkriterien_2[[#Headers],[Spalte3]])</f>
        <v>8</v>
      </c>
      <c r="D41" s="30">
        <f>(Prüfkriterien_2[[#This Row],[Spalte2]]+20)/10</f>
        <v>2.8</v>
      </c>
      <c r="E41" s="192" t="s">
        <v>146</v>
      </c>
      <c r="F41" s="182" t="s">
        <v>145</v>
      </c>
      <c r="G41" s="182" t="s">
        <v>240</v>
      </c>
      <c r="H41" s="33"/>
      <c r="I41" s="33"/>
      <c r="J41" s="33"/>
      <c r="K41" s="33"/>
      <c r="L41" s="33"/>
      <c r="M41" s="41"/>
    </row>
    <row r="42" spans="2:19" s="42" customFormat="1" ht="52.8" x14ac:dyDescent="0.25">
      <c r="B42" s="25" t="str">
        <f>CONCATENATE("2.",Prüfkriterien_2[[#This Row],[Spalte2]])</f>
        <v>2.9</v>
      </c>
      <c r="C42" s="30">
        <f>ROW()-ROW(Prüfkriterien_2[[#Headers],[Spalte3]])</f>
        <v>9</v>
      </c>
      <c r="D42" s="30">
        <f>(Prüfkriterien_2[[#This Row],[Spalte2]]+20)/10</f>
        <v>2.9</v>
      </c>
      <c r="E42" s="192" t="s">
        <v>149</v>
      </c>
      <c r="F42" s="182" t="s">
        <v>148</v>
      </c>
      <c r="G42" s="182" t="s">
        <v>150</v>
      </c>
      <c r="H42" s="33"/>
      <c r="I42" s="33" t="s">
        <v>37</v>
      </c>
      <c r="J42" s="33" t="s">
        <v>37</v>
      </c>
      <c r="K42" s="33"/>
      <c r="L42" s="33" t="s">
        <v>37</v>
      </c>
      <c r="M42" s="41"/>
    </row>
    <row r="43" spans="2:19" s="42" customFormat="1" ht="46.95" customHeight="1" x14ac:dyDescent="0.25">
      <c r="B43" s="25" t="str">
        <f>CONCATENATE("2.",Prüfkriterien_2[[#This Row],[Spalte2]])</f>
        <v>2.10</v>
      </c>
      <c r="C43" s="30">
        <f>ROW()-ROW(Prüfkriterien_2[[#Headers],[Spalte3]])</f>
        <v>10</v>
      </c>
      <c r="D43" s="30">
        <f>(Prüfkriterien_2[[#This Row],[Spalte2]]+20)/10</f>
        <v>3</v>
      </c>
      <c r="E43" s="192" t="s">
        <v>141</v>
      </c>
      <c r="F43" s="182" t="s">
        <v>143</v>
      </c>
      <c r="G43" s="182" t="s">
        <v>144</v>
      </c>
      <c r="H43" s="33"/>
      <c r="I43" s="33" t="s">
        <v>37</v>
      </c>
      <c r="J43" s="33" t="s">
        <v>37</v>
      </c>
      <c r="K43" s="33"/>
      <c r="L43" s="33" t="s">
        <v>37</v>
      </c>
      <c r="M43" s="71"/>
    </row>
    <row r="44" spans="2:19" x14ac:dyDescent="0.25">
      <c r="B44" s="194" t="s">
        <v>137</v>
      </c>
      <c r="C44" s="195"/>
      <c r="D44" s="195"/>
      <c r="E44" s="195"/>
      <c r="F44" s="195"/>
      <c r="G44" s="195"/>
      <c r="H44" s="195"/>
      <c r="I44" s="195"/>
      <c r="J44" s="195"/>
      <c r="K44" s="195"/>
      <c r="L44" s="195"/>
      <c r="M44" s="196"/>
      <c r="S44" s="42"/>
    </row>
    <row r="45" spans="2:19" s="42" customFormat="1" hidden="1" x14ac:dyDescent="0.25">
      <c r="B45" s="38" t="s">
        <v>40</v>
      </c>
      <c r="C45" s="39" t="s">
        <v>41</v>
      </c>
      <c r="D45" s="39" t="s">
        <v>42</v>
      </c>
      <c r="E45" s="26" t="s">
        <v>43</v>
      </c>
      <c r="F45" s="27" t="s">
        <v>44</v>
      </c>
      <c r="G45" s="27" t="s">
        <v>47</v>
      </c>
      <c r="H45" s="28" t="s">
        <v>48</v>
      </c>
      <c r="I45" s="28" t="s">
        <v>49</v>
      </c>
      <c r="J45" s="28" t="s">
        <v>50</v>
      </c>
      <c r="K45" s="28" t="s">
        <v>51</v>
      </c>
      <c r="L45" s="28" t="s">
        <v>52</v>
      </c>
      <c r="M45" s="29" t="s">
        <v>53</v>
      </c>
      <c r="S45" s="40"/>
    </row>
    <row r="46" spans="2:19" s="42" customFormat="1" ht="66" x14ac:dyDescent="0.25">
      <c r="B46" s="25" t="str">
        <f>CONCATENATE("3.",Prüfkriterien_3[[#This Row],[Spalte2]])</f>
        <v>3.1</v>
      </c>
      <c r="C46" s="30">
        <f>ROW()-ROW(Prüfkriterien_3[[#Headers],[Spalte3]])</f>
        <v>1</v>
      </c>
      <c r="D46" s="30">
        <f>(Prüfkriterien_3[[#This Row],[Spalte2]]+30)/10</f>
        <v>3.1</v>
      </c>
      <c r="E46" s="192" t="s">
        <v>151</v>
      </c>
      <c r="F46" s="37" t="s">
        <v>152</v>
      </c>
      <c r="G46" s="37" t="s">
        <v>241</v>
      </c>
      <c r="H46" s="33"/>
      <c r="I46" s="33"/>
      <c r="J46" s="33"/>
      <c r="K46" s="33"/>
      <c r="L46" s="33"/>
      <c r="M46" s="41"/>
    </row>
    <row r="47" spans="2:19" s="42" customFormat="1" ht="53.25" customHeight="1" x14ac:dyDescent="0.25">
      <c r="B47" s="25" t="str">
        <f>CONCATENATE("3.",Prüfkriterien_3[[#This Row],[Spalte2]])</f>
        <v>3.2</v>
      </c>
      <c r="C47" s="30">
        <f>ROW()-ROW(Prüfkriterien_3[[#Headers],[Spalte3]])</f>
        <v>2</v>
      </c>
      <c r="D47" s="30">
        <f>(Prüfkriterien_3[[#This Row],[Spalte2]]+30)/10</f>
        <v>3.2</v>
      </c>
      <c r="E47" s="192" t="s">
        <v>154</v>
      </c>
      <c r="F47" s="37" t="s">
        <v>153</v>
      </c>
      <c r="G47" s="37" t="s">
        <v>155</v>
      </c>
      <c r="H47" s="33"/>
      <c r="I47" s="33" t="s">
        <v>37</v>
      </c>
      <c r="J47" s="33" t="s">
        <v>37</v>
      </c>
      <c r="K47" s="33"/>
      <c r="L47" s="33" t="s">
        <v>37</v>
      </c>
      <c r="M47" s="41"/>
    </row>
    <row r="48" spans="2:19" s="42" customFormat="1" ht="66" x14ac:dyDescent="0.25">
      <c r="B48" s="25" t="str">
        <f>CONCATENATE("3.",Prüfkriterien_3[[#This Row],[Spalte2]])</f>
        <v>3.3</v>
      </c>
      <c r="C48" s="30">
        <f>ROW()-ROW(Prüfkriterien_3[[#Headers],[Spalte3]])</f>
        <v>3</v>
      </c>
      <c r="D48" s="30">
        <f>(Prüfkriterien_3[[#This Row],[Spalte2]]+30)/10</f>
        <v>3.3</v>
      </c>
      <c r="E48" s="192" t="s">
        <v>159</v>
      </c>
      <c r="F48" s="37" t="s">
        <v>256</v>
      </c>
      <c r="G48" s="182" t="s">
        <v>160</v>
      </c>
      <c r="H48" s="75"/>
      <c r="I48" s="75"/>
      <c r="J48" s="75"/>
      <c r="K48" s="75"/>
      <c r="L48" s="75"/>
      <c r="M48" s="71"/>
    </row>
    <row r="49" spans="2:13" s="42" customFormat="1" ht="47.55" customHeight="1" x14ac:dyDescent="0.25">
      <c r="B49" s="25" t="str">
        <f>CONCATENATE("3.",Prüfkriterien_3[[#This Row],[Spalte2]])</f>
        <v>3.4</v>
      </c>
      <c r="C49" s="30">
        <f>ROW()-ROW(Prüfkriterien_3[[#Headers],[Spalte3]])</f>
        <v>4</v>
      </c>
      <c r="D49" s="30">
        <f>(Prüfkriterien_3[[#This Row],[Spalte2]]+30)/10</f>
        <v>3.4</v>
      </c>
      <c r="E49" s="192" t="s">
        <v>159</v>
      </c>
      <c r="F49" s="37" t="s">
        <v>161</v>
      </c>
      <c r="G49" s="182" t="s">
        <v>244</v>
      </c>
      <c r="H49" s="75"/>
      <c r="I49" s="75"/>
      <c r="J49" s="75"/>
      <c r="K49" s="75"/>
      <c r="L49" s="75"/>
      <c r="M49" s="77"/>
    </row>
    <row r="50" spans="2:13" s="42" customFormat="1" ht="50.25" customHeight="1" x14ac:dyDescent="0.25">
      <c r="B50" s="25" t="str">
        <f>CONCATENATE("3.",Prüfkriterien_3[[#This Row],[Spalte2]])</f>
        <v>3.5</v>
      </c>
      <c r="C50" s="30">
        <f>ROW()-ROW(Prüfkriterien_3[[#Headers],[Spalte3]])</f>
        <v>5</v>
      </c>
      <c r="D50" s="30">
        <f>(Prüfkriterien_3[[#This Row],[Spalte2]]+30)/10</f>
        <v>3.5</v>
      </c>
      <c r="E50" s="192" t="s">
        <v>156</v>
      </c>
      <c r="F50" s="37" t="s">
        <v>157</v>
      </c>
      <c r="G50" s="182" t="s">
        <v>158</v>
      </c>
      <c r="H50" s="75"/>
      <c r="I50" s="75"/>
      <c r="J50" s="75"/>
      <c r="K50" s="75"/>
      <c r="L50" s="75"/>
      <c r="M50" s="71"/>
    </row>
    <row r="51" spans="2:13" s="42" customFormat="1" ht="53.25" customHeight="1" x14ac:dyDescent="0.25">
      <c r="B51" s="68" t="str">
        <f>CONCATENATE("3.",Prüfkriterien_3[[#This Row],[Spalte2]])</f>
        <v>3.6</v>
      </c>
      <c r="C51" s="69">
        <f>ROW()-ROW(Prüfkriterien_3[[#Headers],[Spalte3]])</f>
        <v>6</v>
      </c>
      <c r="D51" s="69">
        <f>(Prüfkriterien_3[[#This Row],[Spalte2]]+30)/10</f>
        <v>3.6</v>
      </c>
      <c r="E51" s="192" t="s">
        <v>141</v>
      </c>
      <c r="F51" s="37" t="s">
        <v>142</v>
      </c>
      <c r="G51" s="182" t="s">
        <v>245</v>
      </c>
      <c r="H51" s="75"/>
      <c r="I51" s="75"/>
      <c r="J51" s="75"/>
      <c r="K51" s="75"/>
      <c r="L51" s="75"/>
      <c r="M51" s="77"/>
    </row>
    <row r="52" spans="2:13" s="42" customFormat="1" ht="142.19999999999999" customHeight="1" x14ac:dyDescent="0.25">
      <c r="B52" s="68" t="str">
        <f>CONCATENATE("3.",Prüfkriterien_3[[#This Row],[Spalte2]])</f>
        <v>3.7</v>
      </c>
      <c r="C52" s="69">
        <f>ROW()-ROW(Prüfkriterien_3[[#Headers],[Spalte3]])</f>
        <v>7</v>
      </c>
      <c r="D52" s="69">
        <f>(Prüfkriterien_3[[#This Row],[Spalte2]]+30)/10</f>
        <v>3.7</v>
      </c>
      <c r="E52" s="192" t="s">
        <v>162</v>
      </c>
      <c r="F52" s="37" t="s">
        <v>163</v>
      </c>
      <c r="G52" s="182" t="s">
        <v>322</v>
      </c>
      <c r="H52" s="75"/>
      <c r="I52" s="75"/>
      <c r="J52" s="75"/>
      <c r="K52" s="75"/>
      <c r="L52" s="75"/>
      <c r="M52" s="77"/>
    </row>
    <row r="53" spans="2:13" s="42" customFormat="1" ht="52.8" x14ac:dyDescent="0.25">
      <c r="B53" s="68" t="str">
        <f>CONCATENATE("3.",Prüfkriterien_3[[#This Row],[Spalte2]])</f>
        <v>3.8</v>
      </c>
      <c r="C53" s="69">
        <f>ROW()-ROW(Prüfkriterien_3[[#Headers],[Spalte3]])</f>
        <v>8</v>
      </c>
      <c r="D53" s="69">
        <f>(Prüfkriterien_3[[#This Row],[Spalte2]]+30)/10</f>
        <v>3.8</v>
      </c>
      <c r="E53" s="192" t="s">
        <v>162</v>
      </c>
      <c r="F53" s="37" t="s">
        <v>164</v>
      </c>
      <c r="G53" s="182" t="s">
        <v>165</v>
      </c>
      <c r="H53" s="75"/>
      <c r="I53" s="75"/>
      <c r="J53" s="75"/>
      <c r="K53" s="75"/>
      <c r="L53" s="75"/>
      <c r="M53" s="80"/>
    </row>
    <row r="54" spans="2:13" s="42" customFormat="1" ht="52.8" x14ac:dyDescent="0.25">
      <c r="B54" s="68" t="str">
        <f>CONCATENATE("3.",Prüfkriterien_3[[#This Row],[Spalte2]])</f>
        <v>3.9</v>
      </c>
      <c r="C54" s="69">
        <f>ROW()-ROW(Prüfkriterien_3[[#Headers],[Spalte3]])</f>
        <v>9</v>
      </c>
      <c r="D54" s="69">
        <f>(Prüfkriterien_3[[#This Row],[Spalte2]]+30)/10</f>
        <v>3.9</v>
      </c>
      <c r="E54" s="192" t="s">
        <v>166</v>
      </c>
      <c r="F54" s="37" t="s">
        <v>167</v>
      </c>
      <c r="G54" s="182" t="s">
        <v>246</v>
      </c>
      <c r="H54" s="75"/>
      <c r="I54" s="75"/>
      <c r="J54" s="75"/>
      <c r="K54" s="75"/>
      <c r="L54" s="75"/>
      <c r="M54" s="77"/>
    </row>
    <row r="55" spans="2:13" s="42" customFormat="1" ht="92.4" x14ac:dyDescent="0.25">
      <c r="B55" s="68" t="str">
        <f>CONCATENATE("3.",Prüfkriterien_3[[#This Row],[Spalte2]])</f>
        <v>3.10</v>
      </c>
      <c r="C55" s="69">
        <f>ROW()-ROW(Prüfkriterien_3[[#Headers],[Spalte3]])</f>
        <v>10</v>
      </c>
      <c r="D55" s="69">
        <f>(Prüfkriterien_3[[#This Row],[Spalte2]]+30)/10</f>
        <v>4</v>
      </c>
      <c r="E55" s="192" t="s">
        <v>168</v>
      </c>
      <c r="F55" s="37" t="s">
        <v>169</v>
      </c>
      <c r="G55" s="182" t="s">
        <v>247</v>
      </c>
      <c r="H55" s="75"/>
      <c r="I55" s="75"/>
      <c r="J55" s="75"/>
      <c r="K55" s="75"/>
      <c r="L55" s="75"/>
      <c r="M55" s="77"/>
    </row>
    <row r="56" spans="2:13" s="42" customFormat="1" ht="145.19999999999999" x14ac:dyDescent="0.25">
      <c r="B56" s="68" t="str">
        <f>CONCATENATE("3.",Prüfkriterien_3[[#This Row],[Spalte2]])</f>
        <v>3.11</v>
      </c>
      <c r="C56" s="69">
        <f>ROW()-ROW(Prüfkriterien_3[[#Headers],[Spalte3]])</f>
        <v>11</v>
      </c>
      <c r="D56" s="69">
        <f>(Prüfkriterien_3[[#This Row],[Spalte2]]+30)/10</f>
        <v>4.0999999999999996</v>
      </c>
      <c r="E56" s="192" t="s">
        <v>170</v>
      </c>
      <c r="F56" s="182" t="s">
        <v>171</v>
      </c>
      <c r="G56" s="182" t="s">
        <v>248</v>
      </c>
      <c r="H56" s="33"/>
      <c r="I56" s="33"/>
      <c r="J56" s="33"/>
      <c r="K56" s="33"/>
      <c r="L56" s="33"/>
      <c r="M56" s="77"/>
    </row>
    <row r="57" spans="2:13" s="42" customFormat="1" ht="43.5" customHeight="1" x14ac:dyDescent="0.25">
      <c r="B57" s="68" t="str">
        <f>CONCATENATE("3.",Prüfkriterien_3[[#This Row],[Spalte2]])</f>
        <v>3.12</v>
      </c>
      <c r="C57" s="69">
        <f>ROW()-ROW(Prüfkriterien_3[[#Headers],[Spalte3]])</f>
        <v>12</v>
      </c>
      <c r="D57" s="69">
        <f>(Prüfkriterien_3[[#This Row],[Spalte2]]+30)/10</f>
        <v>4.2</v>
      </c>
      <c r="E57" s="192" t="s">
        <v>170</v>
      </c>
      <c r="F57" s="182" t="s">
        <v>172</v>
      </c>
      <c r="G57" s="182" t="s">
        <v>249</v>
      </c>
      <c r="H57" s="33"/>
      <c r="I57" s="33" t="s">
        <v>37</v>
      </c>
      <c r="J57" s="33" t="s">
        <v>37</v>
      </c>
      <c r="K57" s="33"/>
      <c r="L57" s="33" t="s">
        <v>37</v>
      </c>
      <c r="M57" s="77"/>
    </row>
    <row r="58" spans="2:13" s="42" customFormat="1" ht="52.8" x14ac:dyDescent="0.25">
      <c r="B58" s="68" t="str">
        <f>CONCATENATE("3.",Prüfkriterien_3[[#This Row],[Spalte2]])</f>
        <v>3.13</v>
      </c>
      <c r="C58" s="69">
        <f>ROW()-ROW(Prüfkriterien_3[[#Headers],[Spalte3]])</f>
        <v>13</v>
      </c>
      <c r="D58" s="69">
        <f>(Prüfkriterien_3[[#This Row],[Spalte2]]+30)/10</f>
        <v>4.3</v>
      </c>
      <c r="E58" s="192" t="s">
        <v>170</v>
      </c>
      <c r="F58" s="182" t="s">
        <v>250</v>
      </c>
      <c r="G58" s="182" t="s">
        <v>173</v>
      </c>
      <c r="H58" s="33"/>
      <c r="I58" s="33"/>
      <c r="J58" s="33"/>
      <c r="K58" s="33"/>
      <c r="L58" s="33"/>
      <c r="M58" s="77"/>
    </row>
    <row r="59" spans="2:13" s="42" customFormat="1" ht="66" x14ac:dyDescent="0.25">
      <c r="B59" s="68" t="str">
        <f>CONCATENATE("3.",Prüfkriterien_3[[#This Row],[Spalte2]])</f>
        <v>3.14</v>
      </c>
      <c r="C59" s="69">
        <f>ROW()-ROW(Prüfkriterien_3[[#Headers],[Spalte3]])</f>
        <v>14</v>
      </c>
      <c r="D59" s="69">
        <f>(Prüfkriterien_3[[#This Row],[Spalte2]]+30)/10</f>
        <v>4.4000000000000004</v>
      </c>
      <c r="E59" s="192" t="s">
        <v>174</v>
      </c>
      <c r="F59" s="182" t="s">
        <v>175</v>
      </c>
      <c r="G59" s="182" t="s">
        <v>251</v>
      </c>
      <c r="H59" s="33"/>
      <c r="I59" s="33"/>
      <c r="J59" s="33"/>
      <c r="K59" s="33"/>
      <c r="L59" s="33"/>
      <c r="M59" s="77"/>
    </row>
    <row r="60" spans="2:13" s="42" customFormat="1" ht="40.950000000000003" customHeight="1" x14ac:dyDescent="0.25">
      <c r="B60" s="68" t="str">
        <f>CONCATENATE("3.",Prüfkriterien_3[[#This Row],[Spalte2]])</f>
        <v>3.15</v>
      </c>
      <c r="C60" s="69">
        <f>ROW()-ROW(Prüfkriterien_3[[#Headers],[Spalte3]])</f>
        <v>15</v>
      </c>
      <c r="D60" s="69">
        <f>(Prüfkriterien_3[[#This Row],[Spalte2]]+30)/10</f>
        <v>4.5</v>
      </c>
      <c r="E60" s="192" t="s">
        <v>176</v>
      </c>
      <c r="F60" s="182" t="s">
        <v>255</v>
      </c>
      <c r="G60" s="182" t="s">
        <v>257</v>
      </c>
      <c r="H60" s="33"/>
      <c r="I60" s="33" t="s">
        <v>37</v>
      </c>
      <c r="J60" s="33" t="s">
        <v>37</v>
      </c>
      <c r="K60" s="33"/>
      <c r="L60" s="33"/>
      <c r="M60" s="80"/>
    </row>
    <row r="61" spans="2:13" s="42" customFormat="1" ht="52.8" x14ac:dyDescent="0.25">
      <c r="B61" s="68" t="str">
        <f>CONCATENATE("3.",Prüfkriterien_3[[#This Row],[Spalte2]])</f>
        <v>3.16</v>
      </c>
      <c r="C61" s="69">
        <f>ROW()-ROW(Prüfkriterien_3[[#Headers],[Spalte3]])</f>
        <v>16</v>
      </c>
      <c r="D61" s="69">
        <f>(Prüfkriterien_3[[#This Row],[Spalte2]]+30)/10</f>
        <v>4.5999999999999996</v>
      </c>
      <c r="E61" s="192" t="s">
        <v>176</v>
      </c>
      <c r="F61" s="182" t="s">
        <v>258</v>
      </c>
      <c r="G61" s="182" t="s">
        <v>252</v>
      </c>
      <c r="H61" s="33"/>
      <c r="I61" s="33"/>
      <c r="J61" s="33"/>
      <c r="K61" s="33"/>
      <c r="L61" s="33"/>
      <c r="M61" s="80"/>
    </row>
    <row r="62" spans="2:13" s="42" customFormat="1" ht="52.8" x14ac:dyDescent="0.25">
      <c r="B62" s="68" t="str">
        <f>CONCATENATE("3.",Prüfkriterien_3[[#This Row],[Spalte2]])</f>
        <v>3.17</v>
      </c>
      <c r="C62" s="69">
        <f>ROW()-ROW(Prüfkriterien_3[[#Headers],[Spalte3]])</f>
        <v>17</v>
      </c>
      <c r="D62" s="69">
        <f>(Prüfkriterien_3[[#This Row],[Spalte2]]+30)/10</f>
        <v>4.7</v>
      </c>
      <c r="E62" s="192" t="s">
        <v>176</v>
      </c>
      <c r="F62" s="182" t="s">
        <v>259</v>
      </c>
      <c r="G62" s="187" t="s">
        <v>253</v>
      </c>
      <c r="H62" s="33"/>
      <c r="I62" s="33"/>
      <c r="J62" s="33"/>
      <c r="K62" s="33"/>
      <c r="L62" s="33"/>
      <c r="M62" s="77"/>
    </row>
    <row r="63" spans="2:13" s="42" customFormat="1" ht="44.55" customHeight="1" x14ac:dyDescent="0.25">
      <c r="B63" s="68" t="str">
        <f>CONCATENATE("3.",Prüfkriterien_3[[#This Row],[Spalte2]])</f>
        <v>3.18</v>
      </c>
      <c r="C63" s="69">
        <f>ROW()-ROW(Prüfkriterien_3[[#Headers],[Spalte3]])</f>
        <v>18</v>
      </c>
      <c r="D63" s="69">
        <f>(Prüfkriterien_3[[#This Row],[Spalte2]]+30)/10</f>
        <v>4.8</v>
      </c>
      <c r="E63" s="192" t="s">
        <v>176</v>
      </c>
      <c r="F63" s="182" t="s">
        <v>260</v>
      </c>
      <c r="G63" s="187" t="s">
        <v>254</v>
      </c>
      <c r="H63" s="33"/>
      <c r="I63" s="33"/>
      <c r="J63" s="33"/>
      <c r="K63" s="33"/>
      <c r="L63" s="33"/>
      <c r="M63" s="77"/>
    </row>
    <row r="64" spans="2:13" s="42" customFormat="1" ht="48.75" customHeight="1" x14ac:dyDescent="0.25">
      <c r="B64" s="68" t="str">
        <f>CONCATENATE("3.",Prüfkriterien_3[[#This Row],[Spalte2]])</f>
        <v>3.19</v>
      </c>
      <c r="C64" s="69">
        <f>ROW()-ROW(Prüfkriterien_3[[#Headers],[Spalte3]])</f>
        <v>19</v>
      </c>
      <c r="D64" s="69">
        <f>(Prüfkriterien_3[[#This Row],[Spalte2]]+30)/10</f>
        <v>4.9000000000000004</v>
      </c>
      <c r="E64" s="192" t="s">
        <v>176</v>
      </c>
      <c r="F64" s="182" t="s">
        <v>261</v>
      </c>
      <c r="G64" s="187" t="s">
        <v>254</v>
      </c>
      <c r="H64" s="33"/>
      <c r="I64" s="33"/>
      <c r="J64" s="33"/>
      <c r="K64" s="33"/>
      <c r="L64" s="33"/>
      <c r="M64" s="77"/>
    </row>
    <row r="65" spans="2:14" s="42" customFormat="1" ht="79.2" x14ac:dyDescent="0.25">
      <c r="B65" s="68" t="str">
        <f>CONCATENATE("3.",Prüfkriterien_3[[#This Row],[Spalte2]])</f>
        <v>3.20</v>
      </c>
      <c r="C65" s="69">
        <f>ROW()-ROW(Prüfkriterien_3[[#Headers],[Spalte3]])</f>
        <v>20</v>
      </c>
      <c r="D65" s="69">
        <f>(Prüfkriterien_3[[#This Row],[Spalte2]]+30)/10</f>
        <v>5</v>
      </c>
      <c r="E65" s="192" t="s">
        <v>176</v>
      </c>
      <c r="F65" s="182" t="s">
        <v>262</v>
      </c>
      <c r="G65" s="182" t="s">
        <v>263</v>
      </c>
      <c r="H65" s="33"/>
      <c r="I65" s="33"/>
      <c r="J65" s="33"/>
      <c r="K65" s="33"/>
      <c r="L65" s="33"/>
      <c r="M65" s="77"/>
    </row>
    <row r="66" spans="2:14" s="42" customFormat="1" ht="92.4" x14ac:dyDescent="0.25">
      <c r="B66" s="68" t="str">
        <f>CONCATENATE("3.",Prüfkriterien_3[[#This Row],[Spalte2]])</f>
        <v>3.21</v>
      </c>
      <c r="C66" s="69">
        <f>ROW()-ROW(Prüfkriterien_3[[#Headers],[Spalte3]])</f>
        <v>21</v>
      </c>
      <c r="D66" s="69">
        <f>(Prüfkriterien_3[[#This Row],[Spalte2]]+30)/10</f>
        <v>5.0999999999999996</v>
      </c>
      <c r="E66" s="192" t="s">
        <v>176</v>
      </c>
      <c r="F66" s="182" t="s">
        <v>318</v>
      </c>
      <c r="G66" s="182" t="s">
        <v>323</v>
      </c>
      <c r="H66" s="33"/>
      <c r="I66" s="33" t="s">
        <v>37</v>
      </c>
      <c r="J66" s="33" t="s">
        <v>37</v>
      </c>
      <c r="K66" s="33"/>
      <c r="L66" s="33" t="s">
        <v>37</v>
      </c>
      <c r="M66" s="77"/>
    </row>
    <row r="67" spans="2:14" s="42" customFormat="1" ht="92.4" x14ac:dyDescent="0.25">
      <c r="B67" s="68" t="str">
        <f>CONCATENATE("3.",Prüfkriterien_3[[#This Row],[Spalte2]])</f>
        <v>3.22</v>
      </c>
      <c r="C67" s="69">
        <f>ROW()-ROW(Prüfkriterien_3[[#Headers],[Spalte3]])</f>
        <v>22</v>
      </c>
      <c r="D67" s="69">
        <f>(Prüfkriterien_3[[#This Row],[Spalte2]]+30)/10</f>
        <v>5.2</v>
      </c>
      <c r="E67" s="192" t="s">
        <v>176</v>
      </c>
      <c r="F67" s="182" t="s">
        <v>264</v>
      </c>
      <c r="G67" s="182" t="s">
        <v>324</v>
      </c>
      <c r="H67" s="33"/>
      <c r="I67" s="33"/>
      <c r="J67" s="33"/>
      <c r="K67" s="33"/>
      <c r="L67" s="33"/>
      <c r="M67" s="77"/>
    </row>
    <row r="68" spans="2:14" s="42" customFormat="1" ht="52.8" x14ac:dyDescent="0.25">
      <c r="B68" s="68" t="str">
        <f>CONCATENATE("3.",Prüfkriterien_3[[#This Row],[Spalte2]])</f>
        <v>3.23</v>
      </c>
      <c r="C68" s="69">
        <f>ROW()-ROW(Prüfkriterien_3[[#Headers],[Spalte3]])</f>
        <v>23</v>
      </c>
      <c r="D68" s="69">
        <f>(Prüfkriterien_3[[#This Row],[Spalte2]]+30)/10</f>
        <v>5.3</v>
      </c>
      <c r="E68" s="192" t="s">
        <v>176</v>
      </c>
      <c r="F68" s="182" t="s">
        <v>179</v>
      </c>
      <c r="G68" s="182" t="s">
        <v>265</v>
      </c>
      <c r="H68" s="33"/>
      <c r="I68" s="33"/>
      <c r="J68" s="33"/>
      <c r="K68" s="33"/>
      <c r="L68" s="33"/>
      <c r="M68" s="77"/>
    </row>
    <row r="69" spans="2:14" s="42" customFormat="1" ht="45.45" customHeight="1" x14ac:dyDescent="0.25">
      <c r="B69" s="68" t="str">
        <f>CONCATENATE("3.",Prüfkriterien_3[[#This Row],[Spalte2]])</f>
        <v>3.24</v>
      </c>
      <c r="C69" s="69">
        <f>ROW()-ROW(Prüfkriterien_3[[#Headers],[Spalte3]])</f>
        <v>24</v>
      </c>
      <c r="D69" s="69">
        <f>(Prüfkriterien_3[[#This Row],[Spalte2]]+30)/10</f>
        <v>5.4</v>
      </c>
      <c r="E69" s="192" t="s">
        <v>180</v>
      </c>
      <c r="F69" s="182" t="s">
        <v>181</v>
      </c>
      <c r="G69" s="182" t="s">
        <v>266</v>
      </c>
      <c r="H69" s="33"/>
      <c r="I69" s="33"/>
      <c r="J69" s="33"/>
      <c r="K69" s="33"/>
      <c r="L69" s="33"/>
      <c r="M69" s="67"/>
    </row>
    <row r="70" spans="2:14" s="42" customFormat="1" ht="43.05" customHeight="1" x14ac:dyDescent="0.25">
      <c r="B70" s="68" t="str">
        <f>CONCATENATE("3.",Prüfkriterien_3[[#This Row],[Spalte2]])</f>
        <v>3.25</v>
      </c>
      <c r="C70" s="69">
        <f>ROW()-ROW(Prüfkriterien_3[[#Headers],[Spalte3]])</f>
        <v>25</v>
      </c>
      <c r="D70" s="69">
        <f>(Prüfkriterien_3[[#This Row],[Spalte2]]+30)/10</f>
        <v>5.5</v>
      </c>
      <c r="E70" s="192" t="s">
        <v>180</v>
      </c>
      <c r="F70" s="182" t="s">
        <v>183</v>
      </c>
      <c r="G70" s="182" t="s">
        <v>182</v>
      </c>
      <c r="H70" s="33"/>
      <c r="I70" s="33"/>
      <c r="J70" s="33"/>
      <c r="K70" s="33"/>
      <c r="L70" s="33"/>
      <c r="M70" s="67"/>
    </row>
    <row r="71" spans="2:14" s="42" customFormat="1" ht="46.05" customHeight="1" x14ac:dyDescent="0.25">
      <c r="B71" s="68" t="str">
        <f>CONCATENATE("3.",Prüfkriterien_3[[#This Row],[Spalte2]])</f>
        <v>3.26</v>
      </c>
      <c r="C71" s="69">
        <f>ROW()-ROW(Prüfkriterien_3[[#Headers],[Spalte3]])</f>
        <v>26</v>
      </c>
      <c r="D71" s="69">
        <f>(Prüfkriterien_3[[#This Row],[Spalte2]]+30)/10</f>
        <v>5.6</v>
      </c>
      <c r="E71" s="192" t="s">
        <v>184</v>
      </c>
      <c r="F71" s="182" t="s">
        <v>267</v>
      </c>
      <c r="G71" s="37" t="s">
        <v>185</v>
      </c>
      <c r="H71" s="33"/>
      <c r="I71" s="33"/>
      <c r="J71" s="33"/>
      <c r="K71" s="33"/>
      <c r="L71" s="33"/>
      <c r="M71" s="78"/>
    </row>
    <row r="72" spans="2:14" s="42" customFormat="1" ht="145.19999999999999" x14ac:dyDescent="0.25">
      <c r="B72" s="68" t="str">
        <f>CONCATENATE("3.",Prüfkriterien_3[[#This Row],[Spalte2]])</f>
        <v>3.27</v>
      </c>
      <c r="C72" s="69">
        <f>ROW()-ROW(Prüfkriterien_3[[#Headers],[Spalte3]])</f>
        <v>27</v>
      </c>
      <c r="D72" s="69">
        <f>(Prüfkriterien_3[[#This Row],[Spalte2]]+30)/10</f>
        <v>5.7</v>
      </c>
      <c r="E72" s="192" t="s">
        <v>184</v>
      </c>
      <c r="F72" s="37" t="s">
        <v>189</v>
      </c>
      <c r="G72" s="37" t="s">
        <v>320</v>
      </c>
      <c r="H72" s="33"/>
      <c r="I72" s="33"/>
      <c r="J72" s="33"/>
      <c r="K72" s="33"/>
      <c r="L72" s="33"/>
      <c r="M72" s="78"/>
    </row>
    <row r="73" spans="2:14" s="42" customFormat="1" ht="53.25" customHeight="1" x14ac:dyDescent="0.25">
      <c r="B73" s="68" t="str">
        <f>CONCATENATE("3.",Prüfkriterien_3[[#This Row],[Spalte2]])</f>
        <v>3.28</v>
      </c>
      <c r="C73" s="69">
        <f>ROW()-ROW(Prüfkriterien_3[[#Headers],[Spalte3]])</f>
        <v>28</v>
      </c>
      <c r="D73" s="69">
        <f>(Prüfkriterien_3[[#This Row],[Spalte2]]+30)/10</f>
        <v>5.8</v>
      </c>
      <c r="E73" s="192" t="s">
        <v>184</v>
      </c>
      <c r="F73" s="37" t="s">
        <v>186</v>
      </c>
      <c r="G73" s="37" t="s">
        <v>187</v>
      </c>
      <c r="H73" s="33"/>
      <c r="I73" s="33"/>
      <c r="J73" s="33"/>
      <c r="K73" s="33"/>
      <c r="L73" s="33"/>
      <c r="M73" s="67"/>
    </row>
    <row r="74" spans="2:14" s="42" customFormat="1" ht="66" x14ac:dyDescent="0.25">
      <c r="B74" s="68" t="str">
        <f>CONCATENATE("3.",Prüfkriterien_3[[#This Row],[Spalte2]])</f>
        <v>3.29</v>
      </c>
      <c r="C74" s="69">
        <f>ROW()-ROW(Prüfkriterien_3[[#Headers],[Spalte3]])</f>
        <v>29</v>
      </c>
      <c r="D74" s="69">
        <f>(Prüfkriterien_3[[#This Row],[Spalte2]]+30)/10</f>
        <v>5.9</v>
      </c>
      <c r="E74" s="192" t="s">
        <v>184</v>
      </c>
      <c r="F74" s="182" t="s">
        <v>268</v>
      </c>
      <c r="G74" s="182" t="s">
        <v>188</v>
      </c>
      <c r="H74" s="75"/>
      <c r="I74" s="75"/>
      <c r="J74" s="75"/>
      <c r="K74" s="75"/>
      <c r="L74" s="75"/>
      <c r="M74" s="77"/>
      <c r="N74" s="81"/>
    </row>
    <row r="75" spans="2:14" s="42" customFormat="1" ht="45" customHeight="1" x14ac:dyDescent="0.25">
      <c r="B75" s="68" t="str">
        <f>CONCATENATE("3.",Prüfkriterien_3[[#This Row],[Spalte2]])</f>
        <v>3.30</v>
      </c>
      <c r="C75" s="69">
        <f>ROW()-ROW(Prüfkriterien_3[[#Headers],[Spalte3]])</f>
        <v>30</v>
      </c>
      <c r="D75" s="69">
        <f>(Prüfkriterien_3[[#This Row],[Spalte2]]+30)/10</f>
        <v>6</v>
      </c>
      <c r="E75" s="192" t="s">
        <v>192</v>
      </c>
      <c r="F75" s="182" t="s">
        <v>190</v>
      </c>
      <c r="G75" s="182" t="s">
        <v>191</v>
      </c>
      <c r="H75" s="75"/>
      <c r="I75" s="75"/>
      <c r="J75" s="75"/>
      <c r="K75" s="75"/>
      <c r="L75" s="75"/>
      <c r="M75" s="80"/>
      <c r="N75" s="81"/>
    </row>
    <row r="76" spans="2:14" s="42" customFormat="1" ht="45" customHeight="1" x14ac:dyDescent="0.25">
      <c r="B76" s="68" t="str">
        <f>CONCATENATE("3.",Prüfkriterien_3[[#This Row],[Spalte2]])</f>
        <v>3.31</v>
      </c>
      <c r="C76" s="69">
        <f>ROW()-ROW(Prüfkriterien_3[[#Headers],[Spalte3]])</f>
        <v>31</v>
      </c>
      <c r="D76" s="69">
        <f>(Prüfkriterien_3[[#This Row],[Spalte2]]+30)/10</f>
        <v>6.1</v>
      </c>
      <c r="E76" s="192" t="s">
        <v>192</v>
      </c>
      <c r="F76" s="182" t="s">
        <v>193</v>
      </c>
      <c r="G76" s="182"/>
      <c r="H76" s="75"/>
      <c r="I76" s="75"/>
      <c r="J76" s="75"/>
      <c r="K76" s="75"/>
      <c r="L76" s="75"/>
      <c r="M76" s="80"/>
      <c r="N76" s="81"/>
    </row>
    <row r="77" spans="2:14" s="42" customFormat="1" ht="118.8" x14ac:dyDescent="0.25">
      <c r="B77" s="68" t="str">
        <f>CONCATENATE("3.",Prüfkriterien_3[[#This Row],[Spalte2]])</f>
        <v>3.32</v>
      </c>
      <c r="C77" s="69">
        <f>ROW()-ROW(Prüfkriterien_3[[#Headers],[Spalte3]])</f>
        <v>32</v>
      </c>
      <c r="D77" s="69">
        <f>(Prüfkriterien_3[[#This Row],[Spalte2]]+30)/10</f>
        <v>6.2</v>
      </c>
      <c r="E77" s="192" t="s">
        <v>192</v>
      </c>
      <c r="F77" s="182" t="s">
        <v>194</v>
      </c>
      <c r="G77" s="182" t="s">
        <v>325</v>
      </c>
      <c r="H77" s="75"/>
      <c r="I77" s="75"/>
      <c r="J77" s="75"/>
      <c r="K77" s="75"/>
      <c r="L77" s="75"/>
      <c r="M77" s="77"/>
      <c r="N77" s="81"/>
    </row>
    <row r="78" spans="2:14" s="42" customFormat="1" ht="40.5" customHeight="1" x14ac:dyDescent="0.25">
      <c r="B78" s="68" t="str">
        <f>CONCATENATE("3.",Prüfkriterien_3[[#This Row],[Spalte2]])</f>
        <v>3.33</v>
      </c>
      <c r="C78" s="69">
        <f>ROW()-ROW(Prüfkriterien_3[[#Headers],[Spalte3]])</f>
        <v>33</v>
      </c>
      <c r="D78" s="69">
        <f>(Prüfkriterien_3[[#This Row],[Spalte2]]+30)/10</f>
        <v>6.3</v>
      </c>
      <c r="E78" s="192" t="s">
        <v>192</v>
      </c>
      <c r="F78" s="182" t="s">
        <v>195</v>
      </c>
      <c r="G78" s="182" t="s">
        <v>198</v>
      </c>
      <c r="H78" s="75"/>
      <c r="I78" s="75"/>
      <c r="J78" s="75"/>
      <c r="K78" s="75"/>
      <c r="L78" s="75"/>
      <c r="M78" s="80"/>
      <c r="N78" s="81"/>
    </row>
    <row r="79" spans="2:14" s="42" customFormat="1" ht="45.75" customHeight="1" x14ac:dyDescent="0.25">
      <c r="B79" s="68" t="str">
        <f>CONCATENATE("3.",Prüfkriterien_3[[#This Row],[Spalte2]])</f>
        <v>3.34</v>
      </c>
      <c r="C79" s="69">
        <f>ROW()-ROW(Prüfkriterien_3[[#Headers],[Spalte3]])</f>
        <v>34</v>
      </c>
      <c r="D79" s="69">
        <f>(Prüfkriterien_3[[#This Row],[Spalte2]]+30)/10</f>
        <v>6.4</v>
      </c>
      <c r="E79" s="192" t="s">
        <v>192</v>
      </c>
      <c r="F79" s="37" t="s">
        <v>196</v>
      </c>
      <c r="G79" s="37" t="s">
        <v>197</v>
      </c>
      <c r="H79" s="33"/>
      <c r="I79" s="33"/>
      <c r="J79" s="33"/>
      <c r="K79" s="33"/>
      <c r="L79" s="33"/>
      <c r="M79" s="67"/>
    </row>
    <row r="80" spans="2:14" s="42" customFormat="1" ht="48.75" customHeight="1" x14ac:dyDescent="0.25">
      <c r="B80" s="68" t="str">
        <f>CONCATENATE("3.",Prüfkriterien_3[[#This Row],[Spalte2]])</f>
        <v>3.35</v>
      </c>
      <c r="C80" s="69">
        <f>ROW()-ROW(Prüfkriterien_3[[#Headers],[Spalte3]])</f>
        <v>35</v>
      </c>
      <c r="D80" s="69">
        <f>(Prüfkriterien_3[[#This Row],[Spalte2]]+30)/10</f>
        <v>6.5</v>
      </c>
      <c r="E80" s="192" t="s">
        <v>192</v>
      </c>
      <c r="F80" s="37" t="s">
        <v>199</v>
      </c>
      <c r="G80" s="37" t="s">
        <v>200</v>
      </c>
      <c r="H80" s="33"/>
      <c r="I80" s="33"/>
      <c r="J80" s="33"/>
      <c r="K80" s="33"/>
      <c r="L80" s="33"/>
      <c r="M80" s="67"/>
    </row>
    <row r="81" spans="2:19" x14ac:dyDescent="0.25">
      <c r="B81" s="194" t="s">
        <v>205</v>
      </c>
      <c r="C81" s="195"/>
      <c r="D81" s="195"/>
      <c r="E81" s="195"/>
      <c r="F81" s="195"/>
      <c r="G81" s="195"/>
      <c r="H81" s="195"/>
      <c r="I81" s="195"/>
      <c r="J81" s="195"/>
      <c r="K81" s="195"/>
      <c r="L81" s="195"/>
      <c r="M81" s="196"/>
      <c r="S81" s="42"/>
    </row>
    <row r="82" spans="2:19" hidden="1" x14ac:dyDescent="0.25">
      <c r="B82" s="38" t="s">
        <v>40</v>
      </c>
      <c r="C82" s="39" t="s">
        <v>41</v>
      </c>
      <c r="D82" s="39" t="s">
        <v>42</v>
      </c>
      <c r="E82" s="26" t="s">
        <v>43</v>
      </c>
      <c r="F82" s="27" t="s">
        <v>44</v>
      </c>
      <c r="G82" s="27" t="s">
        <v>47</v>
      </c>
      <c r="H82" s="28" t="s">
        <v>48</v>
      </c>
      <c r="I82" s="28" t="s">
        <v>49</v>
      </c>
      <c r="J82" s="28" t="s">
        <v>50</v>
      </c>
      <c r="K82" s="28" t="s">
        <v>51</v>
      </c>
      <c r="L82" s="28" t="s">
        <v>52</v>
      </c>
      <c r="M82" s="29" t="s">
        <v>53</v>
      </c>
    </row>
    <row r="83" spans="2:19" ht="66" x14ac:dyDescent="0.25">
      <c r="B83" s="25" t="str">
        <f>CONCATENATE("4.",Prüfkriterien_4[[#This Row],[Spalte2]])</f>
        <v>4.1</v>
      </c>
      <c r="C83" s="30">
        <f>ROW()-ROW(Prüfkriterien_4[[#Headers],[Spalte3]])</f>
        <v>1</v>
      </c>
      <c r="D83" s="30">
        <f>(Prüfkriterien_4[Spalte2]+40)/10</f>
        <v>4.0999999999999996</v>
      </c>
      <c r="E83" s="192" t="s">
        <v>204</v>
      </c>
      <c r="F83" s="182" t="s">
        <v>201</v>
      </c>
      <c r="G83" s="182" t="s">
        <v>293</v>
      </c>
      <c r="H83" s="33"/>
      <c r="I83" s="33"/>
      <c r="J83" s="33"/>
      <c r="K83" s="33"/>
      <c r="L83" s="33"/>
      <c r="M83" s="71"/>
    </row>
    <row r="84" spans="2:19" ht="52.8" x14ac:dyDescent="0.25">
      <c r="B84" s="68" t="str">
        <f>CONCATENATE("4.",Prüfkriterien_4[[#This Row],[Spalte2]])</f>
        <v>4.2</v>
      </c>
      <c r="C84" s="69">
        <f>ROW()-ROW(Prüfkriterien_4[[#Headers],[Spalte3]])</f>
        <v>2</v>
      </c>
      <c r="D84" s="69">
        <f>(Prüfkriterien_4[Spalte2]+40)/10</f>
        <v>4.2</v>
      </c>
      <c r="E84" s="192" t="s">
        <v>204</v>
      </c>
      <c r="F84" s="182" t="s">
        <v>202</v>
      </c>
      <c r="G84" s="182" t="s">
        <v>203</v>
      </c>
      <c r="H84" s="33"/>
      <c r="I84" s="33"/>
      <c r="J84" s="33"/>
      <c r="K84" s="33"/>
      <c r="L84" s="33"/>
      <c r="M84" s="80"/>
    </row>
    <row r="85" spans="2:19" ht="43.05" customHeight="1" x14ac:dyDescent="0.25">
      <c r="B85" s="68" t="str">
        <f>CONCATENATE("4.",Prüfkriterien_4[[#This Row],[Spalte2]])</f>
        <v>4.3</v>
      </c>
      <c r="C85" s="69">
        <f>ROW()-ROW(Prüfkriterien_4[[#Headers],[Spalte3]])</f>
        <v>3</v>
      </c>
      <c r="D85" s="69">
        <f>(Prüfkriterien_4[Spalte2]+40)/10</f>
        <v>4.3</v>
      </c>
      <c r="E85" s="192" t="s">
        <v>206</v>
      </c>
      <c r="F85" s="182" t="s">
        <v>222</v>
      </c>
      <c r="G85" s="182" t="s">
        <v>294</v>
      </c>
      <c r="H85" s="33"/>
      <c r="I85" s="33"/>
      <c r="J85" s="33"/>
      <c r="K85" s="33"/>
      <c r="L85" s="33"/>
      <c r="M85" s="80"/>
    </row>
    <row r="86" spans="2:19" ht="52.8" x14ac:dyDescent="0.25">
      <c r="B86" s="68" t="str">
        <f>CONCATENATE("4.",Prüfkriterien_4[[#This Row],[Spalte2]])</f>
        <v>4.4</v>
      </c>
      <c r="C86" s="69">
        <f>ROW()-ROW(Prüfkriterien_4[[#Headers],[Spalte3]])</f>
        <v>4</v>
      </c>
      <c r="D86" s="69">
        <f>(Prüfkriterien_4[Spalte2]+40)/10</f>
        <v>4.4000000000000004</v>
      </c>
      <c r="E86" s="192" t="s">
        <v>206</v>
      </c>
      <c r="F86" s="182" t="s">
        <v>220</v>
      </c>
      <c r="G86" s="182" t="s">
        <v>295</v>
      </c>
      <c r="H86" s="33"/>
      <c r="I86" s="33"/>
      <c r="J86" s="33"/>
      <c r="K86" s="33"/>
      <c r="L86" s="33"/>
      <c r="M86" s="80"/>
    </row>
    <row r="87" spans="2:19" ht="52.8" x14ac:dyDescent="0.25">
      <c r="B87" s="68" t="str">
        <f>CONCATENATE("4.",Prüfkriterien_4[[#This Row],[Spalte2]])</f>
        <v>4.5</v>
      </c>
      <c r="C87" s="69">
        <f>ROW()-ROW(Prüfkriterien_4[[#Headers],[Spalte3]])</f>
        <v>5</v>
      </c>
      <c r="D87" s="69">
        <f>(Prüfkriterien_4[Spalte2]+40)/10</f>
        <v>4.5</v>
      </c>
      <c r="E87" s="192" t="s">
        <v>206</v>
      </c>
      <c r="F87" s="182" t="s">
        <v>221</v>
      </c>
      <c r="G87" s="182" t="s">
        <v>296</v>
      </c>
      <c r="H87" s="33"/>
      <c r="I87" s="33"/>
      <c r="J87" s="33"/>
      <c r="K87" s="33"/>
      <c r="L87" s="33"/>
      <c r="M87" s="77"/>
    </row>
    <row r="88" spans="2:19" ht="66" x14ac:dyDescent="0.25">
      <c r="B88" s="68" t="str">
        <f>CONCATENATE("4.",Prüfkriterien_4[[#This Row],[Spalte2]])</f>
        <v>4.6</v>
      </c>
      <c r="C88" s="69">
        <f>ROW()-ROW(Prüfkriterien_4[[#Headers],[Spalte3]])</f>
        <v>6</v>
      </c>
      <c r="D88" s="69">
        <f>(Prüfkriterien_4[Spalte2]+40)/10</f>
        <v>4.5999999999999996</v>
      </c>
      <c r="E88" s="192" t="s">
        <v>223</v>
      </c>
      <c r="F88" s="182" t="s">
        <v>224</v>
      </c>
      <c r="G88" s="182" t="s">
        <v>297</v>
      </c>
      <c r="H88" s="33"/>
      <c r="I88" s="33"/>
      <c r="J88" s="33"/>
      <c r="K88" s="33"/>
      <c r="L88" s="33"/>
      <c r="M88" s="80"/>
    </row>
    <row r="89" spans="2:19" ht="118.8" x14ac:dyDescent="0.25">
      <c r="B89" s="68" t="str">
        <f>CONCATENATE("4.",Prüfkriterien_4[[#This Row],[Spalte2]])</f>
        <v>4.7</v>
      </c>
      <c r="C89" s="69">
        <f>ROW()-ROW(Prüfkriterien_4[[#Headers],[Spalte3]])</f>
        <v>7</v>
      </c>
      <c r="D89" s="69">
        <f>(Prüfkriterien_4[Spalte2]+40)/10</f>
        <v>4.7</v>
      </c>
      <c r="E89" s="192" t="s">
        <v>223</v>
      </c>
      <c r="F89" s="182" t="s">
        <v>298</v>
      </c>
      <c r="G89" s="182" t="s">
        <v>299</v>
      </c>
      <c r="H89" s="33"/>
      <c r="I89" s="33"/>
      <c r="J89" s="33"/>
      <c r="K89" s="33"/>
      <c r="L89" s="33"/>
      <c r="M89" s="77"/>
    </row>
    <row r="90" spans="2:19" ht="39.6" x14ac:dyDescent="0.25">
      <c r="B90" s="68" t="str">
        <f>CONCATENATE("4.",Prüfkriterien_4[[#This Row],[Spalte2]])</f>
        <v>4.8</v>
      </c>
      <c r="C90" s="69">
        <f>ROW()-ROW(Prüfkriterien_4[[#Headers],[Spalte3]])</f>
        <v>8</v>
      </c>
      <c r="D90" s="69">
        <f>(Prüfkriterien_4[Spalte2]+40)/10</f>
        <v>4.8</v>
      </c>
      <c r="E90" s="192" t="s">
        <v>223</v>
      </c>
      <c r="F90" s="182" t="s">
        <v>269</v>
      </c>
      <c r="G90" s="182" t="s">
        <v>270</v>
      </c>
      <c r="H90" s="33"/>
      <c r="I90" s="33"/>
      <c r="J90" s="33"/>
      <c r="K90" s="33"/>
      <c r="L90" s="33"/>
      <c r="M90" s="77"/>
    </row>
    <row r="91" spans="2:19" ht="79.2" x14ac:dyDescent="0.25">
      <c r="B91" s="68" t="str">
        <f>CONCATENATE("4.",Prüfkriterien_4[[#This Row],[Spalte2]])</f>
        <v>4.9</v>
      </c>
      <c r="C91" s="69">
        <f>ROW()-ROW(Prüfkriterien_4[[#Headers],[Spalte3]])</f>
        <v>9</v>
      </c>
      <c r="D91" s="69">
        <f>(Prüfkriterien_4[Spalte2]+40)/10</f>
        <v>4.9000000000000004</v>
      </c>
      <c r="E91" s="192" t="s">
        <v>225</v>
      </c>
      <c r="F91" s="182" t="s">
        <v>271</v>
      </c>
      <c r="G91" s="182" t="s">
        <v>272</v>
      </c>
      <c r="H91" s="33"/>
      <c r="I91" s="33"/>
      <c r="J91" s="33"/>
      <c r="K91" s="33"/>
      <c r="L91" s="33"/>
      <c r="M91" s="77"/>
    </row>
    <row r="92" spans="2:19" ht="66" x14ac:dyDescent="0.25">
      <c r="B92" s="68" t="str">
        <f>CONCATENATE("4.",Prüfkriterien_4[[#This Row],[Spalte2]])</f>
        <v>4.10</v>
      </c>
      <c r="C92" s="69">
        <f>ROW()-ROW(Prüfkriterien_4[[#Headers],[Spalte3]])</f>
        <v>10</v>
      </c>
      <c r="D92" s="69">
        <f>(Prüfkriterien_4[Spalte2]+40)/10</f>
        <v>5</v>
      </c>
      <c r="E92" s="192" t="s">
        <v>225</v>
      </c>
      <c r="F92" s="182" t="s">
        <v>273</v>
      </c>
      <c r="G92" s="182" t="s">
        <v>274</v>
      </c>
      <c r="H92" s="33"/>
      <c r="I92" s="33"/>
      <c r="J92" s="33"/>
      <c r="K92" s="33"/>
      <c r="L92" s="33"/>
      <c r="M92" s="77"/>
    </row>
    <row r="93" spans="2:19" ht="66" x14ac:dyDescent="0.25">
      <c r="B93" s="68" t="str">
        <f>CONCATENATE("4.",Prüfkriterien_4[[#This Row],[Spalte2]])</f>
        <v>4.11</v>
      </c>
      <c r="C93" s="69">
        <f>ROW()-ROW(Prüfkriterien_4[[#Headers],[Spalte3]])</f>
        <v>11</v>
      </c>
      <c r="D93" s="69">
        <f>(Prüfkriterien_4[Spalte2]+40)/10</f>
        <v>5.0999999999999996</v>
      </c>
      <c r="E93" s="192" t="s">
        <v>225</v>
      </c>
      <c r="F93" s="182" t="s">
        <v>275</v>
      </c>
      <c r="G93" s="182" t="s">
        <v>276</v>
      </c>
      <c r="H93" s="33"/>
      <c r="I93" s="33"/>
      <c r="J93" s="33"/>
      <c r="K93" s="33"/>
      <c r="L93" s="33"/>
      <c r="M93" s="77"/>
    </row>
    <row r="94" spans="2:19" ht="79.2" x14ac:dyDescent="0.25">
      <c r="B94" s="68" t="str">
        <f>CONCATENATE("4.",Prüfkriterien_4[[#This Row],[Spalte2]])</f>
        <v>4.12</v>
      </c>
      <c r="C94" s="69">
        <f>ROW()-ROW(Prüfkriterien_4[[#Headers],[Spalte3]])</f>
        <v>12</v>
      </c>
      <c r="D94" s="69">
        <f>(Prüfkriterien_4[Spalte2]+40)/10</f>
        <v>5.2</v>
      </c>
      <c r="E94" s="192" t="s">
        <v>225</v>
      </c>
      <c r="F94" s="182" t="s">
        <v>277</v>
      </c>
      <c r="G94" s="182" t="s">
        <v>278</v>
      </c>
      <c r="H94" s="33"/>
      <c r="I94" s="33"/>
      <c r="J94" s="33"/>
      <c r="K94" s="33"/>
      <c r="L94" s="33"/>
      <c r="M94" s="77"/>
    </row>
    <row r="95" spans="2:19" ht="52.8" x14ac:dyDescent="0.25">
      <c r="B95" s="68" t="str">
        <f>CONCATENATE("4.",Prüfkriterien_4[[#This Row],[Spalte2]])</f>
        <v>4.13</v>
      </c>
      <c r="C95" s="69">
        <f>ROW()-ROW(Prüfkriterien_4[[#Headers],[Spalte3]])</f>
        <v>13</v>
      </c>
      <c r="D95" s="69">
        <f>(Prüfkriterien_4[Spalte2]+40)/10</f>
        <v>5.3</v>
      </c>
      <c r="E95" s="192" t="s">
        <v>225</v>
      </c>
      <c r="F95" s="182" t="s">
        <v>279</v>
      </c>
      <c r="G95" s="182" t="s">
        <v>280</v>
      </c>
      <c r="H95" s="33"/>
      <c r="I95" s="33"/>
      <c r="J95" s="33"/>
      <c r="K95" s="33"/>
      <c r="L95" s="33"/>
      <c r="M95" s="77"/>
    </row>
    <row r="96" spans="2:19" ht="52.8" x14ac:dyDescent="0.25">
      <c r="B96" s="68" t="str">
        <f>CONCATENATE("4.",Prüfkriterien_4[[#This Row],[Spalte2]])</f>
        <v>4.14</v>
      </c>
      <c r="C96" s="69">
        <f>ROW()-ROW(Prüfkriterien_4[[#Headers],[Spalte3]])</f>
        <v>14</v>
      </c>
      <c r="D96" s="69">
        <f>(Prüfkriterien_4[Spalte2]+40)/10</f>
        <v>5.4</v>
      </c>
      <c r="E96" s="192" t="s">
        <v>225</v>
      </c>
      <c r="F96" s="182" t="s">
        <v>281</v>
      </c>
      <c r="G96" s="182" t="s">
        <v>282</v>
      </c>
      <c r="H96" s="33"/>
      <c r="I96" s="33"/>
      <c r="J96" s="33"/>
      <c r="K96" s="33"/>
      <c r="L96" s="33"/>
      <c r="M96" s="77"/>
    </row>
    <row r="97" spans="2:13" ht="52.8" x14ac:dyDescent="0.25">
      <c r="B97" s="68" t="str">
        <f>CONCATENATE("4.",Prüfkriterien_4[[#This Row],[Spalte2]])</f>
        <v>4.15</v>
      </c>
      <c r="C97" s="69">
        <f>ROW()-ROW(Prüfkriterien_4[[#Headers],[Spalte3]])</f>
        <v>15</v>
      </c>
      <c r="D97" s="69">
        <f>(Prüfkriterien_4[Spalte2]+40)/10</f>
        <v>5.5</v>
      </c>
      <c r="E97" s="192" t="s">
        <v>225</v>
      </c>
      <c r="F97" s="182" t="s">
        <v>283</v>
      </c>
      <c r="G97" s="182" t="s">
        <v>284</v>
      </c>
      <c r="H97" s="33"/>
      <c r="I97" s="33"/>
      <c r="J97" s="33"/>
      <c r="K97" s="33"/>
      <c r="L97" s="33"/>
      <c r="M97" s="77"/>
    </row>
    <row r="98" spans="2:13" ht="52.8" x14ac:dyDescent="0.25">
      <c r="B98" s="68" t="str">
        <f>CONCATENATE("4.",Prüfkriterien_4[[#This Row],[Spalte2]])</f>
        <v>4.16</v>
      </c>
      <c r="C98" s="69">
        <f>ROW()-ROW(Prüfkriterien_4[[#Headers],[Spalte3]])</f>
        <v>16</v>
      </c>
      <c r="D98" s="69">
        <f>(Prüfkriterien_4[Spalte2]+40)/10</f>
        <v>5.6</v>
      </c>
      <c r="E98" s="192" t="s">
        <v>225</v>
      </c>
      <c r="F98" s="182" t="s">
        <v>285</v>
      </c>
      <c r="G98" s="182" t="s">
        <v>282</v>
      </c>
      <c r="H98" s="33"/>
      <c r="I98" s="33"/>
      <c r="J98" s="33"/>
      <c r="K98" s="33"/>
      <c r="L98" s="33"/>
      <c r="M98" s="77"/>
    </row>
    <row r="99" spans="2:13" ht="52.8" x14ac:dyDescent="0.25">
      <c r="B99" s="68" t="str">
        <f>CONCATENATE("4.",Prüfkriterien_4[[#This Row],[Spalte2]])</f>
        <v>4.17</v>
      </c>
      <c r="C99" s="69">
        <f>ROW()-ROW(Prüfkriterien_4[[#Headers],[Spalte3]])</f>
        <v>17</v>
      </c>
      <c r="D99" s="69">
        <f>(Prüfkriterien_4[Spalte2]+40)/10</f>
        <v>5.7</v>
      </c>
      <c r="E99" s="192" t="s">
        <v>225</v>
      </c>
      <c r="F99" s="182" t="s">
        <v>286</v>
      </c>
      <c r="G99" s="182" t="s">
        <v>282</v>
      </c>
      <c r="H99" s="33"/>
      <c r="I99" s="33"/>
      <c r="J99" s="33"/>
      <c r="K99" s="33"/>
      <c r="L99" s="33"/>
      <c r="M99" s="77"/>
    </row>
    <row r="100" spans="2:13" ht="198" x14ac:dyDescent="0.25">
      <c r="B100" s="68" t="str">
        <f>CONCATENATE("4.",Prüfkriterien_4[[#This Row],[Spalte2]])</f>
        <v>4.18</v>
      </c>
      <c r="C100" s="69">
        <f>ROW()-ROW(Prüfkriterien_4[[#Headers],[Spalte3]])</f>
        <v>18</v>
      </c>
      <c r="D100" s="69">
        <f>(Prüfkriterien_4[Spalte2]+40)/10</f>
        <v>5.8</v>
      </c>
      <c r="E100" s="197"/>
      <c r="F100" s="182" t="s">
        <v>287</v>
      </c>
      <c r="G100" s="182" t="s">
        <v>288</v>
      </c>
      <c r="H100" s="33"/>
      <c r="I100" s="33"/>
      <c r="J100" s="33"/>
      <c r="K100" s="33"/>
      <c r="L100" s="33"/>
      <c r="M100" s="77"/>
    </row>
    <row r="101" spans="2:13" x14ac:dyDescent="0.25">
      <c r="B101" s="194" t="s">
        <v>207</v>
      </c>
      <c r="C101" s="195"/>
      <c r="D101" s="195"/>
      <c r="E101" s="195"/>
      <c r="F101" s="195"/>
      <c r="G101" s="195"/>
      <c r="H101" s="195"/>
      <c r="I101" s="195"/>
      <c r="J101" s="195"/>
      <c r="K101" s="195"/>
      <c r="L101" s="195"/>
      <c r="M101" s="196"/>
    </row>
    <row r="102" spans="2:13" hidden="1" x14ac:dyDescent="0.25">
      <c r="B102" s="38" t="s">
        <v>40</v>
      </c>
      <c r="C102" s="39" t="s">
        <v>41</v>
      </c>
      <c r="D102" s="39" t="s">
        <v>42</v>
      </c>
      <c r="E102" s="26" t="s">
        <v>43</v>
      </c>
      <c r="F102" s="27" t="s">
        <v>44</v>
      </c>
      <c r="G102" s="27" t="s">
        <v>47</v>
      </c>
      <c r="H102" s="28" t="s">
        <v>48</v>
      </c>
      <c r="I102" s="28" t="s">
        <v>49</v>
      </c>
      <c r="J102" s="28" t="s">
        <v>50</v>
      </c>
      <c r="K102" s="28" t="s">
        <v>51</v>
      </c>
      <c r="L102" s="28" t="s">
        <v>52</v>
      </c>
      <c r="M102" s="29" t="s">
        <v>53</v>
      </c>
    </row>
    <row r="103" spans="2:13" ht="132" x14ac:dyDescent="0.25">
      <c r="B103" s="25" t="str">
        <f>CONCATENATE("5.",Prüfkriterien_5[[#This Row],[Spalte2]])</f>
        <v>5.1</v>
      </c>
      <c r="C103" s="30">
        <f>ROW()-ROW(Prüfkriterien_5[[#Headers],[Spalte3]])</f>
        <v>1</v>
      </c>
      <c r="D103" s="30">
        <f>(Prüfkriterien_5[Spalte2]+50)/10</f>
        <v>5.0999999999999996</v>
      </c>
      <c r="E103" s="192" t="s">
        <v>226</v>
      </c>
      <c r="F103" s="182" t="s">
        <v>300</v>
      </c>
      <c r="G103" s="182" t="s">
        <v>301</v>
      </c>
      <c r="H103" s="33"/>
      <c r="I103" s="33"/>
      <c r="J103" s="33"/>
      <c r="K103" s="33"/>
      <c r="L103" s="33"/>
      <c r="M103" s="77"/>
    </row>
    <row r="104" spans="2:13" ht="105.6" x14ac:dyDescent="0.25">
      <c r="B104" s="25" t="str">
        <f>CONCATENATE("5.",Prüfkriterien_5[[#This Row],[Spalte2]])</f>
        <v>5.2</v>
      </c>
      <c r="C104" s="30">
        <f>ROW()-ROW(Prüfkriterien_5[[#Headers],[Spalte3]])</f>
        <v>2</v>
      </c>
      <c r="D104" s="30">
        <f>(Prüfkriterien_5[Spalte2]+50)/10</f>
        <v>5.2</v>
      </c>
      <c r="E104" s="192" t="s">
        <v>226</v>
      </c>
      <c r="F104" s="182" t="s">
        <v>302</v>
      </c>
      <c r="G104" s="182" t="s">
        <v>321</v>
      </c>
      <c r="H104" s="33"/>
      <c r="I104" s="33"/>
      <c r="J104" s="33"/>
      <c r="K104" s="33"/>
      <c r="L104" s="33"/>
      <c r="M104" s="77"/>
    </row>
    <row r="105" spans="2:13" x14ac:dyDescent="0.25">
      <c r="B105" s="194" t="s">
        <v>208</v>
      </c>
      <c r="C105" s="195"/>
      <c r="D105" s="195"/>
      <c r="E105" s="195"/>
      <c r="F105" s="195"/>
      <c r="G105" s="195"/>
      <c r="H105" s="195"/>
      <c r="I105" s="195"/>
      <c r="J105" s="195"/>
      <c r="K105" s="195"/>
      <c r="L105" s="195"/>
      <c r="M105" s="196"/>
    </row>
    <row r="106" spans="2:13" hidden="1" x14ac:dyDescent="0.25">
      <c r="B106" s="38" t="s">
        <v>40</v>
      </c>
      <c r="C106" s="39" t="s">
        <v>41</v>
      </c>
      <c r="D106" s="39" t="s">
        <v>42</v>
      </c>
      <c r="E106" s="26" t="s">
        <v>43</v>
      </c>
      <c r="F106" s="27" t="s">
        <v>44</v>
      </c>
      <c r="G106" s="27" t="s">
        <v>47</v>
      </c>
      <c r="H106" s="28" t="s">
        <v>48</v>
      </c>
      <c r="I106" s="28" t="s">
        <v>49</v>
      </c>
      <c r="J106" s="28" t="s">
        <v>50</v>
      </c>
      <c r="K106" s="28" t="s">
        <v>51</v>
      </c>
      <c r="L106" s="28" t="s">
        <v>52</v>
      </c>
      <c r="M106" s="29" t="s">
        <v>53</v>
      </c>
    </row>
    <row r="107" spans="2:13" ht="39.6" x14ac:dyDescent="0.25">
      <c r="B107" s="25" t="str">
        <f>CONCATENATE("6.",Prüfkriterien_6[[#This Row],[Spalte2]])</f>
        <v>6.1</v>
      </c>
      <c r="C107" s="30">
        <f>ROW()-ROW(Prüfkriterien_6[[#Headers],[Spalte3]])</f>
        <v>1</v>
      </c>
      <c r="D107" s="30">
        <f>(Prüfkriterien_6[Spalte2]+60)/10</f>
        <v>6.1</v>
      </c>
      <c r="E107" s="192" t="s">
        <v>227</v>
      </c>
      <c r="F107" s="182" t="s">
        <v>303</v>
      </c>
      <c r="G107" s="182" t="s">
        <v>304</v>
      </c>
      <c r="H107" s="33"/>
      <c r="I107" s="33"/>
      <c r="J107" s="33"/>
      <c r="K107" s="33"/>
      <c r="L107" s="33"/>
      <c r="M107" s="77"/>
    </row>
    <row r="108" spans="2:13" ht="118.8" x14ac:dyDescent="0.25">
      <c r="B108" s="68" t="str">
        <f>CONCATENATE("6.",Prüfkriterien_6[[#This Row],[Spalte2]])</f>
        <v>6.2</v>
      </c>
      <c r="C108" s="69">
        <f>ROW()-ROW(Prüfkriterien_6[[#Headers],[Spalte3]])</f>
        <v>2</v>
      </c>
      <c r="D108" s="69">
        <f>(Prüfkriterien_6[Spalte2]+60)/10</f>
        <v>6.2</v>
      </c>
      <c r="E108" s="192" t="s">
        <v>228</v>
      </c>
      <c r="F108" s="182" t="s">
        <v>305</v>
      </c>
      <c r="G108" s="182" t="s">
        <v>306</v>
      </c>
      <c r="H108" s="33"/>
      <c r="I108" s="33"/>
      <c r="J108" s="33"/>
      <c r="K108" s="33"/>
      <c r="L108" s="33"/>
      <c r="M108" s="77"/>
    </row>
    <row r="109" spans="2:13" ht="66" x14ac:dyDescent="0.25">
      <c r="B109" s="68" t="str">
        <f>CONCATENATE("6.",Prüfkriterien_6[[#This Row],[Spalte2]])</f>
        <v>6.3</v>
      </c>
      <c r="C109" s="69">
        <f>ROW()-ROW(Prüfkriterien_6[[#Headers],[Spalte3]])</f>
        <v>3</v>
      </c>
      <c r="D109" s="69">
        <f>(Prüfkriterien_6[Spalte2]+60)/10</f>
        <v>6.3</v>
      </c>
      <c r="E109" s="192" t="s">
        <v>229</v>
      </c>
      <c r="F109" s="182" t="s">
        <v>307</v>
      </c>
      <c r="G109" s="182" t="s">
        <v>308</v>
      </c>
      <c r="H109" s="33"/>
      <c r="I109" s="33"/>
      <c r="J109" s="33"/>
      <c r="K109" s="33"/>
      <c r="L109" s="33"/>
      <c r="M109" s="77"/>
    </row>
    <row r="110" spans="2:13" ht="39.6" x14ac:dyDescent="0.25">
      <c r="B110" s="68" t="str">
        <f>CONCATENATE("6.",Prüfkriterien_6[[#This Row],[Spalte2]])</f>
        <v>6.4</v>
      </c>
      <c r="C110" s="69">
        <f>ROW()-ROW(Prüfkriterien_6[[#Headers],[Spalte3]])</f>
        <v>4</v>
      </c>
      <c r="D110" s="69">
        <f>(Prüfkriterien_6[Spalte2]+60)/10</f>
        <v>6.4</v>
      </c>
      <c r="E110" s="192" t="s">
        <v>229</v>
      </c>
      <c r="F110" s="182" t="s">
        <v>309</v>
      </c>
      <c r="G110" s="182" t="s">
        <v>310</v>
      </c>
      <c r="H110" s="33"/>
      <c r="I110" s="33"/>
      <c r="J110" s="33"/>
      <c r="K110" s="33"/>
      <c r="L110" s="33"/>
      <c r="M110" s="77"/>
    </row>
    <row r="111" spans="2:13" ht="52.8" x14ac:dyDescent="0.25">
      <c r="B111" s="68" t="str">
        <f>CONCATENATE("6.",Prüfkriterien_6[[#This Row],[Spalte2]])</f>
        <v>6.5</v>
      </c>
      <c r="C111" s="69">
        <f>ROW()-ROW(Prüfkriterien_6[[#Headers],[Spalte3]])</f>
        <v>5</v>
      </c>
      <c r="D111" s="69">
        <f>(Prüfkriterien_6[Spalte2]+60)/10</f>
        <v>6.5</v>
      </c>
      <c r="E111" s="192" t="s">
        <v>229</v>
      </c>
      <c r="F111" s="182" t="s">
        <v>311</v>
      </c>
      <c r="G111" s="182" t="s">
        <v>312</v>
      </c>
      <c r="H111" s="33"/>
      <c r="I111" s="33" t="s">
        <v>37</v>
      </c>
      <c r="J111" s="33" t="s">
        <v>37</v>
      </c>
      <c r="K111" s="33"/>
      <c r="L111" s="33"/>
      <c r="M111" s="77"/>
    </row>
    <row r="112" spans="2:13" ht="43.5" customHeight="1" x14ac:dyDescent="0.25">
      <c r="B112" s="68" t="str">
        <f>CONCATENATE("6.",Prüfkriterien_6[[#This Row],[Spalte2]])</f>
        <v>6.6</v>
      </c>
      <c r="C112" s="69">
        <f>ROW()-ROW(Prüfkriterien_6[[#Headers],[Spalte3]])</f>
        <v>6</v>
      </c>
      <c r="D112" s="69">
        <f>(Prüfkriterien_6[Spalte2]+60)/10</f>
        <v>6.6</v>
      </c>
      <c r="E112" s="192" t="s">
        <v>229</v>
      </c>
      <c r="F112" s="182" t="s">
        <v>313</v>
      </c>
      <c r="G112" s="182" t="s">
        <v>314</v>
      </c>
      <c r="H112" s="33"/>
      <c r="I112" s="33"/>
      <c r="J112" s="33"/>
      <c r="K112" s="33"/>
      <c r="L112" s="33"/>
      <c r="M112" s="77"/>
    </row>
    <row r="113" spans="2:13" ht="118.8" x14ac:dyDescent="0.25">
      <c r="B113" s="25" t="str">
        <f>CONCATENATE("6.",Prüfkriterien_6[[#This Row],[Spalte2]])</f>
        <v>6.7</v>
      </c>
      <c r="C113" s="30">
        <f>ROW()-ROW(Prüfkriterien_6[[#Headers],[Spalte3]])</f>
        <v>7</v>
      </c>
      <c r="D113" s="30">
        <f>(Prüfkriterien_6[Spalte2]+60)/10</f>
        <v>6.7</v>
      </c>
      <c r="E113" s="192" t="s">
        <v>229</v>
      </c>
      <c r="F113" s="182" t="s">
        <v>315</v>
      </c>
      <c r="G113" s="182" t="s">
        <v>317</v>
      </c>
      <c r="H113" s="33"/>
      <c r="I113" s="33"/>
      <c r="J113" s="33"/>
      <c r="K113" s="33"/>
      <c r="L113" s="33"/>
      <c r="M113" s="77"/>
    </row>
    <row r="114" spans="2:13" ht="96.6" customHeight="1" x14ac:dyDescent="0.25">
      <c r="B114" s="25" t="str">
        <f>CONCATENATE("6.",Prüfkriterien_6[[#This Row],[Spalte2]])</f>
        <v>6.8</v>
      </c>
      <c r="C114" s="30">
        <f>ROW()-ROW(Prüfkriterien_6[[#Headers],[Spalte3]])</f>
        <v>8</v>
      </c>
      <c r="D114" s="30">
        <f>(Prüfkriterien_6[Spalte2]+60)/10</f>
        <v>6.8</v>
      </c>
      <c r="E114" s="192" t="s">
        <v>229</v>
      </c>
      <c r="F114" s="182" t="s">
        <v>316</v>
      </c>
      <c r="G114" s="182" t="s">
        <v>314</v>
      </c>
      <c r="H114" s="33"/>
      <c r="I114" s="33"/>
      <c r="J114" s="33"/>
      <c r="K114" s="33"/>
      <c r="L114" s="33"/>
      <c r="M114" s="77"/>
    </row>
    <row r="115" spans="2:13" hidden="1" x14ac:dyDescent="0.25">
      <c r="B115" s="136" t="s">
        <v>66</v>
      </c>
      <c r="C115" s="137"/>
      <c r="D115" s="137"/>
      <c r="E115" s="137"/>
      <c r="F115" s="137"/>
      <c r="G115" s="137"/>
      <c r="H115" s="137"/>
      <c r="I115" s="137"/>
      <c r="J115" s="137"/>
      <c r="K115" s="137"/>
      <c r="L115" s="137"/>
      <c r="M115" s="138"/>
    </row>
    <row r="116" spans="2:13" hidden="1" x14ac:dyDescent="0.25">
      <c r="B116" s="38" t="s">
        <v>40</v>
      </c>
      <c r="C116" s="39" t="s">
        <v>41</v>
      </c>
      <c r="D116" s="39" t="s">
        <v>42</v>
      </c>
      <c r="E116" s="26" t="s">
        <v>43</v>
      </c>
      <c r="F116" s="27" t="s">
        <v>44</v>
      </c>
      <c r="G116" s="27" t="s">
        <v>47</v>
      </c>
      <c r="H116" s="28" t="s">
        <v>48</v>
      </c>
      <c r="I116" s="28" t="s">
        <v>49</v>
      </c>
      <c r="J116" s="28" t="s">
        <v>50</v>
      </c>
      <c r="K116" s="28" t="s">
        <v>51</v>
      </c>
      <c r="L116" s="28" t="s">
        <v>52</v>
      </c>
      <c r="M116" s="29" t="s">
        <v>53</v>
      </c>
    </row>
    <row r="117" spans="2:13" hidden="1" x14ac:dyDescent="0.25">
      <c r="B117" s="38" t="str">
        <f>CONCATENATE("7.",Prüfkriterien_7[[#This Row],[Spalte2]])</f>
        <v>7.1</v>
      </c>
      <c r="C117" s="39">
        <f>ROW()-ROW(Prüfkriterien_7[[#Headers],[Spalte3]])</f>
        <v>1</v>
      </c>
      <c r="D117" s="39">
        <f>(Prüfkriterien_7[Spalte2]+70)/10</f>
        <v>7.1</v>
      </c>
      <c r="E117" s="26"/>
      <c r="F117" s="27"/>
      <c r="G117" s="27"/>
      <c r="H117" s="33"/>
      <c r="I117" s="33"/>
      <c r="J117" s="33"/>
      <c r="K117" s="33"/>
      <c r="L117" s="33"/>
      <c r="M117" s="41"/>
    </row>
    <row r="118" spans="2:13" hidden="1" x14ac:dyDescent="0.25">
      <c r="B118" s="45" t="str">
        <f>CONCATENATE("7.",Prüfkriterien_7[[#This Row],[Spalte2]])</f>
        <v>7.2</v>
      </c>
      <c r="C118" s="46">
        <f>ROW()-ROW(Prüfkriterien_7[[#Headers],[Spalte3]])</f>
        <v>2</v>
      </c>
      <c r="D118" s="46">
        <f>(Prüfkriterien_7[Spalte2]+70)/10</f>
        <v>7.2</v>
      </c>
      <c r="E118" s="47"/>
      <c r="F118" s="48"/>
      <c r="G118" s="48"/>
      <c r="H118" s="33"/>
      <c r="I118" s="33"/>
      <c r="J118" s="33"/>
      <c r="K118" s="33"/>
      <c r="L118" s="33"/>
      <c r="M118" s="67"/>
    </row>
    <row r="119" spans="2:13" hidden="1" x14ac:dyDescent="0.25">
      <c r="B119" s="38" t="str">
        <f>CONCATENATE("7.",Prüfkriterien_7[[#This Row],[Spalte2]])</f>
        <v>7.3</v>
      </c>
      <c r="C119" s="39">
        <f>ROW()-ROW(Prüfkriterien_7[[#Headers],[Spalte3]])</f>
        <v>3</v>
      </c>
      <c r="D119" s="39">
        <f>(Prüfkriterien_7[Spalte2]+70)/10</f>
        <v>7.3</v>
      </c>
      <c r="E119" s="26"/>
      <c r="F119" s="27"/>
      <c r="G119" s="27"/>
      <c r="H119" s="33"/>
      <c r="I119" s="33"/>
      <c r="J119" s="33"/>
      <c r="K119" s="33"/>
      <c r="L119" s="33"/>
      <c r="M119" s="41"/>
    </row>
    <row r="120" spans="2:13" hidden="1" x14ac:dyDescent="0.25">
      <c r="B120" s="38" t="str">
        <f>CONCATENATE("7.",Prüfkriterien_7[[#This Row],[Spalte2]])</f>
        <v>7.4</v>
      </c>
      <c r="C120" s="39">
        <f>ROW()-ROW(Prüfkriterien_7[[#Headers],[Spalte3]])</f>
        <v>4</v>
      </c>
      <c r="D120" s="39">
        <f>(Prüfkriterien_7[Spalte2]+70)/10</f>
        <v>7.4</v>
      </c>
      <c r="E120" s="26"/>
      <c r="F120" s="27"/>
      <c r="G120" s="27"/>
      <c r="H120" s="33"/>
      <c r="I120" s="33"/>
      <c r="J120" s="33"/>
      <c r="K120" s="33"/>
      <c r="L120" s="33"/>
      <c r="M120" s="41"/>
    </row>
    <row r="121" spans="2:13" hidden="1" x14ac:dyDescent="0.25">
      <c r="B121" s="45" t="str">
        <f>CONCATENATE("7.",Prüfkriterien_7[[#This Row],[Spalte2]])</f>
        <v>7.5</v>
      </c>
      <c r="C121" s="46">
        <f>ROW()-ROW(Prüfkriterien_7[[#Headers],[Spalte3]])</f>
        <v>5</v>
      </c>
      <c r="D121" s="46">
        <f>(Prüfkriterien_7[Spalte2]+70)/10</f>
        <v>7.5</v>
      </c>
      <c r="E121" s="47"/>
      <c r="F121" s="48"/>
      <c r="G121" s="48"/>
      <c r="H121" s="33"/>
      <c r="I121" s="33"/>
      <c r="J121" s="33"/>
      <c r="K121" s="33"/>
      <c r="L121" s="33"/>
      <c r="M121" s="67"/>
    </row>
    <row r="122" spans="2:13" hidden="1" x14ac:dyDescent="0.25">
      <c r="B122" s="136" t="s">
        <v>67</v>
      </c>
      <c r="C122" s="137"/>
      <c r="D122" s="137"/>
      <c r="E122" s="137"/>
      <c r="F122" s="137"/>
      <c r="G122" s="137"/>
      <c r="H122" s="137"/>
      <c r="I122" s="137"/>
      <c r="J122" s="137"/>
      <c r="K122" s="137"/>
      <c r="L122" s="137"/>
      <c r="M122" s="138"/>
    </row>
    <row r="123" spans="2:13" hidden="1" x14ac:dyDescent="0.25">
      <c r="B123" s="38" t="s">
        <v>40</v>
      </c>
      <c r="C123" s="39" t="s">
        <v>41</v>
      </c>
      <c r="D123" s="39" t="s">
        <v>42</v>
      </c>
      <c r="E123" s="26" t="s">
        <v>43</v>
      </c>
      <c r="F123" s="27" t="s">
        <v>44</v>
      </c>
      <c r="G123" s="27" t="s">
        <v>47</v>
      </c>
      <c r="H123" s="28" t="s">
        <v>48</v>
      </c>
      <c r="I123" s="28" t="s">
        <v>49</v>
      </c>
      <c r="J123" s="28" t="s">
        <v>50</v>
      </c>
      <c r="K123" s="28" t="s">
        <v>51</v>
      </c>
      <c r="L123" s="28" t="s">
        <v>52</v>
      </c>
      <c r="M123" s="29" t="s">
        <v>53</v>
      </c>
    </row>
    <row r="124" spans="2:13" hidden="1" x14ac:dyDescent="0.25">
      <c r="B124" s="38" t="str">
        <f>CONCATENATE("8.",Prüfkriterien_8[[#This Row],[Spalte2]])</f>
        <v>8.1</v>
      </c>
      <c r="C124" s="39">
        <f>ROW()-ROW(Prüfkriterien_8[[#Headers],[Spalte3]])</f>
        <v>1</v>
      </c>
      <c r="D124" s="39">
        <f>(Prüfkriterien_8[Spalte2]+80)/10</f>
        <v>8.1</v>
      </c>
      <c r="E124" s="26"/>
      <c r="F124" s="27"/>
      <c r="G124" s="27"/>
      <c r="H124" s="33"/>
      <c r="I124" s="33"/>
      <c r="J124" s="33"/>
      <c r="K124" s="33"/>
      <c r="L124" s="33"/>
      <c r="M124" s="41"/>
    </row>
    <row r="125" spans="2:13" hidden="1" x14ac:dyDescent="0.25">
      <c r="B125" s="45" t="str">
        <f>CONCATENATE("8.",Prüfkriterien_8[[#This Row],[Spalte2]])</f>
        <v>8.2</v>
      </c>
      <c r="C125" s="46">
        <f>ROW()-ROW(Prüfkriterien_8[[#Headers],[Spalte3]])</f>
        <v>2</v>
      </c>
      <c r="D125" s="46">
        <f>(Prüfkriterien_8[Spalte2]+80)/10</f>
        <v>8.1999999999999993</v>
      </c>
      <c r="E125" s="47"/>
      <c r="F125" s="48"/>
      <c r="G125" s="48"/>
      <c r="H125" s="33"/>
      <c r="I125" s="33"/>
      <c r="J125" s="33"/>
      <c r="K125" s="33"/>
      <c r="L125" s="33"/>
      <c r="M125" s="67"/>
    </row>
    <row r="126" spans="2:13" hidden="1" x14ac:dyDescent="0.25">
      <c r="B126" s="38" t="str">
        <f>CONCATENATE("8.",Prüfkriterien_8[[#This Row],[Spalte2]])</f>
        <v>8.3</v>
      </c>
      <c r="C126" s="39">
        <f>ROW()-ROW(Prüfkriterien_8[[#Headers],[Spalte3]])</f>
        <v>3</v>
      </c>
      <c r="D126" s="39">
        <f>(Prüfkriterien_8[Spalte2]+80)/10</f>
        <v>8.3000000000000007</v>
      </c>
      <c r="E126" s="26"/>
      <c r="F126" s="27"/>
      <c r="G126" s="27"/>
      <c r="H126" s="33"/>
      <c r="I126" s="33"/>
      <c r="J126" s="33"/>
      <c r="K126" s="33"/>
      <c r="L126" s="33"/>
      <c r="M126" s="41"/>
    </row>
    <row r="127" spans="2:13" hidden="1" x14ac:dyDescent="0.25">
      <c r="B127" s="38" t="str">
        <f>CONCATENATE("8.",Prüfkriterien_8[[#This Row],[Spalte2]])</f>
        <v>8.4</v>
      </c>
      <c r="C127" s="39">
        <f>ROW()-ROW(Prüfkriterien_8[[#Headers],[Spalte3]])</f>
        <v>4</v>
      </c>
      <c r="D127" s="39">
        <f>(Prüfkriterien_8[Spalte2]+80)/10</f>
        <v>8.4</v>
      </c>
      <c r="E127" s="26"/>
      <c r="F127" s="27"/>
      <c r="G127" s="27"/>
      <c r="H127" s="33"/>
      <c r="I127" s="33"/>
      <c r="J127" s="33"/>
      <c r="K127" s="33"/>
      <c r="L127" s="33"/>
      <c r="M127" s="41"/>
    </row>
    <row r="128" spans="2:13" hidden="1" x14ac:dyDescent="0.25">
      <c r="B128" s="45" t="str">
        <f>CONCATENATE("8.",Prüfkriterien_8[[#This Row],[Spalte2]])</f>
        <v>8.5</v>
      </c>
      <c r="C128" s="46">
        <f>ROW()-ROW(Prüfkriterien_8[[#Headers],[Spalte3]])</f>
        <v>5</v>
      </c>
      <c r="D128" s="46">
        <f>(Prüfkriterien_8[Spalte2]+80)/10</f>
        <v>8.5</v>
      </c>
      <c r="E128" s="47"/>
      <c r="F128" s="48"/>
      <c r="G128" s="48"/>
      <c r="H128" s="33"/>
      <c r="I128" s="33"/>
      <c r="J128" s="33"/>
      <c r="K128" s="33"/>
      <c r="L128" s="33"/>
      <c r="M128" s="67"/>
    </row>
    <row r="129" spans="2:13" hidden="1" x14ac:dyDescent="0.25">
      <c r="B129" s="136" t="s">
        <v>68</v>
      </c>
      <c r="C129" s="137"/>
      <c r="D129" s="137"/>
      <c r="E129" s="137"/>
      <c r="F129" s="137"/>
      <c r="G129" s="137"/>
      <c r="H129" s="137"/>
      <c r="I129" s="137"/>
      <c r="J129" s="137"/>
      <c r="K129" s="137"/>
      <c r="L129" s="137"/>
      <c r="M129" s="138"/>
    </row>
    <row r="130" spans="2:13" hidden="1" x14ac:dyDescent="0.25">
      <c r="B130" s="38" t="s">
        <v>40</v>
      </c>
      <c r="C130" s="39" t="s">
        <v>41</v>
      </c>
      <c r="D130" s="39" t="s">
        <v>42</v>
      </c>
      <c r="E130" s="26" t="s">
        <v>43</v>
      </c>
      <c r="F130" s="27" t="s">
        <v>44</v>
      </c>
      <c r="G130" s="27" t="s">
        <v>47</v>
      </c>
      <c r="H130" s="28" t="s">
        <v>48</v>
      </c>
      <c r="I130" s="28" t="s">
        <v>49</v>
      </c>
      <c r="J130" s="28" t="s">
        <v>50</v>
      </c>
      <c r="K130" s="28" t="s">
        <v>51</v>
      </c>
      <c r="L130" s="28" t="s">
        <v>52</v>
      </c>
      <c r="M130" s="29" t="s">
        <v>53</v>
      </c>
    </row>
    <row r="131" spans="2:13" hidden="1" x14ac:dyDescent="0.25">
      <c r="B131" s="38" t="str">
        <f>CONCATENATE("9.",Prüfkriterien_9[[#This Row],[Spalte2]])</f>
        <v>9.1</v>
      </c>
      <c r="C131" s="39">
        <f>ROW()-ROW(Prüfkriterien_9[[#Headers],[Spalte3]])</f>
        <v>1</v>
      </c>
      <c r="D131" s="39">
        <f>(Prüfkriterien_9[Spalte2]+90)/10</f>
        <v>9.1</v>
      </c>
      <c r="E131" s="26"/>
      <c r="F131" s="27"/>
      <c r="G131" s="27"/>
      <c r="H131" s="33"/>
      <c r="I131" s="33"/>
      <c r="J131" s="33"/>
      <c r="K131" s="33"/>
      <c r="L131" s="33"/>
      <c r="M131" s="41"/>
    </row>
    <row r="132" spans="2:13" hidden="1" x14ac:dyDescent="0.25">
      <c r="B132" s="45" t="str">
        <f>CONCATENATE("9.",Prüfkriterien_9[[#This Row],[Spalte2]])</f>
        <v>9.2</v>
      </c>
      <c r="C132" s="46">
        <f>ROW()-ROW(Prüfkriterien_9[[#Headers],[Spalte3]])</f>
        <v>2</v>
      </c>
      <c r="D132" s="46">
        <f>(Prüfkriterien_9[Spalte2]+90)/10</f>
        <v>9.1999999999999993</v>
      </c>
      <c r="E132" s="47"/>
      <c r="F132" s="48"/>
      <c r="G132" s="48"/>
      <c r="H132" s="33"/>
      <c r="I132" s="33"/>
      <c r="J132" s="33"/>
      <c r="K132" s="33"/>
      <c r="L132" s="33"/>
      <c r="M132" s="67"/>
    </row>
    <row r="133" spans="2:13" hidden="1" x14ac:dyDescent="0.25">
      <c r="B133" s="38" t="str">
        <f>CONCATENATE("9.",Prüfkriterien_9[[#This Row],[Spalte2]])</f>
        <v>9.3</v>
      </c>
      <c r="C133" s="39">
        <f>ROW()-ROW(Prüfkriterien_9[[#Headers],[Spalte3]])</f>
        <v>3</v>
      </c>
      <c r="D133" s="39">
        <f>(Prüfkriterien_9[Spalte2]+90)/10</f>
        <v>9.3000000000000007</v>
      </c>
      <c r="E133" s="26"/>
      <c r="F133" s="27"/>
      <c r="G133" s="27"/>
      <c r="H133" s="33"/>
      <c r="I133" s="33"/>
      <c r="J133" s="33"/>
      <c r="K133" s="33"/>
      <c r="L133" s="33"/>
      <c r="M133" s="41"/>
    </row>
    <row r="134" spans="2:13" hidden="1" x14ac:dyDescent="0.25">
      <c r="B134" s="38" t="str">
        <f>CONCATENATE("9.",Prüfkriterien_9[[#This Row],[Spalte2]])</f>
        <v>9.4</v>
      </c>
      <c r="C134" s="39">
        <f>ROW()-ROW(Prüfkriterien_9[[#Headers],[Spalte3]])</f>
        <v>4</v>
      </c>
      <c r="D134" s="39">
        <f>(Prüfkriterien_9[Spalte2]+90)/10</f>
        <v>9.4</v>
      </c>
      <c r="E134" s="26"/>
      <c r="F134" s="27"/>
      <c r="G134" s="27"/>
      <c r="H134" s="33"/>
      <c r="I134" s="33"/>
      <c r="J134" s="33"/>
      <c r="K134" s="33"/>
      <c r="L134" s="33"/>
      <c r="M134" s="41"/>
    </row>
    <row r="135" spans="2:13" hidden="1" x14ac:dyDescent="0.25">
      <c r="B135" s="45" t="str">
        <f>CONCATENATE("9.",Prüfkriterien_9[[#This Row],[Spalte2]])</f>
        <v>9.5</v>
      </c>
      <c r="C135" s="46">
        <f>ROW()-ROW(Prüfkriterien_9[[#Headers],[Spalte3]])</f>
        <v>5</v>
      </c>
      <c r="D135" s="46">
        <f>(Prüfkriterien_9[Spalte2]+90)/10</f>
        <v>9.5</v>
      </c>
      <c r="E135" s="47"/>
      <c r="F135" s="48"/>
      <c r="G135" s="48"/>
      <c r="H135" s="33"/>
      <c r="I135" s="33"/>
      <c r="J135" s="33"/>
      <c r="K135" s="33"/>
      <c r="L135" s="33"/>
      <c r="M135" s="67"/>
    </row>
    <row r="136" spans="2:13" hidden="1" x14ac:dyDescent="0.25">
      <c r="B136" s="136" t="s">
        <v>69</v>
      </c>
      <c r="C136" s="137"/>
      <c r="D136" s="137"/>
      <c r="E136" s="137"/>
      <c r="F136" s="137"/>
      <c r="G136" s="137"/>
      <c r="H136" s="137"/>
      <c r="I136" s="137"/>
      <c r="J136" s="137"/>
      <c r="K136" s="137"/>
      <c r="L136" s="137"/>
      <c r="M136" s="138"/>
    </row>
    <row r="137" spans="2:13" hidden="1" x14ac:dyDescent="0.25">
      <c r="B137" s="38" t="s">
        <v>40</v>
      </c>
      <c r="C137" s="39" t="s">
        <v>41</v>
      </c>
      <c r="D137" s="39" t="s">
        <v>42</v>
      </c>
      <c r="E137" s="26" t="s">
        <v>43</v>
      </c>
      <c r="F137" s="27" t="s">
        <v>44</v>
      </c>
      <c r="G137" s="27" t="s">
        <v>47</v>
      </c>
      <c r="H137" s="28" t="s">
        <v>48</v>
      </c>
      <c r="I137" s="28" t="s">
        <v>49</v>
      </c>
      <c r="J137" s="28" t="s">
        <v>50</v>
      </c>
      <c r="K137" s="28" t="s">
        <v>51</v>
      </c>
      <c r="L137" s="28" t="s">
        <v>52</v>
      </c>
      <c r="M137" s="29" t="s">
        <v>53</v>
      </c>
    </row>
    <row r="138" spans="2:13" hidden="1" x14ac:dyDescent="0.25">
      <c r="B138" s="38" t="str">
        <f>CONCATENATE("10.",Prüfkriterien_10[[#This Row],[Spalte2]])</f>
        <v>10.1</v>
      </c>
      <c r="C138" s="39">
        <f>ROW()-ROW(Prüfkriterien_10[[#Headers],[Spalte3]])</f>
        <v>1</v>
      </c>
      <c r="D138" s="39">
        <f>(Prüfkriterien_10[Spalte2]+100)/10</f>
        <v>10.1</v>
      </c>
      <c r="E138" s="26"/>
      <c r="F138" s="27"/>
      <c r="G138" s="27"/>
      <c r="H138" s="33"/>
      <c r="I138" s="33"/>
      <c r="J138" s="33"/>
      <c r="K138" s="33"/>
      <c r="L138" s="33"/>
      <c r="M138" s="41"/>
    </row>
    <row r="139" spans="2:13" hidden="1" x14ac:dyDescent="0.25">
      <c r="B139" s="45" t="str">
        <f>CONCATENATE("10.",Prüfkriterien_10[[#This Row],[Spalte2]])</f>
        <v>10.2</v>
      </c>
      <c r="C139" s="46">
        <f>ROW()-ROW(Prüfkriterien_10[[#Headers],[Spalte3]])</f>
        <v>2</v>
      </c>
      <c r="D139" s="46">
        <f>(Prüfkriterien_10[Spalte2]+100)/10</f>
        <v>10.199999999999999</v>
      </c>
      <c r="E139" s="47"/>
      <c r="F139" s="48"/>
      <c r="G139" s="48"/>
      <c r="H139" s="33"/>
      <c r="I139" s="33"/>
      <c r="J139" s="33"/>
      <c r="K139" s="33"/>
      <c r="L139" s="33"/>
      <c r="M139" s="67"/>
    </row>
    <row r="140" spans="2:13" hidden="1" x14ac:dyDescent="0.25">
      <c r="B140" s="38" t="str">
        <f>CONCATENATE("10.",Prüfkriterien_10[[#This Row],[Spalte2]])</f>
        <v>10.3</v>
      </c>
      <c r="C140" s="39">
        <f>ROW()-ROW(Prüfkriterien_10[[#Headers],[Spalte3]])</f>
        <v>3</v>
      </c>
      <c r="D140" s="39">
        <f>(Prüfkriterien_10[Spalte2]+100)/10</f>
        <v>10.3</v>
      </c>
      <c r="E140" s="26"/>
      <c r="F140" s="27"/>
      <c r="G140" s="27"/>
      <c r="H140" s="33"/>
      <c r="I140" s="33"/>
      <c r="J140" s="33"/>
      <c r="K140" s="33"/>
      <c r="L140" s="33"/>
      <c r="M140" s="41"/>
    </row>
    <row r="141" spans="2:13" hidden="1" x14ac:dyDescent="0.25">
      <c r="B141" s="38" t="str">
        <f>CONCATENATE("10.",Prüfkriterien_10[[#This Row],[Spalte2]])</f>
        <v>10.4</v>
      </c>
      <c r="C141" s="39">
        <f>ROW()-ROW(Prüfkriterien_10[[#Headers],[Spalte3]])</f>
        <v>4</v>
      </c>
      <c r="D141" s="39">
        <f>(Prüfkriterien_10[Spalte2]+100)/10</f>
        <v>10.4</v>
      </c>
      <c r="E141" s="26"/>
      <c r="F141" s="27"/>
      <c r="G141" s="27"/>
      <c r="H141" s="33"/>
      <c r="I141" s="33"/>
      <c r="J141" s="33"/>
      <c r="K141" s="33"/>
      <c r="L141" s="33"/>
      <c r="M141" s="41"/>
    </row>
    <row r="142" spans="2:13" hidden="1" x14ac:dyDescent="0.25">
      <c r="B142" s="45" t="str">
        <f>CONCATENATE("10.",Prüfkriterien_10[[#This Row],[Spalte2]])</f>
        <v>10.5</v>
      </c>
      <c r="C142" s="46">
        <f>ROW()-ROW(Prüfkriterien_10[[#Headers],[Spalte3]])</f>
        <v>5</v>
      </c>
      <c r="D142" s="46">
        <f>(Prüfkriterien_10[Spalte2]+100)/10</f>
        <v>10.5</v>
      </c>
      <c r="E142" s="47"/>
      <c r="F142" s="48"/>
      <c r="G142" s="48"/>
      <c r="H142" s="33"/>
      <c r="I142" s="33"/>
      <c r="J142" s="33"/>
      <c r="K142" s="33"/>
      <c r="L142" s="33"/>
      <c r="M142" s="67"/>
    </row>
    <row r="143" spans="2:13" hidden="1" x14ac:dyDescent="0.25">
      <c r="B143" s="136" t="s">
        <v>70</v>
      </c>
      <c r="C143" s="137"/>
      <c r="D143" s="137"/>
      <c r="E143" s="137"/>
      <c r="F143" s="137"/>
      <c r="G143" s="137"/>
      <c r="H143" s="137"/>
      <c r="I143" s="137"/>
      <c r="J143" s="137"/>
      <c r="K143" s="137"/>
      <c r="L143" s="137"/>
      <c r="M143" s="138"/>
    </row>
    <row r="144" spans="2:13" hidden="1" x14ac:dyDescent="0.25">
      <c r="B144" s="38" t="s">
        <v>40</v>
      </c>
      <c r="C144" s="39" t="s">
        <v>41</v>
      </c>
      <c r="D144" s="39" t="s">
        <v>42</v>
      </c>
      <c r="E144" s="26" t="s">
        <v>43</v>
      </c>
      <c r="F144" s="27" t="s">
        <v>44</v>
      </c>
      <c r="G144" s="27" t="s">
        <v>47</v>
      </c>
      <c r="H144" s="28" t="s">
        <v>48</v>
      </c>
      <c r="I144" s="28" t="s">
        <v>49</v>
      </c>
      <c r="J144" s="28" t="s">
        <v>50</v>
      </c>
      <c r="K144" s="28" t="s">
        <v>51</v>
      </c>
      <c r="L144" s="28" t="s">
        <v>52</v>
      </c>
      <c r="M144" s="29" t="s">
        <v>53</v>
      </c>
    </row>
    <row r="145" spans="2:13" hidden="1" x14ac:dyDescent="0.25">
      <c r="B145" s="38" t="str">
        <f>CONCATENATE("11.",Prüfkriterien_11[[#This Row],[Spalte2]])</f>
        <v>11.1</v>
      </c>
      <c r="C145" s="39">
        <f>ROW()-ROW(Prüfkriterien_11[[#Headers],[Spalte3]])</f>
        <v>1</v>
      </c>
      <c r="D145" s="39">
        <f>(Prüfkriterien_11[Spalte2]+110)/10</f>
        <v>11.1</v>
      </c>
      <c r="E145" s="26"/>
      <c r="F145" s="27"/>
      <c r="G145" s="27"/>
      <c r="H145" s="33"/>
      <c r="I145" s="33"/>
      <c r="J145" s="33"/>
      <c r="K145" s="33"/>
      <c r="L145" s="33"/>
      <c r="M145" s="41"/>
    </row>
    <row r="146" spans="2:13" hidden="1" x14ac:dyDescent="0.25">
      <c r="B146" s="45" t="str">
        <f>CONCATENATE("11.",Prüfkriterien_11[[#This Row],[Spalte2]])</f>
        <v>11.2</v>
      </c>
      <c r="C146" s="46">
        <f>ROW()-ROW(Prüfkriterien_11[[#Headers],[Spalte3]])</f>
        <v>2</v>
      </c>
      <c r="D146" s="46">
        <f>(Prüfkriterien_11[Spalte2]+110)/10</f>
        <v>11.2</v>
      </c>
      <c r="E146" s="47"/>
      <c r="F146" s="48"/>
      <c r="G146" s="48"/>
      <c r="H146" s="33"/>
      <c r="I146" s="33"/>
      <c r="J146" s="33"/>
      <c r="K146" s="33"/>
      <c r="L146" s="33"/>
      <c r="M146" s="67"/>
    </row>
    <row r="147" spans="2:13" hidden="1" x14ac:dyDescent="0.25">
      <c r="B147" s="38" t="str">
        <f>CONCATENATE("11.",Prüfkriterien_11[[#This Row],[Spalte2]])</f>
        <v>11.3</v>
      </c>
      <c r="C147" s="39">
        <f>ROW()-ROW(Prüfkriterien_11[[#Headers],[Spalte3]])</f>
        <v>3</v>
      </c>
      <c r="D147" s="39">
        <f>(Prüfkriterien_11[Spalte2]+110)/10</f>
        <v>11.3</v>
      </c>
      <c r="E147" s="26"/>
      <c r="F147" s="27"/>
      <c r="G147" s="27"/>
      <c r="H147" s="33"/>
      <c r="I147" s="33"/>
      <c r="J147" s="33"/>
      <c r="K147" s="33"/>
      <c r="L147" s="33"/>
      <c r="M147" s="41"/>
    </row>
    <row r="148" spans="2:13" hidden="1" x14ac:dyDescent="0.25">
      <c r="B148" s="38" t="str">
        <f>CONCATENATE("11.",Prüfkriterien_11[[#This Row],[Spalte2]])</f>
        <v>11.4</v>
      </c>
      <c r="C148" s="39">
        <f>ROW()-ROW(Prüfkriterien_11[[#Headers],[Spalte3]])</f>
        <v>4</v>
      </c>
      <c r="D148" s="39">
        <f>(Prüfkriterien_11[Spalte2]+110)/10</f>
        <v>11.4</v>
      </c>
      <c r="E148" s="26"/>
      <c r="F148" s="27"/>
      <c r="G148" s="27"/>
      <c r="H148" s="33"/>
      <c r="I148" s="33"/>
      <c r="J148" s="33"/>
      <c r="K148" s="33"/>
      <c r="L148" s="33"/>
      <c r="M148" s="41"/>
    </row>
    <row r="149" spans="2:13" hidden="1" x14ac:dyDescent="0.25">
      <c r="B149" s="45" t="str">
        <f>CONCATENATE("11.",Prüfkriterien_11[[#This Row],[Spalte2]])</f>
        <v>11.5</v>
      </c>
      <c r="C149" s="46">
        <f>ROW()-ROW(Prüfkriterien_11[[#Headers],[Spalte3]])</f>
        <v>5</v>
      </c>
      <c r="D149" s="46">
        <f>(Prüfkriterien_11[Spalte2]+110)/10</f>
        <v>11.5</v>
      </c>
      <c r="E149" s="47"/>
      <c r="F149" s="48"/>
      <c r="G149" s="48"/>
      <c r="H149" s="33"/>
      <c r="I149" s="33"/>
      <c r="J149" s="33"/>
      <c r="K149" s="33"/>
      <c r="L149" s="33"/>
      <c r="M149" s="67"/>
    </row>
    <row r="150" spans="2:13" hidden="1" x14ac:dyDescent="0.25">
      <c r="B150" s="136" t="s">
        <v>84</v>
      </c>
      <c r="C150" s="137"/>
      <c r="D150" s="137"/>
      <c r="E150" s="137"/>
      <c r="F150" s="137"/>
      <c r="G150" s="137"/>
      <c r="H150" s="137"/>
      <c r="I150" s="137"/>
      <c r="J150" s="137"/>
      <c r="K150" s="137"/>
      <c r="L150" s="137"/>
      <c r="M150" s="138"/>
    </row>
    <row r="151" spans="2:13" hidden="1" x14ac:dyDescent="0.25">
      <c r="B151" s="38" t="s">
        <v>40</v>
      </c>
      <c r="C151" s="39" t="s">
        <v>41</v>
      </c>
      <c r="D151" s="39" t="s">
        <v>42</v>
      </c>
      <c r="E151" s="26" t="s">
        <v>43</v>
      </c>
      <c r="F151" s="27" t="s">
        <v>44</v>
      </c>
      <c r="G151" s="27" t="s">
        <v>47</v>
      </c>
      <c r="H151" s="28" t="s">
        <v>48</v>
      </c>
      <c r="I151" s="28" t="s">
        <v>49</v>
      </c>
      <c r="J151" s="28" t="s">
        <v>50</v>
      </c>
      <c r="K151" s="28" t="s">
        <v>51</v>
      </c>
      <c r="L151" s="28" t="s">
        <v>52</v>
      </c>
      <c r="M151" s="29" t="s">
        <v>53</v>
      </c>
    </row>
    <row r="152" spans="2:13" hidden="1" x14ac:dyDescent="0.25">
      <c r="B152" s="38" t="str">
        <f>CONCATENATE("12.",Prüfkriterien_1113[[#This Row],[Spalte2]])</f>
        <v>12.1</v>
      </c>
      <c r="C152" s="39">
        <f>ROW()-ROW(Prüfkriterien_1113[[#Headers],[Spalte3]])</f>
        <v>1</v>
      </c>
      <c r="D152" s="39">
        <f>(Prüfkriterien_1113[Spalte2]+120)/10</f>
        <v>12.1</v>
      </c>
      <c r="E152" s="26"/>
      <c r="F152" s="27"/>
      <c r="G152" s="27"/>
      <c r="H152" s="33"/>
      <c r="I152" s="33"/>
      <c r="J152" s="33"/>
      <c r="K152" s="33"/>
      <c r="L152" s="33"/>
      <c r="M152" s="41"/>
    </row>
    <row r="153" spans="2:13" hidden="1" x14ac:dyDescent="0.25">
      <c r="B153" s="45" t="str">
        <f>CONCATENATE("12.",Prüfkriterien_1113[[#This Row],[Spalte2]])</f>
        <v>12.2</v>
      </c>
      <c r="C153" s="46">
        <f>ROW()-ROW(Prüfkriterien_1113[[#Headers],[Spalte3]])</f>
        <v>2</v>
      </c>
      <c r="D153" s="46">
        <f>(Prüfkriterien_1113[Spalte2]+120)/10</f>
        <v>12.2</v>
      </c>
      <c r="E153" s="47"/>
      <c r="F153" s="48"/>
      <c r="G153" s="48"/>
      <c r="H153" s="33"/>
      <c r="I153" s="33"/>
      <c r="J153" s="33"/>
      <c r="K153" s="33"/>
      <c r="L153" s="33"/>
      <c r="M153" s="67"/>
    </row>
    <row r="154" spans="2:13" hidden="1" x14ac:dyDescent="0.25">
      <c r="B154" s="38" t="str">
        <f>CONCATENATE("12.",Prüfkriterien_1113[[#This Row],[Spalte2]])</f>
        <v>12.3</v>
      </c>
      <c r="C154" s="39">
        <f>ROW()-ROW(Prüfkriterien_1113[[#Headers],[Spalte3]])</f>
        <v>3</v>
      </c>
      <c r="D154" s="39">
        <f>(Prüfkriterien_1113[Spalte2]+120)/10</f>
        <v>12.3</v>
      </c>
      <c r="E154" s="26"/>
      <c r="F154" s="27"/>
      <c r="G154" s="27"/>
      <c r="H154" s="33"/>
      <c r="I154" s="33"/>
      <c r="J154" s="33"/>
      <c r="K154" s="33"/>
      <c r="L154" s="33"/>
      <c r="M154" s="41"/>
    </row>
    <row r="155" spans="2:13" hidden="1" x14ac:dyDescent="0.25">
      <c r="B155" s="38" t="str">
        <f>CONCATENATE("12.",Prüfkriterien_1113[[#This Row],[Spalte2]])</f>
        <v>12.4</v>
      </c>
      <c r="C155" s="39">
        <f>ROW()-ROW(Prüfkriterien_1113[[#Headers],[Spalte3]])</f>
        <v>4</v>
      </c>
      <c r="D155" s="39">
        <f>(Prüfkriterien_1113[Spalte2]+120)/10</f>
        <v>12.4</v>
      </c>
      <c r="E155" s="26"/>
      <c r="F155" s="27"/>
      <c r="G155" s="27"/>
      <c r="H155" s="33"/>
      <c r="I155" s="33"/>
      <c r="J155" s="33"/>
      <c r="K155" s="33"/>
      <c r="L155" s="33"/>
      <c r="M155" s="41"/>
    </row>
    <row r="156" spans="2:13" hidden="1" x14ac:dyDescent="0.25">
      <c r="B156" s="45" t="str">
        <f>CONCATENATE("12.",Prüfkriterien_1113[[#This Row],[Spalte2]])</f>
        <v>12.5</v>
      </c>
      <c r="C156" s="46">
        <f>ROW()-ROW(Prüfkriterien_1113[[#Headers],[Spalte3]])</f>
        <v>5</v>
      </c>
      <c r="D156" s="46">
        <f>(Prüfkriterien_1113[Spalte2]+120)/10</f>
        <v>12.5</v>
      </c>
      <c r="E156" s="47"/>
      <c r="F156" s="48"/>
      <c r="G156" s="48"/>
      <c r="H156" s="33"/>
      <c r="I156" s="33"/>
      <c r="J156" s="33"/>
      <c r="K156" s="33"/>
      <c r="L156" s="33"/>
      <c r="M156" s="67"/>
    </row>
    <row r="157" spans="2:13" hidden="1" x14ac:dyDescent="0.25">
      <c r="B157" s="136" t="s">
        <v>85</v>
      </c>
      <c r="C157" s="137"/>
      <c r="D157" s="137"/>
      <c r="E157" s="137"/>
      <c r="F157" s="137"/>
      <c r="G157" s="137"/>
      <c r="H157" s="137"/>
      <c r="I157" s="137"/>
      <c r="J157" s="137"/>
      <c r="K157" s="137"/>
      <c r="L157" s="137"/>
      <c r="M157" s="138"/>
    </row>
    <row r="158" spans="2:13" hidden="1" x14ac:dyDescent="0.25">
      <c r="B158" s="38" t="s">
        <v>40</v>
      </c>
      <c r="C158" s="39" t="s">
        <v>41</v>
      </c>
      <c r="D158" s="39" t="s">
        <v>42</v>
      </c>
      <c r="E158" s="26" t="s">
        <v>43</v>
      </c>
      <c r="F158" s="27" t="s">
        <v>44</v>
      </c>
      <c r="G158" s="27" t="s">
        <v>47</v>
      </c>
      <c r="H158" s="28" t="s">
        <v>48</v>
      </c>
      <c r="I158" s="28" t="s">
        <v>49</v>
      </c>
      <c r="J158" s="28" t="s">
        <v>50</v>
      </c>
      <c r="K158" s="28" t="s">
        <v>51</v>
      </c>
      <c r="L158" s="28" t="s">
        <v>52</v>
      </c>
      <c r="M158" s="29" t="s">
        <v>53</v>
      </c>
    </row>
    <row r="159" spans="2:13" hidden="1" x14ac:dyDescent="0.25">
      <c r="B159" s="38" t="str">
        <f>CONCATENATE("13.",Prüfkriterien_111314[[#This Row],[Spalte2]])</f>
        <v>13.1</v>
      </c>
      <c r="C159" s="39">
        <f>ROW()-ROW(Prüfkriterien_111314[[#Headers],[Spalte3]])</f>
        <v>1</v>
      </c>
      <c r="D159" s="39">
        <f>(Prüfkriterien_111314[Spalte2]+130)/10</f>
        <v>13.1</v>
      </c>
      <c r="E159" s="26"/>
      <c r="F159" s="27"/>
      <c r="G159" s="27"/>
      <c r="H159" s="33"/>
      <c r="I159" s="33"/>
      <c r="J159" s="33"/>
      <c r="K159" s="33"/>
      <c r="L159" s="33"/>
      <c r="M159" s="41"/>
    </row>
    <row r="160" spans="2:13" hidden="1" x14ac:dyDescent="0.25">
      <c r="B160" s="45" t="str">
        <f>CONCATENATE("13.",Prüfkriterien_111314[[#This Row],[Spalte2]])</f>
        <v>13.2</v>
      </c>
      <c r="C160" s="46">
        <f>ROW()-ROW(Prüfkriterien_111314[[#Headers],[Spalte3]])</f>
        <v>2</v>
      </c>
      <c r="D160" s="46">
        <f>(Prüfkriterien_111314[Spalte2]+130)/10</f>
        <v>13.2</v>
      </c>
      <c r="E160" s="47"/>
      <c r="F160" s="48"/>
      <c r="G160" s="48"/>
      <c r="H160" s="33"/>
      <c r="I160" s="33"/>
      <c r="J160" s="33"/>
      <c r="K160" s="33"/>
      <c r="L160" s="33"/>
      <c r="M160" s="67"/>
    </row>
    <row r="161" spans="2:13" hidden="1" x14ac:dyDescent="0.25">
      <c r="B161" s="38" t="str">
        <f>CONCATENATE("13.",Prüfkriterien_111314[[#This Row],[Spalte2]])</f>
        <v>13.3</v>
      </c>
      <c r="C161" s="39">
        <f>ROW()-ROW(Prüfkriterien_111314[[#Headers],[Spalte3]])</f>
        <v>3</v>
      </c>
      <c r="D161" s="39">
        <f>(Prüfkriterien_111314[Spalte2]+130)/10</f>
        <v>13.3</v>
      </c>
      <c r="E161" s="26"/>
      <c r="F161" s="27"/>
      <c r="G161" s="27"/>
      <c r="H161" s="33"/>
      <c r="I161" s="33"/>
      <c r="J161" s="33"/>
      <c r="K161" s="33"/>
      <c r="L161" s="33"/>
      <c r="M161" s="41"/>
    </row>
    <row r="162" spans="2:13" hidden="1" x14ac:dyDescent="0.25">
      <c r="B162" s="38" t="str">
        <f>CONCATENATE("13.",Prüfkriterien_111314[[#This Row],[Spalte2]])</f>
        <v>13.4</v>
      </c>
      <c r="C162" s="39">
        <f>ROW()-ROW(Prüfkriterien_111314[[#Headers],[Spalte3]])</f>
        <v>4</v>
      </c>
      <c r="D162" s="39">
        <f>(Prüfkriterien_111314[Spalte2]+130)/10</f>
        <v>13.4</v>
      </c>
      <c r="E162" s="26"/>
      <c r="F162" s="27"/>
      <c r="G162" s="27"/>
      <c r="H162" s="33"/>
      <c r="I162" s="33"/>
      <c r="J162" s="33"/>
      <c r="K162" s="33"/>
      <c r="L162" s="33"/>
      <c r="M162" s="41"/>
    </row>
    <row r="163" spans="2:13" hidden="1" x14ac:dyDescent="0.25">
      <c r="B163" s="45" t="str">
        <f>CONCATENATE("13.",Prüfkriterien_111314[[#This Row],[Spalte2]])</f>
        <v>13.5</v>
      </c>
      <c r="C163" s="46">
        <f>ROW()-ROW(Prüfkriterien_111314[[#Headers],[Spalte3]])</f>
        <v>5</v>
      </c>
      <c r="D163" s="46">
        <f>(Prüfkriterien_111314[Spalte2]+130)/10</f>
        <v>13.5</v>
      </c>
      <c r="E163" s="47"/>
      <c r="F163" s="48"/>
      <c r="G163" s="48"/>
      <c r="H163" s="33"/>
      <c r="I163" s="33"/>
      <c r="J163" s="33"/>
      <c r="K163" s="33"/>
      <c r="L163" s="33"/>
      <c r="M163" s="67"/>
    </row>
    <row r="164" spans="2:13" hidden="1" x14ac:dyDescent="0.25">
      <c r="B164" s="136" t="s">
        <v>86</v>
      </c>
      <c r="C164" s="137"/>
      <c r="D164" s="137"/>
      <c r="E164" s="137"/>
      <c r="F164" s="137"/>
      <c r="G164" s="137"/>
      <c r="H164" s="137"/>
      <c r="I164" s="137"/>
      <c r="J164" s="137"/>
      <c r="K164" s="137"/>
      <c r="L164" s="137"/>
      <c r="M164" s="138"/>
    </row>
    <row r="165" spans="2:13" hidden="1" x14ac:dyDescent="0.25">
      <c r="B165" s="38" t="s">
        <v>40</v>
      </c>
      <c r="C165" s="39" t="s">
        <v>41</v>
      </c>
      <c r="D165" s="39" t="s">
        <v>42</v>
      </c>
      <c r="E165" s="26" t="s">
        <v>43</v>
      </c>
      <c r="F165" s="27" t="s">
        <v>44</v>
      </c>
      <c r="G165" s="27" t="s">
        <v>47</v>
      </c>
      <c r="H165" s="28" t="s">
        <v>48</v>
      </c>
      <c r="I165" s="28" t="s">
        <v>49</v>
      </c>
      <c r="J165" s="28" t="s">
        <v>50</v>
      </c>
      <c r="K165" s="28" t="s">
        <v>51</v>
      </c>
      <c r="L165" s="28" t="s">
        <v>52</v>
      </c>
      <c r="M165" s="29" t="s">
        <v>53</v>
      </c>
    </row>
    <row r="166" spans="2:13" hidden="1" x14ac:dyDescent="0.25">
      <c r="B166" s="38" t="str">
        <f>CONCATENATE("14.",Prüfkriterien_111315[[#This Row],[Spalte2]])</f>
        <v>14.1</v>
      </c>
      <c r="C166" s="39">
        <f>ROW()-ROW(Prüfkriterien_111315[[#Headers],[Spalte3]])</f>
        <v>1</v>
      </c>
      <c r="D166" s="39">
        <f>(Prüfkriterien_111315[Spalte2]+140)/10</f>
        <v>14.1</v>
      </c>
      <c r="E166" s="26"/>
      <c r="F166" s="27"/>
      <c r="G166" s="27"/>
      <c r="H166" s="33"/>
      <c r="I166" s="33"/>
      <c r="J166" s="33"/>
      <c r="K166" s="33"/>
      <c r="L166" s="33"/>
      <c r="M166" s="41"/>
    </row>
    <row r="167" spans="2:13" hidden="1" x14ac:dyDescent="0.25">
      <c r="B167" s="45" t="str">
        <f>CONCATENATE("14.",Prüfkriterien_111315[[#This Row],[Spalte2]])</f>
        <v>14.2</v>
      </c>
      <c r="C167" s="46">
        <f>ROW()-ROW(Prüfkriterien_111315[[#Headers],[Spalte3]])</f>
        <v>2</v>
      </c>
      <c r="D167" s="46">
        <f>(Prüfkriterien_111315[Spalte2]+140)/10</f>
        <v>14.2</v>
      </c>
      <c r="E167" s="47"/>
      <c r="F167" s="48"/>
      <c r="G167" s="48"/>
      <c r="H167" s="33"/>
      <c r="I167" s="33"/>
      <c r="J167" s="33"/>
      <c r="K167" s="33"/>
      <c r="L167" s="33"/>
      <c r="M167" s="67"/>
    </row>
    <row r="168" spans="2:13" hidden="1" x14ac:dyDescent="0.25">
      <c r="B168" s="38" t="str">
        <f>CONCATENATE("14.",Prüfkriterien_111315[[#This Row],[Spalte2]])</f>
        <v>14.3</v>
      </c>
      <c r="C168" s="39">
        <f>ROW()-ROW(Prüfkriterien_111315[[#Headers],[Spalte3]])</f>
        <v>3</v>
      </c>
      <c r="D168" s="39">
        <f>(Prüfkriterien_111315[Spalte2]+140)/10</f>
        <v>14.3</v>
      </c>
      <c r="E168" s="26"/>
      <c r="F168" s="27"/>
      <c r="G168" s="27"/>
      <c r="H168" s="33"/>
      <c r="I168" s="33"/>
      <c r="J168" s="33"/>
      <c r="K168" s="33"/>
      <c r="L168" s="33"/>
      <c r="M168" s="41"/>
    </row>
    <row r="169" spans="2:13" hidden="1" x14ac:dyDescent="0.25">
      <c r="B169" s="38" t="str">
        <f>CONCATENATE("14.",Prüfkriterien_111315[[#This Row],[Spalte2]])</f>
        <v>14.4</v>
      </c>
      <c r="C169" s="39">
        <f>ROW()-ROW(Prüfkriterien_111315[[#Headers],[Spalte3]])</f>
        <v>4</v>
      </c>
      <c r="D169" s="39">
        <f>(Prüfkriterien_111315[Spalte2]+140)/10</f>
        <v>14.4</v>
      </c>
      <c r="E169" s="26"/>
      <c r="F169" s="27"/>
      <c r="G169" s="27"/>
      <c r="H169" s="33"/>
      <c r="I169" s="33"/>
      <c r="J169" s="33"/>
      <c r="K169" s="33"/>
      <c r="L169" s="33"/>
      <c r="M169" s="41"/>
    </row>
    <row r="170" spans="2:13" hidden="1" x14ac:dyDescent="0.25">
      <c r="B170" s="45" t="str">
        <f>CONCATENATE("14.",Prüfkriterien_111315[[#This Row],[Spalte2]])</f>
        <v>14.5</v>
      </c>
      <c r="C170" s="46">
        <f>ROW()-ROW(Prüfkriterien_111315[[#Headers],[Spalte3]])</f>
        <v>5</v>
      </c>
      <c r="D170" s="46">
        <f>(Prüfkriterien_111315[Spalte2]+140)/10</f>
        <v>14.5</v>
      </c>
      <c r="E170" s="47"/>
      <c r="F170" s="48"/>
      <c r="G170" s="48"/>
      <c r="H170" s="33"/>
      <c r="I170" s="33"/>
      <c r="J170" s="33"/>
      <c r="K170" s="33"/>
      <c r="L170" s="33"/>
      <c r="M170" s="67"/>
    </row>
    <row r="171" spans="2:13" hidden="1" x14ac:dyDescent="0.25">
      <c r="B171" s="136" t="s">
        <v>87</v>
      </c>
      <c r="C171" s="137"/>
      <c r="D171" s="137"/>
      <c r="E171" s="137"/>
      <c r="F171" s="137"/>
      <c r="G171" s="137"/>
      <c r="H171" s="137"/>
      <c r="I171" s="137"/>
      <c r="J171" s="137"/>
      <c r="K171" s="137"/>
      <c r="L171" s="137"/>
      <c r="M171" s="138"/>
    </row>
    <row r="172" spans="2:13" hidden="1" x14ac:dyDescent="0.25">
      <c r="B172" s="38" t="s">
        <v>40</v>
      </c>
      <c r="C172" s="39" t="s">
        <v>41</v>
      </c>
      <c r="D172" s="39" t="s">
        <v>42</v>
      </c>
      <c r="E172" s="26" t="s">
        <v>43</v>
      </c>
      <c r="F172" s="27" t="s">
        <v>44</v>
      </c>
      <c r="G172" s="27" t="s">
        <v>47</v>
      </c>
      <c r="H172" s="28" t="s">
        <v>48</v>
      </c>
      <c r="I172" s="28" t="s">
        <v>49</v>
      </c>
      <c r="J172" s="28" t="s">
        <v>50</v>
      </c>
      <c r="K172" s="28" t="s">
        <v>51</v>
      </c>
      <c r="L172" s="28" t="s">
        <v>52</v>
      </c>
      <c r="M172" s="29" t="s">
        <v>53</v>
      </c>
    </row>
    <row r="173" spans="2:13" hidden="1" x14ac:dyDescent="0.25">
      <c r="B173" s="38" t="str">
        <f>CONCATENATE("15.",Prüfkriterien_111316[[#This Row],[Spalte2]])</f>
        <v>15.1</v>
      </c>
      <c r="C173" s="39">
        <f>ROW()-ROW(Prüfkriterien_111316[[#Headers],[Spalte3]])</f>
        <v>1</v>
      </c>
      <c r="D173" s="39">
        <f>(Prüfkriterien_111316[Spalte2]+150)/10</f>
        <v>15.1</v>
      </c>
      <c r="E173" s="26"/>
      <c r="F173" s="27"/>
      <c r="G173" s="27"/>
      <c r="H173" s="33"/>
      <c r="I173" s="33"/>
      <c r="J173" s="33"/>
      <c r="K173" s="33"/>
      <c r="L173" s="33"/>
      <c r="M173" s="41"/>
    </row>
    <row r="174" spans="2:13" hidden="1" x14ac:dyDescent="0.25">
      <c r="B174" s="45" t="str">
        <f>CONCATENATE("15.",Prüfkriterien_111316[[#This Row],[Spalte2]])</f>
        <v>15.2</v>
      </c>
      <c r="C174" s="46">
        <f>ROW()-ROW(Prüfkriterien_111316[[#Headers],[Spalte3]])</f>
        <v>2</v>
      </c>
      <c r="D174" s="46">
        <f>(Prüfkriterien_111316[Spalte2]+150)/10</f>
        <v>15.2</v>
      </c>
      <c r="E174" s="47"/>
      <c r="F174" s="48"/>
      <c r="G174" s="48"/>
      <c r="H174" s="33"/>
      <c r="I174" s="33"/>
      <c r="J174" s="33"/>
      <c r="K174" s="33"/>
      <c r="L174" s="33"/>
      <c r="M174" s="67"/>
    </row>
    <row r="175" spans="2:13" hidden="1" x14ac:dyDescent="0.25">
      <c r="B175" s="38" t="str">
        <f>CONCATENATE("15.",Prüfkriterien_111316[[#This Row],[Spalte2]])</f>
        <v>15.3</v>
      </c>
      <c r="C175" s="39">
        <f>ROW()-ROW(Prüfkriterien_111316[[#Headers],[Spalte3]])</f>
        <v>3</v>
      </c>
      <c r="D175" s="39">
        <f>(Prüfkriterien_111316[Spalte2]+150)/10</f>
        <v>15.3</v>
      </c>
      <c r="E175" s="26"/>
      <c r="F175" s="27"/>
      <c r="G175" s="27"/>
      <c r="H175" s="33"/>
      <c r="I175" s="33"/>
      <c r="J175" s="33"/>
      <c r="K175" s="33"/>
      <c r="L175" s="33"/>
      <c r="M175" s="41"/>
    </row>
    <row r="176" spans="2:13" hidden="1" x14ac:dyDescent="0.25">
      <c r="B176" s="38" t="str">
        <f>CONCATENATE("15.",Prüfkriterien_111316[[#This Row],[Spalte2]])</f>
        <v>15.4</v>
      </c>
      <c r="C176" s="39">
        <f>ROW()-ROW(Prüfkriterien_111316[[#Headers],[Spalte3]])</f>
        <v>4</v>
      </c>
      <c r="D176" s="39">
        <f>(Prüfkriterien_111316[Spalte2]+150)/10</f>
        <v>15.4</v>
      </c>
      <c r="E176" s="26"/>
      <c r="F176" s="27"/>
      <c r="G176" s="27"/>
      <c r="H176" s="33"/>
      <c r="I176" s="33"/>
      <c r="J176" s="33"/>
      <c r="K176" s="33"/>
      <c r="L176" s="33"/>
      <c r="M176" s="41"/>
    </row>
    <row r="177" spans="2:13" hidden="1" x14ac:dyDescent="0.25">
      <c r="B177" s="45" t="str">
        <f>CONCATENATE("15.",Prüfkriterien_111316[[#This Row],[Spalte2]])</f>
        <v>15.5</v>
      </c>
      <c r="C177" s="46">
        <f>ROW()-ROW(Prüfkriterien_111316[[#Headers],[Spalte3]])</f>
        <v>5</v>
      </c>
      <c r="D177" s="46">
        <f>(Prüfkriterien_111316[Spalte2]+150)/10</f>
        <v>15.5</v>
      </c>
      <c r="E177" s="47"/>
      <c r="F177" s="48"/>
      <c r="G177" s="48"/>
      <c r="H177" s="33"/>
      <c r="I177" s="33"/>
      <c r="J177" s="33"/>
      <c r="K177" s="33"/>
      <c r="L177" s="33"/>
      <c r="M177" s="67"/>
    </row>
    <row r="178" spans="2:13" hidden="1" x14ac:dyDescent="0.25">
      <c r="B178" s="136" t="s">
        <v>88</v>
      </c>
      <c r="C178" s="137"/>
      <c r="D178" s="137"/>
      <c r="E178" s="137"/>
      <c r="F178" s="137"/>
      <c r="G178" s="137"/>
      <c r="H178" s="137"/>
      <c r="I178" s="137"/>
      <c r="J178" s="137"/>
      <c r="K178" s="137"/>
      <c r="L178" s="137"/>
      <c r="M178" s="138"/>
    </row>
    <row r="179" spans="2:13" hidden="1" x14ac:dyDescent="0.25">
      <c r="B179" s="38" t="s">
        <v>40</v>
      </c>
      <c r="C179" s="39" t="s">
        <v>41</v>
      </c>
      <c r="D179" s="39" t="s">
        <v>42</v>
      </c>
      <c r="E179" s="26" t="s">
        <v>43</v>
      </c>
      <c r="F179" s="27" t="s">
        <v>44</v>
      </c>
      <c r="G179" s="27" t="s">
        <v>47</v>
      </c>
      <c r="H179" s="28" t="s">
        <v>48</v>
      </c>
      <c r="I179" s="28" t="s">
        <v>49</v>
      </c>
      <c r="J179" s="28" t="s">
        <v>50</v>
      </c>
      <c r="K179" s="28" t="s">
        <v>51</v>
      </c>
      <c r="L179" s="28" t="s">
        <v>52</v>
      </c>
      <c r="M179" s="29" t="s">
        <v>53</v>
      </c>
    </row>
    <row r="180" spans="2:13" hidden="1" x14ac:dyDescent="0.25">
      <c r="B180" s="38" t="str">
        <f>CONCATENATE("16.",Prüfkriterien_111317[[#This Row],[Spalte2]])</f>
        <v>16.1</v>
      </c>
      <c r="C180" s="39">
        <f>ROW()-ROW(Prüfkriterien_111317[[#Headers],[Spalte3]])</f>
        <v>1</v>
      </c>
      <c r="D180" s="39">
        <f>(Prüfkriterien_111317[Spalte2]+160)/10</f>
        <v>16.100000000000001</v>
      </c>
      <c r="E180" s="26"/>
      <c r="F180" s="27"/>
      <c r="G180" s="27"/>
      <c r="H180" s="33"/>
      <c r="I180" s="33"/>
      <c r="J180" s="33"/>
      <c r="K180" s="33"/>
      <c r="L180" s="33"/>
      <c r="M180" s="41"/>
    </row>
    <row r="181" spans="2:13" hidden="1" x14ac:dyDescent="0.25">
      <c r="B181" s="45" t="str">
        <f>CONCATENATE("16.",Prüfkriterien_111317[[#This Row],[Spalte2]])</f>
        <v>16.2</v>
      </c>
      <c r="C181" s="46">
        <f>ROW()-ROW(Prüfkriterien_111317[[#Headers],[Spalte3]])</f>
        <v>2</v>
      </c>
      <c r="D181" s="46">
        <f>(Prüfkriterien_111317[Spalte2]+160)/10</f>
        <v>16.2</v>
      </c>
      <c r="E181" s="47"/>
      <c r="F181" s="48"/>
      <c r="G181" s="48"/>
      <c r="H181" s="33"/>
      <c r="I181" s="33"/>
      <c r="J181" s="33"/>
      <c r="K181" s="33"/>
      <c r="L181" s="33"/>
      <c r="M181" s="67"/>
    </row>
    <row r="182" spans="2:13" hidden="1" x14ac:dyDescent="0.25">
      <c r="B182" s="38" t="str">
        <f>CONCATENATE("16.",Prüfkriterien_111317[[#This Row],[Spalte2]])</f>
        <v>16.3</v>
      </c>
      <c r="C182" s="39">
        <f>ROW()-ROW(Prüfkriterien_111317[[#Headers],[Spalte3]])</f>
        <v>3</v>
      </c>
      <c r="D182" s="39">
        <f>(Prüfkriterien_111317[Spalte2]+160)/10</f>
        <v>16.3</v>
      </c>
      <c r="E182" s="26"/>
      <c r="F182" s="27"/>
      <c r="G182" s="27"/>
      <c r="H182" s="33"/>
      <c r="I182" s="33"/>
      <c r="J182" s="33"/>
      <c r="K182" s="33"/>
      <c r="L182" s="33"/>
      <c r="M182" s="41"/>
    </row>
    <row r="183" spans="2:13" hidden="1" x14ac:dyDescent="0.25">
      <c r="B183" s="38" t="str">
        <f>CONCATENATE("16.",Prüfkriterien_111317[[#This Row],[Spalte2]])</f>
        <v>16.4</v>
      </c>
      <c r="C183" s="39">
        <f>ROW()-ROW(Prüfkriterien_111317[[#Headers],[Spalte3]])</f>
        <v>4</v>
      </c>
      <c r="D183" s="39">
        <f>(Prüfkriterien_111317[Spalte2]+160)/10</f>
        <v>16.399999999999999</v>
      </c>
      <c r="E183" s="26"/>
      <c r="F183" s="27"/>
      <c r="G183" s="27"/>
      <c r="H183" s="33"/>
      <c r="I183" s="33"/>
      <c r="J183" s="33"/>
      <c r="K183" s="33"/>
      <c r="L183" s="33"/>
      <c r="M183" s="41"/>
    </row>
    <row r="184" spans="2:13" hidden="1" x14ac:dyDescent="0.25">
      <c r="B184" s="45" t="str">
        <f>CONCATENATE("16.",Prüfkriterien_111317[[#This Row],[Spalte2]])</f>
        <v>16.5</v>
      </c>
      <c r="C184" s="46">
        <f>ROW()-ROW(Prüfkriterien_111317[[#Headers],[Spalte3]])</f>
        <v>5</v>
      </c>
      <c r="D184" s="46">
        <f>(Prüfkriterien_111317[Spalte2]+160)/10</f>
        <v>16.5</v>
      </c>
      <c r="E184" s="47"/>
      <c r="F184" s="48"/>
      <c r="G184" s="48"/>
      <c r="H184" s="33"/>
      <c r="I184" s="33"/>
      <c r="J184" s="33"/>
      <c r="K184" s="33"/>
      <c r="L184" s="33"/>
      <c r="M184" s="67"/>
    </row>
    <row r="185" spans="2:13" hidden="1" x14ac:dyDescent="0.25">
      <c r="B185" s="136" t="s">
        <v>89</v>
      </c>
      <c r="C185" s="137"/>
      <c r="D185" s="137"/>
      <c r="E185" s="137"/>
      <c r="F185" s="137"/>
      <c r="G185" s="137"/>
      <c r="H185" s="137"/>
      <c r="I185" s="137"/>
      <c r="J185" s="137"/>
      <c r="K185" s="137"/>
      <c r="L185" s="137"/>
      <c r="M185" s="138"/>
    </row>
    <row r="186" spans="2:13" hidden="1" x14ac:dyDescent="0.25">
      <c r="B186" s="38" t="s">
        <v>40</v>
      </c>
      <c r="C186" s="39" t="s">
        <v>41</v>
      </c>
      <c r="D186" s="39" t="s">
        <v>42</v>
      </c>
      <c r="E186" s="26" t="s">
        <v>43</v>
      </c>
      <c r="F186" s="27" t="s">
        <v>44</v>
      </c>
      <c r="G186" s="27" t="s">
        <v>47</v>
      </c>
      <c r="H186" s="28" t="s">
        <v>48</v>
      </c>
      <c r="I186" s="28" t="s">
        <v>49</v>
      </c>
      <c r="J186" s="28" t="s">
        <v>50</v>
      </c>
      <c r="K186" s="28" t="s">
        <v>51</v>
      </c>
      <c r="L186" s="28" t="s">
        <v>52</v>
      </c>
      <c r="M186" s="29" t="s">
        <v>53</v>
      </c>
    </row>
    <row r="187" spans="2:13" hidden="1" x14ac:dyDescent="0.25">
      <c r="B187" s="38" t="str">
        <f>CONCATENATE("17.",Prüfkriterien_111318[[#This Row],[Spalte2]])</f>
        <v>17.1</v>
      </c>
      <c r="C187" s="39">
        <f>ROW()-ROW(Prüfkriterien_111318[[#Headers],[Spalte3]])</f>
        <v>1</v>
      </c>
      <c r="D187" s="39">
        <f>(Prüfkriterien_111318[Spalte2]+170)/10</f>
        <v>17.100000000000001</v>
      </c>
      <c r="E187" s="26"/>
      <c r="F187" s="27"/>
      <c r="G187" s="27"/>
      <c r="H187" s="33"/>
      <c r="I187" s="33"/>
      <c r="J187" s="33"/>
      <c r="K187" s="33"/>
      <c r="L187" s="33"/>
      <c r="M187" s="41"/>
    </row>
    <row r="188" spans="2:13" hidden="1" x14ac:dyDescent="0.25">
      <c r="B188" s="45" t="str">
        <f>CONCATENATE("17.",Prüfkriterien_111318[[#This Row],[Spalte2]])</f>
        <v>17.2</v>
      </c>
      <c r="C188" s="46">
        <f>ROW()-ROW(Prüfkriterien_111318[[#Headers],[Spalte3]])</f>
        <v>2</v>
      </c>
      <c r="D188" s="46">
        <f>(Prüfkriterien_111318[Spalte2]+170)/10</f>
        <v>17.2</v>
      </c>
      <c r="E188" s="47"/>
      <c r="F188" s="48"/>
      <c r="G188" s="48"/>
      <c r="H188" s="33"/>
      <c r="I188" s="33"/>
      <c r="J188" s="33"/>
      <c r="K188" s="33"/>
      <c r="L188" s="33"/>
      <c r="M188" s="67"/>
    </row>
    <row r="189" spans="2:13" hidden="1" x14ac:dyDescent="0.25">
      <c r="B189" s="38" t="str">
        <f>CONCATENATE("17.",Prüfkriterien_111318[[#This Row],[Spalte2]])</f>
        <v>17.3</v>
      </c>
      <c r="C189" s="39">
        <f>ROW()-ROW(Prüfkriterien_111318[[#Headers],[Spalte3]])</f>
        <v>3</v>
      </c>
      <c r="D189" s="39">
        <f>(Prüfkriterien_111318[Spalte2]+170)/10</f>
        <v>17.3</v>
      </c>
      <c r="E189" s="26"/>
      <c r="F189" s="27"/>
      <c r="G189" s="27"/>
      <c r="H189" s="33"/>
      <c r="I189" s="33"/>
      <c r="J189" s="33"/>
      <c r="K189" s="33"/>
      <c r="L189" s="33"/>
      <c r="M189" s="41"/>
    </row>
    <row r="190" spans="2:13" hidden="1" x14ac:dyDescent="0.25">
      <c r="B190" s="38" t="str">
        <f>CONCATENATE("17.",Prüfkriterien_111318[[#This Row],[Spalte2]])</f>
        <v>17.4</v>
      </c>
      <c r="C190" s="39">
        <f>ROW()-ROW(Prüfkriterien_111318[[#Headers],[Spalte3]])</f>
        <v>4</v>
      </c>
      <c r="D190" s="39">
        <f>(Prüfkriterien_111318[Spalte2]+170)/10</f>
        <v>17.399999999999999</v>
      </c>
      <c r="E190" s="26"/>
      <c r="F190" s="27"/>
      <c r="G190" s="27"/>
      <c r="H190" s="33"/>
      <c r="I190" s="33"/>
      <c r="J190" s="33"/>
      <c r="K190" s="33"/>
      <c r="L190" s="33"/>
      <c r="M190" s="41"/>
    </row>
    <row r="191" spans="2:13" hidden="1" x14ac:dyDescent="0.25">
      <c r="B191" s="45" t="str">
        <f>CONCATENATE("17.",Prüfkriterien_111318[[#This Row],[Spalte2]])</f>
        <v>17.5</v>
      </c>
      <c r="C191" s="46">
        <f>ROW()-ROW(Prüfkriterien_111318[[#Headers],[Spalte3]])</f>
        <v>5</v>
      </c>
      <c r="D191" s="46">
        <f>(Prüfkriterien_111318[Spalte2]+170)/10</f>
        <v>17.5</v>
      </c>
      <c r="E191" s="47"/>
      <c r="F191" s="48"/>
      <c r="G191" s="48"/>
      <c r="H191" s="33"/>
      <c r="I191" s="33"/>
      <c r="J191" s="33"/>
      <c r="K191" s="33"/>
      <c r="L191" s="33"/>
      <c r="M191" s="67"/>
    </row>
    <row r="192" spans="2:13" hidden="1" x14ac:dyDescent="0.25">
      <c r="B192" s="136" t="s">
        <v>90</v>
      </c>
      <c r="C192" s="137"/>
      <c r="D192" s="137"/>
      <c r="E192" s="137"/>
      <c r="F192" s="137"/>
      <c r="G192" s="137"/>
      <c r="H192" s="137"/>
      <c r="I192" s="137"/>
      <c r="J192" s="137"/>
      <c r="K192" s="137"/>
      <c r="L192" s="137"/>
      <c r="M192" s="138"/>
    </row>
    <row r="193" spans="2:13" hidden="1" x14ac:dyDescent="0.25">
      <c r="B193" s="38" t="s">
        <v>40</v>
      </c>
      <c r="C193" s="39" t="s">
        <v>41</v>
      </c>
      <c r="D193" s="39" t="s">
        <v>42</v>
      </c>
      <c r="E193" s="26" t="s">
        <v>43</v>
      </c>
      <c r="F193" s="27" t="s">
        <v>44</v>
      </c>
      <c r="G193" s="27" t="s">
        <v>47</v>
      </c>
      <c r="H193" s="28" t="s">
        <v>48</v>
      </c>
      <c r="I193" s="28" t="s">
        <v>49</v>
      </c>
      <c r="J193" s="28" t="s">
        <v>50</v>
      </c>
      <c r="K193" s="28" t="s">
        <v>51</v>
      </c>
      <c r="L193" s="28" t="s">
        <v>52</v>
      </c>
      <c r="M193" s="29" t="s">
        <v>53</v>
      </c>
    </row>
    <row r="194" spans="2:13" hidden="1" x14ac:dyDescent="0.25">
      <c r="B194" s="38" t="str">
        <f>CONCATENATE("18.",Prüfkriterien_111319[[#This Row],[Spalte2]])</f>
        <v>18.1</v>
      </c>
      <c r="C194" s="39">
        <f>ROW()-ROW(Prüfkriterien_111319[[#Headers],[Spalte3]])</f>
        <v>1</v>
      </c>
      <c r="D194" s="39">
        <f>(Prüfkriterien_111319[Spalte2]+180)/10</f>
        <v>18.100000000000001</v>
      </c>
      <c r="E194" s="26"/>
      <c r="F194" s="27"/>
      <c r="G194" s="27"/>
      <c r="H194" s="33"/>
      <c r="I194" s="33"/>
      <c r="J194" s="33"/>
      <c r="K194" s="33"/>
      <c r="L194" s="33"/>
      <c r="M194" s="41"/>
    </row>
    <row r="195" spans="2:13" hidden="1" x14ac:dyDescent="0.25">
      <c r="B195" s="45" t="str">
        <f>CONCATENATE("18.",Prüfkriterien_111319[[#This Row],[Spalte2]])</f>
        <v>18.2</v>
      </c>
      <c r="C195" s="46">
        <f>ROW()-ROW(Prüfkriterien_111319[[#Headers],[Spalte3]])</f>
        <v>2</v>
      </c>
      <c r="D195" s="46">
        <f>(Prüfkriterien_111319[Spalte2]+180)/10</f>
        <v>18.2</v>
      </c>
      <c r="E195" s="47"/>
      <c r="F195" s="48"/>
      <c r="G195" s="48"/>
      <c r="H195" s="33"/>
      <c r="I195" s="33"/>
      <c r="J195" s="33"/>
      <c r="K195" s="33"/>
      <c r="L195" s="33"/>
      <c r="M195" s="67"/>
    </row>
    <row r="196" spans="2:13" hidden="1" x14ac:dyDescent="0.25">
      <c r="B196" s="38" t="str">
        <f>CONCATENATE("18.",Prüfkriterien_111319[[#This Row],[Spalte2]])</f>
        <v>18.3</v>
      </c>
      <c r="C196" s="39">
        <f>ROW()-ROW(Prüfkriterien_111319[[#Headers],[Spalte3]])</f>
        <v>3</v>
      </c>
      <c r="D196" s="39">
        <f>(Prüfkriterien_111319[Spalte2]+180)/10</f>
        <v>18.3</v>
      </c>
      <c r="E196" s="26"/>
      <c r="F196" s="27"/>
      <c r="G196" s="27"/>
      <c r="H196" s="33"/>
      <c r="I196" s="33"/>
      <c r="J196" s="33"/>
      <c r="K196" s="33"/>
      <c r="L196" s="33"/>
      <c r="M196" s="41"/>
    </row>
    <row r="197" spans="2:13" hidden="1" x14ac:dyDescent="0.25">
      <c r="B197" s="38" t="str">
        <f>CONCATENATE("18.",Prüfkriterien_111319[[#This Row],[Spalte2]])</f>
        <v>18.4</v>
      </c>
      <c r="C197" s="39">
        <f>ROW()-ROW(Prüfkriterien_111319[[#Headers],[Spalte3]])</f>
        <v>4</v>
      </c>
      <c r="D197" s="39">
        <f>(Prüfkriterien_111319[Spalte2]+180)/10</f>
        <v>18.399999999999999</v>
      </c>
      <c r="E197" s="26"/>
      <c r="F197" s="27"/>
      <c r="G197" s="27"/>
      <c r="H197" s="33"/>
      <c r="I197" s="33"/>
      <c r="J197" s="33"/>
      <c r="K197" s="33"/>
      <c r="L197" s="33"/>
      <c r="M197" s="41"/>
    </row>
    <row r="198" spans="2:13" hidden="1" x14ac:dyDescent="0.25">
      <c r="B198" s="45" t="str">
        <f>CONCATENATE("18.",Prüfkriterien_111319[[#This Row],[Spalte2]])</f>
        <v>18.5</v>
      </c>
      <c r="C198" s="46">
        <f>ROW()-ROW(Prüfkriterien_111319[[#Headers],[Spalte3]])</f>
        <v>5</v>
      </c>
      <c r="D198" s="46">
        <f>(Prüfkriterien_111319[Spalte2]+180)/10</f>
        <v>18.5</v>
      </c>
      <c r="E198" s="47"/>
      <c r="F198" s="48"/>
      <c r="G198" s="48"/>
      <c r="H198" s="33"/>
      <c r="I198" s="33"/>
      <c r="J198" s="33"/>
      <c r="K198" s="33"/>
      <c r="L198" s="33"/>
      <c r="M198" s="67"/>
    </row>
    <row r="199" spans="2:13" hidden="1" x14ac:dyDescent="0.25">
      <c r="B199" s="136" t="s">
        <v>91</v>
      </c>
      <c r="C199" s="137"/>
      <c r="D199" s="137"/>
      <c r="E199" s="137"/>
      <c r="F199" s="137"/>
      <c r="G199" s="137"/>
      <c r="H199" s="137"/>
      <c r="I199" s="137"/>
      <c r="J199" s="137"/>
      <c r="K199" s="137"/>
      <c r="L199" s="137"/>
      <c r="M199" s="138"/>
    </row>
    <row r="200" spans="2:13" hidden="1" x14ac:dyDescent="0.25">
      <c r="B200" s="38" t="s">
        <v>40</v>
      </c>
      <c r="C200" s="39" t="s">
        <v>41</v>
      </c>
      <c r="D200" s="39" t="s">
        <v>42</v>
      </c>
      <c r="E200" s="26" t="s">
        <v>43</v>
      </c>
      <c r="F200" s="27" t="s">
        <v>44</v>
      </c>
      <c r="G200" s="27" t="s">
        <v>47</v>
      </c>
      <c r="H200" s="28" t="s">
        <v>48</v>
      </c>
      <c r="I200" s="28" t="s">
        <v>49</v>
      </c>
      <c r="J200" s="28" t="s">
        <v>50</v>
      </c>
      <c r="K200" s="28" t="s">
        <v>51</v>
      </c>
      <c r="L200" s="28" t="s">
        <v>52</v>
      </c>
      <c r="M200" s="29" t="s">
        <v>53</v>
      </c>
    </row>
    <row r="201" spans="2:13" hidden="1" x14ac:dyDescent="0.25">
      <c r="B201" s="38" t="str">
        <f>CONCATENATE("19.",Prüfkriterien_111320[[#This Row],[Spalte2]])</f>
        <v>19.1</v>
      </c>
      <c r="C201" s="39">
        <f>ROW()-ROW(Prüfkriterien_111320[[#Headers],[Spalte3]])</f>
        <v>1</v>
      </c>
      <c r="D201" s="39">
        <f>(Prüfkriterien_111320[Spalte2]+190)/10</f>
        <v>19.100000000000001</v>
      </c>
      <c r="E201" s="26"/>
      <c r="F201" s="27"/>
      <c r="G201" s="27"/>
      <c r="H201" s="33"/>
      <c r="I201" s="33"/>
      <c r="J201" s="33"/>
      <c r="K201" s="33"/>
      <c r="L201" s="33"/>
      <c r="M201" s="41"/>
    </row>
    <row r="202" spans="2:13" hidden="1" x14ac:dyDescent="0.25">
      <c r="B202" s="45" t="str">
        <f>CONCATENATE("19.",Prüfkriterien_111320[[#This Row],[Spalte2]])</f>
        <v>19.2</v>
      </c>
      <c r="C202" s="46">
        <f>ROW()-ROW(Prüfkriterien_111320[[#Headers],[Spalte3]])</f>
        <v>2</v>
      </c>
      <c r="D202" s="46">
        <f>(Prüfkriterien_111320[Spalte2]+190)/10</f>
        <v>19.2</v>
      </c>
      <c r="E202" s="47"/>
      <c r="F202" s="48"/>
      <c r="G202" s="48"/>
      <c r="H202" s="33"/>
      <c r="I202" s="33"/>
      <c r="J202" s="33"/>
      <c r="K202" s="33"/>
      <c r="L202" s="33"/>
      <c r="M202" s="67"/>
    </row>
    <row r="203" spans="2:13" hidden="1" x14ac:dyDescent="0.25">
      <c r="B203" s="38" t="str">
        <f>CONCATENATE("19.",Prüfkriterien_111320[[#This Row],[Spalte2]])</f>
        <v>19.3</v>
      </c>
      <c r="C203" s="39">
        <f>ROW()-ROW(Prüfkriterien_111320[[#Headers],[Spalte3]])</f>
        <v>3</v>
      </c>
      <c r="D203" s="39">
        <f>(Prüfkriterien_111320[Spalte2]+190)/10</f>
        <v>19.3</v>
      </c>
      <c r="E203" s="26"/>
      <c r="F203" s="27"/>
      <c r="G203" s="27"/>
      <c r="H203" s="33"/>
      <c r="I203" s="33"/>
      <c r="J203" s="33"/>
      <c r="K203" s="33"/>
      <c r="L203" s="33"/>
      <c r="M203" s="41"/>
    </row>
    <row r="204" spans="2:13" hidden="1" x14ac:dyDescent="0.25">
      <c r="B204" s="38" t="str">
        <f>CONCATENATE("19.",Prüfkriterien_111320[[#This Row],[Spalte2]])</f>
        <v>19.4</v>
      </c>
      <c r="C204" s="39">
        <f>ROW()-ROW(Prüfkriterien_111320[[#Headers],[Spalte3]])</f>
        <v>4</v>
      </c>
      <c r="D204" s="39">
        <f>(Prüfkriterien_111320[Spalte2]+190)/10</f>
        <v>19.399999999999999</v>
      </c>
      <c r="E204" s="26"/>
      <c r="F204" s="27"/>
      <c r="G204" s="27"/>
      <c r="H204" s="33"/>
      <c r="I204" s="33"/>
      <c r="J204" s="33"/>
      <c r="K204" s="33"/>
      <c r="L204" s="33"/>
      <c r="M204" s="41"/>
    </row>
    <row r="205" spans="2:13" hidden="1" x14ac:dyDescent="0.25">
      <c r="B205" s="45" t="str">
        <f>CONCATENATE("19.",Prüfkriterien_111320[[#This Row],[Spalte2]])</f>
        <v>19.5</v>
      </c>
      <c r="C205" s="46">
        <f>ROW()-ROW(Prüfkriterien_111320[[#Headers],[Spalte3]])</f>
        <v>5</v>
      </c>
      <c r="D205" s="46">
        <f>(Prüfkriterien_111320[Spalte2]+190)/10</f>
        <v>19.5</v>
      </c>
      <c r="E205" s="47"/>
      <c r="F205" s="48"/>
      <c r="G205" s="48"/>
      <c r="H205" s="33"/>
      <c r="I205" s="33"/>
      <c r="J205" s="33"/>
      <c r="K205" s="33"/>
      <c r="L205" s="33"/>
      <c r="M205" s="67"/>
    </row>
    <row r="206" spans="2:13" hidden="1" x14ac:dyDescent="0.25">
      <c r="B206" s="136" t="s">
        <v>92</v>
      </c>
      <c r="C206" s="137"/>
      <c r="D206" s="137"/>
      <c r="E206" s="137"/>
      <c r="F206" s="137"/>
      <c r="G206" s="137"/>
      <c r="H206" s="137"/>
      <c r="I206" s="137"/>
      <c r="J206" s="137"/>
      <c r="K206" s="137"/>
      <c r="L206" s="137"/>
      <c r="M206" s="138"/>
    </row>
    <row r="207" spans="2:13" hidden="1" x14ac:dyDescent="0.25">
      <c r="B207" s="38" t="s">
        <v>40</v>
      </c>
      <c r="C207" s="39" t="s">
        <v>41</v>
      </c>
      <c r="D207" s="39" t="s">
        <v>42</v>
      </c>
      <c r="E207" s="26" t="s">
        <v>43</v>
      </c>
      <c r="F207" s="27" t="s">
        <v>44</v>
      </c>
      <c r="G207" s="27" t="s">
        <v>47</v>
      </c>
      <c r="H207" s="28" t="s">
        <v>48</v>
      </c>
      <c r="I207" s="28" t="s">
        <v>49</v>
      </c>
      <c r="J207" s="28" t="s">
        <v>50</v>
      </c>
      <c r="K207" s="28" t="s">
        <v>51</v>
      </c>
      <c r="L207" s="28" t="s">
        <v>52</v>
      </c>
      <c r="M207" s="29" t="s">
        <v>53</v>
      </c>
    </row>
    <row r="208" spans="2:13" hidden="1" x14ac:dyDescent="0.25">
      <c r="B208" s="38" t="str">
        <f>CONCATENATE("20.",Prüfkriterien_111321[[#This Row],[Spalte2]])</f>
        <v>20.1</v>
      </c>
      <c r="C208" s="39">
        <f>ROW()-ROW(Prüfkriterien_111321[[#Headers],[Spalte3]])</f>
        <v>1</v>
      </c>
      <c r="D208" s="39">
        <f>(Prüfkriterien_111321[Spalte2]+200)/10</f>
        <v>20.100000000000001</v>
      </c>
      <c r="E208" s="26"/>
      <c r="F208" s="27"/>
      <c r="G208" s="27"/>
      <c r="H208" s="33"/>
      <c r="I208" s="33"/>
      <c r="J208" s="33"/>
      <c r="K208" s="33"/>
      <c r="L208" s="33"/>
      <c r="M208" s="41"/>
    </row>
    <row r="209" spans="2:13" hidden="1" x14ac:dyDescent="0.25">
      <c r="B209" s="45" t="str">
        <f>CONCATENATE("20.",Prüfkriterien_111321[[#This Row],[Spalte2]])</f>
        <v>20.2</v>
      </c>
      <c r="C209" s="46">
        <f>ROW()-ROW(Prüfkriterien_111321[[#Headers],[Spalte3]])</f>
        <v>2</v>
      </c>
      <c r="D209" s="46">
        <f>(Prüfkriterien_111321[Spalte2]+200)/10</f>
        <v>20.2</v>
      </c>
      <c r="E209" s="47"/>
      <c r="F209" s="48"/>
      <c r="G209" s="48"/>
      <c r="H209" s="33"/>
      <c r="I209" s="33"/>
      <c r="J209" s="33"/>
      <c r="K209" s="33"/>
      <c r="L209" s="33"/>
      <c r="M209" s="67"/>
    </row>
    <row r="210" spans="2:13" hidden="1" x14ac:dyDescent="0.25">
      <c r="B210" s="38" t="str">
        <f>CONCATENATE("20.",Prüfkriterien_111321[[#This Row],[Spalte2]])</f>
        <v>20.3</v>
      </c>
      <c r="C210" s="39">
        <f>ROW()-ROW(Prüfkriterien_111321[[#Headers],[Spalte3]])</f>
        <v>3</v>
      </c>
      <c r="D210" s="39">
        <f>(Prüfkriterien_111321[Spalte2]+200)/10</f>
        <v>20.3</v>
      </c>
      <c r="E210" s="26"/>
      <c r="F210" s="27"/>
      <c r="G210" s="27"/>
      <c r="H210" s="33"/>
      <c r="I210" s="33"/>
      <c r="J210" s="33"/>
      <c r="K210" s="33"/>
      <c r="L210" s="33"/>
      <c r="M210" s="41"/>
    </row>
    <row r="211" spans="2:13" hidden="1" x14ac:dyDescent="0.25">
      <c r="B211" s="38" t="str">
        <f>CONCATENATE("20.",Prüfkriterien_111321[[#This Row],[Spalte2]])</f>
        <v>20.4</v>
      </c>
      <c r="C211" s="39">
        <f>ROW()-ROW(Prüfkriterien_111321[[#Headers],[Spalte3]])</f>
        <v>4</v>
      </c>
      <c r="D211" s="39">
        <f>(Prüfkriterien_111321[Spalte2]+200)/10</f>
        <v>20.399999999999999</v>
      </c>
      <c r="E211" s="26"/>
      <c r="F211" s="27"/>
      <c r="G211" s="27"/>
      <c r="H211" s="33"/>
      <c r="I211" s="33"/>
      <c r="J211" s="33"/>
      <c r="K211" s="33"/>
      <c r="L211" s="33"/>
      <c r="M211" s="41"/>
    </row>
    <row r="212" spans="2:13" hidden="1" x14ac:dyDescent="0.25">
      <c r="B212" s="45" t="str">
        <f>CONCATENATE("20.",Prüfkriterien_111321[[#This Row],[Spalte2]])</f>
        <v>20.5</v>
      </c>
      <c r="C212" s="46">
        <f>ROW()-ROW(Prüfkriterien_111321[[#Headers],[Spalte3]])</f>
        <v>5</v>
      </c>
      <c r="D212" s="46">
        <f>(Prüfkriterien_111321[Spalte2]+200)/10</f>
        <v>20.5</v>
      </c>
      <c r="E212" s="47"/>
      <c r="F212" s="48"/>
      <c r="G212" s="48"/>
      <c r="H212" s="33"/>
      <c r="I212" s="33"/>
      <c r="J212" s="33"/>
      <c r="K212" s="33"/>
      <c r="L212" s="33"/>
      <c r="M212" s="67"/>
    </row>
    <row r="213" spans="2:13" hidden="1" x14ac:dyDescent="0.25"/>
  </sheetData>
  <sheetProtection algorithmName="SHA-512" hashValue="KTizI2n9CmpQZfwln2xAQ8B7yo+WMkxk0sJGsE9b3Y6xsBhQgmKvS6rPTX1+DDTmABY9GbqvnME31/cxP7m+PQ==" saltValue="xvfm5GEcZllcECvQ/2RBVA==" spinCount="100000" sheet="1" formatCells="0" formatRows="0" selectLockedCells="1"/>
  <mergeCells count="32">
    <mergeCell ref="B185:M185"/>
    <mergeCell ref="B192:M192"/>
    <mergeCell ref="B199:M199"/>
    <mergeCell ref="B206:M206"/>
    <mergeCell ref="B150:M150"/>
    <mergeCell ref="B157:M157"/>
    <mergeCell ref="B164:M164"/>
    <mergeCell ref="B171:M171"/>
    <mergeCell ref="B178:M178"/>
    <mergeCell ref="B101:M101"/>
    <mergeCell ref="C4:K4"/>
    <mergeCell ref="B6:B7"/>
    <mergeCell ref="C6:C7"/>
    <mergeCell ref="E6:E7"/>
    <mergeCell ref="F6:F7"/>
    <mergeCell ref="G6:G7"/>
    <mergeCell ref="H6:L6"/>
    <mergeCell ref="M6:M7"/>
    <mergeCell ref="D6:D7"/>
    <mergeCell ref="B81:M81"/>
    <mergeCell ref="B2:M2"/>
    <mergeCell ref="B5:M5"/>
    <mergeCell ref="B8:M8"/>
    <mergeCell ref="B32:M32"/>
    <mergeCell ref="B44:M44"/>
    <mergeCell ref="B3:M3"/>
    <mergeCell ref="B143:M143"/>
    <mergeCell ref="B105:M105"/>
    <mergeCell ref="B115:M115"/>
    <mergeCell ref="B122:M122"/>
    <mergeCell ref="B129:M129"/>
    <mergeCell ref="B136:M136"/>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Version 2024&amp;C&amp;G&amp;R
&amp;"Arial,Standard"&amp;8&amp;P von &amp;N</oddFooter>
  </headerFooter>
  <ignoredErrors>
    <ignoredError sqref="H10 H9:L9" listDataValidation="1"/>
    <ignoredError sqref="B10:D14 B24 B34:D34 B37:D38 B87:D87 B115:M212 C105:M105 B106:M106 B83:D84 B103:D103 H103:L103 B108:D108 B107:D107 H107:L107 H108:L108 B113:D113 H113:L113 B114:D114 H114:L114" unlockedFormula="1"/>
  </ignoredErrors>
  <legacyDrawingHF r:id="rId2"/>
  <tableParts count="20">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extLst>
    <ext xmlns:x14="http://schemas.microsoft.com/office/spreadsheetml/2009/9/main" uri="{78C0D931-6437-407d-A8EE-F0AAD7539E65}">
      <x14:conditionalFormattings>
        <x14:conditionalFormatting xmlns:xm="http://schemas.microsoft.com/office/excel/2006/main">
          <x14:cfRule type="containsText" priority="39" operator="containsText" id="{5E95DCB8-8D9B-43CB-9F0E-367D7B8C392E}">
            <xm:f>NOT(ISERROR(SEARCH("grau",H33)))</xm:f>
            <xm:f>"grau"</xm:f>
            <x14:dxf>
              <font>
                <color rgb="FF808080"/>
              </font>
              <fill>
                <patternFill>
                  <bgColor rgb="FF808080"/>
                </patternFill>
              </fill>
            </x14:dxf>
          </x14:cfRule>
          <xm:sqref>H102:L102 H45:L45 H82:L82 H33:L33</xm:sqref>
        </x14:conditionalFormatting>
        <x14:conditionalFormatting xmlns:xm="http://schemas.microsoft.com/office/excel/2006/main">
          <x14:cfRule type="containsText" priority="36" operator="containsText" id="{856D55F9-5406-42BE-8943-059812964641}">
            <xm:f>NOT(ISERROR(SEARCH("grau",H10)))</xm:f>
            <xm:f>"grau"</xm:f>
            <x14:dxf>
              <font>
                <strike val="0"/>
                <color rgb="FF808080"/>
              </font>
              <fill>
                <patternFill>
                  <bgColor rgb="FF808080"/>
                </patternFill>
              </fill>
            </x14:dxf>
          </x14:cfRule>
          <xm:sqref>H10:L31 H46:L80 H83:L100 H103:L104</xm:sqref>
        </x14:conditionalFormatting>
        <x14:conditionalFormatting xmlns:xm="http://schemas.microsoft.com/office/excel/2006/main">
          <x14:cfRule type="containsText" priority="34" operator="containsText" id="{3EA6EFDB-E455-4F38-A982-1E38324F0343}">
            <xm:f>NOT(ISERROR(SEARCH("grau",H106)))</xm:f>
            <xm:f>"grau"</xm:f>
            <x14:dxf>
              <font>
                <color rgb="FF808080"/>
              </font>
              <fill>
                <patternFill>
                  <bgColor rgb="FF808080"/>
                </patternFill>
              </fill>
            </x14:dxf>
          </x14:cfRule>
          <xm:sqref>H106:L106</xm:sqref>
        </x14:conditionalFormatting>
        <x14:conditionalFormatting xmlns:xm="http://schemas.microsoft.com/office/excel/2006/main">
          <x14:cfRule type="containsText" priority="33" operator="containsText" id="{5BEAB68E-34A9-4110-B056-50320AFBCCB0}">
            <xm:f>NOT(ISERROR(SEARCH("grau",H116)))</xm:f>
            <xm:f>"grau"</xm:f>
            <x14:dxf>
              <font>
                <color rgb="FF808080"/>
              </font>
              <fill>
                <patternFill>
                  <bgColor rgb="FF808080"/>
                </patternFill>
              </fill>
            </x14:dxf>
          </x14:cfRule>
          <xm:sqref>H116:L116</xm:sqref>
        </x14:conditionalFormatting>
        <x14:conditionalFormatting xmlns:xm="http://schemas.microsoft.com/office/excel/2006/main">
          <x14:cfRule type="containsText" priority="32" operator="containsText" id="{CF7EDDB7-2157-4E54-80CC-AC6AB6FBA5CD}">
            <xm:f>NOT(ISERROR(SEARCH("grau",H123)))</xm:f>
            <xm:f>"grau"</xm:f>
            <x14:dxf>
              <font>
                <color rgb="FF808080"/>
              </font>
              <fill>
                <patternFill>
                  <bgColor rgb="FF808080"/>
                </patternFill>
              </fill>
            </x14:dxf>
          </x14:cfRule>
          <xm:sqref>H123:L123</xm:sqref>
        </x14:conditionalFormatting>
        <x14:conditionalFormatting xmlns:xm="http://schemas.microsoft.com/office/excel/2006/main">
          <x14:cfRule type="containsText" priority="31" operator="containsText" id="{A15A7D79-1345-4D48-A805-61E375A492E8}">
            <xm:f>NOT(ISERROR(SEARCH("grau",H130)))</xm:f>
            <xm:f>"grau"</xm:f>
            <x14:dxf>
              <font>
                <color rgb="FF808080"/>
              </font>
              <fill>
                <patternFill>
                  <bgColor rgb="FF808080"/>
                </patternFill>
              </fill>
            </x14:dxf>
          </x14:cfRule>
          <xm:sqref>H130:L130</xm:sqref>
        </x14:conditionalFormatting>
        <x14:conditionalFormatting xmlns:xm="http://schemas.microsoft.com/office/excel/2006/main">
          <x14:cfRule type="containsText" priority="30" operator="containsText" id="{24D64CB9-06C8-4AB6-96E9-068B2C93B725}">
            <xm:f>NOT(ISERROR(SEARCH("grau",H137)))</xm:f>
            <xm:f>"grau"</xm:f>
            <x14:dxf>
              <font>
                <color rgb="FF808080"/>
              </font>
              <fill>
                <patternFill>
                  <bgColor rgb="FF808080"/>
                </patternFill>
              </fill>
            </x14:dxf>
          </x14:cfRule>
          <xm:sqref>H137:L137</xm:sqref>
        </x14:conditionalFormatting>
        <x14:conditionalFormatting xmlns:xm="http://schemas.microsoft.com/office/excel/2006/main">
          <x14:cfRule type="containsText" priority="29" operator="containsText" id="{04852FE4-12C5-447A-9DDA-1F52D59ECA2D}">
            <xm:f>NOT(ISERROR(SEARCH("grau",H144)))</xm:f>
            <xm:f>"grau"</xm:f>
            <x14:dxf>
              <font>
                <color rgb="FF808080"/>
              </font>
              <fill>
                <patternFill>
                  <bgColor rgb="FF808080"/>
                </patternFill>
              </fill>
            </x14:dxf>
          </x14:cfRule>
          <xm:sqref>H144:L144</xm:sqref>
        </x14:conditionalFormatting>
        <x14:conditionalFormatting xmlns:xm="http://schemas.microsoft.com/office/excel/2006/main">
          <x14:cfRule type="containsText" priority="28" operator="containsText" id="{120D0473-F030-42F9-9E25-E64ACF028617}">
            <xm:f>NOT(ISERROR(SEARCH("grau",H34)))</xm:f>
            <xm:f>"grau"</xm:f>
            <x14:dxf>
              <font>
                <strike val="0"/>
                <color rgb="FF808080"/>
              </font>
              <fill>
                <patternFill>
                  <bgColor rgb="FF808080"/>
                </patternFill>
              </fill>
            </x14:dxf>
          </x14:cfRule>
          <xm:sqref>H34:L43</xm:sqref>
        </x14:conditionalFormatting>
        <x14:conditionalFormatting xmlns:xm="http://schemas.microsoft.com/office/excel/2006/main">
          <x14:cfRule type="containsText" priority="24" operator="containsText" id="{B22DD294-AA20-4ABE-A456-C4ACB1122CF6}">
            <xm:f>NOT(ISERROR(SEARCH("grau",H107)))</xm:f>
            <xm:f>"grau"</xm:f>
            <x14:dxf>
              <font>
                <strike val="0"/>
                <color rgb="FF808080"/>
              </font>
              <fill>
                <patternFill>
                  <bgColor rgb="FF808080"/>
                </patternFill>
              </fill>
            </x14:dxf>
          </x14:cfRule>
          <xm:sqref>H107:L114</xm:sqref>
        </x14:conditionalFormatting>
        <x14:conditionalFormatting xmlns:xm="http://schemas.microsoft.com/office/excel/2006/main">
          <x14:cfRule type="containsText" priority="23" operator="containsText" id="{86456C6B-7112-4E73-830B-17EFEA3793DF}">
            <xm:f>NOT(ISERROR(SEARCH("grau",H117)))</xm:f>
            <xm:f>"grau"</xm:f>
            <x14:dxf>
              <font>
                <strike val="0"/>
                <color rgb="FF808080"/>
              </font>
              <fill>
                <patternFill>
                  <bgColor rgb="FF808080"/>
                </patternFill>
              </fill>
            </x14:dxf>
          </x14:cfRule>
          <xm:sqref>H117:L121</xm:sqref>
        </x14:conditionalFormatting>
        <x14:conditionalFormatting xmlns:xm="http://schemas.microsoft.com/office/excel/2006/main">
          <x14:cfRule type="containsText" priority="22" operator="containsText" id="{837A1410-309F-4131-B9D2-2848C0898822}">
            <xm:f>NOT(ISERROR(SEARCH("grau",H124)))</xm:f>
            <xm:f>"grau"</xm:f>
            <x14:dxf>
              <font>
                <strike val="0"/>
                <color rgb="FF808080"/>
              </font>
              <fill>
                <patternFill>
                  <bgColor rgb="FF808080"/>
                </patternFill>
              </fill>
            </x14:dxf>
          </x14:cfRule>
          <xm:sqref>H124:L128</xm:sqref>
        </x14:conditionalFormatting>
        <x14:conditionalFormatting xmlns:xm="http://schemas.microsoft.com/office/excel/2006/main">
          <x14:cfRule type="containsText" priority="21" operator="containsText" id="{94C0ED95-76A5-47E7-9A4F-1554E7AF9182}">
            <xm:f>NOT(ISERROR(SEARCH("grau",H131)))</xm:f>
            <xm:f>"grau"</xm:f>
            <x14:dxf>
              <font>
                <strike val="0"/>
                <color rgb="FF808080"/>
              </font>
              <fill>
                <patternFill>
                  <bgColor rgb="FF808080"/>
                </patternFill>
              </fill>
            </x14:dxf>
          </x14:cfRule>
          <xm:sqref>H131:L135</xm:sqref>
        </x14:conditionalFormatting>
        <x14:conditionalFormatting xmlns:xm="http://schemas.microsoft.com/office/excel/2006/main">
          <x14:cfRule type="containsText" priority="20" operator="containsText" id="{01400AA8-744A-4F78-80C8-77AEB8EBFB4B}">
            <xm:f>NOT(ISERROR(SEARCH("grau",H138)))</xm:f>
            <xm:f>"grau"</xm:f>
            <x14:dxf>
              <font>
                <strike val="0"/>
                <color rgb="FF808080"/>
              </font>
              <fill>
                <patternFill>
                  <bgColor rgb="FF808080"/>
                </patternFill>
              </fill>
            </x14:dxf>
          </x14:cfRule>
          <xm:sqref>H138:L142</xm:sqref>
        </x14:conditionalFormatting>
        <x14:conditionalFormatting xmlns:xm="http://schemas.microsoft.com/office/excel/2006/main">
          <x14:cfRule type="containsText" priority="19" operator="containsText" id="{E81A7570-FC38-48F3-9DD8-DB9B00B96900}">
            <xm:f>NOT(ISERROR(SEARCH("grau",H145)))</xm:f>
            <xm:f>"grau"</xm:f>
            <x14:dxf>
              <font>
                <strike val="0"/>
                <color rgb="FF808080"/>
              </font>
              <fill>
                <patternFill>
                  <bgColor rgb="FF808080"/>
                </patternFill>
              </fill>
            </x14:dxf>
          </x14:cfRule>
          <xm:sqref>H145:L149</xm:sqref>
        </x14:conditionalFormatting>
        <x14:conditionalFormatting xmlns:xm="http://schemas.microsoft.com/office/excel/2006/main">
          <x14:cfRule type="containsText" priority="18" operator="containsText" id="{4CC351DF-ECB8-48DB-8698-63761360CAC0}">
            <xm:f>NOT(ISERROR(SEARCH("grau",H151)))</xm:f>
            <xm:f>"grau"</xm:f>
            <x14:dxf>
              <font>
                <color rgb="FF808080"/>
              </font>
              <fill>
                <patternFill>
                  <bgColor rgb="FF808080"/>
                </patternFill>
              </fill>
            </x14:dxf>
          </x14:cfRule>
          <xm:sqref>H151:L151</xm:sqref>
        </x14:conditionalFormatting>
        <x14:conditionalFormatting xmlns:xm="http://schemas.microsoft.com/office/excel/2006/main">
          <x14:cfRule type="containsText" priority="17" operator="containsText" id="{372065A2-7BD1-4C90-A7FF-128BC78319D3}">
            <xm:f>NOT(ISERROR(SEARCH("grau",H152)))</xm:f>
            <xm:f>"grau"</xm:f>
            <x14:dxf>
              <font>
                <strike val="0"/>
                <color rgb="FF808080"/>
              </font>
              <fill>
                <patternFill>
                  <bgColor rgb="FF808080"/>
                </patternFill>
              </fill>
            </x14:dxf>
          </x14:cfRule>
          <xm:sqref>H152:L156</xm:sqref>
        </x14:conditionalFormatting>
        <x14:conditionalFormatting xmlns:xm="http://schemas.microsoft.com/office/excel/2006/main">
          <x14:cfRule type="containsText" priority="16" operator="containsText" id="{1A9CAF58-7762-4441-A90A-B95F7F489710}">
            <xm:f>NOT(ISERROR(SEARCH("grau",H158)))</xm:f>
            <xm:f>"grau"</xm:f>
            <x14:dxf>
              <font>
                <color rgb="FF808080"/>
              </font>
              <fill>
                <patternFill>
                  <bgColor rgb="FF808080"/>
                </patternFill>
              </fill>
            </x14:dxf>
          </x14:cfRule>
          <xm:sqref>H158:L158</xm:sqref>
        </x14:conditionalFormatting>
        <x14:conditionalFormatting xmlns:xm="http://schemas.microsoft.com/office/excel/2006/main">
          <x14:cfRule type="containsText" priority="15" operator="containsText" id="{AF6339FC-CC63-4F7C-9351-9662A81E9CD6}">
            <xm:f>NOT(ISERROR(SEARCH("grau",H159)))</xm:f>
            <xm:f>"grau"</xm:f>
            <x14:dxf>
              <font>
                <strike val="0"/>
                <color rgb="FF808080"/>
              </font>
              <fill>
                <patternFill>
                  <bgColor rgb="FF808080"/>
                </patternFill>
              </fill>
            </x14:dxf>
          </x14:cfRule>
          <xm:sqref>H159:L163</xm:sqref>
        </x14:conditionalFormatting>
        <x14:conditionalFormatting xmlns:xm="http://schemas.microsoft.com/office/excel/2006/main">
          <x14:cfRule type="containsText" priority="14" operator="containsText" id="{B1AB44E5-3A24-42BE-803C-108876AED998}">
            <xm:f>NOT(ISERROR(SEARCH("grau",H165)))</xm:f>
            <xm:f>"grau"</xm:f>
            <x14:dxf>
              <font>
                <color rgb="FF808080"/>
              </font>
              <fill>
                <patternFill>
                  <bgColor rgb="FF808080"/>
                </patternFill>
              </fill>
            </x14:dxf>
          </x14:cfRule>
          <xm:sqref>H165:L165</xm:sqref>
        </x14:conditionalFormatting>
        <x14:conditionalFormatting xmlns:xm="http://schemas.microsoft.com/office/excel/2006/main">
          <x14:cfRule type="containsText" priority="13" operator="containsText" id="{4F884B1F-B5BC-4AF2-A975-D893CE715A9F}">
            <xm:f>NOT(ISERROR(SEARCH("grau",H166)))</xm:f>
            <xm:f>"grau"</xm:f>
            <x14:dxf>
              <font>
                <strike val="0"/>
                <color rgb="FF808080"/>
              </font>
              <fill>
                <patternFill>
                  <bgColor rgb="FF808080"/>
                </patternFill>
              </fill>
            </x14:dxf>
          </x14:cfRule>
          <xm:sqref>H166:L170</xm:sqref>
        </x14:conditionalFormatting>
        <x14:conditionalFormatting xmlns:xm="http://schemas.microsoft.com/office/excel/2006/main">
          <x14:cfRule type="containsText" priority="12" operator="containsText" id="{7B8C4DD9-7FF4-479A-A671-44C82CA4FB1E}">
            <xm:f>NOT(ISERROR(SEARCH("grau",H172)))</xm:f>
            <xm:f>"grau"</xm:f>
            <x14:dxf>
              <font>
                <color rgb="FF808080"/>
              </font>
              <fill>
                <patternFill>
                  <bgColor rgb="FF808080"/>
                </patternFill>
              </fill>
            </x14:dxf>
          </x14:cfRule>
          <xm:sqref>H172:L172</xm:sqref>
        </x14:conditionalFormatting>
        <x14:conditionalFormatting xmlns:xm="http://schemas.microsoft.com/office/excel/2006/main">
          <x14:cfRule type="containsText" priority="11" operator="containsText" id="{1187925B-0B08-4EA2-B771-A5760B8B20ED}">
            <xm:f>NOT(ISERROR(SEARCH("grau",H173)))</xm:f>
            <xm:f>"grau"</xm:f>
            <x14:dxf>
              <font>
                <strike val="0"/>
                <color rgb="FF808080"/>
              </font>
              <fill>
                <patternFill>
                  <bgColor rgb="FF808080"/>
                </patternFill>
              </fill>
            </x14:dxf>
          </x14:cfRule>
          <xm:sqref>H173:L177</xm:sqref>
        </x14:conditionalFormatting>
        <x14:conditionalFormatting xmlns:xm="http://schemas.microsoft.com/office/excel/2006/main">
          <x14:cfRule type="containsText" priority="10" operator="containsText" id="{E45DC572-48AB-494A-B0A1-5C7610C7422E}">
            <xm:f>NOT(ISERROR(SEARCH("grau",H179)))</xm:f>
            <xm:f>"grau"</xm:f>
            <x14:dxf>
              <font>
                <color rgb="FF808080"/>
              </font>
              <fill>
                <patternFill>
                  <bgColor rgb="FF808080"/>
                </patternFill>
              </fill>
            </x14:dxf>
          </x14:cfRule>
          <xm:sqref>H179:L179</xm:sqref>
        </x14:conditionalFormatting>
        <x14:conditionalFormatting xmlns:xm="http://schemas.microsoft.com/office/excel/2006/main">
          <x14:cfRule type="containsText" priority="9" operator="containsText" id="{C93302FE-45AB-4DA6-B0BD-A870FBEB5304}">
            <xm:f>NOT(ISERROR(SEARCH("grau",H180)))</xm:f>
            <xm:f>"grau"</xm:f>
            <x14:dxf>
              <font>
                <strike val="0"/>
                <color rgb="FF808080"/>
              </font>
              <fill>
                <patternFill>
                  <bgColor rgb="FF808080"/>
                </patternFill>
              </fill>
            </x14:dxf>
          </x14:cfRule>
          <xm:sqref>H180:L184</xm:sqref>
        </x14:conditionalFormatting>
        <x14:conditionalFormatting xmlns:xm="http://schemas.microsoft.com/office/excel/2006/main">
          <x14:cfRule type="containsText" priority="8" operator="containsText" id="{8E2A4827-4644-4544-B839-275D4D50F6B5}">
            <xm:f>NOT(ISERROR(SEARCH("grau",H186)))</xm:f>
            <xm:f>"grau"</xm:f>
            <x14:dxf>
              <font>
                <color rgb="FF808080"/>
              </font>
              <fill>
                <patternFill>
                  <bgColor rgb="FF808080"/>
                </patternFill>
              </fill>
            </x14:dxf>
          </x14:cfRule>
          <xm:sqref>H186:L186</xm:sqref>
        </x14:conditionalFormatting>
        <x14:conditionalFormatting xmlns:xm="http://schemas.microsoft.com/office/excel/2006/main">
          <x14:cfRule type="containsText" priority="7" operator="containsText" id="{B8BB6965-E4A1-4C49-A5AE-A593E348423A}">
            <xm:f>NOT(ISERROR(SEARCH("grau",H187)))</xm:f>
            <xm:f>"grau"</xm:f>
            <x14:dxf>
              <font>
                <strike val="0"/>
                <color rgb="FF808080"/>
              </font>
              <fill>
                <patternFill>
                  <bgColor rgb="FF808080"/>
                </patternFill>
              </fill>
            </x14:dxf>
          </x14:cfRule>
          <xm:sqref>H187:L191</xm:sqref>
        </x14:conditionalFormatting>
        <x14:conditionalFormatting xmlns:xm="http://schemas.microsoft.com/office/excel/2006/main">
          <x14:cfRule type="containsText" priority="6" operator="containsText" id="{16E818C9-C394-459E-B01A-1504CA4600E3}">
            <xm:f>NOT(ISERROR(SEARCH("grau",H193)))</xm:f>
            <xm:f>"grau"</xm:f>
            <x14:dxf>
              <font>
                <color rgb="FF808080"/>
              </font>
              <fill>
                <patternFill>
                  <bgColor rgb="FF808080"/>
                </patternFill>
              </fill>
            </x14:dxf>
          </x14:cfRule>
          <xm:sqref>H193:L193</xm:sqref>
        </x14:conditionalFormatting>
        <x14:conditionalFormatting xmlns:xm="http://schemas.microsoft.com/office/excel/2006/main">
          <x14:cfRule type="containsText" priority="5" operator="containsText" id="{81F036F0-87D6-43D9-95FA-0F26CDFBE19D}">
            <xm:f>NOT(ISERROR(SEARCH("grau",H194)))</xm:f>
            <xm:f>"grau"</xm:f>
            <x14:dxf>
              <font>
                <strike val="0"/>
                <color rgb="FF808080"/>
              </font>
              <fill>
                <patternFill>
                  <bgColor rgb="FF808080"/>
                </patternFill>
              </fill>
            </x14:dxf>
          </x14:cfRule>
          <xm:sqref>H194:L198</xm:sqref>
        </x14:conditionalFormatting>
        <x14:conditionalFormatting xmlns:xm="http://schemas.microsoft.com/office/excel/2006/main">
          <x14:cfRule type="containsText" priority="4" operator="containsText" id="{8501F11E-20F8-4749-90B0-EFA7840C4F17}">
            <xm:f>NOT(ISERROR(SEARCH("grau",H200)))</xm:f>
            <xm:f>"grau"</xm:f>
            <x14:dxf>
              <font>
                <color rgb="FF808080"/>
              </font>
              <fill>
                <patternFill>
                  <bgColor rgb="FF808080"/>
                </patternFill>
              </fill>
            </x14:dxf>
          </x14:cfRule>
          <xm:sqref>H200:L200</xm:sqref>
        </x14:conditionalFormatting>
        <x14:conditionalFormatting xmlns:xm="http://schemas.microsoft.com/office/excel/2006/main">
          <x14:cfRule type="containsText" priority="3" operator="containsText" id="{DB6B80B7-A21F-459E-B8B3-7ECECD878238}">
            <xm:f>NOT(ISERROR(SEARCH("grau",H201)))</xm:f>
            <xm:f>"grau"</xm:f>
            <x14:dxf>
              <font>
                <strike val="0"/>
                <color rgb="FF808080"/>
              </font>
              <fill>
                <patternFill>
                  <bgColor rgb="FF808080"/>
                </patternFill>
              </fill>
            </x14:dxf>
          </x14:cfRule>
          <xm:sqref>H201:L205</xm:sqref>
        </x14:conditionalFormatting>
        <x14:conditionalFormatting xmlns:xm="http://schemas.microsoft.com/office/excel/2006/main">
          <x14:cfRule type="containsText" priority="2" operator="containsText" id="{BD8D6399-D874-4E25-A730-D6AD746779A8}">
            <xm:f>NOT(ISERROR(SEARCH("grau",H207)))</xm:f>
            <xm:f>"grau"</xm:f>
            <x14:dxf>
              <font>
                <color rgb="FF808080"/>
              </font>
              <fill>
                <patternFill>
                  <bgColor rgb="FF808080"/>
                </patternFill>
              </fill>
            </x14:dxf>
          </x14:cfRule>
          <xm:sqref>H207:L207</xm:sqref>
        </x14:conditionalFormatting>
        <x14:conditionalFormatting xmlns:xm="http://schemas.microsoft.com/office/excel/2006/main">
          <x14:cfRule type="containsText" priority="1" operator="containsText" id="{5464A732-EA4E-4F68-9CF3-C091A1565839}">
            <xm:f>NOT(ISERROR(SEARCH("grau",H208)))</xm:f>
            <xm:f>"grau"</xm:f>
            <x14:dxf>
              <font>
                <strike val="0"/>
                <color rgb="FF808080"/>
              </font>
              <fill>
                <patternFill>
                  <bgColor rgb="FF808080"/>
                </patternFill>
              </fill>
            </x14:dxf>
          </x14:cfRule>
          <xm:sqref>H208:L212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Einstellungen!$C$9:$C$11</xm:f>
          </x14:formula1>
          <xm:sqref>H9:L31 H137:L142 H33:L43 H106:L114 H116:L121 H123:L128 H130:L135 H144:L149 H151:L156 H158:L163 H165:L170 H172:L177 H179:L184 H186:L191 H193:L198 H200:L205 H207:L212 H45:L80 H82:L100 H102:L104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zoomScaleNormal="100" workbookViewId="0">
      <selection activeCell="C20" sqref="C20"/>
    </sheetView>
  </sheetViews>
  <sheetFormatPr baseColWidth="10" defaultColWidth="11.5546875" defaultRowHeight="13.8" x14ac:dyDescent="0.25"/>
  <cols>
    <col min="1" max="1" width="1.21875" style="6" customWidth="1"/>
    <col min="2" max="2" width="29.21875" style="6" customWidth="1"/>
    <col min="3" max="3" width="53.21875" style="7" customWidth="1"/>
    <col min="4" max="4" width="1.21875" style="6" customWidth="1"/>
    <col min="5" max="16384" width="11.5546875" style="6"/>
  </cols>
  <sheetData>
    <row r="1" spans="2:5" ht="6" customHeight="1" x14ac:dyDescent="0.25"/>
    <row r="2" spans="2:5" x14ac:dyDescent="0.25">
      <c r="B2" s="160" t="s">
        <v>72</v>
      </c>
      <c r="C2" s="160"/>
    </row>
    <row r="3" spans="2:5" ht="7.95" customHeight="1" x14ac:dyDescent="0.25">
      <c r="B3" s="8"/>
      <c r="C3" s="8"/>
    </row>
    <row r="4" spans="2:5" ht="55.95" customHeight="1" x14ac:dyDescent="0.25">
      <c r="B4" s="161" t="s">
        <v>39</v>
      </c>
      <c r="C4" s="161"/>
    </row>
    <row r="5" spans="2:5" ht="7.95" customHeight="1" x14ac:dyDescent="0.25">
      <c r="B5" s="9"/>
      <c r="C5" s="9"/>
    </row>
    <row r="6" spans="2:5" s="10" customFormat="1" ht="25.95" customHeight="1" x14ac:dyDescent="0.3">
      <c r="B6" s="57" t="s">
        <v>54</v>
      </c>
      <c r="C6" s="43" t="s">
        <v>75</v>
      </c>
    </row>
    <row r="7" spans="2:5" s="10" customFormat="1" ht="25.95" customHeight="1" x14ac:dyDescent="0.3">
      <c r="B7" s="57" t="s">
        <v>73</v>
      </c>
      <c r="C7" s="43" t="s">
        <v>76</v>
      </c>
    </row>
    <row r="8" spans="2:5" s="10" customFormat="1" ht="25.95" customHeight="1" x14ac:dyDescent="0.3">
      <c r="B8" s="56" t="s">
        <v>71</v>
      </c>
      <c r="C8" s="44" t="s">
        <v>102</v>
      </c>
    </row>
    <row r="9" spans="2:5" s="10" customFormat="1" ht="25.95" customHeight="1" x14ac:dyDescent="0.3">
      <c r="B9" s="50" t="s">
        <v>55</v>
      </c>
      <c r="C9" s="12" t="s">
        <v>14</v>
      </c>
    </row>
    <row r="10" spans="2:5" s="10" customFormat="1" ht="25.95" customHeight="1" x14ac:dyDescent="0.3">
      <c r="B10" s="11"/>
      <c r="C10" s="65"/>
      <c r="E10" s="58" t="s">
        <v>74</v>
      </c>
    </row>
    <row r="11" spans="2:5" s="10" customFormat="1" ht="25.95" customHeight="1" x14ac:dyDescent="0.3">
      <c r="B11" s="11"/>
      <c r="C11" s="64" t="s">
        <v>37</v>
      </c>
    </row>
    <row r="12" spans="2:5" s="10" customFormat="1" ht="25.95" customHeight="1" x14ac:dyDescent="0.3">
      <c r="B12" s="50" t="s">
        <v>56</v>
      </c>
      <c r="C12" s="59" t="s">
        <v>26</v>
      </c>
    </row>
    <row r="13" spans="2:5" s="10" customFormat="1" ht="25.95" customHeight="1" x14ac:dyDescent="0.3">
      <c r="B13" s="11"/>
      <c r="C13" s="59" t="s">
        <v>27</v>
      </c>
    </row>
    <row r="14" spans="2:5" s="10" customFormat="1" ht="25.95" customHeight="1" x14ac:dyDescent="0.3">
      <c r="B14" s="11"/>
      <c r="C14" s="59" t="s">
        <v>28</v>
      </c>
    </row>
  </sheetData>
  <sheetProtection password="AA96" sheet="1" objects="1" scenarios="1"/>
  <dataConsolidate/>
  <mergeCells count="2">
    <mergeCell ref="B2:C2"/>
    <mergeCell ref="B4:C4"/>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14</vt:i4>
      </vt:variant>
    </vt:vector>
  </HeadingPairs>
  <TitlesOfParts>
    <vt:vector size="18" baseType="lpstr">
      <vt:lpstr>Angaben zum Audit</vt:lpstr>
      <vt:lpstr>Maßnahmenplan</vt:lpstr>
      <vt:lpstr>Checkliste</vt:lpstr>
      <vt:lpstr>Einstellungen</vt:lpstr>
      <vt:lpstr>_Betriebsname</vt:lpstr>
      <vt:lpstr>_Betriesname</vt:lpstr>
      <vt:lpstr>_chbx</vt:lpstr>
      <vt:lpstr>_Datum</vt:lpstr>
      <vt:lpstr>_grau</vt:lpstr>
      <vt:lpstr>_KO</vt:lpstr>
      <vt:lpstr>_lAbw</vt:lpstr>
      <vt:lpstr>_RLV</vt:lpstr>
      <vt:lpstr>_sAbw</vt:lpstr>
      <vt:lpstr>Checkliste!Drucktitel</vt:lpstr>
      <vt:lpstr>'Angaben zum Audit'!Print_Area</vt:lpstr>
      <vt:lpstr>Checkliste!Print_Area</vt:lpstr>
      <vt:lpstr>Maßnahmenplan!Print_Area</vt:lpstr>
      <vt:lpstr>Checkliste!Print_Titles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Vorlage_1_6_Einstieg</dc:title>
  <dc:creator/>
  <cp:lastModifiedBy/>
  <dcterms:created xsi:type="dcterms:W3CDTF">2006-09-16T00:00:00Z</dcterms:created>
  <dcterms:modified xsi:type="dcterms:W3CDTF">2024-03-19T15:51:50Z</dcterms:modified>
</cp:coreProperties>
</file>