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Checkliste!$A$1:$N$131</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113" i="7" l="1"/>
  <c r="B113" i="7" s="1"/>
  <c r="D113" i="7"/>
  <c r="C105" i="7" l="1"/>
  <c r="B105" i="7" s="1"/>
  <c r="C106" i="7"/>
  <c r="B106" i="7" s="1"/>
  <c r="C107" i="7"/>
  <c r="B107" i="7" s="1"/>
  <c r="C104" i="7"/>
  <c r="B104" i="7" s="1"/>
  <c r="D105" i="7" l="1"/>
  <c r="D106" i="7"/>
  <c r="D104" i="7"/>
  <c r="D107" i="7"/>
  <c r="C95" i="7" l="1"/>
  <c r="B95" i="7" s="1"/>
  <c r="C94" i="7"/>
  <c r="B94" i="7" s="1"/>
  <c r="C28" i="7"/>
  <c r="B28" i="7" s="1"/>
  <c r="D95" i="7" l="1"/>
  <c r="D94" i="7"/>
  <c r="D28" i="7"/>
  <c r="C17" i="7"/>
  <c r="B17" i="7" s="1"/>
  <c r="D17" i="7" l="1"/>
  <c r="C92" i="7"/>
  <c r="B92" i="7" s="1"/>
  <c r="C93" i="7"/>
  <c r="B93" i="7" s="1"/>
  <c r="C96" i="7"/>
  <c r="B96" i="7" s="1"/>
  <c r="C97" i="7"/>
  <c r="B97" i="7" s="1"/>
  <c r="C98" i="7"/>
  <c r="B98" i="7" s="1"/>
  <c r="C99" i="7"/>
  <c r="B99" i="7" s="1"/>
  <c r="C100" i="7"/>
  <c r="B100" i="7" s="1"/>
  <c r="C101" i="7"/>
  <c r="B101" i="7" s="1"/>
  <c r="C102" i="7"/>
  <c r="B102" i="7" s="1"/>
  <c r="C103" i="7"/>
  <c r="B103" i="7" s="1"/>
  <c r="C119" i="7"/>
  <c r="B119" i="7" s="1"/>
  <c r="C120" i="7"/>
  <c r="B120" i="7" s="1"/>
  <c r="C121" i="7"/>
  <c r="B121" i="7" s="1"/>
  <c r="C122" i="7"/>
  <c r="D122" i="7" s="1"/>
  <c r="D97" i="7" l="1"/>
  <c r="D93" i="7"/>
  <c r="D100" i="7"/>
  <c r="D92" i="7"/>
  <c r="D96" i="7"/>
  <c r="D98" i="7"/>
  <c r="D99" i="7"/>
  <c r="D101" i="7"/>
  <c r="D102" i="7"/>
  <c r="D103" i="7"/>
  <c r="D119" i="7"/>
  <c r="D121" i="7"/>
  <c r="D120" i="7"/>
  <c r="B122" i="7"/>
  <c r="C80" i="7"/>
  <c r="B80" i="7" s="1"/>
  <c r="D80" i="7" l="1"/>
  <c r="C86" i="7" l="1"/>
  <c r="B86" i="7" s="1"/>
  <c r="C87" i="7"/>
  <c r="B87" i="7" s="1"/>
  <c r="C88" i="7"/>
  <c r="B88" i="7" s="1"/>
  <c r="C89" i="7"/>
  <c r="D89" i="7" s="1"/>
  <c r="D86" i="7" l="1"/>
  <c r="D87" i="7"/>
  <c r="B89" i="7"/>
  <c r="D88" i="7"/>
  <c r="C76" i="7" l="1"/>
  <c r="B76" i="7" s="1"/>
  <c r="C77" i="7"/>
  <c r="B77" i="7" s="1"/>
  <c r="C78" i="7"/>
  <c r="B78" i="7" s="1"/>
  <c r="C60" i="7"/>
  <c r="B60" i="7" s="1"/>
  <c r="C62" i="7"/>
  <c r="D62" i="7" s="1"/>
  <c r="C63" i="7"/>
  <c r="B63" i="7" s="1"/>
  <c r="C64" i="7"/>
  <c r="B64" i="7" s="1"/>
  <c r="C65" i="7"/>
  <c r="B65" i="7" s="1"/>
  <c r="C66" i="7"/>
  <c r="B66" i="7" s="1"/>
  <c r="C67" i="7"/>
  <c r="D67" i="7" s="1"/>
  <c r="C68" i="7"/>
  <c r="D68" i="7" s="1"/>
  <c r="C69" i="7"/>
  <c r="B69" i="7" s="1"/>
  <c r="C70" i="7"/>
  <c r="B70" i="7" s="1"/>
  <c r="C71" i="7"/>
  <c r="D71" i="7" s="1"/>
  <c r="C72" i="7"/>
  <c r="B72" i="7" s="1"/>
  <c r="C73" i="7"/>
  <c r="B73" i="7" s="1"/>
  <c r="C74" i="7"/>
  <c r="B74" i="7" s="1"/>
  <c r="C75" i="7"/>
  <c r="B75" i="7" s="1"/>
  <c r="D76" i="7" l="1"/>
  <c r="D77" i="7"/>
  <c r="D64" i="7"/>
  <c r="D78" i="7"/>
  <c r="D60" i="7"/>
  <c r="D65" i="7"/>
  <c r="D63" i="7"/>
  <c r="B62" i="7"/>
  <c r="D66" i="7"/>
  <c r="D69" i="7"/>
  <c r="B67" i="7"/>
  <c r="D72" i="7"/>
  <c r="B68" i="7"/>
  <c r="B71" i="7"/>
  <c r="D73" i="7"/>
  <c r="D70" i="7"/>
  <c r="D75" i="7"/>
  <c r="D74" i="7"/>
  <c r="C52" i="7" l="1"/>
  <c r="B52" i="7" s="1"/>
  <c r="C53" i="7"/>
  <c r="B53" i="7" s="1"/>
  <c r="C54" i="7"/>
  <c r="B54" i="7" s="1"/>
  <c r="C55" i="7"/>
  <c r="D55" i="7" s="1"/>
  <c r="C56" i="7"/>
  <c r="B56" i="7" s="1"/>
  <c r="C57" i="7"/>
  <c r="B57" i="7" s="1"/>
  <c r="C58" i="7"/>
  <c r="B58" i="7" s="1"/>
  <c r="C59" i="7"/>
  <c r="B59" i="7" s="1"/>
  <c r="C61" i="7"/>
  <c r="B61" i="7" s="1"/>
  <c r="C79" i="7"/>
  <c r="B79" i="7" s="1"/>
  <c r="D52" i="7" l="1"/>
  <c r="D53" i="7"/>
  <c r="D54" i="7"/>
  <c r="B55" i="7"/>
  <c r="D56" i="7"/>
  <c r="D57" i="7"/>
  <c r="D61" i="7"/>
  <c r="D58" i="7"/>
  <c r="D59" i="7"/>
  <c r="D79" i="7"/>
  <c r="C49" i="7" l="1"/>
  <c r="B49" i="7" s="1"/>
  <c r="C48" i="7"/>
  <c r="B48" i="7" s="1"/>
  <c r="D49" i="7" l="1"/>
  <c r="D48" i="7"/>
  <c r="C47" i="7" l="1"/>
  <c r="B47" i="7" s="1"/>
  <c r="C50" i="7"/>
  <c r="B50" i="7" s="1"/>
  <c r="D50" i="7" l="1"/>
  <c r="D47" i="7"/>
  <c r="C37" i="7" l="1"/>
  <c r="B37" i="7" s="1"/>
  <c r="C38" i="7"/>
  <c r="B38" i="7" s="1"/>
  <c r="C39" i="7"/>
  <c r="B39" i="7" s="1"/>
  <c r="C40" i="7"/>
  <c r="B40" i="7" s="1"/>
  <c r="C41" i="7"/>
  <c r="B41" i="7" s="1"/>
  <c r="C42" i="7"/>
  <c r="B42" i="7" s="1"/>
  <c r="C43" i="7"/>
  <c r="B43" i="7" s="1"/>
  <c r="C26" i="7"/>
  <c r="B26" i="7" s="1"/>
  <c r="C27" i="7"/>
  <c r="B27" i="7" s="1"/>
  <c r="D38" i="7" l="1"/>
  <c r="D39" i="7"/>
  <c r="D37" i="7"/>
  <c r="D41" i="7"/>
  <c r="D40" i="7"/>
  <c r="D43" i="7"/>
  <c r="D42" i="7"/>
  <c r="D26" i="7"/>
  <c r="D27" i="7"/>
  <c r="C22" i="7" l="1"/>
  <c r="B22" i="7" s="1"/>
  <c r="C21" i="7"/>
  <c r="B21" i="7" s="1"/>
  <c r="C23" i="7"/>
  <c r="B23" i="7" s="1"/>
  <c r="C16" i="7"/>
  <c r="B16" i="7" s="1"/>
  <c r="D21" i="7" l="1"/>
  <c r="D22" i="7"/>
  <c r="D23" i="7"/>
  <c r="D16" i="7"/>
  <c r="C15" i="7" l="1"/>
  <c r="B15" i="7" s="1"/>
  <c r="C18" i="7"/>
  <c r="B18" i="7" s="1"/>
  <c r="C19" i="7"/>
  <c r="B19" i="7" s="1"/>
  <c r="C20" i="7"/>
  <c r="B20" i="7" s="1"/>
  <c r="C24" i="7"/>
  <c r="D24" i="7" s="1"/>
  <c r="C25" i="7"/>
  <c r="B25" i="7" s="1"/>
  <c r="C29" i="7"/>
  <c r="B29" i="7" s="1"/>
  <c r="C30" i="7"/>
  <c r="B30" i="7" s="1"/>
  <c r="C31" i="7"/>
  <c r="B31" i="7" s="1"/>
  <c r="D19" i="7" l="1"/>
  <c r="D18" i="7"/>
  <c r="D15" i="7"/>
  <c r="D20" i="7"/>
  <c r="B24" i="7"/>
  <c r="D25" i="7"/>
  <c r="D29" i="7"/>
  <c r="D30" i="7"/>
  <c r="D31" i="7"/>
  <c r="C214" i="7" l="1"/>
  <c r="B214" i="7" s="1"/>
  <c r="C213" i="7"/>
  <c r="B213" i="7" s="1"/>
  <c r="C212" i="7"/>
  <c r="D212" i="7" s="1"/>
  <c r="C211" i="7"/>
  <c r="B211" i="7" s="1"/>
  <c r="C210" i="7"/>
  <c r="D210" i="7" s="1"/>
  <c r="C207" i="7"/>
  <c r="B207" i="7" s="1"/>
  <c r="C206" i="7"/>
  <c r="B206" i="7" s="1"/>
  <c r="C205" i="7"/>
  <c r="D205" i="7" s="1"/>
  <c r="C204" i="7"/>
  <c r="D204" i="7" s="1"/>
  <c r="C203" i="7"/>
  <c r="D203" i="7" s="1"/>
  <c r="C200" i="7"/>
  <c r="B200" i="7" s="1"/>
  <c r="C199" i="7"/>
  <c r="B199" i="7" s="1"/>
  <c r="C198" i="7"/>
  <c r="D198" i="7" s="1"/>
  <c r="C197" i="7"/>
  <c r="D197" i="7" s="1"/>
  <c r="C196" i="7"/>
  <c r="D196" i="7" s="1"/>
  <c r="C193" i="7"/>
  <c r="D193" i="7" s="1"/>
  <c r="C192" i="7"/>
  <c r="D192" i="7" s="1"/>
  <c r="C191" i="7"/>
  <c r="D191" i="7" s="1"/>
  <c r="C190" i="7"/>
  <c r="B190" i="7" s="1"/>
  <c r="C189" i="7"/>
  <c r="B189" i="7" s="1"/>
  <c r="C186" i="7"/>
  <c r="B186" i="7" s="1"/>
  <c r="C185" i="7"/>
  <c r="D185" i="7" s="1"/>
  <c r="C184" i="7"/>
  <c r="D184" i="7" s="1"/>
  <c r="C183" i="7"/>
  <c r="D183" i="7" s="1"/>
  <c r="C182" i="7"/>
  <c r="B182" i="7" s="1"/>
  <c r="C179" i="7"/>
  <c r="D179" i="7" s="1"/>
  <c r="C178" i="7"/>
  <c r="D178" i="7" s="1"/>
  <c r="C177" i="7"/>
  <c r="D177" i="7" s="1"/>
  <c r="C176" i="7"/>
  <c r="B176" i="7" s="1"/>
  <c r="C175" i="7"/>
  <c r="B175" i="7" s="1"/>
  <c r="C172" i="7"/>
  <c r="B172" i="7" s="1"/>
  <c r="C171" i="7"/>
  <c r="B171" i="7" s="1"/>
  <c r="C170" i="7"/>
  <c r="D170" i="7" s="1"/>
  <c r="C169" i="7"/>
  <c r="D169" i="7" s="1"/>
  <c r="C168" i="7"/>
  <c r="D168" i="7" s="1"/>
  <c r="C165" i="7"/>
  <c r="D165" i="7" s="1"/>
  <c r="C164" i="7"/>
  <c r="D164" i="7" s="1"/>
  <c r="C163" i="7"/>
  <c r="B163" i="7" s="1"/>
  <c r="C162" i="7"/>
  <c r="B162" i="7" s="1"/>
  <c r="C161" i="7"/>
  <c r="B161" i="7" s="1"/>
  <c r="C158" i="7"/>
  <c r="D158" i="7" s="1"/>
  <c r="C157" i="7"/>
  <c r="D157" i="7" s="1"/>
  <c r="C156" i="7"/>
  <c r="B156" i="7" s="1"/>
  <c r="C155" i="7"/>
  <c r="B155" i="7" s="1"/>
  <c r="C154" i="7"/>
  <c r="B154" i="7" s="1"/>
  <c r="D182" i="7" l="1"/>
  <c r="B179" i="7"/>
  <c r="D186" i="7"/>
  <c r="B185" i="7"/>
  <c r="B192" i="7"/>
  <c r="B191" i="7"/>
  <c r="D176" i="7"/>
  <c r="B198" i="7"/>
  <c r="B178" i="7"/>
  <c r="B177" i="7"/>
  <c r="B184" i="7"/>
  <c r="B197" i="7"/>
  <c r="B169" i="7"/>
  <c r="B204" i="7"/>
  <c r="B170" i="7"/>
  <c r="B183" i="7"/>
  <c r="B205" i="7"/>
  <c r="B168" i="7"/>
  <c r="B212" i="7"/>
  <c r="D190" i="7"/>
  <c r="B210" i="7"/>
  <c r="D214" i="7"/>
  <c r="D213" i="7"/>
  <c r="D211" i="7"/>
  <c r="D207" i="7"/>
  <c r="D206" i="7"/>
  <c r="B203" i="7"/>
  <c r="B196" i="7"/>
  <c r="D199" i="7"/>
  <c r="D200" i="7"/>
  <c r="B193" i="7"/>
  <c r="D189" i="7"/>
  <c r="D175" i="7"/>
  <c r="D172" i="7"/>
  <c r="D171" i="7"/>
  <c r="B165" i="7"/>
  <c r="D163" i="7"/>
  <c r="D162" i="7"/>
  <c r="D161" i="7"/>
  <c r="B164" i="7"/>
  <c r="D155" i="7"/>
  <c r="D156" i="7"/>
  <c r="D154" i="7"/>
  <c r="B158" i="7"/>
  <c r="B157" i="7"/>
  <c r="C11" i="7"/>
  <c r="B11" i="7" s="1"/>
  <c r="D11" i="7" l="1"/>
  <c r="B2" i="2"/>
  <c r="B2" i="7"/>
  <c r="B2" i="1"/>
  <c r="C13" i="7" l="1"/>
  <c r="D13" i="7" s="1"/>
  <c r="C14" i="7"/>
  <c r="D14" i="7" s="1"/>
  <c r="C151" i="7"/>
  <c r="B151" i="7" s="1"/>
  <c r="C150" i="7"/>
  <c r="B150" i="7" s="1"/>
  <c r="C149" i="7"/>
  <c r="D149" i="7" s="1"/>
  <c r="C148" i="7"/>
  <c r="D148" i="7" s="1"/>
  <c r="C147" i="7"/>
  <c r="B147" i="7" s="1"/>
  <c r="C144" i="7"/>
  <c r="D144" i="7" s="1"/>
  <c r="C143" i="7"/>
  <c r="B143" i="7" s="1"/>
  <c r="C142" i="7"/>
  <c r="D142" i="7" s="1"/>
  <c r="C141" i="7"/>
  <c r="D141" i="7" s="1"/>
  <c r="C140" i="7"/>
  <c r="D140" i="7" s="1"/>
  <c r="C137" i="7"/>
  <c r="D137" i="7" s="1"/>
  <c r="C136" i="7"/>
  <c r="B136" i="7" s="1"/>
  <c r="C135" i="7"/>
  <c r="D135" i="7" s="1"/>
  <c r="C134" i="7"/>
  <c r="D134" i="7" s="1"/>
  <c r="C133" i="7"/>
  <c r="B133" i="7" s="1"/>
  <c r="C130" i="7"/>
  <c r="D130" i="7" s="1"/>
  <c r="C129" i="7"/>
  <c r="B129" i="7" s="1"/>
  <c r="C128" i="7"/>
  <c r="D128" i="7" s="1"/>
  <c r="C127" i="7"/>
  <c r="D127" i="7" s="1"/>
  <c r="C126" i="7"/>
  <c r="B126" i="7" s="1"/>
  <c r="C123" i="7"/>
  <c r="B123" i="7" s="1"/>
  <c r="C118" i="7"/>
  <c r="D118" i="7" s="1"/>
  <c r="C117" i="7"/>
  <c r="D117" i="7" s="1"/>
  <c r="C116" i="7"/>
  <c r="B116" i="7" s="1"/>
  <c r="C112" i="7"/>
  <c r="B112" i="7" s="1"/>
  <c r="B130" i="7" l="1"/>
  <c r="B134" i="7"/>
  <c r="B142" i="7"/>
  <c r="B13" i="7"/>
  <c r="B118" i="7"/>
  <c r="B137" i="7"/>
  <c r="B141" i="7"/>
  <c r="B149" i="7"/>
  <c r="B117" i="7"/>
  <c r="B128" i="7"/>
  <c r="B144" i="7"/>
  <c r="B140" i="7"/>
  <c r="B148" i="7"/>
  <c r="B127" i="7"/>
  <c r="B135" i="7"/>
  <c r="B14" i="7"/>
  <c r="D112" i="7"/>
  <c r="D151" i="7"/>
  <c r="D147" i="7"/>
  <c r="D150" i="7"/>
  <c r="D143" i="7"/>
  <c r="D133" i="7"/>
  <c r="D136" i="7"/>
  <c r="D126" i="7"/>
  <c r="D129" i="7"/>
  <c r="D116" i="7"/>
  <c r="D123" i="7"/>
  <c r="C109" i="7" l="1"/>
  <c r="D109" i="7" s="1"/>
  <c r="C84" i="7"/>
  <c r="D84" i="7" s="1"/>
  <c r="C85" i="7"/>
  <c r="D85" i="7" s="1"/>
  <c r="C51" i="7"/>
  <c r="D51" i="7" s="1"/>
  <c r="C36" i="7"/>
  <c r="D36" i="7" s="1"/>
  <c r="C35" i="7"/>
  <c r="B35" i="7" s="1"/>
  <c r="B109" i="7" l="1"/>
  <c r="B84" i="7"/>
  <c r="B85" i="7"/>
  <c r="B51" i="7"/>
  <c r="B36" i="7"/>
  <c r="D35" i="7"/>
  <c r="C46" i="7" l="1"/>
  <c r="C34" i="7"/>
  <c r="C83" i="7"/>
  <c r="C108" i="7"/>
  <c r="C10" i="7"/>
  <c r="C12" i="7"/>
  <c r="D46" i="7" l="1"/>
  <c r="B46" i="7"/>
  <c r="D83" i="7"/>
  <c r="B83" i="7"/>
  <c r="D10" i="7"/>
  <c r="B10" i="7"/>
  <c r="D108" i="7"/>
  <c r="B108" i="7"/>
  <c r="D34" i="7"/>
  <c r="B34" i="7"/>
  <c r="D12" i="7"/>
  <c r="B12" i="7"/>
</calcChain>
</file>

<file path=xl/sharedStrings.xml><?xml version="1.0" encoding="utf-8"?>
<sst xmlns="http://schemas.openxmlformats.org/spreadsheetml/2006/main" count="680" uniqueCount="344">
  <si>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</si>
  <si>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</si>
  <si>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</si>
  <si>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</si>
  <si>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</si>
  <si>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</si>
  <si>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</si>
  <si>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</si>
  <si>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</si>
  <si>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</si>
  <si>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</si>
  <si>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</si>
  <si>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</si>
  <si>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</si>
  <si>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</si>
  <si>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</si>
  <si>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</si>
  <si>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</si>
  <si>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</si>
  <si>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</si>
  <si>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</si>
  <si>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</si>
  <si>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</si>
  <si>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</si>
  <si>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</si>
  <si>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</si>
  <si>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</si>
  <si>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</si>
  <si>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</si>
  <si>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</si>
  <si>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</si>
  <si>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</si>
  <si>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</si>
  <si>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</si>
  <si>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</si>
  <si>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</si>
  <si>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</si>
  <si>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</si>
  <si>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</si>
  <si>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</si>
  <si>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</si>
  <si>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</si>
  <si>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</si>
  <si>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</si>
  <si>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</si>
  <si>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</si>
  <si>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</si>
  <si>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</si>
  <si>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</si>
  <si>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</si>
  <si>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</si>
  <si>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</si>
  <si>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</si>
  <si>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</si>
  <si>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</si>
  <si>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</si>
  <si>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</si>
  <si>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</si>
  <si>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</si>
  <si>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</si>
  <si>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</si>
  <si>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</si>
  <si>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</si>
  <si>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</si>
  <si>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</si>
  <si>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</si>
  <si>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8.</t>
  </si>
  <si>
    <t>9.</t>
  </si>
  <si>
    <t>10.</t>
  </si>
  <si>
    <t>11.</t>
  </si>
  <si>
    <t>Titel der Checkliste:</t>
  </si>
  <si>
    <t>Einstellungen</t>
  </si>
  <si>
    <t>Betriebsname:</t>
  </si>
  <si>
    <t>&lt;- Hier nichts eintragen</t>
  </si>
  <si>
    <t>dd.mm.yyyy</t>
  </si>
  <si>
    <t>zzzzzz</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</si>
  <si>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</si>
  <si>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</si>
  <si>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</si>
  <si>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</si>
  <si>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</si>
  <si>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</si>
  <si>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</si>
  <si>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</si>
  <si>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</si>
  <si>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</si>
  <si>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</si>
  <si>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</si>
  <si>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</si>
  <si>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</si>
  <si>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</si>
  <si>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</si>
  <si>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</si>
  <si>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</si>
  <si>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</si>
  <si>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Abgleich des Betriebsbeschreibungsbogens, ggf. Korrektur bei betrieblichen Veränderungen.</t>
  </si>
  <si>
    <t>Legehennen</t>
  </si>
  <si>
    <t>Gültig ab: 01.01.2024
*Übergangsfrist für Bestandsbetriebe (Zertifizierung vor 01.01.;  s. Richtlinie Legehennen, Kap. 1.2): Erfassung von Abweichungen ab 01.01., Berücksichtigung in Risikoeinstufung ab 01.07.</t>
  </si>
  <si>
    <t>RL Zert 2024
3.2</t>
  </si>
  <si>
    <t>2.5</t>
  </si>
  <si>
    <t>RL Zert 2024
3.3</t>
  </si>
  <si>
    <t>RL Zert 2024
6.4.2</t>
  </si>
  <si>
    <t>RL Zert 2024
6</t>
  </si>
  <si>
    <t>2.2</t>
  </si>
  <si>
    <t>Tagesaktuelle Dokumentation</t>
  </si>
  <si>
    <t>2.4</t>
  </si>
  <si>
    <t>2.6</t>
  </si>
  <si>
    <t>2.7</t>
  </si>
  <si>
    <t>2.8</t>
  </si>
  <si>
    <t>3.2</t>
  </si>
  <si>
    <t>kein gültiges KAT-Zertifikat = K.O.</t>
  </si>
  <si>
    <t xml:space="preserve">Der Betriebsleiter bzw. die für die Tierhaltung hauptverantwortliche Person hat die nötige Sachkunde. </t>
  </si>
  <si>
    <t>Überprüfung der Sachkunde gemäß RL Legehennen, Kap. 2.7</t>
  </si>
  <si>
    <t>4.12.1</t>
  </si>
  <si>
    <t>4.12.2</t>
  </si>
  <si>
    <t>Untersuchung mind. alle 15 Wochen im Rahmen des verpflichtenden Salmonellenmonitorings nach Geflügel-Salmonellen-Verordnung.</t>
  </si>
  <si>
    <t>Die Anforderungen an den Bestandsbetreuungsvertrag mit einem Tierarzt werden erfüllt.</t>
  </si>
  <si>
    <t>2. Allgemeine Anforderungen</t>
  </si>
  <si>
    <t>Die Anforderungen an den Bezug von Junghennen werden erfüllt.</t>
  </si>
  <si>
    <t>3.3</t>
  </si>
  <si>
    <t>2.1</t>
  </si>
  <si>
    <t>Die Anforderungen an die Eiervermarktung werden erfüllt.</t>
  </si>
  <si>
    <t>3.1</t>
  </si>
  <si>
    <t>n.a. = keine Parallelhaltung vorhanden
Keine ANG für Parallelhaltung = K.O.</t>
  </si>
  <si>
    <t>Die Anforderungen an die Printung auf dem Ei werden erfüllt.</t>
  </si>
  <si>
    <t>3.4</t>
  </si>
  <si>
    <t>Die Anforderungen an Manipulationen am Tier werden erfüllt.</t>
  </si>
  <si>
    <t>3.5</t>
  </si>
  <si>
    <t>Die Anforderung an eine künstlich induzierte Legepause wird eingehalten.</t>
  </si>
  <si>
    <t>Die Bestandsobergrenze wird eingehalten.</t>
  </si>
  <si>
    <r>
      <t xml:space="preserve">Innerhalb Betriebsregistriernummer: 48.000 Hennen; pro Stall: 12.000 Hennen.
inkl. Paralellhaltung
Überschreitung = </t>
    </r>
    <r>
      <rPr>
        <b/>
        <sz val="10"/>
        <color theme="1"/>
        <rFont val="Arial"/>
        <family val="2"/>
      </rPr>
      <t>K.O.</t>
    </r>
  </si>
  <si>
    <t>3.6</t>
  </si>
  <si>
    <t>4.5</t>
  </si>
  <si>
    <t>Die Vorgabe zur GVO-freien Fütterung wird eingehalten.</t>
  </si>
  <si>
    <t>Den Tieren wird Grit entsprechend der Anforderungen der Richtlinie separat zum Futter angeboten.</t>
  </si>
  <si>
    <t>3. Anforderungen an die Tierhaltung</t>
  </si>
  <si>
    <t>4.2</t>
  </si>
  <si>
    <t>Die Anforderungen an die Gruppengrößen werden erfüllt.</t>
  </si>
  <si>
    <t>4.3</t>
  </si>
  <si>
    <t>Die Bestatzdichteanforderung wird eingehalten.</t>
  </si>
  <si>
    <r>
      <t xml:space="preserve">max. 7 Hennen/m² nutzbare Stallfläche 
max. 14 Hennen/m² nutzbare Stallgrundfläche
Überschreitung </t>
    </r>
    <r>
      <rPr>
        <b/>
        <sz val="10"/>
        <color theme="1"/>
        <rFont val="Arial"/>
        <family val="2"/>
      </rPr>
      <t>= K.O.</t>
    </r>
  </si>
  <si>
    <t>4.4.2</t>
  </si>
  <si>
    <t>Die Anforderungn an den Scharrraum werden erfüllt.</t>
  </si>
  <si>
    <t>Scharrraum jederzeit vollumfänglich zugänglich; eine Woche Absperrung unter dem System während Eingewöhnungszeit möglich.</t>
  </si>
  <si>
    <t>4.4.1</t>
  </si>
  <si>
    <r>
      <t xml:space="preserve">Es werden Junghennen bezogen, von denen nachweislich männliche Küken derselben Zuchtlinie aufgezogen wurden; nach aktuell gültiger KAT-Vorgabe. Alternativ: Geschlechtsbestimmung im Ei vor dem 7. Bebrütungstag. = </t>
    </r>
    <r>
      <rPr>
        <b/>
        <sz val="10"/>
        <color theme="1"/>
        <rFont val="Arial"/>
        <family val="2"/>
      </rPr>
      <t>K.O.</t>
    </r>
    <r>
      <rPr>
        <sz val="10"/>
        <color theme="1"/>
        <rFont val="Arial"/>
        <family val="2"/>
      </rPr>
      <t xml:space="preserve">
Abprüfung über entsprechende Bescheinigung. </t>
    </r>
  </si>
  <si>
    <t>4.6</t>
  </si>
  <si>
    <t>Die Anforderugnen an veränderbare Materialien werden erfüllt.</t>
  </si>
  <si>
    <t>Die Anforderungen an Pickgegenstände werden erfüllt.</t>
  </si>
  <si>
    <t>4.7</t>
  </si>
  <si>
    <t>Die Anforderunegen an Sitzstangen werden erfüllt.</t>
  </si>
  <si>
    <t>Die Anforderungen an das Stallklima werden erfüllt.</t>
  </si>
  <si>
    <t>Die Anforderungen an das Licht werden erfüllt.</t>
  </si>
  <si>
    <t>4.9</t>
  </si>
  <si>
    <t>Es werden flickerfusionsfreie Lampen eingesetzt.</t>
  </si>
  <si>
    <t>Vorübergehende Reduzierung der Beleuchtung bei tierärztlicher Anordnung erlaubt; Verdunkelungsmöglichkeiten sind vorzuhalten; gilt auch für Mobilställe.</t>
  </si>
  <si>
    <t>4.10</t>
  </si>
  <si>
    <t>Die Anforderungen an die Nester werden erfüllt.</t>
  </si>
  <si>
    <t>4.8</t>
  </si>
  <si>
    <t>4.11</t>
  </si>
  <si>
    <t>Die Anforderungen bei Nachrüstung eines KSR werden erfüllt.</t>
  </si>
  <si>
    <t>Die Anforderungen an die Lukenöffnungen im KSR werden erfüllt.</t>
  </si>
  <si>
    <t>Die Anforderungen an die Staubbäder werden erfüllt.</t>
  </si>
  <si>
    <t>Das Material in den Staubbädern entspricht den Vorgaben.</t>
  </si>
  <si>
    <t>Staubbäder sind mit geeignetem Material (Sand, Gesteinsmehl) befüllt: Material muss sich von Einstreu unterscheiden.</t>
  </si>
  <si>
    <t>4.12.3</t>
  </si>
  <si>
    <r>
      <t xml:space="preserve">Dokumentation </t>
    </r>
    <r>
      <rPr>
        <b/>
        <sz val="10"/>
        <color theme="1"/>
        <rFont val="Arial"/>
        <family val="2"/>
      </rPr>
      <t>→ MU 9.2</t>
    </r>
  </si>
  <si>
    <t>Die Anforderungen an den Einsatz von Antibiotika werden eingehalten.</t>
  </si>
  <si>
    <r>
      <t xml:space="preserve">Keine Separation </t>
    </r>
    <r>
      <rPr>
        <b/>
        <sz val="10"/>
        <color theme="1"/>
        <rFont val="Arial"/>
        <family val="2"/>
      </rPr>
      <t>= K.O.</t>
    </r>
  </si>
  <si>
    <r>
      <t xml:space="preserve">Dokumentation prüfen.
Nottötung nicht entsprechend gesetzlicher Norm </t>
    </r>
    <r>
      <rPr>
        <b/>
        <sz val="10"/>
        <color theme="1"/>
        <rFont val="Arial"/>
        <family val="2"/>
      </rPr>
      <t>= K.O.</t>
    </r>
  </si>
  <si>
    <t>4.12.4</t>
  </si>
  <si>
    <t>Ein Krankenabteil ist vorhanden.</t>
  </si>
  <si>
    <t>Tiere im Krankenabteil haben visuellen Kontakt zu anderen Legehennen.</t>
  </si>
  <si>
    <t>Das Krankenabteil ist entsprechend der Anforderungen ausgestattet.</t>
  </si>
  <si>
    <t>Ggf. Prüfung tierärztlicher Untersuchungsbelege</t>
  </si>
  <si>
    <t>Prüfung der Dokumentation.</t>
  </si>
  <si>
    <t>Die Anforderung an das Vorgehen bei einem Kannibalismusausbruch wird erfüllt.</t>
  </si>
  <si>
    <t>Beratung ist in Anspruch zu nehmen.</t>
  </si>
  <si>
    <t>4.1</t>
  </si>
  <si>
    <t>Die Tiere weisen keine erkennbaren Zeichen auf, die auf eine Störung des Allgemeinbefindens hinweisen.</t>
  </si>
  <si>
    <t>Protokolle des Tierhalters mit den aufgeführten Gegenmaßnahmen, die durchgeführt wurden, prüfen sowie die Dokumentation über Entwicklung der Situation.</t>
  </si>
  <si>
    <t>6.1</t>
  </si>
  <si>
    <t>6.2</t>
  </si>
  <si>
    <t>Die Anforderungen zur Medlung von Grenzwertüberschreitungen werden erfüllt</t>
  </si>
  <si>
    <t>6.3</t>
  </si>
  <si>
    <t>4.13</t>
  </si>
  <si>
    <t>5.1</t>
  </si>
  <si>
    <t>Die Anforderungen an die Gruppengrößen im Auslauf werden erfüllt.</t>
  </si>
  <si>
    <t>Befestigung mit austauschbarem Material.</t>
  </si>
  <si>
    <t xml:space="preserve">1. April - 31. Oktober: größtenteils Pflanzenbewuchs; Pflegemaßnahmen sind vorzunehmen.
Eingezäunt; Pfützenbildung vermeiden.  </t>
  </si>
  <si>
    <t>7.2</t>
  </si>
  <si>
    <t>7.3</t>
  </si>
  <si>
    <t>4. Anforderungen an den Auslauf</t>
  </si>
  <si>
    <t>5. Tierbezogene Kriterien</t>
  </si>
  <si>
    <t>bezugnehmend zum Prüfpunkt mit der lfd. Nr. 1.7 *</t>
  </si>
  <si>
    <t>Die Anforderungen an Aufzuchtbetriebe werden erfüllt.</t>
  </si>
  <si>
    <t>Innerhalb des Betriebs wird keine Tierhaltung der gleichen Nutzungsart bewirtschaftet, deren Standard unterhalb der Anforderungen der Einstiegsstufe liegt bzw. eine ANG für "ausnahmsweise gestattete Parallelhaltung" liegt vor. *</t>
  </si>
  <si>
    <t>Im Falle einer Parallelhaltung:
Eine Genehmigung für eine ausnahmsweise gestattete Parallelhaltung von Legehennen eines anderen Produktionsstandards liegt vor. *</t>
  </si>
  <si>
    <t>Die Rahmenbedingungen an die Parallelhaltung werden eingehalten. *</t>
  </si>
  <si>
    <t>Die Zeitpunkte zur Erfassung der TBK werden eingehalten.</t>
  </si>
  <si>
    <t>Die Anforderungen an die Dokumentation werden erfüllt.</t>
  </si>
  <si>
    <t>Der Person, die die TBK erfasst, wurde vom DTSchB geschult.</t>
  </si>
  <si>
    <r>
      <t>entsprechend Handbuch</t>
    </r>
    <r>
      <rPr>
        <b/>
        <sz val="10"/>
        <rFont val="Arial"/>
        <family val="2"/>
      </rPr>
      <t xml:space="preserve"> → MU 9.3</t>
    </r>
    <r>
      <rPr>
        <sz val="10"/>
        <rFont val="Arial"/>
        <family val="2"/>
      </rPr>
      <t xml:space="preserve">
Schwellenwert: 5 % der Hennen unter dem Sollgewicht.
</t>
    </r>
    <r>
      <rPr>
        <b/>
        <sz val="10"/>
        <rFont val="Arial"/>
        <family val="2"/>
      </rPr>
      <t xml:space="preserve">Erstaudit = n.a. </t>
    </r>
    <r>
      <rPr>
        <sz val="10"/>
        <rFont val="Arial"/>
        <family val="2"/>
      </rPr>
      <t xml:space="preserve">
</t>
    </r>
    <r>
      <rPr>
        <u/>
        <sz val="10"/>
        <rFont val="Arial"/>
        <family val="2"/>
      </rPr>
      <t>Bitte Werte im Beschreibungsfeld eintragen.</t>
    </r>
    <r>
      <rPr>
        <sz val="10"/>
        <rFont val="Arial"/>
        <family val="2"/>
      </rPr>
      <t xml:space="preserve">
</t>
    </r>
  </si>
  <si>
    <t>6. Fangen und Verladen</t>
  </si>
  <si>
    <t>7. Anforderungen an den Transport - nur abprüfen, wenn der Betrieb unter TSL-Anforderungen schlachten lässt; falls nicht alle Punkte = n.a.</t>
  </si>
  <si>
    <t>7.1</t>
  </si>
  <si>
    <r>
      <rPr>
        <b/>
        <sz val="10"/>
        <color theme="1"/>
        <rFont val="Arial"/>
        <family val="2"/>
      </rPr>
      <t>Keine ANG/BiB vorhanden = n. a.</t>
    </r>
    <r>
      <rPr>
        <sz val="10"/>
        <color theme="1"/>
        <rFont val="Arial"/>
        <family val="2"/>
      </rPr>
      <t xml:space="preserve">
</t>
    </r>
    <r>
      <rPr>
        <b/>
        <sz val="10"/>
        <color theme="1"/>
        <rFont val="Arial"/>
        <family val="2"/>
      </rPr>
      <t xml:space="preserve">Erstaudit = n. a. </t>
    </r>
  </si>
  <si>
    <r>
      <t xml:space="preserve">Brandvorfälle werden an den DTSchB gemeldet.
</t>
    </r>
    <r>
      <rPr>
        <b/>
        <sz val="10"/>
        <color theme="1"/>
        <rFont val="Arial"/>
        <family val="2"/>
      </rPr>
      <t xml:space="preserve">Erstaudit = n. a. </t>
    </r>
  </si>
  <si>
    <t>Die Anforderungen bez. der Meldepflichten werden erfüllt.</t>
  </si>
  <si>
    <t>Die Anforderungen bez. der Rahmenbedingungen werden erfüllt.</t>
  </si>
  <si>
    <r>
      <rPr>
        <sz val="10"/>
        <color theme="1"/>
        <rFont val="Arial"/>
        <family val="2"/>
      </rPr>
      <t>Prüfung der letzten TSL-Eigenkontrolle.</t>
    </r>
    <r>
      <rPr>
        <b/>
        <sz val="10"/>
        <color theme="1"/>
        <rFont val="Arial"/>
        <family val="2"/>
      </rPr>
      <t xml:space="preserve">
Erstaudit / keine Abweichung = n. a. </t>
    </r>
  </si>
  <si>
    <t xml:space="preserve">Der Betriebsleiter bzw. die für die Tierhaltung hauptverantwortliche Person nimmt alle 2 Kalenderjahre an einer Fortbildung mit den Themenbereichen Tierverhalten, Tierschutz u./o. Tierhaltung von Legehennen teil.  </t>
  </si>
  <si>
    <t>Ein gültiges KAT-Zertifikat liegt vor.</t>
  </si>
  <si>
    <t>Seit Inkrafttreten der RL Junghennen  (01.01.2022) sind Junghennen aus TSL-zertifizierten Aufzuchten zu beziehen. Bei Nicht-Verfügbarkeit der benötigten Junghennen von TSL-Aufzuchten, müssen die Tiere alternativ von KAT-zertifizierten Aufzuchten bezogen werden.</t>
  </si>
  <si>
    <t>Die Anforderungen bez. des Salmonellenmonitorings werden erfüllt.</t>
  </si>
  <si>
    <t>Die Anforderungen bez. der gesetzlichen Vorgaben werden erfüllt.</t>
  </si>
  <si>
    <t>Augescheinliche Erfüllung der gesetzlichen Anforderungen gemäß RL Legehennen Kap. 2.1</t>
  </si>
  <si>
    <r>
      <t xml:space="preserve">Betriebsdefinition: Betriebsregistriernummer (Unternehmensnummer, InVeKos-Nummer, Balis-Nummer, ZID-Nummer, VVVO-Nummer)
</t>
    </r>
    <r>
      <rPr>
        <b/>
        <sz val="10"/>
        <color theme="1"/>
        <rFont val="Arial"/>
        <family val="2"/>
      </rPr>
      <t>n. a. = keine Parallelhaltung vorhanden
Nicht gestattete Parallelhaltung = K.O.</t>
    </r>
  </si>
  <si>
    <r>
      <t xml:space="preserve">Uneingeschränkter Zugang für Zertifizierungssstellen; eigene Stallnummern; getrennte Bestandsbücher; eindeutige Kennzeichung auf Lieferscheinen; unterschiedliche Zuchtlinien/Printung im Stall
</t>
    </r>
    <r>
      <rPr>
        <b/>
        <sz val="10"/>
        <color theme="1"/>
        <rFont val="Arial"/>
        <family val="2"/>
      </rPr>
      <t>n. a. = keine Parallelhaltung vorhanden</t>
    </r>
  </si>
  <si>
    <r>
      <t>Vermarktung von Nicht-TSL Eiern im TSL-
System =</t>
    </r>
    <r>
      <rPr>
        <b/>
        <sz val="10"/>
        <color theme="1"/>
        <rFont val="Arial"/>
        <family val="2"/>
      </rPr>
      <t xml:space="preserve"> K.O.</t>
    </r>
    <r>
      <rPr>
        <sz val="10"/>
        <color theme="1"/>
        <rFont val="Arial"/>
        <family val="2"/>
      </rPr>
      <t xml:space="preserve">
Einstiegs-Eier als Premium-Eier vermarktet</t>
    </r>
    <r>
      <rPr>
        <b/>
        <sz val="10"/>
        <color theme="1"/>
        <rFont val="Arial"/>
        <family val="2"/>
      </rPr>
      <t xml:space="preserve"> = K.O.</t>
    </r>
    <r>
      <rPr>
        <sz val="10"/>
        <color theme="1"/>
        <rFont val="Arial"/>
        <family val="2"/>
      </rPr>
      <t xml:space="preserve">
Aufstallung: Premium-Eier nur 16 Wochen als
Premiumware vermarkten, danach
Einstiegsstufe</t>
    </r>
    <r>
      <rPr>
        <b/>
        <sz val="10"/>
        <color theme="1"/>
        <rFont val="Arial"/>
        <family val="2"/>
      </rPr>
      <t xml:space="preserve"> = K.O.</t>
    </r>
    <r>
      <rPr>
        <sz val="10"/>
        <color theme="1"/>
        <rFont val="Arial"/>
        <family val="2"/>
      </rPr>
      <t xml:space="preserve">
</t>
    </r>
    <r>
      <rPr>
        <b/>
        <sz val="10"/>
        <color theme="1"/>
        <rFont val="Arial"/>
        <family val="2"/>
      </rPr>
      <t xml:space="preserve">Erstaudit = n. a. </t>
    </r>
  </si>
  <si>
    <r>
      <t xml:space="preserve">Eine künstlich induzierte Legepause ist verboten.
</t>
    </r>
    <r>
      <rPr>
        <b/>
        <sz val="10"/>
        <color theme="1"/>
        <rFont val="Arial"/>
        <family val="2"/>
      </rPr>
      <t>ANG = n. a.</t>
    </r>
  </si>
  <si>
    <r>
      <t xml:space="preserve">≤ 4.500 Tiere im Stall = max. 1.500 Tiere/Gruppe;
&gt; 4.500 Tiere im Stall = max. 3.000 Tiere/Gruppe;
</t>
    </r>
    <r>
      <rPr>
        <b/>
        <sz val="10"/>
        <color theme="1"/>
        <rFont val="Arial"/>
        <family val="2"/>
      </rPr>
      <t>BiB = n. a.</t>
    </r>
  </si>
  <si>
    <t xml:space="preserve"> 1 Behältnis/1.000 Tiere</t>
  </si>
  <si>
    <t>Mind. 20 cm/Henne.
Nicht mehr als 50 % der Sitzstangen auf einer Ebene; keine Spalten an Verbidnungsstellen, fußballengerecht.</t>
  </si>
  <si>
    <r>
      <t xml:space="preserve">Herstellernachweis kann im Audit abgeprüft werden.
Lampen nicht flickerfusionsfrei </t>
    </r>
    <r>
      <rPr>
        <b/>
        <sz val="10"/>
        <color theme="1"/>
        <rFont val="Arial"/>
        <family val="2"/>
      </rPr>
      <t>= K.O.</t>
    </r>
  </si>
  <si>
    <t>Die Anforderungen an das Licht werden im Falle eines Kannibalismusausbruchs eingehalten.</t>
  </si>
  <si>
    <t>Einzelnester: 1 Nest/6 Hennen
Gruppennester: 80 Hennen/m²
Einstreunester: 100 Hennen/m²
Tgl. während der Legephase uneingeschränkt verfügbar.</t>
  </si>
  <si>
    <t>Ein KSR ist vorhanden.</t>
  </si>
  <si>
    <r>
      <t xml:space="preserve">KSR nicht vorhanden = </t>
    </r>
    <r>
      <rPr>
        <b/>
        <sz val="10"/>
        <color theme="1"/>
        <rFont val="Arial"/>
        <family val="2"/>
      </rPr>
      <t>K.O.</t>
    </r>
    <r>
      <rPr>
        <sz val="10"/>
        <color theme="1"/>
        <rFont val="Arial"/>
        <family val="2"/>
      </rPr>
      <t xml:space="preserve">
</t>
    </r>
    <r>
      <rPr>
        <b/>
        <sz val="10"/>
        <color theme="1"/>
        <rFont val="Arial"/>
        <family val="2"/>
      </rPr>
      <t>ANG Nachrüstung = n. a.</t>
    </r>
  </si>
  <si>
    <t>Die Größe des KSRs entspricht der Anforderung.</t>
  </si>
  <si>
    <t>Der KSR ist gemäß RL Legehennen Kap. 4.4 eingestreut.</t>
  </si>
  <si>
    <t>ANG Nachrüstung = n. a.</t>
  </si>
  <si>
    <r>
      <t xml:space="preserve">Zungang zum KSR ab Legereife
Zugang uneingeschränkt während der Tageslichtstunden: 
1. April - 31. Oktober: mind. 8 h,
1. November - 31. März: mind. 5 h
</t>
    </r>
    <r>
      <rPr>
        <b/>
        <sz val="10"/>
        <color theme="1"/>
        <rFont val="Arial"/>
        <family val="2"/>
      </rPr>
      <t xml:space="preserve">ANG Nachrüstung = n. a.  </t>
    </r>
    <r>
      <rPr>
        <sz val="10"/>
        <color theme="1"/>
        <rFont val="Arial"/>
        <family val="2"/>
      </rPr>
      <t xml:space="preserve">                     </t>
    </r>
  </si>
  <si>
    <t>Die Anforderungen an den Zugang zum KSR werden eingehalten.</t>
  </si>
  <si>
    <r>
      <t xml:space="preserve">Mobilställe: Nachweis über mögliche Angliederung.
Kein Nachweis </t>
    </r>
    <r>
      <rPr>
        <b/>
        <sz val="10"/>
        <color theme="1"/>
        <rFont val="Arial"/>
        <family val="2"/>
      </rPr>
      <t xml:space="preserve">= K.O.
</t>
    </r>
    <r>
      <rPr>
        <sz val="10"/>
        <color theme="1"/>
        <rFont val="Arial"/>
        <family val="2"/>
      </rPr>
      <t>Für Mobilställe, die nach dem 1. Juni 2022 angeschafft wurden, steht ein KSR gemäß RL Legehennen Kap. 4.11 dauerhaft zur Verfügung.</t>
    </r>
  </si>
  <si>
    <r>
      <t xml:space="preserve">Keine ANG. </t>
    </r>
    <r>
      <rPr>
        <b/>
        <sz val="10"/>
        <color theme="1"/>
        <rFont val="Arial"/>
        <family val="2"/>
      </rPr>
      <t>= K.O.</t>
    </r>
    <r>
      <rPr>
        <sz val="10"/>
        <color theme="1"/>
        <rFont val="Arial"/>
        <family val="2"/>
      </rPr>
      <t xml:space="preserve">
KSR vorhanden</t>
    </r>
    <r>
      <rPr>
        <b/>
        <sz val="10"/>
        <color theme="1"/>
        <rFont val="Arial"/>
        <family val="2"/>
      </rPr>
      <t xml:space="preserve"> = n. a.</t>
    </r>
    <r>
      <rPr>
        <sz val="10"/>
        <color theme="1"/>
        <rFont val="Arial"/>
        <family val="2"/>
      </rPr>
      <t xml:space="preserve">
Besatzdichte 6 Tiere/m²;  Scharrbereich mit zusätzlichen Sandbäden gemäß RL Legehennen Kap. 4.11. </t>
    </r>
    <r>
      <rPr>
        <b/>
        <sz val="10"/>
        <color theme="1"/>
        <rFont val="Arial"/>
        <family val="2"/>
      </rPr>
      <t>= K.O.</t>
    </r>
    <r>
      <rPr>
        <sz val="10"/>
        <color theme="1"/>
        <rFont val="Arial"/>
        <family val="2"/>
      </rPr>
      <t xml:space="preserve">
Weitere Anforderunegn gemäß RL Legehennen Kap. 4.11</t>
    </r>
  </si>
  <si>
    <t xml:space="preserve">Mind. 3 m²/1.000 Tiere im KSR
</t>
  </si>
  <si>
    <t>Die Anforderungen bez. tierärztlicher Untersuchungsergebnisse werden erfüllt.</t>
  </si>
  <si>
    <t>K.O.
BiB = n. a.</t>
  </si>
  <si>
    <t>BiB = n. a.</t>
  </si>
  <si>
    <t>Pro Henne werden 4 m² Auslauffläche angeboten.</t>
  </si>
  <si>
    <t>Der Auslauf liegt im Umkreis von max. 150 m des Stalls.</t>
  </si>
  <si>
    <r>
      <t xml:space="preserve">Max. 6.000 Hennen/Einheit
Trennung in kleinere Einheiten bei Überbelegung durch Vermischung im Stall.
Für Betriebe, die seit dem 1. Januar 2023 hinzukommen, muss die Gruppengröße im Auslauf der Einteilung im Stall (gemäß RL Legehennen Kap. 4.2) entsprechen.
</t>
    </r>
    <r>
      <rPr>
        <b/>
        <sz val="10"/>
        <color theme="1"/>
        <rFont val="Arial"/>
        <family val="2"/>
      </rPr>
      <t>ANG = n. a.</t>
    </r>
  </si>
  <si>
    <t>Die Anforderungen an den Zugang zum Auslauf werden erfüllt.</t>
  </si>
  <si>
    <t>Direkter Zugang tgl.spätestens ab 10 Uhr bis zum Sonnenuntergang.
Zugang zum KSR muss entsprechend gewährleistet sein.
Tagesaktuelle Dokumentation.</t>
  </si>
  <si>
    <t>Die Anforderungen an den stallnahen Bereich werden erfüllt.</t>
  </si>
  <si>
    <t>Die Anforderungen an die Auslauffläche werden erfüllt.</t>
  </si>
  <si>
    <t>Die Anforderungen an die Unterschlupfmöglichkeiten werden erfüllt.</t>
  </si>
  <si>
    <t>2 m² Fläche/100 Hennen
Unterschlupfmöglichkeiten: Blühstreifen, Sträucher, Bäume, Hütten, Unterstände.
Gleichmäßige Verteilung der Unterschlüpfe.
Bei Wegfall der Vegetation: ausreichender Ersatz durch künstliche Unterschlupfmöglichkeiten zur Verfügung stellen.</t>
  </si>
  <si>
    <t>Z. B. Verletzungen, Lahmheiten, Immobilität, Apathie, Anzeichen von Schmerzen, Abmagerung, Symptome von Infektionserkrankungen, Abweichungen vom Normalverhalten.</t>
  </si>
  <si>
    <r>
      <t xml:space="preserve">Es liegt ein Schulungsnachweis vom DTSchB vor.
</t>
    </r>
    <r>
      <rPr>
        <b/>
        <sz val="10"/>
        <color theme="1"/>
        <rFont val="Arial"/>
        <family val="2"/>
      </rPr>
      <t>Erstaudit = n. a.</t>
    </r>
  </si>
  <si>
    <r>
      <t xml:space="preserve">Dokumentation laut Handbuch </t>
    </r>
    <r>
      <rPr>
        <b/>
        <sz val="10"/>
        <color theme="1"/>
        <rFont val="Arial"/>
        <family val="2"/>
      </rPr>
      <t xml:space="preserve">→ MU 9.3. </t>
    </r>
    <r>
      <rPr>
        <sz val="10"/>
        <color theme="1"/>
        <rFont val="Arial"/>
        <family val="2"/>
      </rPr>
      <t xml:space="preserve">
Je Stall u./o. je Tiergruppe eine separate TBK-Ergebnisübersicht.
</t>
    </r>
    <r>
      <rPr>
        <b/>
        <sz val="10"/>
        <color theme="1"/>
        <rFont val="Arial"/>
        <family val="2"/>
      </rPr>
      <t>Erstaudit = n. a.</t>
    </r>
  </si>
  <si>
    <r>
      <t xml:space="preserve">Unverzügliche Meldung an Berater des DTSchB.
Inhalte der Meldung: Datum, Zahlenwert, Informationen zur Herde, ggf. bereits eingeleitete Sofort-Maßnahmen.
</t>
    </r>
    <r>
      <rPr>
        <b/>
        <sz val="10"/>
        <color theme="1"/>
        <rFont val="Arial"/>
        <family val="2"/>
      </rPr>
      <t xml:space="preserve">Erstaudit = n. a. </t>
    </r>
  </si>
  <si>
    <t>Die Anforderungen an die Beratung bei Grenzwertüberschreitungen werden erfüllt.</t>
  </si>
  <si>
    <t>Die Anforderungen bez. einer Überschreitung eines Schwellenwertes werden erfüllt.</t>
  </si>
  <si>
    <r>
      <t xml:space="preserve">Dokumentation der Überschreitung sowie von 
ergriffenen Maßnahmen.
</t>
    </r>
    <r>
      <rPr>
        <b/>
        <sz val="10"/>
        <color theme="1"/>
        <rFont val="Arial"/>
        <family val="2"/>
      </rPr>
      <t xml:space="preserve">Erstaudit = n. a. </t>
    </r>
  </si>
  <si>
    <t>Die Anforderungen an das Tierbezogene Kriterium Mortalität werden erfüllt.</t>
  </si>
  <si>
    <t>Die Anforderungen an das Tierbezogene Kriterium Gefiederschäden werden erfüllt.</t>
  </si>
  <si>
    <r>
      <t xml:space="preserve">Entsprechend Handbuch </t>
    </r>
    <r>
      <rPr>
        <b/>
        <sz val="10"/>
        <color theme="1"/>
        <rFont val="Arial"/>
        <family val="2"/>
      </rPr>
      <t>→ MU 9.3</t>
    </r>
    <r>
      <rPr>
        <sz val="10"/>
        <color theme="1"/>
        <rFont val="Arial"/>
        <family val="2"/>
      </rPr>
      <t xml:space="preserve">
Grenzwert: 30 %
</t>
    </r>
    <r>
      <rPr>
        <b/>
        <sz val="10"/>
        <color theme="1"/>
        <rFont val="Arial"/>
        <family val="2"/>
      </rPr>
      <t xml:space="preserve">Erstaudit = n. a. 
</t>
    </r>
    <r>
      <rPr>
        <u/>
        <sz val="10"/>
        <color theme="1"/>
        <rFont val="Arial"/>
        <family val="2"/>
      </rPr>
      <t xml:space="preserve">Bitte Werte im Beschreibungsfeld eintragen.
</t>
    </r>
  </si>
  <si>
    <t>Die Anforderungen an das Tierbezogene Kriterium Verletzungen werden erfüllt.</t>
  </si>
  <si>
    <r>
      <t xml:space="preserve">Entsprechend Handbuch </t>
    </r>
    <r>
      <rPr>
        <b/>
        <sz val="10"/>
        <color theme="1"/>
        <rFont val="Arial"/>
        <family val="2"/>
      </rPr>
      <t>→ MU 9.3</t>
    </r>
    <r>
      <rPr>
        <sz val="10"/>
        <color theme="1"/>
        <rFont val="Arial"/>
        <family val="2"/>
      </rPr>
      <t xml:space="preserve">
Grenzwert: 5 % nicht überschreiten.
</t>
    </r>
    <r>
      <rPr>
        <b/>
        <sz val="10"/>
        <color theme="1"/>
        <rFont val="Arial"/>
        <family val="2"/>
      </rPr>
      <t xml:space="preserve">Erstaudit = n. a.  
</t>
    </r>
    <r>
      <rPr>
        <u/>
        <sz val="10"/>
        <color theme="1"/>
        <rFont val="Arial"/>
        <family val="2"/>
      </rPr>
      <t xml:space="preserve">Bitte Werte im Beschreibungsfeld eintragen.
</t>
    </r>
  </si>
  <si>
    <r>
      <t>Entsprechend Handbuch</t>
    </r>
    <r>
      <rPr>
        <b/>
        <sz val="10"/>
        <rFont val="Arial"/>
        <family val="2"/>
      </rPr>
      <t xml:space="preserve"> → MU 9.3</t>
    </r>
    <r>
      <rPr>
        <sz val="10"/>
        <rFont val="Arial"/>
        <family val="2"/>
      </rPr>
      <t xml:space="preserve">
</t>
    </r>
    <r>
      <rPr>
        <b/>
        <sz val="10"/>
        <rFont val="Arial"/>
        <family val="2"/>
      </rPr>
      <t>Erstaudit = n. a.</t>
    </r>
    <r>
      <rPr>
        <sz val="10"/>
        <rFont val="Arial"/>
        <family val="2"/>
      </rPr>
      <t xml:space="preserve"> 
</t>
    </r>
    <r>
      <rPr>
        <u/>
        <sz val="10"/>
        <rFont val="Arial"/>
        <family val="2"/>
      </rPr>
      <t>Bitte Werte im Beschreibungsfeld eintragen.</t>
    </r>
  </si>
  <si>
    <t>Die Anforderungen an das Tierbezogene Kriterium Gewicht werden erfüllt.</t>
  </si>
  <si>
    <t>Die Anforderungen an das Tierbezogene Kriterium Brustbeinveränderungen werden erfüllt.</t>
  </si>
  <si>
    <r>
      <t xml:space="preserve">Entsprechend Handbuch </t>
    </r>
    <r>
      <rPr>
        <b/>
        <sz val="10"/>
        <rFont val="Arial"/>
        <family val="2"/>
      </rPr>
      <t>→ MU 9.3</t>
    </r>
    <r>
      <rPr>
        <sz val="10"/>
        <rFont val="Arial"/>
        <family val="2"/>
      </rPr>
      <t xml:space="preserve">
</t>
    </r>
    <r>
      <rPr>
        <b/>
        <sz val="10"/>
        <rFont val="Arial"/>
        <family val="2"/>
      </rPr>
      <t>Erstaudit = n. a.</t>
    </r>
    <r>
      <rPr>
        <sz val="10"/>
        <rFont val="Arial"/>
        <family val="2"/>
      </rPr>
      <t xml:space="preserve"> 
</t>
    </r>
    <r>
      <rPr>
        <u/>
        <sz val="10"/>
        <rFont val="Arial"/>
        <family val="2"/>
      </rPr>
      <t xml:space="preserve">
Bitte Werte im Beschreibungsfeld eintragen.</t>
    </r>
  </si>
  <si>
    <t>Die Anforderungen an das Tierbezogene Kriterium Fußballenveränderungen werden erfüllt.</t>
  </si>
  <si>
    <t>Die Anforderungen an das Tierbezogene Kriterium Entzündung des Legebauchs werden erfüllt.</t>
  </si>
  <si>
    <r>
      <t xml:space="preserve">Entsprechend Handbuch </t>
    </r>
    <r>
      <rPr>
        <b/>
        <sz val="10"/>
        <rFont val="Arial"/>
        <family val="2"/>
      </rPr>
      <t>→ MU 9.3</t>
    </r>
    <r>
      <rPr>
        <sz val="10"/>
        <rFont val="Arial"/>
        <family val="2"/>
      </rPr>
      <t xml:space="preserve">
</t>
    </r>
    <r>
      <rPr>
        <b/>
        <sz val="10"/>
        <rFont val="Arial"/>
        <family val="2"/>
      </rPr>
      <t>Erstaudit = n. a.</t>
    </r>
    <r>
      <rPr>
        <sz val="10"/>
        <rFont val="Arial"/>
        <family val="2"/>
      </rPr>
      <t xml:space="preserve"> 
</t>
    </r>
    <r>
      <rPr>
        <u/>
        <sz val="10"/>
        <rFont val="Arial"/>
        <family val="2"/>
      </rPr>
      <t>Bitte Werte im Beschreibungsfeld eintragen.</t>
    </r>
  </si>
  <si>
    <t>Die Anforderungen an das Tierbezogene Kriterium Kloakenvorfall werden erfüllt.</t>
  </si>
  <si>
    <r>
      <t xml:space="preserve">Entsprechend Handbuch </t>
    </r>
    <r>
      <rPr>
        <b/>
        <sz val="10"/>
        <rFont val="Arial"/>
        <family val="2"/>
      </rPr>
      <t>→ MU 9.3</t>
    </r>
    <r>
      <rPr>
        <sz val="10"/>
        <rFont val="Arial"/>
        <family val="2"/>
      </rPr>
      <t xml:space="preserve">
</t>
    </r>
    <r>
      <rPr>
        <b/>
        <sz val="10"/>
        <rFont val="Arial"/>
        <family val="2"/>
      </rPr>
      <t xml:space="preserve">Erstaudit = n. a. </t>
    </r>
    <r>
      <rPr>
        <sz val="10"/>
        <rFont val="Arial"/>
        <family val="2"/>
      </rPr>
      <t xml:space="preserve">
</t>
    </r>
    <r>
      <rPr>
        <u/>
        <sz val="10"/>
        <rFont val="Arial"/>
        <family val="2"/>
      </rPr>
      <t xml:space="preserve">
Bitte Werte im Beschreibungsfeld eintragen.</t>
    </r>
  </si>
  <si>
    <t>Die Anforderungen an das Tierbezogene Kriterium Schnabelzustand werden erfüllt.</t>
  </si>
  <si>
    <r>
      <t xml:space="preserve">Entsprechend Handbuch </t>
    </r>
    <r>
      <rPr>
        <b/>
        <sz val="10"/>
        <color theme="1"/>
        <rFont val="Arial"/>
        <family val="2"/>
      </rPr>
      <t>→ MU 9.3</t>
    </r>
    <r>
      <rPr>
        <sz val="10"/>
        <color theme="1"/>
        <rFont val="Arial"/>
        <family val="2"/>
      </rPr>
      <t xml:space="preserve">
</t>
    </r>
    <r>
      <rPr>
        <b/>
        <sz val="10"/>
        <color theme="1"/>
        <rFont val="Arial"/>
        <family val="2"/>
      </rPr>
      <t xml:space="preserve">Erstaudit = n. a. 
</t>
    </r>
    <r>
      <rPr>
        <u/>
        <sz val="10"/>
        <color theme="1"/>
        <rFont val="Arial"/>
        <family val="2"/>
      </rPr>
      <t>Bitte Werte im Beschreibungsfeld eintragen.</t>
    </r>
  </si>
  <si>
    <t>Die Anforderungen an die Tierbezogenen Kriterien, die vom Schlachtunternehmen übermittelt werden, werden erfüllt.</t>
  </si>
  <si>
    <t>Die Anforderugen an die Fänger werden erfüllt.</t>
  </si>
  <si>
    <t>Die TSL-Anforderungen hinsichtlich der Sachkunde der am Transport beteiligten Person werden erfüllt.</t>
  </si>
  <si>
    <t>Die TSL-Anforderungen zur Transportdauer werden eingehalten.</t>
  </si>
  <si>
    <r>
      <t xml:space="preserve">Sachkundenachweis
</t>
    </r>
    <r>
      <rPr>
        <b/>
        <sz val="10"/>
        <color theme="1"/>
        <rFont val="Arial"/>
        <family val="2"/>
      </rPr>
      <t>Erstaudit = n. a.</t>
    </r>
  </si>
  <si>
    <t>Die Tiere werden vor Nässe geschützt.</t>
  </si>
  <si>
    <r>
      <t xml:space="preserve">Dokumentenprüfung (→ </t>
    </r>
    <r>
      <rPr>
        <b/>
        <sz val="10"/>
        <color theme="1"/>
        <rFont val="Arial"/>
        <family val="2"/>
      </rPr>
      <t>MU 9.8 o. gleichwertige Dokumentation</t>
    </r>
    <r>
      <rPr>
        <sz val="10"/>
        <color theme="1"/>
        <rFont val="Arial"/>
        <family val="2"/>
      </rPr>
      <t xml:space="preserve">), 
</t>
    </r>
    <r>
      <rPr>
        <b/>
        <sz val="10"/>
        <color theme="1"/>
        <rFont val="Arial"/>
        <family val="2"/>
      </rPr>
      <t>Erstaudit = n. a.</t>
    </r>
  </si>
  <si>
    <r>
      <t>Dokumentenprüfung (</t>
    </r>
    <r>
      <rPr>
        <b/>
        <sz val="10"/>
        <color theme="1"/>
        <rFont val="Arial"/>
        <family val="2"/>
      </rPr>
      <t>→ MU 9.8 o. gleichwertige Dokumentation</t>
    </r>
    <r>
      <rPr>
        <sz val="10"/>
        <color theme="1"/>
        <rFont val="Arial"/>
        <family val="2"/>
      </rPr>
      <t xml:space="preserve">), 
</t>
    </r>
    <r>
      <rPr>
        <b/>
        <sz val="10"/>
        <color theme="1"/>
        <rFont val="Arial"/>
        <family val="2"/>
      </rPr>
      <t>Erstaudit = n. a.</t>
    </r>
  </si>
  <si>
    <r>
      <t>Dokumentenprüfung (</t>
    </r>
    <r>
      <rPr>
        <b/>
        <sz val="10"/>
        <color theme="1"/>
        <rFont val="Arial"/>
        <family val="2"/>
      </rPr>
      <t>→ MU 9.8 o. gleichwertige Dokumentation</t>
    </r>
    <r>
      <rPr>
        <sz val="10"/>
        <color theme="1"/>
        <rFont val="Arial"/>
        <family val="2"/>
      </rPr>
      <t xml:space="preserve">), 
</t>
    </r>
    <r>
      <rPr>
        <b/>
        <sz val="10"/>
        <color theme="1"/>
        <rFont val="Arial"/>
        <family val="2"/>
      </rPr>
      <t>Erstaudit = n. a.
Nicht-Erfüllung = K.O.</t>
    </r>
  </si>
  <si>
    <t>Transportfahrzeuge werden während des Beladungsvorgangs mit mobilen Ventilatoren belüftet.</t>
  </si>
  <si>
    <t>Bei Außentemperaturen von &lt; 10 °C werden Windschutznetze o. -planen auf dem Transporter verwendet.</t>
  </si>
  <si>
    <r>
      <t>Die Tiere müssen auf dem Transport vor Nässe geschützt werden.
Dokumentenprüfung (</t>
    </r>
    <r>
      <rPr>
        <b/>
        <sz val="10"/>
        <color theme="1"/>
        <rFont val="Arial"/>
        <family val="2"/>
      </rPr>
      <t>→ MU 9.8 o. gleichwertige Dokumentation</t>
    </r>
    <r>
      <rPr>
        <sz val="10"/>
        <color theme="1"/>
        <rFont val="Arial"/>
        <family val="2"/>
      </rPr>
      <t xml:space="preserve">), 
</t>
    </r>
    <r>
      <rPr>
        <b/>
        <sz val="10"/>
        <color theme="1"/>
        <rFont val="Arial"/>
        <family val="2"/>
      </rPr>
      <t>Erstaudit = n. a.</t>
    </r>
  </si>
  <si>
    <t>Veränderbare Materialien: Strohballen, Heu- o. Grünfutterkörbe.
1 Material/500 Hennen.
Jederzeit ab Einstallung bis 24 h vor Ausstallung verfügbar
regelmäßig erneuern
von allen Seiten frei zugägnglich
Ab Zugang zum KSR kann das Beschäftigungsmaterial anteilg in diesen eingebracht werden (bis zu 50 %).</t>
  </si>
  <si>
    <t>Tageslicht
Lichtöffnungsfläche 5 % der Stallgrundfläche; gleichmäßige Verteilung; Vermeidung direkter Sonneneinstrahlung. Lichtregime nach natürlichen Tag-Nacht-Rhythmus; ununterbrochene Dunkelphase von 8 h/Tag u.  &lt; 0,5 Lux; Dämmerungsphasen; Lichtphase mind. 8 bzw. max. 16 h/Tag; tagsüber mind. 20 Lux im Tierbereich; Lichtstärke künstlicher Lichtquellen darf nicht durch Verschmutzung o. Umbauten beeinträchtigt sein.</t>
  </si>
  <si>
    <r>
      <t xml:space="preserve">Größe: mind. 50 % der nutzbaren Stallgrundfläche o. Platz für max. 28 Hennen/m².
</t>
    </r>
    <r>
      <rPr>
        <b/>
        <sz val="10"/>
        <color theme="1"/>
        <rFont val="Arial"/>
        <family val="2"/>
      </rPr>
      <t>ANG Nachrüstung = n. a.</t>
    </r>
  </si>
  <si>
    <t>BiB für bauliche Gründe o. ANG zur Nachrüstung = n. a.</t>
  </si>
  <si>
    <t>Bei Mobilställen ist es möglich einen KSR anzugliedern o. dieser steht dauerhauft zur Verfügung.</t>
  </si>
  <si>
    <t>Verletzte, kranke Tiere o. Tiere mit Einschränkung in der Bewegungsfähigkeit müssen von dem Bestand separiert werden.</t>
  </si>
  <si>
    <t>Steht zur Verfügung o. muss unverzüglich eingerichtet werden können. Das Material muss vorgezeigt werden können.</t>
  </si>
  <si>
    <r>
      <t>Transportdauer: max. 4 h
Dokumentenprüfung (</t>
    </r>
    <r>
      <rPr>
        <b/>
        <sz val="10"/>
        <color theme="1"/>
        <rFont val="Arial"/>
        <family val="2"/>
      </rPr>
      <t>→ MU 9.8, o. gleichwertige Dokumentation</t>
    </r>
    <r>
      <rPr>
        <sz val="10"/>
        <color theme="1"/>
        <rFont val="Arial"/>
        <family val="2"/>
      </rPr>
      <t xml:space="preserve">)
Von der Abfahrt des mit Tieren beladenen Transporters vom tierhaltenden Betrieb bis zur Ankunft am Schlachtunternehmen, ist die Transportdauer von vier Stunden nicht zu überschreiten.
</t>
    </r>
    <r>
      <rPr>
        <b/>
        <sz val="10"/>
        <color theme="1"/>
        <rFont val="Arial"/>
        <family val="2"/>
      </rPr>
      <t>Erstaudit = n. a.</t>
    </r>
  </si>
  <si>
    <t>Bei über 30 °C Außentemperatur werden keine Tiere verladen o. transportiert. Ausgenommen sind Transporte, die mit Transportfahrzeugen durchgeführt werden, die mit einer funktionsfähigen Klimaanlage ausgestattet sind.</t>
  </si>
  <si>
    <r>
      <t xml:space="preserve">Überprüfung der Futtermittellieferscheine o. VLOG-Zertifikate. Einsatz von GVO-haltigem Futtermittel </t>
    </r>
    <r>
      <rPr>
        <b/>
        <sz val="10"/>
        <color theme="1"/>
        <rFont val="Arial"/>
        <family val="2"/>
      </rPr>
      <t>= K.O.</t>
    </r>
  </si>
  <si>
    <r>
      <t xml:space="preserve">
Wird am Schlachtunternehmen erfasst, liegt dem Tierhalter vor u. wird durch den Auditor geprüft
Folgende Kriterien müssen dem Tierhalter vorliegen:
• Transporttote
• Frakturen o. Luxationen der Flügel o. Beine
• Hämatome (&gt; 3 cm Durchmesser)
• Nicht schlachtfähige Tiere
• genussuntaugliche Tiere
</t>
    </r>
    <r>
      <rPr>
        <b/>
        <sz val="10"/>
        <rFont val="Arial"/>
        <family val="2"/>
      </rPr>
      <t>Erstaudit =n. a.
Keine Schlachtung unter TSL = n. a.</t>
    </r>
  </si>
  <si>
    <r>
      <t xml:space="preserve">Belehrung über die Vorgaben zum Fangen u.Verladen. Die Dokumentation wird im Audit abgeprüft.
Professionelle Fangkolonnen: Vorarbeiter muss behördlich anerkannten Sachkundenachweis besitzen.
Nichtprofessionelle Fänger: Aufsicht führende Person muss einen Sachkundenachweis besitzen.
</t>
    </r>
    <r>
      <rPr>
        <b/>
        <sz val="10"/>
        <color theme="1"/>
        <rFont val="Arial"/>
        <family val="2"/>
      </rPr>
      <t xml:space="preserve">Erstaudit = n. a. </t>
    </r>
  </si>
  <si>
    <t>Die Anforderungen an das Fangen u. Verladen werden erfüllt.</t>
  </si>
  <si>
    <r>
      <t xml:space="preserve">Das Fangen ist nur in abgedunkelten Ställen o. in Dunkelheit durchzuführen. 
Überwachung des Fangens u. Verladens durch Betriebsleiter o. dessen Vertreter. Dokumentation der Überwachung, von Auffälligkeiten u. eingeleitete Korrekturmaßnahmen sind im Audit zu prüfen.
</t>
    </r>
    <r>
      <rPr>
        <b/>
        <sz val="10"/>
        <color theme="1"/>
        <rFont val="Arial"/>
        <family val="2"/>
      </rPr>
      <t xml:space="preserve">Erstaudit = n. a. </t>
    </r>
  </si>
  <si>
    <t>Die Anforderungen an die Transportfahrzeuge u. die Besatzdichten werden eingehalten.</t>
  </si>
  <si>
    <t>Die Besatzdichte bei Außentemperaturen ab 24 °C u. Enthalpiewerten ab 60 kJ/kg bzw. ab 65 kJ/kg wird angepasst.</t>
  </si>
  <si>
    <r>
      <t>Max. zulässige Besatzdichte ab 24 °C u. Enthalpiewert ab 60 kJ/kg um 10 % reduzieren, ab 65 kJ/kg um 20 % reduzieren; Alternativ Erhöhung des Platzangebots in den Transportkisten um 20 % bei zu erwartenden Außentemperaturen von &gt; 24 °C
Dokumentenprüfung (</t>
    </r>
    <r>
      <rPr>
        <b/>
        <sz val="10"/>
        <color theme="1"/>
        <rFont val="Arial"/>
        <family val="2"/>
      </rPr>
      <t>→ MU 9.8 o. gleichwertige Dokumentation</t>
    </r>
    <r>
      <rPr>
        <sz val="10"/>
        <color theme="1"/>
        <rFont val="Arial"/>
        <family val="2"/>
      </rPr>
      <t xml:space="preserve">)
</t>
    </r>
    <r>
      <rPr>
        <b/>
        <sz val="10"/>
        <color theme="1"/>
        <rFont val="Arial"/>
        <family val="2"/>
      </rPr>
      <t>Erstaudit = n. a.</t>
    </r>
  </si>
  <si>
    <t>Der Systemteilnehmer erkennt die Nutzungsbedingungen u. Vorgaben der Zertifizierungsstelle an.</t>
  </si>
  <si>
    <t>Der Systemteilnehmer erkennt die Nutzungsbedingungen u. Vorgaben des Labelgebers an.</t>
  </si>
  <si>
    <r>
      <t xml:space="preserve">Nachweis wird im  </t>
    </r>
    <r>
      <rPr>
        <b/>
        <sz val="10"/>
        <color theme="1"/>
        <rFont val="Arial"/>
        <family val="2"/>
      </rPr>
      <t>→ Betriebsbeschreibungbogen</t>
    </r>
    <r>
      <rPr>
        <sz val="10"/>
        <color theme="1"/>
        <rFont val="Arial"/>
        <family val="2"/>
      </rPr>
      <t xml:space="preserve"> bestätigt.
Dieser enthält u. a. die Datenschutzerklärung u. eine Einwilligung zur Dateneinsicht durch den DTSchB.</t>
    </r>
  </si>
  <si>
    <t xml:space="preserve">Der Betriebsbeschreibungsbogen ist vollständig u. aktuell. </t>
  </si>
  <si>
    <t>Alle festgelegten Korrekturmaßnahmen wurden fristgerecht u. wirksam umgesetzt.</t>
  </si>
  <si>
    <r>
      <t xml:space="preserve">Meldung von Zertifikatsentzügen / melde- u./o. anzeigepflichtigen Tierkrankheiten u. damit zusammenhängende behördliche Anordnungen / Veränderungen am o. auf dem Betrieb / Sabotage / Einbrüchen an den DTSchB.
</t>
    </r>
    <r>
      <rPr>
        <b/>
        <sz val="10"/>
        <color theme="1"/>
        <rFont val="Arial"/>
        <family val="2"/>
      </rPr>
      <t>Erstaudit = n.a.</t>
    </r>
  </si>
  <si>
    <t>Die TSL-Eigenkontrolle, welche alle TSL-Anforderungen umfasst, wird alle 12 Monate durchgeführt u. dokumentiert.</t>
  </si>
  <si>
    <t>Für Abweichungen, die in der TSL-Eigenkontrolle festgestellt wurden, sind Korrekturmaßnahmen u. Fristen dokumentiert.</t>
  </si>
  <si>
    <t>Festgelegte Korrekturmaßnahmen aus der Eigenkontrolle wurden fristgerecht umgesetzt u. dokumentiert.</t>
  </si>
  <si>
    <t xml:space="preserve">Der Betriebsleiter bzw. die für die Tierhaltung hauptverantwortliche Person stellt sicher, dass alle Personen, die zur Betreuung u.Kontrolle der Tiere beschäftigt sind, entsprechend ihrer Aufgaben fachgerecht geschult u.unterwiesen wurden. </t>
  </si>
  <si>
    <t>Es ist dafür Sorge zu tragen, dass Unterweisungen sprachlich u. inhaltlich verstanden worden sind. Unterweisungen sind zu dokumentieren (Datum, Name der unterweisenden u.unterwiesenen Person/en, Thema).</t>
  </si>
  <si>
    <t>Die Anforderungen an die Kennzeichnung, Dokumentation u. Nachweispflicht werden erfüllt.</t>
  </si>
  <si>
    <r>
      <t xml:space="preserve">Aufzeichnungen u. Dokumente für eine Berechnung des Warenflusses müssen auf dem Betrieb zur Einsicht bereit liegen. Eier müssen in Lieferpapieren u. Rechnungen immer eindeutig mit Bezug auf das Label gekennzeichnet sein.
Keine Plausibilität. = </t>
    </r>
    <r>
      <rPr>
        <b/>
        <sz val="10"/>
        <color theme="1"/>
        <rFont val="Arial"/>
        <family val="2"/>
      </rPr>
      <t>K.O.</t>
    </r>
    <r>
      <rPr>
        <sz val="10"/>
        <color theme="1"/>
        <rFont val="Arial"/>
        <family val="2"/>
      </rPr>
      <t xml:space="preserve">
Elektronische Dokumentationen werden anerkannt.</t>
    </r>
  </si>
  <si>
    <t>Die Anforderungen an die Durchführung u. Dokumentation der täglichen Tierkontrollen werden erfüllt.</t>
  </si>
  <si>
    <t>Protokoll: 2x tgl. durchgeführte Kontrollen des Gesundheitszustandes der Tiere und über ergriffenen Maßnahmen.
Protokoll: Tgl. Kontrolle des Wasser- u. Futterverbrauches.</t>
  </si>
  <si>
    <t>Beschaffenheit Einstreu, Lüftung, Beleuchtung, Fütterungs- u. Tränkevorrichtungen werden täglich überprüft u. bei Auffälligkeiten das Ergebnis der Prüfung protokolliert.
Notstromaggregate u. Alarmanlagen sind in technisch erforderlichen Abständen (z. B. Wartungsintervalle vom Hersteller) zu prüfen.</t>
  </si>
  <si>
    <r>
      <t>Gültiger Vertrag muss vorliegen.
Mind. 3-jährige praktische Erfahrung auf dem Gebiet Wirtschaftsgeflügel bei Verträgen mit Tierärzten, die nicht über eine Ausbildung zum Fachtierarzt verfügen.
Dokumentation von Betsandsbesuchen u. Hinweisen (</t>
    </r>
    <r>
      <rPr>
        <b/>
        <sz val="10"/>
        <color theme="1"/>
        <rFont val="Arial"/>
        <family val="2"/>
      </rPr>
      <t>→ MU 9.2</t>
    </r>
    <r>
      <rPr>
        <sz val="10"/>
        <color theme="1"/>
        <rFont val="Arial"/>
        <family val="2"/>
      </rPr>
      <t>).</t>
    </r>
  </si>
  <si>
    <t>Die Einstreu im Stall u. KSR entspricht den Anforderungen.</t>
  </si>
  <si>
    <t>Feuchtigkeitsabsorbierend, trocken, locker; Hennen müssen picken, scharren u. staubbaden können. Vernässte/verkrustete Einstreubereiche müssen entfernt u. erneuert werden.</t>
  </si>
  <si>
    <t>Entsprechende Einstreu muss vorgehalten werden. Vorgehaltene Einstreu wird für Wildvögel u. Schädlinge unzugänglich gelagert.</t>
  </si>
  <si>
    <t>Stehen ab Einstallung bis 24 h vor Ausstallung zur Verfügung; hygienisch u. futter- sowie lebensmittelrechtlich unbedenklich. 
1 Pickgegenstand/500 Hennen</t>
  </si>
  <si>
    <t>Stallklima entsprechend Besatzdichte u. Alter der Tiere.
Richtwert Ammoniak gemäß RL Legehennen Kap. 4.8
Keine Zugluft; geringe Staubbelastung; Kontrolle der Stalltemperatur; Maßnahmen bei drohendem Hitzestress im Stall (gemäß RL Legehennen Kap. 4.8).</t>
  </si>
  <si>
    <t>Der KSR ist überdacht, zu mindestens 70 % licht- u. luftdurchlässig sowie windgeschützt. O. es liegt eine BiB für die Licht- u. Luftdurchlässigkeit vor.</t>
  </si>
  <si>
    <t>Der KSR ist aufrecht begehbar u. frei zugänglich.</t>
  </si>
  <si>
    <r>
      <t xml:space="preserve">Gesamtlukenbreite 2 m/1.000 Hennen
Mind. 35 cm hoch u. 40 cm breit.
Gleichmäßig über Stalllängsseite verteilt.
</t>
    </r>
    <r>
      <rPr>
        <b/>
        <sz val="10"/>
        <color theme="1"/>
        <rFont val="Arial"/>
        <family val="2"/>
      </rPr>
      <t xml:space="preserve">BiB = n. a. </t>
    </r>
  </si>
  <si>
    <t>4.6 u. 4.11</t>
  </si>
  <si>
    <r>
      <t xml:space="preserve">Einsatz als Prophylaxe </t>
    </r>
    <r>
      <rPr>
        <b/>
        <sz val="10"/>
        <color theme="1"/>
        <rFont val="Arial"/>
        <family val="2"/>
      </rPr>
      <t>= K.O.</t>
    </r>
    <r>
      <rPr>
        <sz val="10"/>
        <color theme="1"/>
        <rFont val="Arial"/>
        <family val="2"/>
      </rPr>
      <t xml:space="preserve">
keine tierärztliche Untersuchung u. Therapie </t>
    </r>
    <r>
      <rPr>
        <b/>
        <sz val="10"/>
        <color theme="1"/>
        <rFont val="Arial"/>
        <family val="2"/>
      </rPr>
      <t>= K.O.</t>
    </r>
    <r>
      <rPr>
        <sz val="10"/>
        <color theme="1"/>
        <rFont val="Arial"/>
        <family val="2"/>
      </rPr>
      <t xml:space="preserve">
Kein Resistenztest </t>
    </r>
    <r>
      <rPr>
        <b/>
        <sz val="10"/>
        <color theme="1"/>
        <rFont val="Arial"/>
        <family val="2"/>
      </rPr>
      <t>= K.O.</t>
    </r>
    <r>
      <rPr>
        <sz val="10"/>
        <color theme="1"/>
        <rFont val="Arial"/>
        <family val="2"/>
      </rPr>
      <t xml:space="preserve">
Einsatz Reserve-Antiobiotika, ohne Therapienotstand, ohne Vorliegen eines Resistenztestes </t>
    </r>
    <r>
      <rPr>
        <b/>
        <sz val="10"/>
        <color theme="1"/>
        <rFont val="Arial"/>
        <family val="2"/>
      </rPr>
      <t>= K.O.</t>
    </r>
    <r>
      <rPr>
        <sz val="10"/>
        <color theme="1"/>
        <rFont val="Arial"/>
        <family val="2"/>
      </rPr>
      <t xml:space="preserve">
Keine bakteriologische Untersuchung u. kein Resistenztrest bei Notfalltherapie </t>
    </r>
    <r>
      <rPr>
        <b/>
        <sz val="10"/>
        <color theme="1"/>
        <rFont val="Arial"/>
        <family val="2"/>
      </rPr>
      <t>= K.O.</t>
    </r>
    <r>
      <rPr>
        <sz val="10"/>
        <color theme="1"/>
        <rFont val="Arial"/>
        <family val="2"/>
      </rPr>
      <t xml:space="preserve">
Dokumentation aller Behandlungen, auch Endo- und Ektoparasiten. </t>
    </r>
  </si>
  <si>
    <t>Tiere, die nicht therapierbar sind, müssen unverzüglich u. so schonend wie möglich getötet werden. Alle Nottötungen werden dokumentiert. Nottötung entsprechend gesetzlicher Vorgaben.</t>
  </si>
  <si>
    <t>Ausreichend Futter u. Wasser steht zur Verfügung.
Einstreu gemäß RL Legehennen Kap. 4.4.1;
Nester gemäß RL Legehennen Kap. 4.10;
Sitzstangen: 20 cm/Tier;
Besatzdichte: 6 Hennen/m².
Das Krankenabteil ist mit mindestens einem Beschäftigungsmaterial (Pickstein, Luzernebriket,o. Ä.) ausgestattet.</t>
  </si>
  <si>
    <t>Tiere im Krankenabteil werden angemessen u. erforderlichenfalls tierärztlich behandelt.</t>
  </si>
  <si>
    <t>Zu- u. Abgänge zum Krankenabteil werden dokumentiert.</t>
  </si>
  <si>
    <t>Bei Störungen des Allgemeinbefindens der Tiere werden wirksame Gegenmaßnahmen ergriffen u. protokolliert.</t>
  </si>
  <si>
    <r>
      <t xml:space="preserve">Erfassung laut Handbuch </t>
    </r>
    <r>
      <rPr>
        <b/>
        <sz val="10"/>
        <color theme="1"/>
        <rFont val="Arial"/>
        <family val="2"/>
      </rPr>
      <t>→ MU 9.3</t>
    </r>
    <r>
      <rPr>
        <sz val="10"/>
        <color theme="1"/>
        <rFont val="Arial"/>
        <family val="2"/>
      </rPr>
      <t xml:space="preserve">. Erfassung der TBK beim Einstallen / in der ersten Woche, 25., 37., 49., 61. u. 73. Lebenswoche.
</t>
    </r>
    <r>
      <rPr>
        <b/>
        <sz val="10"/>
        <color theme="1"/>
        <rFont val="Arial"/>
        <family val="2"/>
      </rPr>
      <t>Erstaudit = n. a.</t>
    </r>
  </si>
  <si>
    <r>
      <t xml:space="preserve">Professionelle Beratung muss hinzugezogen werden. Beratung im Hinblick auf Ursache(n) der Überschreitung des entsprechenden Kriteriums. Durchführung u. Dokumentation vereinbarter Verbesserungsmaßnahmen. Belege sind im Audit zu prüfen.
Gilt bei Grenzwertüberschreitungen, die vom Tierhalter u. vom Auditor festgestellt werden.
</t>
    </r>
    <r>
      <rPr>
        <b/>
        <sz val="10"/>
        <color theme="1"/>
        <rFont val="Arial"/>
        <family val="2"/>
      </rPr>
      <t xml:space="preserve">Erstaudit = n. a. </t>
    </r>
  </si>
  <si>
    <r>
      <t>Entsprechend Handbuch</t>
    </r>
    <r>
      <rPr>
        <b/>
        <sz val="10"/>
        <color theme="1"/>
        <rFont val="Arial"/>
        <family val="2"/>
      </rPr>
      <t xml:space="preserve"> → MU 9.3</t>
    </r>
    <r>
      <rPr>
        <sz val="10"/>
        <color theme="1"/>
        <rFont val="Arial"/>
        <family val="2"/>
      </rPr>
      <t xml:space="preserve">
Grenzwert: 0,5 % x Anzahl Lebensmonat
T</t>
    </r>
    <r>
      <rPr>
        <sz val="10"/>
        <rFont val="Arial"/>
        <family val="2"/>
      </rPr>
      <t>gl. D</t>
    </r>
    <r>
      <rPr>
        <sz val="10"/>
        <color theme="1"/>
        <rFont val="Arial"/>
        <family val="2"/>
      </rPr>
      <t xml:space="preserve">okumentation; monatlich kumulativ erfassen u. vergleichen.
</t>
    </r>
    <r>
      <rPr>
        <u/>
        <sz val="10"/>
        <color theme="1"/>
        <rFont val="Arial"/>
        <family val="2"/>
      </rPr>
      <t>Bitte Werte im Beschreibungsfeld eintragen.</t>
    </r>
    <r>
      <rPr>
        <sz val="10"/>
        <color theme="1"/>
        <rFont val="Arial"/>
        <family val="2"/>
      </rPr>
      <t xml:space="preserve">
</t>
    </r>
  </si>
  <si>
    <r>
      <t xml:space="preserve">Prüfung des vorangegangenen Auditberichts u. der darin festgehaltenen Korrekturmaßnahmen zur Abstellung der Abweichungen. 
</t>
    </r>
    <r>
      <rPr>
        <b/>
        <sz val="10"/>
        <color theme="1"/>
        <rFont val="Arial"/>
        <family val="2"/>
      </rPr>
      <t xml:space="preserve">Erstaudit = n. a. </t>
    </r>
  </si>
  <si>
    <r>
      <t xml:space="preserve">Die Eigenkontrolle enthält Unterschrift u. Datum (Monat u. Jahr). Berücksichtigt wird der Kalendermonat der durchgeführten Eigenkontrolle. Kontroll- o. Dokumentationssysteme, die bereits auf dem Betrieb vorhanden sind u. belegen, dass die TSL-Anforderungen erfüllt werden, können genutzt werden. 
</t>
    </r>
    <r>
      <rPr>
        <b/>
        <sz val="10"/>
        <color theme="1"/>
        <rFont val="Arial"/>
        <family val="2"/>
      </rPr>
      <t>Erstaudit = n. a.</t>
    </r>
  </si>
  <si>
    <r>
      <t xml:space="preserve">Überprüfung der Fortbildungsbestätigung. Nachweis enthält: Titel der Veranstaltung, Nennung der Tier- u. Nutzungsart, Name u. fachlicher Hintergrund des Referenten, Name des Teilnehmers, Ort, Datum u. Dauer der Veranstaltung. E-Learning Module werden anerkannt, wenn sie mind. 2 h dauern.
</t>
    </r>
    <r>
      <rPr>
        <b/>
        <sz val="10"/>
        <color theme="1"/>
        <rFont val="Arial"/>
        <family val="2"/>
      </rPr>
      <t>Erstaudit = n. a.</t>
    </r>
  </si>
  <si>
    <t>Die Anforderung an die Prüfung u. Dokumentation technischer Einrichtungen, Notstromaggregate u. Einstreu werden erfüllt.</t>
  </si>
  <si>
    <t>Korrekte u. leserliche Printung mit der Printnummer. Sofern eine eigene Packstelle vorhanden ist, ist zusätzlich das Mindesthaltbarkeitsdatum zu printen.</t>
  </si>
  <si>
    <t>Den Anforderungen entsprechende Einstreu wird vorgehalten u. für Wildvögeln u. Schädlingen unzugänglich gelagert.</t>
  </si>
  <si>
    <r>
      <t>Das Einstallen von schnabelkupierten Legehennen ist nicht zulässig</t>
    </r>
    <r>
      <rPr>
        <b/>
        <sz val="10"/>
        <color theme="1"/>
        <rFont val="Arial"/>
        <family val="2"/>
      </rPr>
      <t>. = K.O.</t>
    </r>
    <r>
      <rPr>
        <sz val="10"/>
        <color theme="1"/>
        <rFont val="Arial"/>
        <family val="2"/>
      </rPr>
      <t xml:space="preserve">
Augenscheinliche Begutachtung der Tiere / Nachweisdokument</t>
    </r>
  </si>
  <si>
    <t>Aktuelle Anzahl und Alter der Tiere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</si>
</sst>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8"/>
      <name val="Arial"/>
      <family val="2"/>
    </font>
    <font>
      <sz val="10"/>
      <color theme="1"/>
      <name val="Arial"/>
      <family val="2"/>
    </font>
    <font>
      <u/>
      <sz val="10"/>
      <color theme="1"/>
      <name val="Arial"/>
      <family val="2"/>
    </font>
    <font>
      <b/>
      <sz val="10"/>
      <name val="Arial"/>
      <family val="2"/>
    </font>
    <font>
      <u/>
      <sz val="10"/>
      <name val="Arial"/>
      <family val="2"/>
    </font>
    <font>
      <sz val="10"/>
      <color rgb="FFFF0000"/>
      <name val="Arial"/>
      <family val="2"/>
    </font>
    <fon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201">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Alignment="1" applyProtection="1">
      <alignment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22" fillId="0" borderId="0" xfId="0" applyFont="1" applyBorder="1" applyAlignment="1" applyProtection="1">
      <alignment horizontal="center" vertical="center" wrapText="1"/>
      <protection locked="0"/>
    </xf>
    <xf numFmtId="0" fontId="22" fillId="0" borderId="0"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wrapText="1"/>
      <protection locked="0"/>
    </xf>
    <xf numFmtId="0" fontId="27" fillId="0" borderId="0" xfId="0" applyFont="1" applyBorder="1" applyAlignment="1" applyProtection="1">
      <alignment horizontal="left" vertical="center" wrapText="1"/>
      <protection locked="0"/>
    </xf>
    <xf numFmtId="0" fontId="8" fillId="0" borderId="0" xfId="0" applyFont="1" applyFill="1" applyProtection="1">
      <protection locked="0"/>
    </xf>
    <xf numFmtId="0" fontId="26" fillId="0" borderId="0" xfId="0" applyFont="1" applyFill="1" applyBorder="1" applyAlignment="1" applyProtection="1">
      <alignment horizontal="left" vertical="center" wrapText="1"/>
      <protection locked="0"/>
    </xf>
    <xf numFmtId="0" fontId="8" fillId="0" borderId="4" xfId="0" applyFont="1" applyBorder="1" applyAlignment="1" applyProtection="1">
      <alignment horizontal="center" vertical="center"/>
    </xf>
    <xf numFmtId="49" fontId="8" fillId="0" borderId="1" xfId="0" applyNumberFormat="1" applyFont="1" applyBorder="1" applyAlignment="1" applyProtection="1">
      <alignment vertical="center"/>
      <protection locked="0"/>
    </xf>
    <xf numFmtId="0" fontId="6" fillId="0" borderId="3" xfId="0" applyFont="1" applyBorder="1" applyAlignment="1" applyProtection="1">
      <alignment horizontal="left"/>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49" fontId="8" fillId="0" borderId="0" xfId="0" applyNumberFormat="1" applyFont="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49" fontId="20"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8"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16" fillId="0" borderId="0" xfId="0" applyNumberFormat="1" applyFont="1" applyFill="1" applyBorder="1" applyAlignment="1" applyProtection="1">
      <alignment horizontal="left" vertical="center"/>
    </xf>
    <xf numFmtId="165"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27" fillId="0" borderId="0" xfId="0" applyNumberFormat="1" applyFont="1" applyBorder="1" applyAlignment="1" applyProtection="1">
      <alignment horizontal="left" vertical="center"/>
    </xf>
    <xf numFmtId="165" fontId="27" fillId="0" borderId="0" xfId="0" applyNumberFormat="1" applyFont="1" applyBorder="1" applyAlignment="1" applyProtection="1">
      <alignment horizontal="center" vertical="center"/>
    </xf>
    <xf numFmtId="0" fontId="27" fillId="0" borderId="0" xfId="0" applyNumberFormat="1" applyFont="1" applyBorder="1" applyAlignment="1" applyProtection="1">
      <alignment horizontal="center" vertical="center"/>
    </xf>
    <xf numFmtId="49" fontId="27" fillId="0" borderId="0" xfId="0" applyNumberFormat="1" applyFont="1" applyBorder="1" applyAlignment="1" applyProtection="1">
      <alignment horizontal="left" vertical="center" wrapText="1"/>
    </xf>
    <xf numFmtId="0" fontId="9" fillId="2" borderId="11" xfId="0" applyFont="1" applyFill="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0" fontId="9" fillId="6" borderId="0" xfId="0" applyFont="1" applyFill="1" applyBorder="1" applyAlignment="1" applyProtection="1">
      <alignment vertical="center" wrapText="1"/>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65" fontId="15" fillId="0" borderId="0" xfId="0" applyNumberFormat="1" applyFont="1" applyBorder="1" applyAlignment="1" applyProtection="1">
      <alignment horizontal="center" vertical="center"/>
    </xf>
    <xf numFmtId="1" fontId="22" fillId="0" borderId="0" xfId="0" applyNumberFormat="1" applyFont="1" applyBorder="1" applyAlignment="1" applyProtection="1">
      <alignment horizontal="left" vertical="center"/>
    </xf>
    <xf numFmtId="165" fontId="22" fillId="0" borderId="0" xfId="0" applyNumberFormat="1" applyFont="1" applyBorder="1" applyAlignment="1" applyProtection="1">
      <alignment horizontal="center" vertical="center"/>
    </xf>
    <xf numFmtId="49" fontId="22" fillId="0" borderId="0" xfId="0" applyNumberFormat="1" applyFont="1" applyBorder="1" applyAlignment="1" applyProtection="1">
      <alignment vertical="center" wrapText="1"/>
    </xf>
    <xf numFmtId="0" fontId="9" fillId="0" borderId="0" xfId="0" applyFont="1" applyBorder="1" applyAlignment="1" applyProtection="1">
      <alignment vertical="center" wrapText="1"/>
    </xf>
    <xf numFmtId="1" fontId="8" fillId="0" borderId="0" xfId="0" applyNumberFormat="1" applyFont="1" applyFill="1" applyBorder="1" applyAlignment="1" applyProtection="1">
      <alignment horizontal="left" vertical="center"/>
    </xf>
    <xf numFmtId="165" fontId="8"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wrapText="1"/>
    </xf>
    <xf numFmtId="1" fontId="15" fillId="0" borderId="0" xfId="0" applyNumberFormat="1" applyFont="1" applyFill="1" applyBorder="1" applyAlignment="1" applyProtection="1">
      <alignment horizontal="left" vertical="center"/>
    </xf>
    <xf numFmtId="165" fontId="15"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vertical="center" wrapText="1"/>
    </xf>
  </cellXfs>
  <cellStyles count="2">
    <cellStyle name="Eingabe" xfId="1" builtinId="20"/>
    <cellStyle name="Standard" xfId="0" builtinId="0"/>
  </cellStyles>
  <dxfs count="352">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solid">
          <fgColor indexed="64"/>
          <bgColor rgb="FFFFFF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fill>
        <patternFill patternType="solid">
          <fgColor indexed="64"/>
          <bgColor rgb="FFFFFF0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fill>
        <patternFill patternType="solid">
          <fgColor indexed="64"/>
          <bgColor rgb="FFFFFF0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0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1"/>
      <tableStyleElement type="headerRow" dxfId="350"/>
      <tableStyleElement type="totalRow" dxfId="349"/>
      <tableStyleElement type="firstColumn" dxfId="348"/>
      <tableStyleElement type="lastColumn" dxfId="347"/>
      <tableStyleElement type="firstRowStripe" dxfId="346"/>
      <tableStyleElement type="secondRowStripe" dxfId="345"/>
      <tableStyleElement type="firstColumnStripe" dxfId="344"/>
      <tableStyleElement type="secondColumnStripe" dxfId="343"/>
    </tableStyle>
    <tableStyle name="TSL_1" pivot="0" count="9">
      <tableStyleElement type="wholeTable" dxfId="342"/>
      <tableStyleElement type="headerRow" dxfId="341"/>
      <tableStyleElement type="totalRow" dxfId="340"/>
      <tableStyleElement type="firstColumn" dxfId="339"/>
      <tableStyleElement type="lastColumn" dxfId="338"/>
      <tableStyleElement type="firstRowStripe" dxfId="337"/>
      <tableStyleElement type="secondRowStripe" dxfId="336"/>
      <tableStyleElement type="firstColumnStripe" dxfId="335"/>
      <tableStyleElement type="secondColumnStripe" dxfId="334"/>
    </tableStyle>
  </tableStyles>
  <colors>
    <mruColors>
      <color rgb="FFFF6600"/>
      <color rgb="FFFFAD53"/>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31" totalsRowShown="0" headerRowDxfId="273" dataDxfId="272" tableBorderDxfId="299">
  <autoFilter ref="B9:M31"/>
  <tableColumns count="12">
    <tableColumn id="1" name="Lfd. Nr" dataDxfId="41">
      <calculatedColumnFormula>CONCATENATE("1.",Prüfkriterien_1[[#This Row],[Hilfsspalte_Num]])</calculatedColumnFormula>
    </tableColumn>
    <tableColumn id="2" name="Hilfsspalte_Num" dataDxfId="40">
      <calculatedColumnFormula>ROW()-ROW(Prüfkriterien_1[[#Headers],[Hilfsspalte_Kom]])</calculatedColumnFormula>
    </tableColumn>
    <tableColumn id="12" name="Hilfsspalte_Kom" dataDxfId="39">
      <calculatedColumnFormula>(Prüfkriterien_1[Hilfsspalte_Num]+10)/10</calculatedColumnFormula>
    </tableColumn>
    <tableColumn id="3" name="Kapitel_x000a_Richtlinie" dataDxfId="38"/>
    <tableColumn id="4" name="Kriterium" dataDxfId="37"/>
    <tableColumn id="5" name="Erläuterung / _x000a_Durchführungshinweis" dataDxfId="36"/>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39:M144" totalsRowShown="0" headerRowDxfId="183" dataDxfId="182" tableBorderDxfId="290">
  <autoFilter ref="B139:M144"/>
  <tableColumns count="12">
    <tableColumn id="1" name="Spalte1" dataDxfId="195">
      <calculatedColumnFormula>CONCATENATE("10.",Prüfkriterien_10[[#This Row],[Spalte2]])</calculatedColumnFormula>
    </tableColumn>
    <tableColumn id="2" name="Spalte2" dataDxfId="194">
      <calculatedColumnFormula>ROW()-ROW(Prüfkriterien_10[[#Headers],[Spalte3]])</calculatedColumnFormula>
    </tableColumn>
    <tableColumn id="3" name="Spalte3" dataDxfId="193">
      <calculatedColumnFormula>(Prüfkriterien_10[Spalte2]+100)/10</calculatedColumnFormula>
    </tableColumn>
    <tableColumn id="4" name="Spalte4" dataDxfId="192"/>
    <tableColumn id="5" name="Spalte5" dataDxfId="191"/>
    <tableColumn id="6" name="Spalte6" dataDxfId="190"/>
    <tableColumn id="7" name="Spalte7" dataDxfId="189"/>
    <tableColumn id="8" name="Spalte8" dataDxfId="188"/>
    <tableColumn id="9" name="Spalte9" dataDxfId="187"/>
    <tableColumn id="10" name="Spalte10" dataDxfId="186"/>
    <tableColumn id="11" name="Spalte11" dataDxfId="185"/>
    <tableColumn id="12" name="Spalte12" dataDxfId="184"/>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46:M151" totalsRowShown="0" headerRowDxfId="169" dataDxfId="168" tableBorderDxfId="289">
  <autoFilter ref="B146:M151"/>
  <tableColumns count="12">
    <tableColumn id="1" name="Spalte1" dataDxfId="181">
      <calculatedColumnFormula>CONCATENATE("11.",Prüfkriterien_11[[#This Row],[Spalte2]])</calculatedColumnFormula>
    </tableColumn>
    <tableColumn id="2" name="Spalte2" dataDxfId="180">
      <calculatedColumnFormula>ROW()-ROW(Prüfkriterien_11[[#Headers],[Spalte3]])</calculatedColumnFormula>
    </tableColumn>
    <tableColumn id="3" name="Spalte3" dataDxfId="179">
      <calculatedColumnFormula>(Prüfkriterien_11[Spalte2]+110)/10</calculatedColumnFormula>
    </tableColumn>
    <tableColumn id="4" name="Spalte4" dataDxfId="178"/>
    <tableColumn id="5" name="Spalte5" dataDxfId="177"/>
    <tableColumn id="6" name="Spalte6" dataDxfId="176"/>
    <tableColumn id="7" name="Spalte7" dataDxfId="175"/>
    <tableColumn id="8" name="Spalte8" dataDxfId="174"/>
    <tableColumn id="9" name="Spalte9" dataDxfId="173"/>
    <tableColumn id="10" name="Spalte10" dataDxfId="172"/>
    <tableColumn id="11" name="Spalte11" dataDxfId="171"/>
    <tableColumn id="12" name="Spalte12" dataDxfId="170"/>
  </tableColumns>
  <tableStyleInfo name="TSL_1" showFirstColumn="0" showLastColumn="0" showRowStripes="1" showColumnStripes="0"/>
</table>
</file>

<file path=xl/tables/table12.xml><?xml version="1.0" encoding="utf-8"?>
<table xmlns="http://schemas.openxmlformats.org/spreadsheetml/2006/main" id="13" name="Prüfkriterien_1114" displayName="Prüfkriterien_1114" ref="B153:M158" totalsRowShown="0" headerRowDxfId="155" dataDxfId="154" tableBorderDxfId="288">
  <autoFilter ref="B153:M158"/>
  <tableColumns count="12">
    <tableColumn id="1" name="Spalte1" dataDxfId="167">
      <calculatedColumnFormula>CONCATENATE("12.",Prüfkriterien_1114[[#This Row],[Spalte2]])</calculatedColumnFormula>
    </tableColumn>
    <tableColumn id="2" name="Spalte2" dataDxfId="166">
      <calculatedColumnFormula>ROW()-ROW(Prüfkriterien_1114[[#Headers],[Spalte3]])</calculatedColumnFormula>
    </tableColumn>
    <tableColumn id="3" name="Spalte3" dataDxfId="165">
      <calculatedColumnFormula>(Prüfkriterien_1114[Spalte2]+120)/10</calculatedColumnFormula>
    </tableColumn>
    <tableColumn id="4" name="Spalte4" dataDxfId="164"/>
    <tableColumn id="5" name="Spalte5" dataDxfId="163"/>
    <tableColumn id="6" name="Spalte6" dataDxfId="162"/>
    <tableColumn id="7" name="Spalte7" dataDxfId="161"/>
    <tableColumn id="8" name="Spalte8" dataDxfId="160"/>
    <tableColumn id="9" name="Spalte9" dataDxfId="159"/>
    <tableColumn id="10" name="Spalte10" dataDxfId="158"/>
    <tableColumn id="11" name="Spalte11" dataDxfId="157"/>
    <tableColumn id="12" name="Spalte12" dataDxfId="156"/>
  </tableColumns>
  <tableStyleInfo name="TSL_1" showFirstColumn="0" showLastColumn="0" showRowStripes="1" showColumnStripes="0"/>
</table>
</file>

<file path=xl/tables/table13.xml><?xml version="1.0" encoding="utf-8"?>
<table xmlns="http://schemas.openxmlformats.org/spreadsheetml/2006/main" id="14" name="Prüfkriterien_1115" displayName="Prüfkriterien_1115" ref="B160:M165" totalsRowShown="0" headerRowDxfId="141" dataDxfId="140" tableBorderDxfId="287">
  <autoFilter ref="B160:M165"/>
  <tableColumns count="12">
    <tableColumn id="1" name="Spalte1" dataDxfId="153">
      <calculatedColumnFormula>CONCATENATE("13.",Prüfkriterien_1115[[#This Row],[Spalte2]])</calculatedColumnFormula>
    </tableColumn>
    <tableColumn id="2" name="Spalte2" dataDxfId="152">
      <calculatedColumnFormula>ROW()-ROW(Prüfkriterien_1115[[#Headers],[Spalte3]])</calculatedColumnFormula>
    </tableColumn>
    <tableColumn id="3" name="Spalte3" dataDxfId="151">
      <calculatedColumnFormula>(Prüfkriterien_1115[Spalte2]+130)/10</calculatedColumnFormula>
    </tableColumn>
    <tableColumn id="4" name="Spalte4" dataDxfId="150"/>
    <tableColumn id="5" name="Spalte5" dataDxfId="149"/>
    <tableColumn id="6" name="Spalte6" dataDxfId="148"/>
    <tableColumn id="7" name="Spalte7" dataDxfId="147"/>
    <tableColumn id="8" name="Spalte8" dataDxfId="146"/>
    <tableColumn id="9" name="Spalte9" dataDxfId="145"/>
    <tableColumn id="10" name="Spalte10" dataDxfId="144"/>
    <tableColumn id="11" name="Spalte11" dataDxfId="143"/>
    <tableColumn id="12" name="Spalte12" dataDxfId="142"/>
  </tableColumns>
  <tableStyleInfo name="TSL_1" showFirstColumn="0" showLastColumn="0" showRowStripes="1" showColumnStripes="0"/>
</table>
</file>

<file path=xl/tables/table14.xml><?xml version="1.0" encoding="utf-8"?>
<table xmlns="http://schemas.openxmlformats.org/spreadsheetml/2006/main" id="15" name="Prüfkriterien_1116" displayName="Prüfkriterien_1116" ref="B167:M172" totalsRowShown="0" headerRowDxfId="127" dataDxfId="126" tableBorderDxfId="286">
  <autoFilter ref="B167:M172"/>
  <tableColumns count="12">
    <tableColumn id="1" name="Spalte1" dataDxfId="139">
      <calculatedColumnFormula>CONCATENATE("14.",Prüfkriterien_1116[[#This Row],[Spalte2]])</calculatedColumnFormula>
    </tableColumn>
    <tableColumn id="2" name="Spalte2" dataDxfId="138">
      <calculatedColumnFormula>ROW()-ROW(Prüfkriterien_1116[[#Headers],[Spalte3]])</calculatedColumnFormula>
    </tableColumn>
    <tableColumn id="3" name="Spalte3" dataDxfId="137">
      <calculatedColumnFormula>(Prüfkriterien_1116[Spalte2]+140)/10</calculatedColumnFormula>
    </tableColumn>
    <tableColumn id="4" name="Spalte4" dataDxfId="136"/>
    <tableColumn id="5" name="Spalte5" dataDxfId="135"/>
    <tableColumn id="6" name="Spalte6" dataDxfId="134"/>
    <tableColumn id="7" name="Spalte7" dataDxfId="133"/>
    <tableColumn id="8" name="Spalte8" dataDxfId="132"/>
    <tableColumn id="9" name="Spalte9" dataDxfId="131"/>
    <tableColumn id="10" name="Spalte10" dataDxfId="130"/>
    <tableColumn id="11" name="Spalte11" dataDxfId="129"/>
    <tableColumn id="12" name="Spalte12" dataDxfId="128"/>
  </tableColumns>
  <tableStyleInfo name="TSL_1" showFirstColumn="0" showLastColumn="0" showRowStripes="1" showColumnStripes="0"/>
</table>
</file>

<file path=xl/tables/table15.xml><?xml version="1.0" encoding="utf-8"?>
<table xmlns="http://schemas.openxmlformats.org/spreadsheetml/2006/main" id="16" name="Prüfkriterien_1117" displayName="Prüfkriterien_1117" ref="B174:M179" totalsRowShown="0" headerRowDxfId="113" dataDxfId="112" tableBorderDxfId="285">
  <autoFilter ref="B174:M179"/>
  <tableColumns count="12">
    <tableColumn id="1" name="Spalte1" dataDxfId="125">
      <calculatedColumnFormula>CONCATENATE("15.",Prüfkriterien_1117[[#This Row],[Spalte2]])</calculatedColumnFormula>
    </tableColumn>
    <tableColumn id="2" name="Spalte2" dataDxfId="124">
      <calculatedColumnFormula>ROW()-ROW(Prüfkriterien_1117[[#Headers],[Spalte3]])</calculatedColumnFormula>
    </tableColumn>
    <tableColumn id="3" name="Spalte3" dataDxfId="123">
      <calculatedColumnFormula>(Prüfkriterien_1117[Spalte2]+150)/10</calculatedColumnFormula>
    </tableColumn>
    <tableColumn id="4" name="Spalte4" dataDxfId="122"/>
    <tableColumn id="5" name="Spalte5" dataDxfId="121"/>
    <tableColumn id="6" name="Spalte6" dataDxfId="120"/>
    <tableColumn id="7" name="Spalte7" dataDxfId="119"/>
    <tableColumn id="8" name="Spalte8" dataDxfId="118"/>
    <tableColumn id="9" name="Spalte9" dataDxfId="117"/>
    <tableColumn id="10" name="Spalte10" dataDxfId="116"/>
    <tableColumn id="11" name="Spalte11" dataDxfId="115"/>
    <tableColumn id="12" name="Spalte12" dataDxfId="114"/>
  </tableColumns>
  <tableStyleInfo name="TSL_1" showFirstColumn="0" showLastColumn="0" showRowStripes="1" showColumnStripes="0"/>
</table>
</file>

<file path=xl/tables/table16.xml><?xml version="1.0" encoding="utf-8"?>
<table xmlns="http://schemas.openxmlformats.org/spreadsheetml/2006/main" id="17" name="Prüfkriterien_1118" displayName="Prüfkriterien_1118" ref="B181:M186" totalsRowShown="0" headerRowDxfId="99" dataDxfId="98" tableBorderDxfId="284">
  <autoFilter ref="B181:M186"/>
  <tableColumns count="12">
    <tableColumn id="1" name="Spalte1" dataDxfId="111">
      <calculatedColumnFormula>CONCATENATE("16.",Prüfkriterien_1118[[#This Row],[Spalte2]])</calculatedColumnFormula>
    </tableColumn>
    <tableColumn id="2" name="Spalte2" dataDxfId="110">
      <calculatedColumnFormula>ROW()-ROW(Prüfkriterien_1118[[#Headers],[Spalte3]])</calculatedColumnFormula>
    </tableColumn>
    <tableColumn id="3" name="Spalte3" dataDxfId="109">
      <calculatedColumnFormula>(Prüfkriterien_1118[Spalte2]+160)/10</calculatedColumnFormula>
    </tableColumn>
    <tableColumn id="4" name="Spalte4" dataDxfId="108"/>
    <tableColumn id="5" name="Spalte5" dataDxfId="107"/>
    <tableColumn id="6" name="Spalte6" dataDxfId="106"/>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17.xml><?xml version="1.0" encoding="utf-8"?>
<table xmlns="http://schemas.openxmlformats.org/spreadsheetml/2006/main" id="18" name="Prüfkriterien_1119" displayName="Prüfkriterien_1119" ref="B188:M193" totalsRowShown="0" headerRowDxfId="85" dataDxfId="84" tableBorderDxfId="283">
  <autoFilter ref="B188:M193"/>
  <tableColumns count="12">
    <tableColumn id="1" name="Spalte1" dataDxfId="97">
      <calculatedColumnFormula>CONCATENATE("17.",Prüfkriterien_1119[[#This Row],[Spalte2]])</calculatedColumnFormula>
    </tableColumn>
    <tableColumn id="2" name="Spalte2" dataDxfId="96">
      <calculatedColumnFormula>ROW()-ROW(Prüfkriterien_1119[[#Headers],[Spalte3]])</calculatedColumnFormula>
    </tableColumn>
    <tableColumn id="3" name="Spalte3" dataDxfId="95">
      <calculatedColumnFormula>(Prüfkriterien_1119[Spalte2]+170)/10</calculatedColumnFormula>
    </tableColumn>
    <tableColumn id="4" name="Spalte4" dataDxfId="94"/>
    <tableColumn id="5" name="Spalte5" dataDxfId="93"/>
    <tableColumn id="6" name="Spalte6" dataDxfId="92"/>
    <tableColumn id="7" name="Spalte7" dataDxfId="91"/>
    <tableColumn id="8" name="Spalte8" dataDxfId="90"/>
    <tableColumn id="9" name="Spalte9" dataDxfId="89"/>
    <tableColumn id="10" name="Spalte10" dataDxfId="88"/>
    <tableColumn id="11" name="Spalte11" dataDxfId="87"/>
    <tableColumn id="12" name="Spalte12" dataDxfId="86"/>
  </tableColumns>
  <tableStyleInfo name="TSL_1" showFirstColumn="0" showLastColumn="0" showRowStripes="1" showColumnStripes="0"/>
</table>
</file>

<file path=xl/tables/table18.xml><?xml version="1.0" encoding="utf-8"?>
<table xmlns="http://schemas.openxmlformats.org/spreadsheetml/2006/main" id="19" name="Prüfkriterien_1120" displayName="Prüfkriterien_1120" ref="B195:M200" totalsRowShown="0" headerRowDxfId="71" dataDxfId="70" tableBorderDxfId="282">
  <autoFilter ref="B195:M200"/>
  <tableColumns count="12">
    <tableColumn id="1" name="Spalte1" dataDxfId="83">
      <calculatedColumnFormula>CONCATENATE("18.",Prüfkriterien_1120[[#This Row],[Spalte2]])</calculatedColumnFormula>
    </tableColumn>
    <tableColumn id="2" name="Spalte2" dataDxfId="82">
      <calculatedColumnFormula>ROW()-ROW(Prüfkriterien_1120[[#Headers],[Spalte3]])</calculatedColumnFormula>
    </tableColumn>
    <tableColumn id="3" name="Spalte3" dataDxfId="81">
      <calculatedColumnFormula>(Prüfkriterien_1120[Spalte2]+180)/10</calculatedColumnFormula>
    </tableColumn>
    <tableColumn id="4" name="Spalte4" dataDxfId="80"/>
    <tableColumn id="5" name="Spalte5" dataDxfId="79"/>
    <tableColumn id="6" name="Spalte6" dataDxfId="78"/>
    <tableColumn id="7" name="Spalte7" dataDxfId="77"/>
    <tableColumn id="8" name="Spalte8" dataDxfId="76"/>
    <tableColumn id="9" name="Spalte9" dataDxfId="75"/>
    <tableColumn id="10" name="Spalte10" dataDxfId="74"/>
    <tableColumn id="11" name="Spalte11" dataDxfId="73"/>
    <tableColumn id="12" name="Spalte12" dataDxfId="72"/>
  </tableColumns>
  <tableStyleInfo name="TSL_1" showFirstColumn="0" showLastColumn="0" showRowStripes="1" showColumnStripes="0"/>
</table>
</file>

<file path=xl/tables/table19.xml><?xml version="1.0" encoding="utf-8"?>
<table xmlns="http://schemas.openxmlformats.org/spreadsheetml/2006/main" id="20" name="Prüfkriterien_1121" displayName="Prüfkriterien_1121" ref="B202:M207" totalsRowShown="0" headerRowDxfId="57" dataDxfId="56" tableBorderDxfId="281">
  <autoFilter ref="B202:M207"/>
  <tableColumns count="12">
    <tableColumn id="1" name="Spalte1" dataDxfId="69">
      <calculatedColumnFormula>CONCATENATE("19.",Prüfkriterien_1121[[#This Row],[Spalte2]])</calculatedColumnFormula>
    </tableColumn>
    <tableColumn id="2" name="Spalte2" dataDxfId="68">
      <calculatedColumnFormula>ROW()-ROW(Prüfkriterien_1121[[#Headers],[Spalte3]])</calculatedColumnFormula>
    </tableColumn>
    <tableColumn id="3" name="Spalte3" dataDxfId="67">
      <calculatedColumnFormula>(Prüfkriterien_1121[Spalte2]+190)/10</calculatedColumnFormula>
    </tableColumn>
    <tableColumn id="4" name="Spalte4" dataDxfId="66"/>
    <tableColumn id="5" name="Spalte5" dataDxfId="65"/>
    <tableColumn id="6" name="Spalte6" dataDxfId="64"/>
    <tableColumn id="7" name="Spalte7" dataDxfId="63"/>
    <tableColumn id="8" name="Spalte8" dataDxfId="62"/>
    <tableColumn id="9" name="Spalte9" dataDxfId="61"/>
    <tableColumn id="10" name="Spalte10" dataDxfId="60"/>
    <tableColumn id="11" name="Spalte11" dataDxfId="59"/>
    <tableColumn id="12" name="Spalte12" dataDxfId="58"/>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3:M43" totalsRowShown="0" headerRowDxfId="265" dataDxfId="264" tableBorderDxfId="298">
  <autoFilter ref="B33:M43"/>
  <tableColumns count="12">
    <tableColumn id="1" name="Spalte1" dataDxfId="35">
      <calculatedColumnFormula>CONCATENATE("2.",Prüfkriterien_2[[#This Row],[Spalte2]])</calculatedColumnFormula>
    </tableColumn>
    <tableColumn id="2" name="Spalte2" dataDxfId="34">
      <calculatedColumnFormula>ROW()-ROW(Prüfkriterien_2[[#Headers],[Spalte3]])</calculatedColumnFormula>
    </tableColumn>
    <tableColumn id="3" name="Spalte3" dataDxfId="33">
      <calculatedColumnFormula>(Prüfkriterien_2[[#This Row],[Spalte2]]+20)/10</calculatedColumnFormula>
    </tableColumn>
    <tableColumn id="4" name="Spalte4" dataDxfId="32"/>
    <tableColumn id="5" name="Spalte5" dataDxfId="31"/>
    <tableColumn id="6" name="Spalte6" dataDxfId="30"/>
    <tableColumn id="7" name="Spalte7" dataDxfId="271"/>
    <tableColumn id="8" name="Spalte8" dataDxfId="270"/>
    <tableColumn id="9" name="Spalte9" dataDxfId="269"/>
    <tableColumn id="10" name="Spalte10" dataDxfId="268"/>
    <tableColumn id="11" name="Spalte11" dataDxfId="267"/>
    <tableColumn id="12" name="Spalte12" dataDxfId="266"/>
  </tableColumns>
  <tableStyleInfo name="TSL_1" showFirstColumn="0" showLastColumn="0" showRowStripes="1" showColumnStripes="0"/>
</table>
</file>

<file path=xl/tables/table20.xml><?xml version="1.0" encoding="utf-8"?>
<table xmlns="http://schemas.openxmlformats.org/spreadsheetml/2006/main" id="21" name="Prüfkriterien_1122" displayName="Prüfkriterien_1122" ref="B209:M214" totalsRowShown="0" headerRowDxfId="43" dataDxfId="42" tableBorderDxfId="280">
  <autoFilter ref="B209:M214"/>
  <tableColumns count="12">
    <tableColumn id="1" name="Spalte1" dataDxfId="55">
      <calculatedColumnFormula>CONCATENATE("20.",Prüfkriterien_1122[[#This Row],[Spalte2]])</calculatedColumnFormula>
    </tableColumn>
    <tableColumn id="2" name="Spalte2" dataDxfId="54">
      <calculatedColumnFormula>ROW()-ROW(Prüfkriterien_1122[[#Headers],[Spalte3]])</calculatedColumnFormula>
    </tableColumn>
    <tableColumn id="3" name="Spalte3" dataDxfId="53">
      <calculatedColumnFormula>(Prüfkriterien_1122[Spalte2]+200)/10</calculatedColumnFormula>
    </tableColumn>
    <tableColumn id="4" name="Spalte4" dataDxfId="52"/>
    <tableColumn id="5" name="Spalte5" dataDxfId="51"/>
    <tableColumn id="6" name="Spalte6" dataDxfId="50"/>
    <tableColumn id="7" name="Spalte7" dataDxfId="49"/>
    <tableColumn id="8" name="Spalte8" dataDxfId="48"/>
    <tableColumn id="9" name="Spalte9" dataDxfId="47"/>
    <tableColumn id="10" name="Spalte10" dataDxfId="46"/>
    <tableColumn id="11" name="Spalte11" dataDxfId="45"/>
    <tableColumn id="12" name="Spalte12" dataDxfId="4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5:M80" totalsRowShown="0" headerRowDxfId="257" dataDxfId="256" tableBorderDxfId="297">
  <autoFilter ref="B45:M80"/>
  <tableColumns count="12">
    <tableColumn id="1" name="Spalte1" dataDxfId="29">
      <calculatedColumnFormula>CONCATENATE("3.",Prüfkriterien_3[[#This Row],[Spalte2]])</calculatedColumnFormula>
    </tableColumn>
    <tableColumn id="2" name="Spalte2" dataDxfId="28">
      <calculatedColumnFormula>ROW()-ROW(Prüfkriterien_3[[#Headers],[Spalte3]])</calculatedColumnFormula>
    </tableColumn>
    <tableColumn id="3" name="Spalte3" dataDxfId="27">
      <calculatedColumnFormula>(Prüfkriterien_3[[#This Row],[Spalte2]]+30)/10</calculatedColumnFormula>
    </tableColumn>
    <tableColumn id="4" name="Spalte4" dataDxfId="26"/>
    <tableColumn id="5" name="Spalte5" dataDxfId="25"/>
    <tableColumn id="6" name="Spalte6" dataDxfId="24"/>
    <tableColumn id="7" name="Spalte7" dataDxfId="263"/>
    <tableColumn id="8" name="Spalte8" dataDxfId="262"/>
    <tableColumn id="9" name="Spalte9" dataDxfId="261"/>
    <tableColumn id="10" name="Spalte10" dataDxfId="260"/>
    <tableColumn id="11" name="Spalte11" dataDxfId="259"/>
    <tableColumn id="12" name="Spalte12" dataDxfId="258"/>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82:M89" totalsRowShown="0" headerRowDxfId="249" dataDxfId="248" tableBorderDxfId="296">
  <autoFilter ref="B82:M89"/>
  <tableColumns count="12">
    <tableColumn id="1" name="Spalte1" dataDxfId="23">
      <calculatedColumnFormula>CONCATENATE("4.",Prüfkriterien_4[[#This Row],[Spalte2]])</calculatedColumnFormula>
    </tableColumn>
    <tableColumn id="2" name="Spalte2" dataDxfId="22">
      <calculatedColumnFormula>ROW()-ROW(Prüfkriterien_4[[#Headers],[Spalte3]])</calculatedColumnFormula>
    </tableColumn>
    <tableColumn id="3" name="Spalte3" dataDxfId="21">
      <calculatedColumnFormula>(Prüfkriterien_4[Spalte2]+40)/10</calculatedColumnFormula>
    </tableColumn>
    <tableColumn id="4" name="Spalte4" dataDxfId="20"/>
    <tableColumn id="5" name="Spalte5" dataDxfId="19"/>
    <tableColumn id="6" name="Spalte6" dataDxfId="18"/>
    <tableColumn id="7" name="Spalte7" dataDxfId="255"/>
    <tableColumn id="8" name="Spalte8" dataDxfId="254"/>
    <tableColumn id="9" name="Spalte9" dataDxfId="253"/>
    <tableColumn id="10" name="Spalte10" dataDxfId="252"/>
    <tableColumn id="11" name="Spalte11" dataDxfId="251"/>
    <tableColumn id="12" name="Spalte12" dataDxfId="25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91:M109" totalsRowShown="0" headerRowDxfId="241" dataDxfId="240" tableBorderDxfId="295">
  <autoFilter ref="B91:M109"/>
  <tableColumns count="12">
    <tableColumn id="1" name="Spalte1" dataDxfId="17">
      <calculatedColumnFormula>CONCATENATE("5.",Prüfkriterien_5[[#This Row],[Spalte2]])</calculatedColumnFormula>
    </tableColumn>
    <tableColumn id="2" name="Spalte2" dataDxfId="16">
      <calculatedColumnFormula>ROW()-ROW(Prüfkriterien_5[[#Headers],[Spalte3]])</calculatedColumnFormula>
    </tableColumn>
    <tableColumn id="3" name="Spalte3" dataDxfId="15">
      <calculatedColumnFormula>(Prüfkriterien_5[Spalte2]+50)/10</calculatedColumnFormula>
    </tableColumn>
    <tableColumn id="4" name="Spalte4" dataDxfId="14"/>
    <tableColumn id="5" name="Spalte5" dataDxfId="13"/>
    <tableColumn id="6" name="Spalte6" dataDxfId="12"/>
    <tableColumn id="7" name="Spalte7" dataDxfId="247"/>
    <tableColumn id="8" name="Spalte8" dataDxfId="246"/>
    <tableColumn id="9" name="Spalte9" dataDxfId="245"/>
    <tableColumn id="10" name="Spalte10" dataDxfId="244"/>
    <tableColumn id="11" name="Spalte11" dataDxfId="243"/>
    <tableColumn id="12" name="Spalte12" dataDxfId="242"/>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11:M113" totalsRowShown="0" headerRowDxfId="233" dataDxfId="232" tableBorderDxfId="294">
  <autoFilter ref="B111:M113"/>
  <tableColumns count="12">
    <tableColumn id="1" name="Spalte1" dataDxfId="11">
      <calculatedColumnFormula>CONCATENATE("6.",Prüfkriterien_6[[#This Row],[Spalte2]])</calculatedColumnFormula>
    </tableColumn>
    <tableColumn id="2" name="Spalte2" dataDxfId="10">
      <calculatedColumnFormula>ROW()-ROW(Prüfkriterien_6[[#Headers],[Spalte3]])</calculatedColumnFormula>
    </tableColumn>
    <tableColumn id="3" name="Spalte3" dataDxfId="9">
      <calculatedColumnFormula>(Prüfkriterien_6[Spalte2]+60)/10</calculatedColumnFormula>
    </tableColumn>
    <tableColumn id="4" name="Spalte4" dataDxfId="8"/>
    <tableColumn id="5" name="Spalte5" dataDxfId="7"/>
    <tableColumn id="6" name="Spalte6" dataDxfId="6"/>
    <tableColumn id="7" name="Spalte7" dataDxfId="239"/>
    <tableColumn id="8" name="Spalte8" dataDxfId="238"/>
    <tableColumn id="9" name="Spalte9" dataDxfId="237"/>
    <tableColumn id="10" name="Spalte10" dataDxfId="236"/>
    <tableColumn id="11" name="Spalte11" dataDxfId="235"/>
    <tableColumn id="12" name="Spalte12" dataDxfId="234"/>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15:M123" totalsRowShown="0" headerRowDxfId="225" dataDxfId="224" tableBorderDxfId="293">
  <autoFilter ref="B115:M123"/>
  <tableColumns count="12">
    <tableColumn id="1" name="Spalte1" dataDxfId="5">
      <calculatedColumnFormula>CONCATENATE("7.",Prüfkriterien_7[[#This Row],[Spalte2]])</calculatedColumnFormula>
    </tableColumn>
    <tableColumn id="2" name="Spalte2" dataDxfId="4">
      <calculatedColumnFormula>ROW()-ROW(Prüfkriterien_7[[#Headers],[Spalte3]])</calculatedColumnFormula>
    </tableColumn>
    <tableColumn id="3" name="Spalte3" dataDxfId="3">
      <calculatedColumnFormula>(Prüfkriterien_7[Spalte2]+70)/10</calculatedColumnFormula>
    </tableColumn>
    <tableColumn id="4" name="Spalte4" dataDxfId="2"/>
    <tableColumn id="5" name="Spalte5" dataDxfId="1"/>
    <tableColumn id="6" name="Spalte6" dataDxfId="0"/>
    <tableColumn id="7" name="Spalte7" dataDxfId="231"/>
    <tableColumn id="8" name="Spalte8" dataDxfId="230"/>
    <tableColumn id="9" name="Spalte9" dataDxfId="229"/>
    <tableColumn id="10" name="Spalte10" dataDxfId="228"/>
    <tableColumn id="11" name="Spalte11" dataDxfId="227"/>
    <tableColumn id="12" name="Spalte12" dataDxfId="226"/>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25:M130" totalsRowShown="0" headerRowDxfId="211" dataDxfId="210" tableBorderDxfId="292">
  <autoFilter ref="B125:M130"/>
  <tableColumns count="12">
    <tableColumn id="1" name="Spalte1" dataDxfId="223">
      <calculatedColumnFormula>CONCATENATE("8.",Prüfkriterien_8[[#This Row],[Spalte2]])</calculatedColumnFormula>
    </tableColumn>
    <tableColumn id="2" name="Spalte2" dataDxfId="222">
      <calculatedColumnFormula>ROW()-ROW(Prüfkriterien_8[[#Headers],[Spalte3]])</calculatedColumnFormula>
    </tableColumn>
    <tableColumn id="3" name="Spalte3" dataDxfId="221">
      <calculatedColumnFormula>(Prüfkriterien_8[Spalte2]+80)/10</calculatedColumnFormula>
    </tableColumn>
    <tableColumn id="4" name="Spalte4" dataDxfId="220"/>
    <tableColumn id="5" name="Spalte5" dataDxfId="219"/>
    <tableColumn id="6" name="Spalte6" dataDxfId="218"/>
    <tableColumn id="7" name="Spalte7" dataDxfId="217"/>
    <tableColumn id="8" name="Spalte8" dataDxfId="216"/>
    <tableColumn id="9" name="Spalte9" dataDxfId="215"/>
    <tableColumn id="10" name="Spalte10" dataDxfId="214"/>
    <tableColumn id="11" name="Spalte11" dataDxfId="213"/>
    <tableColumn id="12" name="Spalte12" dataDxfId="21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32:M137" totalsRowShown="0" headerRowDxfId="197" dataDxfId="196" tableBorderDxfId="291">
  <autoFilter ref="B132:M137"/>
  <tableColumns count="12">
    <tableColumn id="1" name="Spalte1" dataDxfId="209">
      <calculatedColumnFormula>CONCATENATE("9.",Prüfkriterien_9[[#This Row],[Spalte2]])</calculatedColumnFormula>
    </tableColumn>
    <tableColumn id="2" name="Spalte2" dataDxfId="208">
      <calculatedColumnFormula>ROW()-ROW(Prüfkriterien_9[[#Headers],[Spalte3]])</calculatedColumnFormula>
    </tableColumn>
    <tableColumn id="3" name="Spalte3" dataDxfId="207">
      <calculatedColumnFormula>(Prüfkriterien_9[Spalte2]+90)/10</calculatedColumnFormula>
    </tableColumn>
    <tableColumn id="4" name="Spalte4" dataDxfId="206"/>
    <tableColumn id="5" name="Spalte5" dataDxfId="205"/>
    <tableColumn id="6" name="Spalte6" dataDxfId="204"/>
    <tableColumn id="7" name="Spalte7" dataDxfId="203"/>
    <tableColumn id="8" name="Spalte8" dataDxfId="202"/>
    <tableColumn id="9" name="Spalte9" dataDxfId="201"/>
    <tableColumn id="10" name="Spalte10" dataDxfId="200"/>
    <tableColumn id="11" name="Spalte11" dataDxfId="199"/>
    <tableColumn id="12" name="Spalte12" dataDxfId="198"/>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80" workbookViewId="0">
      <selection activeCell="B2" sqref="B2:L2"/>
    </sheetView>
  </sheetViews>
  <sheetFormatPr baseColWidth="10" defaultColWidth="8.77734375" defaultRowHeight="13.8" x14ac:dyDescent="0.25"/>
  <cols>
    <col min="1" max="1" width="1.21875" style="6" customWidth="1"/>
    <col min="2" max="2" width="3.77734375" style="6" customWidth="1"/>
    <col min="3" max="3" width="1.77734375" style="6" customWidth="1"/>
    <col min="4" max="5" width="8.77734375" style="6" customWidth="1"/>
    <col min="6" max="6" width="40.77734375" style="6" customWidth="1"/>
    <col min="7" max="7" width="26.77734375" style="6" customWidth="1"/>
    <col min="8" max="8" width="18.77734375" style="6" customWidth="1"/>
    <col min="9" max="9" width="26.77734375" style="6" customWidth="1"/>
    <col min="10" max="10" width="18.77734375" style="6" customWidth="1"/>
    <col min="11" max="11" width="26.77734375" style="6" customWidth="1"/>
    <col min="12" max="12" width="18.77734375" style="6" customWidth="1"/>
    <col min="13" max="13" width="1.21875" style="6" customWidth="1"/>
    <col min="14" max="16384" width="8.77734375" style="6"/>
  </cols>
  <sheetData>
    <row r="1" spans="2:12" ht="6" customHeight="1" x14ac:dyDescent="0.25"/>
    <row r="2" spans="2:12" s="10" customFormat="1" ht="18" customHeight="1" x14ac:dyDescent="0.3">
      <c r="B2" s="109" t="str">
        <f>"Checkliste "&amp;_RLV&amp;" Premiumstufe"</f>
        <v>Checkliste Legehennen Premiumstufe</v>
      </c>
      <c r="C2" s="109"/>
      <c r="D2" s="109"/>
      <c r="E2" s="109"/>
      <c r="F2" s="109"/>
      <c r="G2" s="109"/>
      <c r="H2" s="109"/>
      <c r="I2" s="109"/>
      <c r="J2" s="109"/>
      <c r="K2" s="109"/>
      <c r="L2" s="109"/>
    </row>
    <row r="3" spans="2:12" ht="6" customHeight="1" x14ac:dyDescent="0.25"/>
    <row r="4" spans="2:12" ht="27" customHeight="1" x14ac:dyDescent="0.25"/>
    <row r="5" spans="2:12" s="24" customFormat="1" ht="27" customHeight="1" x14ac:dyDescent="0.3">
      <c r="B5" s="110" t="s">
        <v>0</v>
      </c>
      <c r="C5" s="110"/>
      <c r="D5" s="110"/>
      <c r="E5" s="110"/>
      <c r="F5" s="110"/>
      <c r="G5" s="110"/>
      <c r="H5" s="110"/>
      <c r="I5" s="110"/>
      <c r="J5" s="110"/>
      <c r="K5" s="110"/>
      <c r="L5" s="110"/>
    </row>
    <row r="6" spans="2:12" s="24" customFormat="1" ht="29.55" customHeight="1" x14ac:dyDescent="0.3">
      <c r="B6" s="105" t="s">
        <v>77</v>
      </c>
      <c r="C6" s="105"/>
      <c r="D6" s="105"/>
      <c r="E6" s="105"/>
      <c r="F6" s="105"/>
      <c r="G6" s="88"/>
      <c r="H6" s="88"/>
      <c r="I6" s="88"/>
      <c r="J6" s="88"/>
      <c r="K6" s="88"/>
      <c r="L6" s="88"/>
    </row>
    <row r="7" spans="2:12" s="24" customFormat="1" ht="29.55" customHeight="1" x14ac:dyDescent="0.3">
      <c r="B7" s="105" t="s">
        <v>78</v>
      </c>
      <c r="C7" s="105"/>
      <c r="D7" s="105"/>
      <c r="E7" s="105"/>
      <c r="F7" s="105"/>
      <c r="G7" s="88"/>
      <c r="H7" s="88"/>
      <c r="I7" s="88"/>
      <c r="J7" s="88"/>
      <c r="K7" s="88"/>
      <c r="L7" s="88"/>
    </row>
    <row r="8" spans="2:12" s="24" customFormat="1" ht="29.55" customHeight="1" x14ac:dyDescent="0.3">
      <c r="B8" s="85" t="s">
        <v>343</v>
      </c>
      <c r="C8" s="86"/>
      <c r="D8" s="86"/>
      <c r="E8" s="86"/>
      <c r="F8" s="87"/>
      <c r="G8" s="111"/>
      <c r="H8" s="112"/>
      <c r="I8" s="112"/>
      <c r="J8" s="112"/>
      <c r="K8" s="112"/>
      <c r="L8" s="113"/>
    </row>
    <row r="9" spans="2:12" s="24" customFormat="1" ht="29.55" customHeight="1" x14ac:dyDescent="0.3">
      <c r="B9" s="105" t="s">
        <v>1</v>
      </c>
      <c r="C9" s="105"/>
      <c r="D9" s="105"/>
      <c r="E9" s="105"/>
      <c r="F9" s="105"/>
      <c r="G9" s="88"/>
      <c r="H9" s="88"/>
      <c r="I9" s="88"/>
      <c r="J9" s="88"/>
      <c r="K9" s="88"/>
      <c r="L9" s="88"/>
    </row>
    <row r="10" spans="2:12" s="24" customFormat="1" ht="29.55" customHeight="1" x14ac:dyDescent="0.3">
      <c r="B10" s="105" t="s">
        <v>2</v>
      </c>
      <c r="C10" s="105"/>
      <c r="D10" s="105"/>
      <c r="E10" s="105"/>
      <c r="F10" s="105"/>
      <c r="G10" s="88"/>
      <c r="H10" s="88"/>
      <c r="I10" s="88"/>
      <c r="J10" s="88"/>
      <c r="K10" s="88"/>
      <c r="L10" s="88"/>
    </row>
    <row r="11" spans="2:12" s="24" customFormat="1" ht="29.55" customHeight="1" x14ac:dyDescent="0.3">
      <c r="B11" s="105" t="s">
        <v>3</v>
      </c>
      <c r="C11" s="105"/>
      <c r="D11" s="105"/>
      <c r="E11" s="105"/>
      <c r="F11" s="105"/>
      <c r="G11" s="88"/>
      <c r="H11" s="88"/>
      <c r="I11" s="88"/>
      <c r="J11" s="88"/>
      <c r="K11" s="88"/>
      <c r="L11" s="88"/>
    </row>
    <row r="12" spans="2:12" s="24" customFormat="1" ht="29.55" customHeight="1" x14ac:dyDescent="0.3">
      <c r="B12" s="105" t="s">
        <v>4</v>
      </c>
      <c r="C12" s="105"/>
      <c r="D12" s="105"/>
      <c r="E12" s="105"/>
      <c r="F12" s="105"/>
      <c r="G12" s="88"/>
      <c r="H12" s="88"/>
      <c r="I12" s="88"/>
      <c r="J12" s="88"/>
      <c r="K12" s="88"/>
      <c r="L12" s="88"/>
    </row>
    <row r="13" spans="2:12" s="24" customFormat="1" ht="29.55" customHeight="1" x14ac:dyDescent="0.3">
      <c r="B13" s="105" t="s">
        <v>5</v>
      </c>
      <c r="C13" s="105"/>
      <c r="D13" s="105"/>
      <c r="E13" s="105"/>
      <c r="F13" s="105"/>
      <c r="G13" s="88"/>
      <c r="H13" s="88"/>
      <c r="I13" s="88"/>
      <c r="J13" s="88"/>
      <c r="K13" s="88"/>
      <c r="L13" s="88"/>
    </row>
    <row r="14" spans="2:12" s="24" customFormat="1" ht="29.55" customHeight="1" x14ac:dyDescent="0.3">
      <c r="B14" s="93" t="s">
        <v>6</v>
      </c>
      <c r="C14" s="94"/>
      <c r="D14" s="94"/>
      <c r="E14" s="94"/>
      <c r="F14" s="95"/>
      <c r="G14" s="34" t="s">
        <v>59</v>
      </c>
      <c r="H14" s="55"/>
      <c r="I14" s="34" t="s">
        <v>60</v>
      </c>
      <c r="J14" s="55"/>
      <c r="K14" s="34" t="s">
        <v>61</v>
      </c>
      <c r="L14" s="55"/>
    </row>
    <row r="15" spans="2:12" s="24" customFormat="1" ht="29.55" customHeight="1" x14ac:dyDescent="0.3">
      <c r="B15" s="96"/>
      <c r="C15" s="97"/>
      <c r="D15" s="97"/>
      <c r="E15" s="97"/>
      <c r="F15" s="98"/>
      <c r="G15" s="34" t="s">
        <v>92</v>
      </c>
      <c r="H15" s="55"/>
      <c r="I15" s="106"/>
      <c r="J15" s="107"/>
      <c r="K15" s="107"/>
      <c r="L15" s="108"/>
    </row>
    <row r="16" spans="2:12" s="24" customFormat="1" ht="29.55" customHeight="1" x14ac:dyDescent="0.3">
      <c r="B16" s="92" t="s">
        <v>58</v>
      </c>
      <c r="C16" s="92"/>
      <c r="D16" s="92"/>
      <c r="E16" s="92"/>
      <c r="F16" s="92"/>
      <c r="G16" s="89"/>
      <c r="H16" s="89"/>
      <c r="I16" s="89"/>
      <c r="J16" s="89"/>
      <c r="K16" s="89"/>
      <c r="L16" s="89"/>
    </row>
    <row r="17" spans="2:12" s="24" customFormat="1" ht="29.55" customHeight="1" x14ac:dyDescent="0.3">
      <c r="B17" s="92" t="s">
        <v>7</v>
      </c>
      <c r="C17" s="92"/>
      <c r="D17" s="92"/>
      <c r="E17" s="92"/>
      <c r="F17" s="92"/>
      <c r="G17" s="56" t="s">
        <v>57</v>
      </c>
      <c r="H17" s="13"/>
      <c r="I17" s="56" t="s">
        <v>9</v>
      </c>
      <c r="J17" s="13"/>
      <c r="K17" s="56" t="s">
        <v>10</v>
      </c>
      <c r="L17" s="14"/>
    </row>
    <row r="18" spans="2:12" s="24" customFormat="1" ht="29.55" customHeight="1" x14ac:dyDescent="0.3">
      <c r="B18" s="92" t="s">
        <v>8</v>
      </c>
      <c r="C18" s="92"/>
      <c r="D18" s="92"/>
      <c r="E18" s="92"/>
      <c r="F18" s="92"/>
      <c r="G18" s="90"/>
      <c r="H18" s="90"/>
      <c r="I18" s="90"/>
      <c r="J18" s="90"/>
      <c r="K18" s="90"/>
      <c r="L18" s="90"/>
    </row>
    <row r="19" spans="2:12" ht="29.25" customHeight="1" x14ac:dyDescent="0.25">
      <c r="B19" s="102" t="s">
        <v>79</v>
      </c>
      <c r="C19" s="103"/>
      <c r="D19" s="103"/>
      <c r="E19" s="103"/>
      <c r="F19" s="104"/>
      <c r="G19" s="114"/>
      <c r="H19" s="115"/>
      <c r="I19" s="115"/>
      <c r="J19" s="115"/>
      <c r="K19" s="115"/>
      <c r="L19" s="116"/>
    </row>
    <row r="22" spans="2:12" s="10" customFormat="1" ht="13.95" customHeight="1" x14ac:dyDescent="0.25">
      <c r="B22" s="91" t="s">
        <v>11</v>
      </c>
      <c r="C22" s="91"/>
      <c r="D22" s="91"/>
      <c r="E22" s="91"/>
      <c r="F22" s="91"/>
      <c r="G22" s="91"/>
      <c r="H22" s="91"/>
      <c r="I22" s="91"/>
      <c r="J22" s="91"/>
      <c r="K22" s="91"/>
      <c r="L22" s="91"/>
    </row>
    <row r="23" spans="2:12" ht="6.6" customHeight="1" x14ac:dyDescent="0.25">
      <c r="B23" s="2"/>
      <c r="C23" s="2"/>
      <c r="D23" s="2"/>
      <c r="E23" s="2"/>
      <c r="F23" s="2"/>
      <c r="G23" s="2"/>
      <c r="H23" s="2"/>
      <c r="I23" s="2"/>
      <c r="J23" s="2"/>
      <c r="K23" s="2"/>
      <c r="L23" s="2"/>
    </row>
    <row r="24" spans="2:12" s="10" customFormat="1" ht="13.95" customHeight="1" x14ac:dyDescent="0.3">
      <c r="B24" s="15"/>
      <c r="C24" s="31"/>
      <c r="D24" s="64" t="s">
        <v>12</v>
      </c>
      <c r="E24" s="64"/>
      <c r="F24" s="64"/>
      <c r="G24" s="64"/>
      <c r="H24" s="64"/>
      <c r="I24" s="64"/>
      <c r="J24" s="64"/>
      <c r="K24" s="64"/>
      <c r="L24" s="64"/>
    </row>
    <row r="25" spans="2:12" ht="13.95" customHeight="1" x14ac:dyDescent="0.25">
      <c r="B25" s="3"/>
      <c r="C25" s="3"/>
      <c r="D25" s="63"/>
      <c r="E25" s="63"/>
      <c r="F25" s="63"/>
      <c r="G25" s="63"/>
      <c r="H25" s="63"/>
      <c r="I25" s="63"/>
      <c r="J25" s="63"/>
      <c r="K25" s="63"/>
      <c r="L25" s="63"/>
    </row>
    <row r="26" spans="2:12" ht="13.95" customHeight="1" x14ac:dyDescent="0.25">
      <c r="B26" s="15"/>
      <c r="C26" s="31"/>
      <c r="D26" s="64" t="s">
        <v>13</v>
      </c>
      <c r="E26" s="64"/>
      <c r="F26" s="64"/>
      <c r="G26" s="64"/>
      <c r="H26" s="64"/>
      <c r="I26" s="64"/>
      <c r="J26" s="64"/>
      <c r="K26" s="64"/>
      <c r="L26" s="64"/>
    </row>
    <row r="27" spans="2:12" x14ac:dyDescent="0.25">
      <c r="B27" s="2"/>
      <c r="C27" s="2"/>
      <c r="D27" s="2"/>
      <c r="E27" s="2"/>
      <c r="F27" s="2"/>
      <c r="G27" s="2"/>
      <c r="H27" s="2"/>
      <c r="I27" s="2"/>
      <c r="J27" s="2"/>
      <c r="K27" s="2"/>
      <c r="L27" s="2"/>
    </row>
    <row r="28" spans="2:12" ht="27" customHeight="1" x14ac:dyDescent="0.25">
      <c r="B28" s="101" t="s">
        <v>80</v>
      </c>
      <c r="C28" s="101"/>
      <c r="D28" s="101"/>
      <c r="E28" s="101"/>
      <c r="F28" s="101"/>
      <c r="G28" s="101"/>
      <c r="H28" s="101"/>
      <c r="I28" s="101"/>
      <c r="J28" s="101"/>
      <c r="K28" s="101"/>
      <c r="L28" s="101"/>
    </row>
    <row r="29" spans="2:12" x14ac:dyDescent="0.25">
      <c r="B29" s="2"/>
      <c r="C29" s="2"/>
      <c r="D29" s="2"/>
      <c r="E29" s="2"/>
      <c r="F29" s="2"/>
      <c r="G29" s="2"/>
      <c r="H29" s="2"/>
      <c r="I29" s="2"/>
      <c r="J29" s="2"/>
      <c r="K29" s="2"/>
      <c r="L29" s="2"/>
    </row>
    <row r="30" spans="2:12" x14ac:dyDescent="0.25">
      <c r="B30" s="117"/>
      <c r="C30" s="117"/>
      <c r="D30" s="117"/>
      <c r="E30" s="117"/>
      <c r="F30" s="117"/>
      <c r="G30" s="35"/>
      <c r="H30" s="35"/>
      <c r="I30" s="35"/>
      <c r="J30" s="35"/>
      <c r="K30" s="35"/>
      <c r="L30" s="35"/>
    </row>
    <row r="31" spans="2:12" ht="14.55" customHeight="1" x14ac:dyDescent="0.25">
      <c r="B31" s="84" t="s">
        <v>15</v>
      </c>
      <c r="C31" s="84"/>
      <c r="D31" s="84"/>
      <c r="E31" s="84"/>
      <c r="F31" s="100" t="s">
        <v>18</v>
      </c>
      <c r="G31" s="100"/>
      <c r="H31" s="100"/>
      <c r="I31" s="100"/>
      <c r="J31" s="100"/>
      <c r="K31" s="99" t="s">
        <v>17</v>
      </c>
      <c r="L31" s="99"/>
    </row>
    <row r="32" spans="2:12" ht="6" customHeight="1" x14ac:dyDescent="0.25"/>
  </sheetData>
  <sheetProtection formatCells="0"/>
  <mergeCells count="33">
    <mergeCell ref="G8:L8"/>
    <mergeCell ref="G19:L19"/>
    <mergeCell ref="B30:F30"/>
    <mergeCell ref="G9:L9"/>
    <mergeCell ref="G10:L10"/>
    <mergeCell ref="G11:L11"/>
    <mergeCell ref="G12:L12"/>
    <mergeCell ref="B9:F9"/>
    <mergeCell ref="B10:F10"/>
    <mergeCell ref="B11:F11"/>
    <mergeCell ref="B13:F13"/>
    <mergeCell ref="B2:L2"/>
    <mergeCell ref="B5:L5"/>
    <mergeCell ref="B6:F6"/>
    <mergeCell ref="B7:F7"/>
    <mergeCell ref="G6:L6"/>
    <mergeCell ref="G7:L7"/>
    <mergeCell ref="B31:E31"/>
    <mergeCell ref="B8:F8"/>
    <mergeCell ref="G13:L13"/>
    <mergeCell ref="G16:L16"/>
    <mergeCell ref="G18:L18"/>
    <mergeCell ref="B22:L22"/>
    <mergeCell ref="B16:F16"/>
    <mergeCell ref="B17:F17"/>
    <mergeCell ref="B18:F18"/>
    <mergeCell ref="B14:F15"/>
    <mergeCell ref="K31:L31"/>
    <mergeCell ref="F31:J31"/>
    <mergeCell ref="B28:L28"/>
    <mergeCell ref="B19:F19"/>
    <mergeCell ref="B12:F12"/>
    <mergeCell ref="I15:L15"/>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C10" sqref="C10"/>
    </sheetView>
  </sheetViews>
  <sheetFormatPr baseColWidth="10" defaultColWidth="8.77734375" defaultRowHeight="13.8" x14ac:dyDescent="0.3"/>
  <cols>
    <col min="1" max="1" width="1.21875" style="10" customWidth="1"/>
    <col min="2" max="2" width="8.77734375" style="10" customWidth="1"/>
    <col min="3" max="3" width="24.77734375" style="10" customWidth="1"/>
    <col min="4" max="5" width="32.77734375" style="10" customWidth="1"/>
    <col min="6" max="6" width="16.77734375" style="16" customWidth="1"/>
    <col min="7" max="7" width="40.77734375" style="10" customWidth="1"/>
    <col min="8" max="8" width="24.77734375" style="10" customWidth="1"/>
    <col min="9" max="9" width="16.77734375" style="10" customWidth="1"/>
    <col min="10" max="10" width="1.21875" style="10" customWidth="1"/>
    <col min="11" max="16384" width="8.77734375" style="10"/>
  </cols>
  <sheetData>
    <row r="1" spans="2:9" ht="6" customHeight="1" x14ac:dyDescent="0.3"/>
    <row r="2" spans="2:9" s="32" customFormat="1" ht="18" customHeight="1" x14ac:dyDescent="0.3">
      <c r="B2" s="127" t="str">
        <f>"Checkliste "&amp;_RLV&amp;" Premiumstufe"</f>
        <v>Checkliste Legehennen Premiumstufe</v>
      </c>
      <c r="C2" s="127"/>
      <c r="D2" s="127"/>
      <c r="E2" s="127"/>
      <c r="F2" s="127"/>
      <c r="G2" s="127"/>
      <c r="H2" s="127"/>
      <c r="I2" s="127"/>
    </row>
    <row r="3" spans="2:9" s="19" customFormat="1" ht="6" customHeight="1" x14ac:dyDescent="0.3">
      <c r="B3" s="17"/>
      <c r="C3" s="17"/>
      <c r="D3" s="17"/>
      <c r="E3" s="17"/>
      <c r="F3" s="18"/>
      <c r="G3" s="18"/>
      <c r="H3" s="18"/>
      <c r="I3" s="17"/>
    </row>
    <row r="4" spans="2:9" ht="27" customHeight="1" x14ac:dyDescent="0.3">
      <c r="B4" s="20" t="s">
        <v>19</v>
      </c>
      <c r="C4" s="121"/>
      <c r="D4" s="121"/>
      <c r="E4" s="121"/>
      <c r="F4" s="121"/>
      <c r="G4" s="121"/>
      <c r="H4" s="21"/>
      <c r="I4" s="49"/>
    </row>
    <row r="5" spans="2:9" ht="27" customHeight="1" x14ac:dyDescent="0.3">
      <c r="B5" s="120" t="s">
        <v>20</v>
      </c>
      <c r="C5" s="120"/>
      <c r="D5" s="120"/>
      <c r="E5" s="120"/>
      <c r="F5" s="120"/>
      <c r="G5" s="120"/>
      <c r="H5" s="120"/>
      <c r="I5" s="120"/>
    </row>
    <row r="6" spans="2:9" s="16" customFormat="1" ht="27" customHeight="1" x14ac:dyDescent="0.3">
      <c r="B6" s="5" t="s">
        <v>21</v>
      </c>
      <c r="C6" s="5" t="s">
        <v>63</v>
      </c>
      <c r="D6" s="125" t="s">
        <v>22</v>
      </c>
      <c r="E6" s="126"/>
      <c r="F6" s="4" t="s">
        <v>29</v>
      </c>
      <c r="G6" s="5" t="s">
        <v>24</v>
      </c>
      <c r="H6" s="5" t="s">
        <v>25</v>
      </c>
      <c r="I6" s="5" t="s">
        <v>81</v>
      </c>
    </row>
    <row r="7" spans="2:9" ht="56.1" customHeight="1" x14ac:dyDescent="0.3">
      <c r="B7" s="5">
        <v>1</v>
      </c>
      <c r="C7" s="83"/>
      <c r="D7" s="114"/>
      <c r="E7" s="116"/>
      <c r="F7" s="61"/>
      <c r="G7" s="67"/>
      <c r="H7" s="1"/>
      <c r="I7" s="1"/>
    </row>
    <row r="8" spans="2:9" ht="56.1" customHeight="1" x14ac:dyDescent="0.3">
      <c r="B8" s="5">
        <v>2</v>
      </c>
      <c r="C8" s="83"/>
      <c r="D8" s="114"/>
      <c r="E8" s="116"/>
      <c r="F8" s="62"/>
      <c r="G8" s="67"/>
      <c r="H8" s="1"/>
      <c r="I8" s="1"/>
    </row>
    <row r="9" spans="2:9" ht="56.1" customHeight="1" x14ac:dyDescent="0.3">
      <c r="B9" s="5">
        <v>3</v>
      </c>
      <c r="C9" s="83"/>
      <c r="D9" s="114"/>
      <c r="E9" s="116"/>
      <c r="F9" s="62"/>
      <c r="G9" s="67"/>
      <c r="H9" s="1"/>
      <c r="I9" s="1"/>
    </row>
    <row r="10" spans="2:9" ht="56.1" customHeight="1" x14ac:dyDescent="0.3">
      <c r="B10" s="5">
        <v>4</v>
      </c>
      <c r="C10" s="83"/>
      <c r="D10" s="114"/>
      <c r="E10" s="116"/>
      <c r="F10" s="62"/>
      <c r="G10" s="67"/>
      <c r="H10" s="1"/>
      <c r="I10" s="1"/>
    </row>
    <row r="11" spans="2:9" ht="56.1" customHeight="1" x14ac:dyDescent="0.3">
      <c r="B11" s="5">
        <v>5</v>
      </c>
      <c r="C11" s="83"/>
      <c r="D11" s="114"/>
      <c r="E11" s="116"/>
      <c r="F11" s="62"/>
      <c r="G11" s="67"/>
      <c r="H11" s="1"/>
      <c r="I11" s="1"/>
    </row>
    <row r="12" spans="2:9" ht="56.1" customHeight="1" x14ac:dyDescent="0.3">
      <c r="B12" s="5">
        <v>6</v>
      </c>
      <c r="C12" s="83"/>
      <c r="D12" s="114"/>
      <c r="E12" s="116"/>
      <c r="F12" s="62"/>
      <c r="G12" s="67"/>
      <c r="H12" s="1"/>
      <c r="I12" s="1"/>
    </row>
    <row r="13" spans="2:9" ht="56.1" customHeight="1" x14ac:dyDescent="0.3">
      <c r="B13" s="5">
        <v>7</v>
      </c>
      <c r="C13" s="83"/>
      <c r="D13" s="114"/>
      <c r="E13" s="116"/>
      <c r="F13" s="62"/>
      <c r="G13" s="67"/>
      <c r="H13" s="1"/>
      <c r="I13" s="1"/>
    </row>
    <row r="14" spans="2:9" ht="56.1" customHeight="1" x14ac:dyDescent="0.3">
      <c r="B14" s="5">
        <v>8</v>
      </c>
      <c r="C14" s="83"/>
      <c r="D14" s="114"/>
      <c r="E14" s="116"/>
      <c r="F14" s="62"/>
      <c r="G14" s="67"/>
      <c r="H14" s="1"/>
      <c r="I14" s="1"/>
    </row>
    <row r="15" spans="2:9" ht="56.1" customHeight="1" x14ac:dyDescent="0.3">
      <c r="B15" s="5">
        <v>9</v>
      </c>
      <c r="C15" s="83"/>
      <c r="D15" s="114"/>
      <c r="E15" s="116"/>
      <c r="F15" s="62"/>
      <c r="G15" s="67"/>
      <c r="H15" s="1"/>
      <c r="I15" s="1"/>
    </row>
    <row r="16" spans="2:9" ht="56.1" customHeight="1" x14ac:dyDescent="0.3">
      <c r="B16" s="5">
        <v>10</v>
      </c>
      <c r="C16" s="83"/>
      <c r="D16" s="114"/>
      <c r="E16" s="116"/>
      <c r="F16" s="62"/>
      <c r="G16" s="67"/>
      <c r="H16" s="1"/>
      <c r="I16" s="1"/>
    </row>
    <row r="17" spans="2:9" ht="15.6" x14ac:dyDescent="0.3">
      <c r="B17" s="122" t="s">
        <v>82</v>
      </c>
      <c r="C17" s="122"/>
      <c r="D17" s="122"/>
      <c r="E17" s="122"/>
      <c r="F17" s="3"/>
      <c r="G17" s="20"/>
      <c r="H17" s="20"/>
      <c r="I17" s="20"/>
    </row>
    <row r="19" spans="2:9" ht="28.2" customHeight="1" x14ac:dyDescent="0.3">
      <c r="B19" s="123" t="s">
        <v>62</v>
      </c>
      <c r="C19" s="124"/>
      <c r="D19" s="124"/>
      <c r="E19" s="124"/>
      <c r="F19" s="124"/>
      <c r="G19" s="124"/>
      <c r="H19" s="124"/>
      <c r="I19" s="124"/>
    </row>
    <row r="22" spans="2:9" x14ac:dyDescent="0.3">
      <c r="B22" s="117"/>
      <c r="C22" s="117"/>
      <c r="D22" s="117"/>
      <c r="E22" s="22"/>
      <c r="F22" s="23"/>
      <c r="G22" s="22"/>
      <c r="H22" s="22"/>
      <c r="I22" s="22"/>
    </row>
    <row r="23" spans="2:9" x14ac:dyDescent="0.3">
      <c r="B23" s="118" t="s">
        <v>15</v>
      </c>
      <c r="C23" s="118"/>
      <c r="E23" s="119" t="s">
        <v>16</v>
      </c>
      <c r="F23" s="119"/>
      <c r="G23" s="119"/>
      <c r="H23" s="99" t="s">
        <v>17</v>
      </c>
      <c r="I23" s="99"/>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3" priority="1" operator="containsText" text="sAbw">
      <formula>NOT(ISERROR(SEARCH("sAbw",F7)))</formula>
    </cfRule>
    <cfRule type="containsText" dxfId="332" priority="2" operator="containsText" text="lAbw">
      <formula>NOT(ISERROR(SEARCH("lAbw",F7)))</formula>
    </cfRule>
    <cfRule type="containsText" dxfId="331"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O214"/>
  <sheetViews>
    <sheetView zoomScale="70" zoomScaleNormal="70" zoomScalePageLayoutView="60" workbookViewId="0">
      <selection activeCell="J13" sqref="J13"/>
    </sheetView>
  </sheetViews>
  <sheetFormatPr baseColWidth="10" defaultColWidth="8.77734375" defaultRowHeight="13.2" x14ac:dyDescent="0.25"/>
  <cols>
    <col min="1" max="1" width="1.21875" style="40" customWidth="1"/>
    <col min="2" max="2" width="8.77734375" style="156" customWidth="1"/>
    <col min="3" max="4" width="18.21875" style="157" hidden="1" customWidth="1"/>
    <col min="5" max="5" width="12.77734375" style="158" customWidth="1"/>
    <col min="6" max="7" width="40.77734375" style="40" customWidth="1"/>
    <col min="8" max="10" width="9.77734375" style="40" customWidth="1"/>
    <col min="11" max="11" width="10.21875" style="40" customWidth="1"/>
    <col min="12" max="12" width="10.77734375" style="40" customWidth="1"/>
    <col min="13" max="13" width="52.77734375" style="40" customWidth="1"/>
    <col min="14" max="14" width="1.21875" style="40" customWidth="1"/>
    <col min="15" max="16384" width="8.77734375" style="40"/>
  </cols>
  <sheetData>
    <row r="1" spans="2:13" s="151" customFormat="1" ht="6" customHeight="1" x14ac:dyDescent="0.3">
      <c r="B1" s="149"/>
      <c r="C1" s="150"/>
      <c r="D1" s="150"/>
      <c r="G1" s="150"/>
    </row>
    <row r="2" spans="2:13" s="152" customFormat="1" ht="18" customHeight="1" x14ac:dyDescent="0.3">
      <c r="B2" s="109" t="str">
        <f>"Checkliste "&amp;_RLV&amp;" Premiumstufe"</f>
        <v>Checkliste Legehennen Premiumstufe</v>
      </c>
      <c r="C2" s="109"/>
      <c r="D2" s="109"/>
      <c r="E2" s="109"/>
      <c r="F2" s="109"/>
      <c r="G2" s="109"/>
      <c r="H2" s="109"/>
      <c r="I2" s="109"/>
      <c r="J2" s="109"/>
      <c r="K2" s="109"/>
      <c r="L2" s="109"/>
      <c r="M2" s="109"/>
    </row>
    <row r="3" spans="2:13" s="153" customFormat="1" ht="26.1" customHeight="1" x14ac:dyDescent="0.3">
      <c r="B3" s="134" t="s">
        <v>97</v>
      </c>
      <c r="C3" s="135"/>
      <c r="D3" s="135"/>
      <c r="E3" s="135"/>
      <c r="F3" s="135"/>
      <c r="G3" s="135"/>
      <c r="H3" s="135"/>
      <c r="I3" s="135"/>
      <c r="J3" s="135"/>
      <c r="K3" s="135"/>
      <c r="L3" s="135"/>
      <c r="M3" s="135"/>
    </row>
    <row r="4" spans="2:13" s="151" customFormat="1" ht="27" customHeight="1" x14ac:dyDescent="0.3">
      <c r="B4" s="64" t="s">
        <v>19</v>
      </c>
      <c r="C4" s="159"/>
      <c r="D4" s="159"/>
      <c r="E4" s="159"/>
      <c r="F4" s="159"/>
      <c r="G4" s="159"/>
      <c r="H4" s="159"/>
      <c r="I4" s="159"/>
      <c r="J4" s="159"/>
      <c r="K4" s="159"/>
      <c r="L4" s="10"/>
      <c r="M4" s="160"/>
    </row>
    <row r="5" spans="2:13" ht="27" customHeight="1" x14ac:dyDescent="0.25">
      <c r="B5" s="120" t="s">
        <v>30</v>
      </c>
      <c r="C5" s="120"/>
      <c r="D5" s="120"/>
      <c r="E5" s="120"/>
      <c r="F5" s="120"/>
      <c r="G5" s="120"/>
      <c r="H5" s="120"/>
      <c r="I5" s="120"/>
      <c r="J5" s="120"/>
      <c r="K5" s="120"/>
      <c r="L5" s="120"/>
      <c r="M5" s="120"/>
    </row>
    <row r="6" spans="2:13" s="154" customFormat="1" ht="26.55" customHeight="1" x14ac:dyDescent="0.3">
      <c r="B6" s="136" t="s">
        <v>31</v>
      </c>
      <c r="C6" s="138" t="s">
        <v>45</v>
      </c>
      <c r="D6" s="138" t="s">
        <v>46</v>
      </c>
      <c r="E6" s="140" t="s">
        <v>32</v>
      </c>
      <c r="F6" s="138" t="s">
        <v>33</v>
      </c>
      <c r="G6" s="142" t="s">
        <v>34</v>
      </c>
      <c r="H6" s="144" t="s">
        <v>23</v>
      </c>
      <c r="I6" s="145"/>
      <c r="J6" s="145"/>
      <c r="K6" s="145"/>
      <c r="L6" s="146"/>
      <c r="M6" s="138" t="s">
        <v>76</v>
      </c>
    </row>
    <row r="7" spans="2:13" x14ac:dyDescent="0.25">
      <c r="B7" s="137"/>
      <c r="C7" s="139"/>
      <c r="D7" s="139"/>
      <c r="E7" s="141"/>
      <c r="F7" s="139"/>
      <c r="G7" s="143"/>
      <c r="H7" s="82" t="s">
        <v>38</v>
      </c>
      <c r="I7" s="82" t="s">
        <v>26</v>
      </c>
      <c r="J7" s="82" t="s">
        <v>27</v>
      </c>
      <c r="K7" s="82" t="s">
        <v>28</v>
      </c>
      <c r="L7" s="82" t="s">
        <v>35</v>
      </c>
      <c r="M7" s="139"/>
    </row>
    <row r="8" spans="2:13" s="80" customFormat="1" x14ac:dyDescent="0.25">
      <c r="B8" s="131" t="s">
        <v>65</v>
      </c>
      <c r="C8" s="132"/>
      <c r="D8" s="132"/>
      <c r="E8" s="132"/>
      <c r="F8" s="132"/>
      <c r="G8" s="132"/>
      <c r="H8" s="132"/>
      <c r="I8" s="132"/>
      <c r="J8" s="132"/>
      <c r="K8" s="132"/>
      <c r="L8" s="132"/>
      <c r="M8" s="133"/>
    </row>
    <row r="9" spans="2:13" ht="26.4" hidden="1" x14ac:dyDescent="0.25">
      <c r="B9" s="38" t="s">
        <v>31</v>
      </c>
      <c r="C9" s="39" t="s">
        <v>45</v>
      </c>
      <c r="D9" s="39" t="s">
        <v>46</v>
      </c>
      <c r="E9" s="155" t="s">
        <v>32</v>
      </c>
      <c r="F9" s="41" t="s">
        <v>33</v>
      </c>
      <c r="G9" s="27" t="s">
        <v>34</v>
      </c>
      <c r="H9" s="28" t="s">
        <v>23</v>
      </c>
      <c r="I9" s="28" t="s">
        <v>40</v>
      </c>
      <c r="J9" s="28" t="s">
        <v>41</v>
      </c>
      <c r="K9" s="28" t="s">
        <v>42</v>
      </c>
      <c r="L9" s="28" t="s">
        <v>43</v>
      </c>
      <c r="M9" s="29" t="s">
        <v>36</v>
      </c>
    </row>
    <row r="10" spans="2:13" s="51" customFormat="1" ht="39.6" x14ac:dyDescent="0.25">
      <c r="B10" s="161" t="str">
        <f>CONCATENATE("1.",Prüfkriterien_1[[#This Row],[Hilfsspalte_Num]])</f>
        <v>1.1</v>
      </c>
      <c r="C10" s="162">
        <f>ROW()-ROW(Prüfkriterien_1[[#Headers],[Hilfsspalte_Kom]])</f>
        <v>1</v>
      </c>
      <c r="D10" s="163">
        <f>(Prüfkriterien_1[Hilfsspalte_Num]+10)/10</f>
        <v>1.1000000000000001</v>
      </c>
      <c r="E10" s="164" t="s">
        <v>100</v>
      </c>
      <c r="F10" s="36" t="s">
        <v>301</v>
      </c>
      <c r="G10" s="37" t="s">
        <v>94</v>
      </c>
      <c r="H10" s="33" t="s">
        <v>64</v>
      </c>
      <c r="I10" s="33" t="s">
        <v>37</v>
      </c>
      <c r="J10" s="33" t="s">
        <v>37</v>
      </c>
      <c r="K10" s="33"/>
      <c r="L10" s="33" t="s">
        <v>37</v>
      </c>
      <c r="M10" s="76"/>
    </row>
    <row r="11" spans="2:13" s="51" customFormat="1" ht="66" customHeight="1" x14ac:dyDescent="0.25">
      <c r="B11" s="161" t="str">
        <f>CONCATENATE("1.",Prüfkriterien_1[[#This Row],[Hilfsspalte_Num]])</f>
        <v>1.2</v>
      </c>
      <c r="C11" s="162">
        <f>ROW()-ROW(Prüfkriterien_1[[#Headers],[Hilfsspalte_Kom]])</f>
        <v>2</v>
      </c>
      <c r="D11" s="163">
        <f>(Prüfkriterien_1[Hilfsspalte_Num]+10)/10</f>
        <v>1.2</v>
      </c>
      <c r="E11" s="164" t="s">
        <v>98</v>
      </c>
      <c r="F11" s="36" t="s">
        <v>302</v>
      </c>
      <c r="G11" s="37" t="s">
        <v>303</v>
      </c>
      <c r="H11" s="33"/>
      <c r="I11" s="33" t="s">
        <v>37</v>
      </c>
      <c r="J11" s="33" t="s">
        <v>37</v>
      </c>
      <c r="K11" s="33"/>
      <c r="L11" s="33" t="s">
        <v>37</v>
      </c>
      <c r="M11" s="41"/>
    </row>
    <row r="12" spans="2:13" s="51" customFormat="1" ht="39" customHeight="1" x14ac:dyDescent="0.25">
      <c r="B12" s="161" t="str">
        <f>CONCATENATE("1.",Prüfkriterien_1[[#This Row],[Hilfsspalte_Num]])</f>
        <v>1.3</v>
      </c>
      <c r="C12" s="162">
        <f>ROW()-ROW(Prüfkriterien_1[[#Headers],[Hilfsspalte_Kom]])</f>
        <v>3</v>
      </c>
      <c r="D12" s="163">
        <f>(Prüfkriterien_1[Hilfsspalte_Num]+10)/10</f>
        <v>1.3</v>
      </c>
      <c r="E12" s="164" t="s">
        <v>99</v>
      </c>
      <c r="F12" s="36" t="s">
        <v>304</v>
      </c>
      <c r="G12" s="37" t="s">
        <v>95</v>
      </c>
      <c r="H12" s="33"/>
      <c r="I12" s="33"/>
      <c r="J12" s="33"/>
      <c r="K12" s="33"/>
      <c r="L12" s="33"/>
      <c r="M12" s="41"/>
    </row>
    <row r="13" spans="2:13" s="51" customFormat="1" ht="69" customHeight="1" x14ac:dyDescent="0.25">
      <c r="B13" s="165" t="str">
        <f>CONCATENATE("1.",Prüfkriterien_1[[#This Row],[Hilfsspalte_Num]])</f>
        <v>1.4</v>
      </c>
      <c r="C13" s="166">
        <f>ROW()-ROW(Prüfkriterien_1[[#Headers],[Hilfsspalte_Kom]])</f>
        <v>4</v>
      </c>
      <c r="D13" s="167">
        <f>(Prüfkriterien_1[Hilfsspalte_Num]+10)/10</f>
        <v>1.4</v>
      </c>
      <c r="E13" s="164" t="s">
        <v>101</v>
      </c>
      <c r="F13" s="168" t="s">
        <v>305</v>
      </c>
      <c r="G13" s="37" t="s">
        <v>336</v>
      </c>
      <c r="H13" s="53"/>
      <c r="I13" s="54"/>
      <c r="J13" s="54"/>
      <c r="K13" s="54"/>
      <c r="L13" s="54"/>
      <c r="M13" s="52"/>
    </row>
    <row r="14" spans="2:13" s="51" customFormat="1" ht="42.75" customHeight="1" x14ac:dyDescent="0.25">
      <c r="B14" s="165" t="str">
        <f>CONCATENATE("1.",Prüfkriterien_1[[#This Row],[Hilfsspalte_Num]])</f>
        <v>1.5</v>
      </c>
      <c r="C14" s="166">
        <f>ROW()-ROW(Prüfkriterien_1[[#Headers],[Hilfsspalte_Kom]])</f>
        <v>5</v>
      </c>
      <c r="D14" s="167">
        <f>(Prüfkriterien_1[Hilfsspalte_Num]+10)/10</f>
        <v>1.5</v>
      </c>
      <c r="E14" s="164" t="s">
        <v>102</v>
      </c>
      <c r="F14" s="36" t="s">
        <v>93</v>
      </c>
      <c r="G14" s="37" t="s">
        <v>206</v>
      </c>
      <c r="H14" s="53"/>
      <c r="I14" s="54"/>
      <c r="J14" s="54"/>
      <c r="K14" s="54"/>
      <c r="L14" s="54"/>
      <c r="M14" s="76"/>
    </row>
    <row r="15" spans="2:13" s="51" customFormat="1" ht="41.25" customHeight="1" x14ac:dyDescent="0.25">
      <c r="B15" s="165" t="str">
        <f>CONCATENATE("1.",Prüfkriterien_1[[#This Row],[Hilfsspalte_Num]])</f>
        <v>1.6</v>
      </c>
      <c r="C15" s="166">
        <f>ROW()-ROW(Prüfkriterien_1[[#Headers],[Hilfsspalte_Kom]])</f>
        <v>6</v>
      </c>
      <c r="D15" s="167">
        <f>(Prüfkriterien_1[Hilfsspalte_Num]+10)/10</f>
        <v>1.6</v>
      </c>
      <c r="E15" s="164" t="s">
        <v>103</v>
      </c>
      <c r="F15" s="36" t="s">
        <v>209</v>
      </c>
      <c r="G15" s="37" t="s">
        <v>104</v>
      </c>
      <c r="H15" s="53"/>
      <c r="I15" s="54"/>
      <c r="J15" s="54"/>
      <c r="K15" s="54"/>
      <c r="L15" s="54"/>
      <c r="M15" s="52"/>
    </row>
    <row r="16" spans="2:13" s="51" customFormat="1" ht="79.2" x14ac:dyDescent="0.25">
      <c r="B16" s="165" t="str">
        <f>CONCATENATE("1.",Prüfkriterien_1[[#This Row],[Hilfsspalte_Num]])</f>
        <v>1.7</v>
      </c>
      <c r="C16" s="166">
        <f>ROW()-ROW(Prüfkriterien_1[[#Headers],[Hilfsspalte_Kom]])</f>
        <v>7</v>
      </c>
      <c r="D16" s="167">
        <f>(Prüfkriterien_1[Hilfsspalte_Num]+10)/10</f>
        <v>1.7</v>
      </c>
      <c r="E16" s="169" t="s">
        <v>105</v>
      </c>
      <c r="F16" s="170" t="s">
        <v>208</v>
      </c>
      <c r="G16" s="171" t="s">
        <v>306</v>
      </c>
      <c r="H16" s="53"/>
      <c r="I16" s="54"/>
      <c r="J16" s="54"/>
      <c r="K16" s="54"/>
      <c r="L16" s="54"/>
      <c r="M16" s="76"/>
    </row>
    <row r="17" spans="2:15" s="51" customFormat="1" ht="43.5" customHeight="1" x14ac:dyDescent="0.25">
      <c r="B17" s="165" t="str">
        <f>CONCATENATE("1.",Prüfkriterien_1[[#This Row],[Hilfsspalte_Num]])</f>
        <v>1.8</v>
      </c>
      <c r="C17" s="166">
        <f>ROW()-ROW(Prüfkriterien_1[[#Headers],[Hilfsspalte_Kom]])</f>
        <v>8</v>
      </c>
      <c r="D17" s="167">
        <f>(Prüfkriterien_1[Hilfsspalte_Num]+10)/10</f>
        <v>1.8</v>
      </c>
      <c r="E17" s="164" t="s">
        <v>105</v>
      </c>
      <c r="F17" s="172" t="s">
        <v>194</v>
      </c>
      <c r="G17" s="173" t="s">
        <v>207</v>
      </c>
      <c r="H17" s="53"/>
      <c r="I17" s="54"/>
      <c r="J17" s="54"/>
      <c r="K17" s="54"/>
      <c r="L17" s="54"/>
      <c r="M17" s="76"/>
    </row>
    <row r="18" spans="2:15" s="51" customFormat="1" ht="126.75" customHeight="1" x14ac:dyDescent="0.25">
      <c r="B18" s="165" t="str">
        <f>CONCATENATE("1.",Prüfkriterien_1[[#This Row],[Hilfsspalte_Num]])</f>
        <v>1.9</v>
      </c>
      <c r="C18" s="166">
        <f>ROW()-ROW(Prüfkriterien_1[[#Headers],[Hilfsspalte_Kom]])</f>
        <v>9</v>
      </c>
      <c r="D18" s="167">
        <f>(Prüfkriterien_1[Hilfsspalte_Num]+10)/10</f>
        <v>1.9</v>
      </c>
      <c r="E18" s="164" t="s">
        <v>106</v>
      </c>
      <c r="F18" s="36" t="s">
        <v>307</v>
      </c>
      <c r="G18" s="37" t="s">
        <v>337</v>
      </c>
      <c r="H18" s="53"/>
      <c r="I18" s="54"/>
      <c r="J18" s="54"/>
      <c r="K18" s="54"/>
      <c r="L18" s="54"/>
      <c r="M18" s="52"/>
    </row>
    <row r="19" spans="2:15" s="51" customFormat="1" ht="39.6" x14ac:dyDescent="0.25">
      <c r="B19" s="165" t="str">
        <f>CONCATENATE("1.",Prüfkriterien_1[[#This Row],[Hilfsspalte_Num]])</f>
        <v>1.10</v>
      </c>
      <c r="C19" s="166">
        <f>ROW()-ROW(Prüfkriterien_1[[#Headers],[Hilfsspalte_Kom]])</f>
        <v>10</v>
      </c>
      <c r="D19" s="167">
        <f>(Prüfkriterien_1[Hilfsspalte_Num]+10)/10</f>
        <v>2</v>
      </c>
      <c r="E19" s="169" t="s">
        <v>106</v>
      </c>
      <c r="F19" s="170" t="s">
        <v>308</v>
      </c>
      <c r="G19" s="174" t="s">
        <v>210</v>
      </c>
      <c r="H19" s="53"/>
      <c r="I19" s="54"/>
      <c r="J19" s="54"/>
      <c r="K19" s="54"/>
      <c r="L19" s="54"/>
      <c r="M19" s="52"/>
    </row>
    <row r="20" spans="2:15" s="51" customFormat="1" ht="39.6" x14ac:dyDescent="0.25">
      <c r="B20" s="165" t="str">
        <f>CONCATENATE("1.",Prüfkriterien_1[[#This Row],[Hilfsspalte_Num]])</f>
        <v>1.11</v>
      </c>
      <c r="C20" s="166">
        <f>ROW()-ROW(Prüfkriterien_1[[#Headers],[Hilfsspalte_Kom]])</f>
        <v>11</v>
      </c>
      <c r="D20" s="167">
        <f>(Prüfkriterien_1[Hilfsspalte_Num]+10)/10</f>
        <v>2.1</v>
      </c>
      <c r="E20" s="164" t="s">
        <v>106</v>
      </c>
      <c r="F20" s="170" t="s">
        <v>309</v>
      </c>
      <c r="G20" s="174" t="s">
        <v>210</v>
      </c>
      <c r="H20" s="53"/>
      <c r="I20" s="54"/>
      <c r="J20" s="54"/>
      <c r="K20" s="54"/>
      <c r="L20" s="54"/>
      <c r="M20" s="52"/>
    </row>
    <row r="21" spans="2:15" s="51" customFormat="1" ht="39.6" x14ac:dyDescent="0.25">
      <c r="B21" s="175" t="str">
        <f>CONCATENATE("1.",Prüfkriterien_1[[#This Row],[Hilfsspalte_Num]])</f>
        <v>1.12</v>
      </c>
      <c r="C21" s="176">
        <f>ROW()-ROW(Prüfkriterien_1[[#Headers],[Hilfsspalte_Kom]])</f>
        <v>12</v>
      </c>
      <c r="D21" s="177">
        <f>(Prüfkriterien_1[Hilfsspalte_Num]+10)/10</f>
        <v>2.2000000000000002</v>
      </c>
      <c r="E21" s="169" t="s">
        <v>107</v>
      </c>
      <c r="F21" s="170" t="s">
        <v>111</v>
      </c>
      <c r="G21" s="171" t="s">
        <v>112</v>
      </c>
      <c r="H21" s="71"/>
      <c r="I21" s="72"/>
      <c r="J21" s="72"/>
      <c r="K21" s="72"/>
      <c r="L21" s="72"/>
      <c r="M21" s="73"/>
      <c r="O21" s="70"/>
    </row>
    <row r="22" spans="2:15" s="51" customFormat="1" ht="84" customHeight="1" x14ac:dyDescent="0.25">
      <c r="B22" s="175" t="str">
        <f>CONCATENATE("1.",Prüfkriterien_1[[#This Row],[Hilfsspalte_Num]])</f>
        <v>1.13</v>
      </c>
      <c r="C22" s="176">
        <f>ROW()-ROW(Prüfkriterien_1[[#Headers],[Hilfsspalte_Kom]])</f>
        <v>13</v>
      </c>
      <c r="D22" s="177">
        <f>(Prüfkriterien_1[Hilfsspalte_Num]+10)/10</f>
        <v>2.2999999999999998</v>
      </c>
      <c r="E22" s="169" t="s">
        <v>107</v>
      </c>
      <c r="F22" s="170" t="s">
        <v>310</v>
      </c>
      <c r="G22" s="171" t="s">
        <v>311</v>
      </c>
      <c r="H22" s="71"/>
      <c r="I22" s="72"/>
      <c r="J22" s="72"/>
      <c r="K22" s="72"/>
      <c r="L22" s="72"/>
      <c r="M22" s="73"/>
    </row>
    <row r="23" spans="2:15" s="51" customFormat="1" ht="113.25" customHeight="1" x14ac:dyDescent="0.25">
      <c r="B23" s="165" t="str">
        <f>CONCATENATE("1.",Prüfkriterien_1[[#This Row],[Hilfsspalte_Num]])</f>
        <v>1.14</v>
      </c>
      <c r="C23" s="166">
        <f>ROW()-ROW(Prüfkriterien_1[[#Headers],[Hilfsspalte_Kom]])</f>
        <v>14</v>
      </c>
      <c r="D23" s="167">
        <f>(Prüfkriterien_1[Hilfsspalte_Num]+10)/10</f>
        <v>2.4</v>
      </c>
      <c r="E23" s="164" t="s">
        <v>108</v>
      </c>
      <c r="F23" s="170" t="s">
        <v>211</v>
      </c>
      <c r="G23" s="171" t="s">
        <v>338</v>
      </c>
      <c r="H23" s="53"/>
      <c r="I23" s="54"/>
      <c r="J23" s="54"/>
      <c r="K23" s="54"/>
      <c r="L23" s="54"/>
      <c r="M23" s="81"/>
    </row>
    <row r="24" spans="2:15" s="51" customFormat="1" ht="50.25" customHeight="1" x14ac:dyDescent="0.25">
      <c r="B24" s="165" t="str">
        <f>CONCATENATE("1.",Prüfkriterien_1[[#This Row],[Hilfsspalte_Num]])</f>
        <v>1.15</v>
      </c>
      <c r="C24" s="166">
        <f>ROW()-ROW(Prüfkriterien_1[[#Headers],[Hilfsspalte_Kom]])</f>
        <v>15</v>
      </c>
      <c r="D24" s="167">
        <f>(Prüfkriterien_1[Hilfsspalte_Num]+10)/10</f>
        <v>2.5</v>
      </c>
      <c r="E24" s="169" t="s">
        <v>109</v>
      </c>
      <c r="F24" s="170" t="s">
        <v>212</v>
      </c>
      <c r="G24" s="174" t="s">
        <v>110</v>
      </c>
      <c r="H24" s="71"/>
      <c r="I24" s="72" t="s">
        <v>37</v>
      </c>
      <c r="J24" s="72" t="s">
        <v>37</v>
      </c>
      <c r="K24" s="72"/>
      <c r="L24" s="72" t="s">
        <v>37</v>
      </c>
      <c r="M24" s="69"/>
    </row>
    <row r="25" spans="2:15" s="51" customFormat="1" ht="129" customHeight="1" x14ac:dyDescent="0.25">
      <c r="B25" s="165" t="str">
        <f>CONCATENATE("1.",Prüfkriterien_1[[#This Row],[Hilfsspalte_Num]])</f>
        <v>1.16</v>
      </c>
      <c r="C25" s="166">
        <f>ROW()-ROW(Prüfkriterien_1[[#Headers],[Hilfsspalte_Kom]])</f>
        <v>16</v>
      </c>
      <c r="D25" s="167">
        <f>(Prüfkriterien_1[Hilfsspalte_Num]+10)/10</f>
        <v>2.6</v>
      </c>
      <c r="E25" s="164" t="s">
        <v>109</v>
      </c>
      <c r="F25" s="36" t="s">
        <v>312</v>
      </c>
      <c r="G25" s="37" t="s">
        <v>313</v>
      </c>
      <c r="H25" s="53"/>
      <c r="I25" s="54"/>
      <c r="J25" s="54"/>
      <c r="K25" s="54"/>
      <c r="L25" s="54"/>
      <c r="M25" s="52"/>
    </row>
    <row r="26" spans="2:15" s="51" customFormat="1" ht="108.75" customHeight="1" x14ac:dyDescent="0.25">
      <c r="B26" s="165" t="str">
        <f>CONCATENATE("1.",Prüfkriterien_1[[#This Row],[Hilfsspalte_Num]])</f>
        <v>1.17</v>
      </c>
      <c r="C26" s="166">
        <f>ROW()-ROW(Prüfkriterien_1[[#Headers],[Hilfsspalte_Kom]])</f>
        <v>17</v>
      </c>
      <c r="D26" s="167">
        <f>(Prüfkriterien_1[Hilfsspalte_Num]+10)/10</f>
        <v>2.7</v>
      </c>
      <c r="E26" s="164" t="s">
        <v>119</v>
      </c>
      <c r="F26" s="170" t="s">
        <v>118</v>
      </c>
      <c r="G26" s="171" t="s">
        <v>145</v>
      </c>
      <c r="H26" s="53"/>
      <c r="I26" s="54"/>
      <c r="J26" s="54"/>
      <c r="K26" s="54"/>
      <c r="L26" s="54"/>
      <c r="M26" s="52"/>
    </row>
    <row r="27" spans="2:15" s="51" customFormat="1" ht="103.5" customHeight="1" x14ac:dyDescent="0.25">
      <c r="B27" s="165" t="str">
        <f>CONCATENATE("1.",Prüfkriterien_1[[#This Row],[Hilfsspalte_Num]])</f>
        <v>1.18</v>
      </c>
      <c r="C27" s="166">
        <f>ROW()-ROW(Prüfkriterien_1[[#Headers],[Hilfsspalte_Kom]])</f>
        <v>18</v>
      </c>
      <c r="D27" s="167">
        <f>(Prüfkriterien_1[Hilfsspalte_Num]+10)/10</f>
        <v>2.8</v>
      </c>
      <c r="E27" s="164" t="s">
        <v>119</v>
      </c>
      <c r="F27" s="170" t="s">
        <v>195</v>
      </c>
      <c r="G27" s="171" t="s">
        <v>213</v>
      </c>
      <c r="H27" s="53"/>
      <c r="I27" s="54"/>
      <c r="J27" s="54"/>
      <c r="K27" s="54"/>
      <c r="L27" s="54"/>
      <c r="M27" s="76"/>
    </row>
    <row r="28" spans="2:15" s="51" customFormat="1" ht="88.5" customHeight="1" x14ac:dyDescent="0.25">
      <c r="B28" s="178" t="str">
        <f>CONCATENATE("1.",Prüfkriterien_1[[#This Row],[Hilfsspalte_Num]])</f>
        <v>1.19</v>
      </c>
      <c r="C28" s="179">
        <f>ROW()-ROW(Prüfkriterien_1[[#Headers],[Hilfsspalte_Kom]])</f>
        <v>19</v>
      </c>
      <c r="D28" s="180">
        <f>(Prüfkriterien_1[Hilfsspalte_Num]+10)/10</f>
        <v>2.9</v>
      </c>
      <c r="E28" s="181" t="s">
        <v>113</v>
      </c>
      <c r="F28" s="170" t="s">
        <v>314</v>
      </c>
      <c r="G28" s="171" t="s">
        <v>315</v>
      </c>
      <c r="H28" s="77"/>
      <c r="I28" s="78"/>
      <c r="J28" s="78"/>
      <c r="K28" s="78"/>
      <c r="L28" s="78"/>
      <c r="M28" s="79"/>
    </row>
    <row r="29" spans="2:15" s="51" customFormat="1" ht="124.5" customHeight="1" x14ac:dyDescent="0.25">
      <c r="B29" s="165" t="str">
        <f>CONCATENATE("1.",Prüfkriterien_1[[#This Row],[Hilfsspalte_Num]])</f>
        <v>1.20</v>
      </c>
      <c r="C29" s="166">
        <f>ROW()-ROW(Prüfkriterien_1[[#Headers],[Hilfsspalte_Kom]])</f>
        <v>20</v>
      </c>
      <c r="D29" s="167">
        <f>(Prüfkriterien_1[Hilfsspalte_Num]+10)/10</f>
        <v>3</v>
      </c>
      <c r="E29" s="164" t="s">
        <v>113</v>
      </c>
      <c r="F29" s="170" t="s">
        <v>339</v>
      </c>
      <c r="G29" s="171" t="s">
        <v>316</v>
      </c>
      <c r="H29" s="53"/>
      <c r="I29" s="54"/>
      <c r="J29" s="54"/>
      <c r="K29" s="54"/>
      <c r="L29" s="54"/>
      <c r="M29" s="52"/>
    </row>
    <row r="30" spans="2:15" s="51" customFormat="1" ht="60" customHeight="1" x14ac:dyDescent="0.25">
      <c r="B30" s="165" t="str">
        <f>CONCATENATE("1.",Prüfkriterien_1[[#This Row],[Hilfsspalte_Num]])</f>
        <v>1.21</v>
      </c>
      <c r="C30" s="166">
        <f>ROW()-ROW(Prüfkriterien_1[[#Headers],[Hilfsspalte_Kom]])</f>
        <v>21</v>
      </c>
      <c r="D30" s="167">
        <f>(Prüfkriterien_1[Hilfsspalte_Num]+10)/10</f>
        <v>3.1</v>
      </c>
      <c r="E30" s="164" t="s">
        <v>114</v>
      </c>
      <c r="F30" s="36" t="s">
        <v>214</v>
      </c>
      <c r="G30" s="37" t="s">
        <v>115</v>
      </c>
      <c r="H30" s="53"/>
      <c r="I30" s="54"/>
      <c r="J30" s="54"/>
      <c r="K30" s="54"/>
      <c r="L30" s="54"/>
      <c r="M30" s="52"/>
    </row>
    <row r="31" spans="2:15" s="51" customFormat="1" ht="104.7" customHeight="1" x14ac:dyDescent="0.25">
      <c r="B31" s="165" t="str">
        <f>CONCATENATE("1.",Prüfkriterien_1[[#This Row],[Hilfsspalte_Num]])</f>
        <v>1.22</v>
      </c>
      <c r="C31" s="166">
        <f>ROW()-ROW(Prüfkriterien_1[[#Headers],[Hilfsspalte_Kom]])</f>
        <v>22</v>
      </c>
      <c r="D31" s="167">
        <f>(Prüfkriterien_1[Hilfsspalte_Num]+10)/10</f>
        <v>3.2</v>
      </c>
      <c r="E31" s="164" t="s">
        <v>114</v>
      </c>
      <c r="F31" s="36" t="s">
        <v>116</v>
      </c>
      <c r="G31" s="37" t="s">
        <v>317</v>
      </c>
      <c r="H31" s="53"/>
      <c r="I31" s="54"/>
      <c r="J31" s="54"/>
      <c r="K31" s="54"/>
      <c r="L31" s="54"/>
      <c r="M31" s="52"/>
    </row>
    <row r="32" spans="2:15" s="42" customFormat="1" x14ac:dyDescent="0.25">
      <c r="B32" s="182" t="s">
        <v>117</v>
      </c>
      <c r="C32" s="182"/>
      <c r="D32" s="182"/>
      <c r="E32" s="182"/>
      <c r="F32" s="182"/>
      <c r="G32" s="182"/>
      <c r="H32" s="182"/>
      <c r="I32" s="182"/>
      <c r="J32" s="182"/>
      <c r="K32" s="182"/>
      <c r="L32" s="182"/>
      <c r="M32" s="182"/>
    </row>
    <row r="33" spans="2:13" s="42" customFormat="1" hidden="1" x14ac:dyDescent="0.25">
      <c r="B33" s="38" t="s">
        <v>40</v>
      </c>
      <c r="C33" s="39" t="s">
        <v>41</v>
      </c>
      <c r="D33" s="39" t="s">
        <v>42</v>
      </c>
      <c r="E33" s="26" t="s">
        <v>43</v>
      </c>
      <c r="F33" s="27" t="s">
        <v>44</v>
      </c>
      <c r="G33" s="27" t="s">
        <v>47</v>
      </c>
      <c r="H33" s="28" t="s">
        <v>48</v>
      </c>
      <c r="I33" s="28" t="s">
        <v>49</v>
      </c>
      <c r="J33" s="28" t="s">
        <v>50</v>
      </c>
      <c r="K33" s="28" t="s">
        <v>51</v>
      </c>
      <c r="L33" s="28" t="s">
        <v>52</v>
      </c>
      <c r="M33" s="29" t="s">
        <v>53</v>
      </c>
    </row>
    <row r="34" spans="2:13" s="42" customFormat="1" ht="45.75" customHeight="1" x14ac:dyDescent="0.25">
      <c r="B34" s="25" t="str">
        <f>CONCATENATE("2.",Prüfkriterien_2[[#This Row],[Spalte2]])</f>
        <v>2.1</v>
      </c>
      <c r="C34" s="30">
        <f>ROW()-ROW(Prüfkriterien_2[[#Headers],[Spalte3]])</f>
        <v>1</v>
      </c>
      <c r="D34" s="183">
        <f>(Prüfkriterien_2[[#This Row],[Spalte2]]+20)/10</f>
        <v>2.1</v>
      </c>
      <c r="E34" s="184" t="s">
        <v>120</v>
      </c>
      <c r="F34" s="37" t="s">
        <v>215</v>
      </c>
      <c r="G34" s="37" t="s">
        <v>216</v>
      </c>
      <c r="H34" s="54"/>
      <c r="I34" s="54"/>
      <c r="J34" s="54"/>
      <c r="K34" s="54"/>
      <c r="L34" s="54"/>
      <c r="M34" s="76"/>
    </row>
    <row r="35" spans="2:13" s="42" customFormat="1" ht="79.2" x14ac:dyDescent="0.25">
      <c r="B35" s="185" t="str">
        <f>CONCATENATE("2.",Prüfkriterien_2[[#This Row],[Spalte2]])</f>
        <v>2.2</v>
      </c>
      <c r="C35" s="30">
        <f>ROW()-ROW(Prüfkriterien_2[[#Headers],[Spalte3]])</f>
        <v>2</v>
      </c>
      <c r="D35" s="183">
        <f>(Prüfkriterien_2[[#This Row],[Spalte2]]+20)/10</f>
        <v>2.2000000000000002</v>
      </c>
      <c r="E35" s="184" t="s">
        <v>122</v>
      </c>
      <c r="F35" s="173" t="s">
        <v>196</v>
      </c>
      <c r="G35" s="173" t="s">
        <v>217</v>
      </c>
      <c r="H35" s="54"/>
      <c r="I35" s="54" t="s">
        <v>37</v>
      </c>
      <c r="J35" s="54" t="s">
        <v>37</v>
      </c>
      <c r="K35" s="54"/>
      <c r="L35" s="54"/>
      <c r="M35" s="76"/>
    </row>
    <row r="36" spans="2:13" s="42" customFormat="1" ht="52.8" x14ac:dyDescent="0.25">
      <c r="B36" s="185" t="str">
        <f>CONCATENATE("2.",Prüfkriterien_2[[#This Row],[Spalte2]])</f>
        <v>2.3</v>
      </c>
      <c r="C36" s="30">
        <f>ROW()-ROW(Prüfkriterien_2[[#Headers],[Spalte3]])</f>
        <v>3</v>
      </c>
      <c r="D36" s="183">
        <f>(Prüfkriterien_2[[#This Row],[Spalte2]]+20)/10</f>
        <v>2.2999999999999998</v>
      </c>
      <c r="E36" s="184" t="s">
        <v>122</v>
      </c>
      <c r="F36" s="173" t="s">
        <v>197</v>
      </c>
      <c r="G36" s="186" t="s">
        <v>123</v>
      </c>
      <c r="H36" s="54"/>
      <c r="I36" s="54" t="s">
        <v>37</v>
      </c>
      <c r="J36" s="54" t="s">
        <v>37</v>
      </c>
      <c r="K36" s="54"/>
      <c r="L36" s="54"/>
      <c r="M36" s="68"/>
    </row>
    <row r="37" spans="2:13" s="42" customFormat="1" ht="78.75" customHeight="1" x14ac:dyDescent="0.25">
      <c r="B37" s="185" t="str">
        <f>CONCATENATE("2.",Prüfkriterien_2[[#This Row],[Spalte2]])</f>
        <v>2.4</v>
      </c>
      <c r="C37" s="30">
        <f>ROW()-ROW(Prüfkriterien_2[[#Headers],[Spalte3]])</f>
        <v>4</v>
      </c>
      <c r="D37" s="183">
        <f>(Prüfkriterien_2[[#This Row],[Spalte2]]+20)/10</f>
        <v>2.4</v>
      </c>
      <c r="E37" s="184" t="s">
        <v>122</v>
      </c>
      <c r="F37" s="173" t="s">
        <v>198</v>
      </c>
      <c r="G37" s="173" t="s">
        <v>218</v>
      </c>
      <c r="H37" s="54"/>
      <c r="I37" s="54" t="s">
        <v>37</v>
      </c>
      <c r="J37" s="54" t="s">
        <v>37</v>
      </c>
      <c r="K37" s="54"/>
      <c r="L37" s="54"/>
      <c r="M37" s="68"/>
    </row>
    <row r="38" spans="2:13" s="42" customFormat="1" ht="110.25" customHeight="1" x14ac:dyDescent="0.25">
      <c r="B38" s="185" t="str">
        <f>CONCATENATE("2.",Prüfkriterien_2[[#This Row],[Spalte2]])</f>
        <v>2.5</v>
      </c>
      <c r="C38" s="30">
        <f>ROW()-ROW(Prüfkriterien_2[[#Headers],[Spalte3]])</f>
        <v>5</v>
      </c>
      <c r="D38" s="183">
        <f>(Prüfkriterien_2[[#This Row],[Spalte2]]+20)/10</f>
        <v>2.5</v>
      </c>
      <c r="E38" s="184" t="s">
        <v>122</v>
      </c>
      <c r="F38" s="171" t="s">
        <v>121</v>
      </c>
      <c r="G38" s="171" t="s">
        <v>219</v>
      </c>
      <c r="H38" s="54"/>
      <c r="I38" s="54" t="s">
        <v>37</v>
      </c>
      <c r="J38" s="54" t="s">
        <v>37</v>
      </c>
      <c r="K38" s="54"/>
      <c r="L38" s="54"/>
      <c r="M38" s="69"/>
    </row>
    <row r="39" spans="2:13" s="42" customFormat="1" ht="70.5" customHeight="1" x14ac:dyDescent="0.25">
      <c r="B39" s="185" t="str">
        <f>CONCATENATE("2.",Prüfkriterien_2[[#This Row],[Spalte2]])</f>
        <v>2.6</v>
      </c>
      <c r="C39" s="30">
        <f>ROW()-ROW(Prüfkriterien_2[[#Headers],[Spalte3]])</f>
        <v>6</v>
      </c>
      <c r="D39" s="183">
        <f>(Prüfkriterien_2[[#This Row],[Spalte2]]+20)/10</f>
        <v>2.6</v>
      </c>
      <c r="E39" s="184" t="s">
        <v>109</v>
      </c>
      <c r="F39" s="171" t="s">
        <v>124</v>
      </c>
      <c r="G39" s="171" t="s">
        <v>340</v>
      </c>
      <c r="H39" s="54"/>
      <c r="I39" s="54"/>
      <c r="J39" s="54"/>
      <c r="K39" s="54"/>
      <c r="L39" s="54"/>
      <c r="M39" s="68"/>
    </row>
    <row r="40" spans="2:13" s="42" customFormat="1" ht="59.55" customHeight="1" x14ac:dyDescent="0.25">
      <c r="B40" s="185" t="str">
        <f>CONCATENATE("2.",Prüfkriterien_2[[#This Row],[Spalte2]])</f>
        <v>2.7</v>
      </c>
      <c r="C40" s="30">
        <f>ROW()-ROW(Prüfkriterien_2[[#Headers],[Spalte3]])</f>
        <v>7</v>
      </c>
      <c r="D40" s="183">
        <f>(Prüfkriterien_2[[#This Row],[Spalte2]]+20)/10</f>
        <v>2.7</v>
      </c>
      <c r="E40" s="184" t="s">
        <v>125</v>
      </c>
      <c r="F40" s="171" t="s">
        <v>126</v>
      </c>
      <c r="G40" s="171" t="s">
        <v>342</v>
      </c>
      <c r="H40" s="54"/>
      <c r="I40" s="54" t="s">
        <v>37</v>
      </c>
      <c r="J40" s="54" t="s">
        <v>37</v>
      </c>
      <c r="K40" s="54"/>
      <c r="L40" s="54" t="s">
        <v>37</v>
      </c>
      <c r="M40" s="68"/>
    </row>
    <row r="41" spans="2:13" s="42" customFormat="1" ht="46.95" customHeight="1" x14ac:dyDescent="0.25">
      <c r="B41" s="185" t="str">
        <f>CONCATENATE("2.",Prüfkriterien_2[[#This Row],[Spalte2]])</f>
        <v>2.8</v>
      </c>
      <c r="C41" s="30">
        <f>ROW()-ROW(Prüfkriterien_2[[#Headers],[Spalte3]])</f>
        <v>8</v>
      </c>
      <c r="D41" s="183">
        <f>(Prüfkriterien_2[[#This Row],[Spalte2]]+20)/10</f>
        <v>2.8</v>
      </c>
      <c r="E41" s="184" t="s">
        <v>127</v>
      </c>
      <c r="F41" s="171" t="s">
        <v>128</v>
      </c>
      <c r="G41" s="171" t="s">
        <v>220</v>
      </c>
      <c r="H41" s="54"/>
      <c r="I41" s="54"/>
      <c r="J41" s="54"/>
      <c r="K41" s="54"/>
      <c r="L41" s="54"/>
      <c r="M41" s="68"/>
    </row>
    <row r="42" spans="2:13" s="42" customFormat="1" ht="52.8" x14ac:dyDescent="0.25">
      <c r="B42" s="185" t="str">
        <f>CONCATENATE("2.",Prüfkriterien_2[[#This Row],[Spalte2]])</f>
        <v>2.9</v>
      </c>
      <c r="C42" s="30">
        <f>ROW()-ROW(Prüfkriterien_2[[#Headers],[Spalte3]])</f>
        <v>9</v>
      </c>
      <c r="D42" s="183">
        <f>(Prüfkriterien_2[[#This Row],[Spalte2]]+20)/10</f>
        <v>2.9</v>
      </c>
      <c r="E42" s="184" t="s">
        <v>131</v>
      </c>
      <c r="F42" s="171" t="s">
        <v>129</v>
      </c>
      <c r="G42" s="171" t="s">
        <v>130</v>
      </c>
      <c r="H42" s="54"/>
      <c r="I42" s="54" t="s">
        <v>37</v>
      </c>
      <c r="J42" s="54" t="s">
        <v>37</v>
      </c>
      <c r="K42" s="54"/>
      <c r="L42" s="54" t="s">
        <v>37</v>
      </c>
      <c r="M42" s="68"/>
    </row>
    <row r="43" spans="2:13" s="42" customFormat="1" ht="39.6" x14ac:dyDescent="0.25">
      <c r="B43" s="185" t="str">
        <f>CONCATENATE("2.",Prüfkriterien_2[[#This Row],[Spalte2]])</f>
        <v>2.10</v>
      </c>
      <c r="C43" s="30">
        <f>ROW()-ROW(Prüfkriterien_2[[#Headers],[Spalte3]])</f>
        <v>10</v>
      </c>
      <c r="D43" s="183">
        <f>(Prüfkriterien_2[[#This Row],[Spalte2]]+20)/10</f>
        <v>3</v>
      </c>
      <c r="E43" s="184" t="s">
        <v>132</v>
      </c>
      <c r="F43" s="171" t="s">
        <v>133</v>
      </c>
      <c r="G43" s="171" t="s">
        <v>293</v>
      </c>
      <c r="H43" s="54"/>
      <c r="I43" s="54" t="s">
        <v>37</v>
      </c>
      <c r="J43" s="54" t="s">
        <v>37</v>
      </c>
      <c r="K43" s="54"/>
      <c r="L43" s="54" t="s">
        <v>37</v>
      </c>
      <c r="M43" s="69"/>
    </row>
    <row r="44" spans="2:13" s="42" customFormat="1" x14ac:dyDescent="0.25">
      <c r="B44" s="187" t="s">
        <v>135</v>
      </c>
      <c r="C44" s="188"/>
      <c r="D44" s="188"/>
      <c r="E44" s="188"/>
      <c r="F44" s="188"/>
      <c r="G44" s="188"/>
      <c r="H44" s="188"/>
      <c r="I44" s="188"/>
      <c r="J44" s="188"/>
      <c r="K44" s="188"/>
      <c r="L44" s="188"/>
      <c r="M44" s="189"/>
    </row>
    <row r="45" spans="2:13" hidden="1" x14ac:dyDescent="0.25">
      <c r="B45" s="38" t="s">
        <v>40</v>
      </c>
      <c r="C45" s="39" t="s">
        <v>41</v>
      </c>
      <c r="D45" s="39" t="s">
        <v>42</v>
      </c>
      <c r="E45" s="26" t="s">
        <v>43</v>
      </c>
      <c r="F45" s="27" t="s">
        <v>44</v>
      </c>
      <c r="G45" s="27" t="s">
        <v>47</v>
      </c>
      <c r="H45" s="28" t="s">
        <v>48</v>
      </c>
      <c r="I45" s="28" t="s">
        <v>49</v>
      </c>
      <c r="J45" s="28" t="s">
        <v>50</v>
      </c>
      <c r="K45" s="28" t="s">
        <v>51</v>
      </c>
      <c r="L45" s="28" t="s">
        <v>52</v>
      </c>
      <c r="M45" s="29" t="s">
        <v>53</v>
      </c>
    </row>
    <row r="46" spans="2:13" s="42" customFormat="1" ht="74.25" customHeight="1" x14ac:dyDescent="0.25">
      <c r="B46" s="25" t="str">
        <f>CONCATENATE("3.",Prüfkriterien_3[[#This Row],[Spalte2]])</f>
        <v>3.1</v>
      </c>
      <c r="C46" s="30">
        <f>ROW()-ROW(Prüfkriterien_3[[#Headers],[Spalte3]])</f>
        <v>1</v>
      </c>
      <c r="D46" s="30">
        <f>(Prüfkriterien_3[[#This Row],[Spalte2]]+30)/10</f>
        <v>3.1</v>
      </c>
      <c r="E46" s="184" t="s">
        <v>136</v>
      </c>
      <c r="F46" s="37" t="s">
        <v>137</v>
      </c>
      <c r="G46" s="37" t="s">
        <v>221</v>
      </c>
      <c r="H46" s="54"/>
      <c r="I46" s="54"/>
      <c r="J46" s="54"/>
      <c r="K46" s="54"/>
      <c r="L46" s="54"/>
      <c r="M46" s="41"/>
    </row>
    <row r="47" spans="2:13" s="42" customFormat="1" ht="50.55" customHeight="1" x14ac:dyDescent="0.25">
      <c r="B47" s="25" t="str">
        <f>CONCATENATE("3.",Prüfkriterien_3[[#This Row],[Spalte2]])</f>
        <v>3.2</v>
      </c>
      <c r="C47" s="30">
        <f>ROW()-ROW(Prüfkriterien_3[[#Headers],[Spalte3]])</f>
        <v>2</v>
      </c>
      <c r="D47" s="30">
        <f>(Prüfkriterien_3[[#This Row],[Spalte2]]+30)/10</f>
        <v>3.2</v>
      </c>
      <c r="E47" s="184" t="s">
        <v>138</v>
      </c>
      <c r="F47" s="37" t="s">
        <v>139</v>
      </c>
      <c r="G47" s="37" t="s">
        <v>140</v>
      </c>
      <c r="H47" s="54"/>
      <c r="I47" s="54" t="s">
        <v>37</v>
      </c>
      <c r="J47" s="54" t="s">
        <v>37</v>
      </c>
      <c r="K47" s="54"/>
      <c r="L47" s="54" t="s">
        <v>37</v>
      </c>
      <c r="M47" s="41"/>
    </row>
    <row r="48" spans="2:13" s="42" customFormat="1" ht="74.25" customHeight="1" x14ac:dyDescent="0.25">
      <c r="B48" s="25" t="str">
        <f>CONCATENATE("3.",Prüfkriterien_3[[#This Row],[Spalte2]])</f>
        <v>3.3</v>
      </c>
      <c r="C48" s="30">
        <f>ROW()-ROW(Prüfkriterien_3[[#Headers],[Spalte3]])</f>
        <v>3</v>
      </c>
      <c r="D48" s="30">
        <f>(Prüfkriterien_3[[#This Row],[Spalte2]]+30)/10</f>
        <v>3.3</v>
      </c>
      <c r="E48" s="184" t="s">
        <v>144</v>
      </c>
      <c r="F48" s="37" t="s">
        <v>318</v>
      </c>
      <c r="G48" s="37" t="s">
        <v>319</v>
      </c>
      <c r="H48" s="54"/>
      <c r="I48" s="54"/>
      <c r="J48" s="54"/>
      <c r="K48" s="54"/>
      <c r="L48" s="54"/>
      <c r="M48" s="41"/>
    </row>
    <row r="49" spans="2:13" s="42" customFormat="1" ht="59.25" customHeight="1" x14ac:dyDescent="0.25">
      <c r="B49" s="25" t="str">
        <f>CONCATENATE("3.",Prüfkriterien_3[[#This Row],[Spalte2]])</f>
        <v>3.4</v>
      </c>
      <c r="C49" s="30">
        <f>ROW()-ROW(Prüfkriterien_3[[#Headers],[Spalte3]])</f>
        <v>4</v>
      </c>
      <c r="D49" s="30">
        <f>(Prüfkriterien_3[[#This Row],[Spalte2]]+30)/10</f>
        <v>3.4</v>
      </c>
      <c r="E49" s="184" t="s">
        <v>144</v>
      </c>
      <c r="F49" s="37" t="s">
        <v>341</v>
      </c>
      <c r="G49" s="37" t="s">
        <v>320</v>
      </c>
      <c r="H49" s="54"/>
      <c r="I49" s="54"/>
      <c r="J49" s="54"/>
      <c r="K49" s="54"/>
      <c r="L49" s="54"/>
      <c r="M49" s="76"/>
    </row>
    <row r="50" spans="2:13" s="42" customFormat="1" ht="54.75" customHeight="1" x14ac:dyDescent="0.25">
      <c r="B50" s="25" t="str">
        <f>CONCATENATE("3.",Prüfkriterien_3[[#This Row],[Spalte2]])</f>
        <v>3.5</v>
      </c>
      <c r="C50" s="30">
        <f>ROW()-ROW(Prüfkriterien_3[[#Headers],[Spalte3]])</f>
        <v>5</v>
      </c>
      <c r="D50" s="30">
        <f>(Prüfkriterien_3[[#This Row],[Spalte2]]+30)/10</f>
        <v>3.5</v>
      </c>
      <c r="E50" s="184" t="s">
        <v>141</v>
      </c>
      <c r="F50" s="37" t="s">
        <v>142</v>
      </c>
      <c r="G50" s="37" t="s">
        <v>143</v>
      </c>
      <c r="H50" s="54"/>
      <c r="I50" s="54"/>
      <c r="J50" s="54"/>
      <c r="K50" s="54"/>
      <c r="L50" s="54"/>
      <c r="M50" s="41"/>
    </row>
    <row r="51" spans="2:13" s="42" customFormat="1" ht="46.5" customHeight="1" x14ac:dyDescent="0.25">
      <c r="B51" s="185" t="str">
        <f>CONCATENATE("3.",Prüfkriterien_3[[#This Row],[Spalte2]])</f>
        <v>3.6</v>
      </c>
      <c r="C51" s="190">
        <f>ROW()-ROW(Prüfkriterien_3[[#Headers],[Spalte3]])</f>
        <v>6</v>
      </c>
      <c r="D51" s="190">
        <f>(Prüfkriterien_3[[#This Row],[Spalte2]]+30)/10</f>
        <v>3.6</v>
      </c>
      <c r="E51" s="184" t="s">
        <v>132</v>
      </c>
      <c r="F51" s="37" t="s">
        <v>134</v>
      </c>
      <c r="G51" s="37" t="s">
        <v>222</v>
      </c>
      <c r="H51" s="54"/>
      <c r="I51" s="54"/>
      <c r="J51" s="54"/>
      <c r="K51" s="54"/>
      <c r="L51" s="54"/>
      <c r="M51" s="76"/>
    </row>
    <row r="52" spans="2:13" s="42" customFormat="1" ht="161.25" customHeight="1" x14ac:dyDescent="0.25">
      <c r="B52" s="185" t="str">
        <f>CONCATENATE("3.",Prüfkriterien_3[[#This Row],[Spalte2]])</f>
        <v>3.7</v>
      </c>
      <c r="C52" s="190">
        <f>ROW()-ROW(Prüfkriterien_3[[#Headers],[Spalte3]])</f>
        <v>7</v>
      </c>
      <c r="D52" s="190">
        <f>(Prüfkriterien_3[[#This Row],[Spalte2]]+30)/10</f>
        <v>3.7</v>
      </c>
      <c r="E52" s="184" t="s">
        <v>146</v>
      </c>
      <c r="F52" s="37" t="s">
        <v>147</v>
      </c>
      <c r="G52" s="37" t="s">
        <v>284</v>
      </c>
      <c r="H52" s="54"/>
      <c r="I52" s="54"/>
      <c r="J52" s="54"/>
      <c r="K52" s="54"/>
      <c r="L52" s="54"/>
      <c r="M52" s="76"/>
    </row>
    <row r="53" spans="2:13" s="42" customFormat="1" ht="60.75" customHeight="1" x14ac:dyDescent="0.25">
      <c r="B53" s="185" t="str">
        <f>CONCATENATE("3.",Prüfkriterien_3[[#This Row],[Spalte2]])</f>
        <v>3.8</v>
      </c>
      <c r="C53" s="190">
        <f>ROW()-ROW(Prüfkriterien_3[[#Headers],[Spalte3]])</f>
        <v>8</v>
      </c>
      <c r="D53" s="190">
        <f>(Prüfkriterien_3[[#This Row],[Spalte2]]+30)/10</f>
        <v>3.8</v>
      </c>
      <c r="E53" s="184" t="s">
        <v>146</v>
      </c>
      <c r="F53" s="37" t="s">
        <v>148</v>
      </c>
      <c r="G53" s="37" t="s">
        <v>321</v>
      </c>
      <c r="H53" s="54"/>
      <c r="I53" s="54"/>
      <c r="J53" s="54"/>
      <c r="K53" s="54"/>
      <c r="L53" s="54"/>
      <c r="M53" s="68"/>
    </row>
    <row r="54" spans="2:13" s="42" customFormat="1" ht="62.25" customHeight="1" x14ac:dyDescent="0.25">
      <c r="B54" s="185" t="str">
        <f>CONCATENATE("3.",Prüfkriterien_3[[#This Row],[Spalte2]])</f>
        <v>3.9</v>
      </c>
      <c r="C54" s="190">
        <f>ROW()-ROW(Prüfkriterien_3[[#Headers],[Spalte3]])</f>
        <v>9</v>
      </c>
      <c r="D54" s="190">
        <f>(Prüfkriterien_3[[#This Row],[Spalte2]]+30)/10</f>
        <v>3.9</v>
      </c>
      <c r="E54" s="184" t="s">
        <v>149</v>
      </c>
      <c r="F54" s="37" t="s">
        <v>150</v>
      </c>
      <c r="G54" s="37" t="s">
        <v>223</v>
      </c>
      <c r="H54" s="54"/>
      <c r="I54" s="54"/>
      <c r="J54" s="54"/>
      <c r="K54" s="54"/>
      <c r="L54" s="54"/>
      <c r="M54" s="76"/>
    </row>
    <row r="55" spans="2:13" s="42" customFormat="1" ht="120" customHeight="1" x14ac:dyDescent="0.25">
      <c r="B55" s="185" t="str">
        <f>CONCATENATE("3.",Prüfkriterien_3[[#This Row],[Spalte2]])</f>
        <v>3.10</v>
      </c>
      <c r="C55" s="190">
        <f>ROW()-ROW(Prüfkriterien_3[[#Headers],[Spalte3]])</f>
        <v>10</v>
      </c>
      <c r="D55" s="190">
        <f>(Prüfkriterien_3[[#This Row],[Spalte2]]+30)/10</f>
        <v>4</v>
      </c>
      <c r="E55" s="184" t="s">
        <v>158</v>
      </c>
      <c r="F55" s="37" t="s">
        <v>151</v>
      </c>
      <c r="G55" s="37" t="s">
        <v>322</v>
      </c>
      <c r="H55" s="54"/>
      <c r="I55" s="54"/>
      <c r="J55" s="54"/>
      <c r="K55" s="54"/>
      <c r="L55" s="54"/>
      <c r="M55" s="76"/>
    </row>
    <row r="56" spans="2:13" ht="161.25" customHeight="1" x14ac:dyDescent="0.25">
      <c r="B56" s="185" t="str">
        <f>CONCATENATE("3.",Prüfkriterien_3[[#This Row],[Spalte2]])</f>
        <v>3.11</v>
      </c>
      <c r="C56" s="190">
        <f>ROW()-ROW(Prüfkriterien_3[[#Headers],[Spalte3]])</f>
        <v>11</v>
      </c>
      <c r="D56" s="190">
        <f>(Prüfkriterien_3[[#This Row],[Spalte2]]+30)/10</f>
        <v>4.0999999999999996</v>
      </c>
      <c r="E56" s="184" t="s">
        <v>153</v>
      </c>
      <c r="F56" s="37" t="s">
        <v>152</v>
      </c>
      <c r="G56" s="37" t="s">
        <v>285</v>
      </c>
      <c r="H56" s="54"/>
      <c r="I56" s="54"/>
      <c r="J56" s="54"/>
      <c r="K56" s="54"/>
      <c r="L56" s="54"/>
      <c r="M56" s="76"/>
    </row>
    <row r="57" spans="2:13" ht="51.45" customHeight="1" x14ac:dyDescent="0.25">
      <c r="B57" s="185" t="str">
        <f>CONCATENATE("3.",Prüfkriterien_3[[#This Row],[Spalte2]])</f>
        <v>3.12</v>
      </c>
      <c r="C57" s="190">
        <f>ROW()-ROW(Prüfkriterien_3[[#Headers],[Spalte3]])</f>
        <v>12</v>
      </c>
      <c r="D57" s="190">
        <f>(Prüfkriterien_3[[#This Row],[Spalte2]]+30)/10</f>
        <v>4.2</v>
      </c>
      <c r="E57" s="184" t="s">
        <v>153</v>
      </c>
      <c r="F57" s="37" t="s">
        <v>154</v>
      </c>
      <c r="G57" s="37" t="s">
        <v>224</v>
      </c>
      <c r="H57" s="54"/>
      <c r="I57" s="54" t="s">
        <v>37</v>
      </c>
      <c r="J57" s="54" t="s">
        <v>37</v>
      </c>
      <c r="K57" s="54"/>
      <c r="L57" s="54" t="s">
        <v>37</v>
      </c>
      <c r="M57" s="76"/>
    </row>
    <row r="58" spans="2:13" ht="62.25" customHeight="1" x14ac:dyDescent="0.25">
      <c r="B58" s="185" t="str">
        <f>CONCATENATE("3.",Prüfkriterien_3[[#This Row],[Spalte2]])</f>
        <v>3.13</v>
      </c>
      <c r="C58" s="190">
        <f>ROW()-ROW(Prüfkriterien_3[[#Headers],[Spalte3]])</f>
        <v>13</v>
      </c>
      <c r="D58" s="190">
        <f>(Prüfkriterien_3[[#This Row],[Spalte2]]+30)/10</f>
        <v>4.3</v>
      </c>
      <c r="E58" s="184" t="s">
        <v>153</v>
      </c>
      <c r="F58" s="37" t="s">
        <v>225</v>
      </c>
      <c r="G58" s="37" t="s">
        <v>155</v>
      </c>
      <c r="H58" s="54"/>
      <c r="I58" s="54"/>
      <c r="J58" s="54"/>
      <c r="K58" s="54"/>
      <c r="L58" s="54"/>
      <c r="M58" s="76"/>
    </row>
    <row r="59" spans="2:13" ht="75" customHeight="1" x14ac:dyDescent="0.25">
      <c r="B59" s="185" t="str">
        <f>CONCATENATE("3.",Prüfkriterien_3[[#This Row],[Spalte2]])</f>
        <v>3.14</v>
      </c>
      <c r="C59" s="190">
        <f>ROW()-ROW(Prüfkriterien_3[[#Headers],[Spalte3]])</f>
        <v>14</v>
      </c>
      <c r="D59" s="190">
        <f>(Prüfkriterien_3[[#This Row],[Spalte2]]+30)/10</f>
        <v>4.4000000000000004</v>
      </c>
      <c r="E59" s="184" t="s">
        <v>156</v>
      </c>
      <c r="F59" s="37" t="s">
        <v>157</v>
      </c>
      <c r="G59" s="37" t="s">
        <v>226</v>
      </c>
      <c r="H59" s="54"/>
      <c r="I59" s="54"/>
      <c r="J59" s="54"/>
      <c r="K59" s="54"/>
      <c r="L59" s="54"/>
      <c r="M59" s="76"/>
    </row>
    <row r="60" spans="2:13" ht="47.25" customHeight="1" x14ac:dyDescent="0.25">
      <c r="B60" s="191" t="str">
        <f>CONCATENATE("3.",Prüfkriterien_3[[#This Row],[Spalte2]])</f>
        <v>3.15</v>
      </c>
      <c r="C60" s="192">
        <f>ROW()-ROW(Prüfkriterien_3[[#Headers],[Spalte3]])</f>
        <v>15</v>
      </c>
      <c r="D60" s="192">
        <f>(Prüfkriterien_3[[#This Row],[Spalte2]]+30)/10</f>
        <v>4.5</v>
      </c>
      <c r="E60" s="193" t="s">
        <v>159</v>
      </c>
      <c r="F60" s="37" t="s">
        <v>227</v>
      </c>
      <c r="G60" s="37" t="s">
        <v>228</v>
      </c>
      <c r="H60" s="74"/>
      <c r="I60" s="74" t="s">
        <v>37</v>
      </c>
      <c r="J60" s="74" t="s">
        <v>37</v>
      </c>
      <c r="K60" s="74"/>
      <c r="L60" s="74"/>
      <c r="M60" s="75"/>
    </row>
    <row r="61" spans="2:13" ht="45.45" customHeight="1" x14ac:dyDescent="0.25">
      <c r="B61" s="185" t="str">
        <f>CONCATENATE("3.",Prüfkriterien_3[[#This Row],[Spalte2]])</f>
        <v>3.16</v>
      </c>
      <c r="C61" s="190">
        <f>ROW()-ROW(Prüfkriterien_3[[#Headers],[Spalte3]])</f>
        <v>16</v>
      </c>
      <c r="D61" s="190">
        <f>(Prüfkriterien_3[[#This Row],[Spalte2]]+30)/10</f>
        <v>4.5999999999999996</v>
      </c>
      <c r="E61" s="184" t="s">
        <v>159</v>
      </c>
      <c r="F61" s="37" t="s">
        <v>229</v>
      </c>
      <c r="G61" s="37" t="s">
        <v>286</v>
      </c>
      <c r="H61" s="54"/>
      <c r="I61" s="54"/>
      <c r="J61" s="54"/>
      <c r="K61" s="54"/>
      <c r="L61" s="54"/>
      <c r="M61" s="68"/>
    </row>
    <row r="62" spans="2:13" ht="66" customHeight="1" x14ac:dyDescent="0.25">
      <c r="B62" s="185" t="str">
        <f>CONCATENATE("3.",Prüfkriterien_3[[#This Row],[Spalte2]])</f>
        <v>3.17</v>
      </c>
      <c r="C62" s="190">
        <f>ROW()-ROW(Prüfkriterien_3[[#Headers],[Spalte3]])</f>
        <v>17</v>
      </c>
      <c r="D62" s="190">
        <f>(Prüfkriterien_3[[#This Row],[Spalte2]]+30)/10</f>
        <v>4.7</v>
      </c>
      <c r="E62" s="184" t="s">
        <v>159</v>
      </c>
      <c r="F62" s="37" t="s">
        <v>323</v>
      </c>
      <c r="G62" s="194" t="s">
        <v>287</v>
      </c>
      <c r="H62" s="54"/>
      <c r="I62" s="54"/>
      <c r="J62" s="54"/>
      <c r="K62" s="54"/>
      <c r="L62" s="54"/>
      <c r="M62" s="76"/>
    </row>
    <row r="63" spans="2:13" ht="45" customHeight="1" x14ac:dyDescent="0.25">
      <c r="B63" s="185" t="str">
        <f>CONCATENATE("3.",Prüfkriterien_3[[#This Row],[Spalte2]])</f>
        <v>3.18</v>
      </c>
      <c r="C63" s="190">
        <f>ROW()-ROW(Prüfkriterien_3[[#Headers],[Spalte3]])</f>
        <v>18</v>
      </c>
      <c r="D63" s="190">
        <f>(Prüfkriterien_3[[#This Row],[Spalte2]]+30)/10</f>
        <v>4.8</v>
      </c>
      <c r="E63" s="184" t="s">
        <v>159</v>
      </c>
      <c r="F63" s="37" t="s">
        <v>230</v>
      </c>
      <c r="G63" s="194" t="s">
        <v>231</v>
      </c>
      <c r="H63" s="54"/>
      <c r="I63" s="54"/>
      <c r="J63" s="54"/>
      <c r="K63" s="54"/>
      <c r="L63" s="54"/>
      <c r="M63" s="76"/>
    </row>
    <row r="64" spans="2:13" ht="51" customHeight="1" x14ac:dyDescent="0.25">
      <c r="B64" s="185" t="str">
        <f>CONCATENATE("3.",Prüfkriterien_3[[#This Row],[Spalte2]])</f>
        <v>3.19</v>
      </c>
      <c r="C64" s="190">
        <f>ROW()-ROW(Prüfkriterien_3[[#Headers],[Spalte3]])</f>
        <v>19</v>
      </c>
      <c r="D64" s="190">
        <f>(Prüfkriterien_3[[#This Row],[Spalte2]]+30)/10</f>
        <v>4.9000000000000004</v>
      </c>
      <c r="E64" s="184" t="s">
        <v>159</v>
      </c>
      <c r="F64" s="37" t="s">
        <v>324</v>
      </c>
      <c r="G64" s="194" t="s">
        <v>231</v>
      </c>
      <c r="H64" s="54"/>
      <c r="I64" s="54"/>
      <c r="J64" s="54"/>
      <c r="K64" s="54"/>
      <c r="L64" s="54"/>
      <c r="M64" s="76"/>
    </row>
    <row r="65" spans="2:13" ht="90.75" customHeight="1" x14ac:dyDescent="0.25">
      <c r="B65" s="185" t="str">
        <f>CONCATENATE("3.",Prüfkriterien_3[[#This Row],[Spalte2]])</f>
        <v>3.20</v>
      </c>
      <c r="C65" s="190">
        <f>ROW()-ROW(Prüfkriterien_3[[#Headers],[Spalte3]])</f>
        <v>20</v>
      </c>
      <c r="D65" s="190">
        <f>(Prüfkriterien_3[[#This Row],[Spalte2]]+30)/10</f>
        <v>5</v>
      </c>
      <c r="E65" s="184" t="s">
        <v>159</v>
      </c>
      <c r="F65" s="37" t="s">
        <v>233</v>
      </c>
      <c r="G65" s="37" t="s">
        <v>232</v>
      </c>
      <c r="H65" s="54"/>
      <c r="I65" s="54"/>
      <c r="J65" s="54"/>
      <c r="K65" s="54"/>
      <c r="L65" s="54"/>
      <c r="M65" s="76"/>
    </row>
    <row r="66" spans="2:13" ht="100.5" customHeight="1" x14ac:dyDescent="0.25">
      <c r="B66" s="185" t="str">
        <f>CONCATENATE("3.",Prüfkriterien_3[[#This Row],[Spalte2]])</f>
        <v>3.21</v>
      </c>
      <c r="C66" s="190">
        <f>ROW()-ROW(Prüfkriterien_3[[#Headers],[Spalte3]])</f>
        <v>21</v>
      </c>
      <c r="D66" s="190">
        <f>(Prüfkriterien_3[[#This Row],[Spalte2]]+30)/10</f>
        <v>5.0999999999999996</v>
      </c>
      <c r="E66" s="184" t="s">
        <v>159</v>
      </c>
      <c r="F66" s="37" t="s">
        <v>288</v>
      </c>
      <c r="G66" s="37" t="s">
        <v>234</v>
      </c>
      <c r="H66" s="54"/>
      <c r="I66" s="54" t="s">
        <v>37</v>
      </c>
      <c r="J66" s="54" t="s">
        <v>37</v>
      </c>
      <c r="K66" s="54"/>
      <c r="L66" s="54" t="s">
        <v>37</v>
      </c>
      <c r="M66" s="76"/>
    </row>
    <row r="67" spans="2:13" ht="104.25" customHeight="1" x14ac:dyDescent="0.25">
      <c r="B67" s="185" t="str">
        <f>CONCATENATE("3.",Prüfkriterien_3[[#This Row],[Spalte2]])</f>
        <v>3.22</v>
      </c>
      <c r="C67" s="190">
        <f>ROW()-ROW(Prüfkriterien_3[[#Headers],[Spalte3]])</f>
        <v>22</v>
      </c>
      <c r="D67" s="190">
        <f>(Prüfkriterien_3[[#This Row],[Spalte2]]+30)/10</f>
        <v>5.2</v>
      </c>
      <c r="E67" s="184" t="s">
        <v>159</v>
      </c>
      <c r="F67" s="37" t="s">
        <v>160</v>
      </c>
      <c r="G67" s="37" t="s">
        <v>235</v>
      </c>
      <c r="H67" s="54"/>
      <c r="I67" s="54"/>
      <c r="J67" s="54"/>
      <c r="K67" s="54"/>
      <c r="L67" s="54"/>
      <c r="M67" s="76"/>
    </row>
    <row r="68" spans="2:13" ht="59.25" customHeight="1" x14ac:dyDescent="0.25">
      <c r="B68" s="185" t="str">
        <f>CONCATENATE("3.",Prüfkriterien_3[[#This Row],[Spalte2]])</f>
        <v>3.23</v>
      </c>
      <c r="C68" s="190">
        <f>ROW()-ROW(Prüfkriterien_3[[#Headers],[Spalte3]])</f>
        <v>23</v>
      </c>
      <c r="D68" s="190">
        <f>(Prüfkriterien_3[[#This Row],[Spalte2]]+30)/10</f>
        <v>5.3</v>
      </c>
      <c r="E68" s="184" t="s">
        <v>159</v>
      </c>
      <c r="F68" s="37" t="s">
        <v>161</v>
      </c>
      <c r="G68" s="37" t="s">
        <v>325</v>
      </c>
      <c r="H68" s="54"/>
      <c r="I68" s="54"/>
      <c r="J68" s="54"/>
      <c r="K68" s="54"/>
      <c r="L68" s="54"/>
      <c r="M68" s="76"/>
    </row>
    <row r="69" spans="2:13" ht="52.95" customHeight="1" x14ac:dyDescent="0.25">
      <c r="B69" s="185" t="str">
        <f>CONCATENATE("3.",Prüfkriterien_3[[#This Row],[Spalte2]])</f>
        <v>3.24</v>
      </c>
      <c r="C69" s="190">
        <f>ROW()-ROW(Prüfkriterien_3[[#Headers],[Spalte3]])</f>
        <v>24</v>
      </c>
      <c r="D69" s="190">
        <f>(Prüfkriterien_3[[#This Row],[Spalte2]]+30)/10</f>
        <v>5.4</v>
      </c>
      <c r="E69" s="184" t="s">
        <v>326</v>
      </c>
      <c r="F69" s="37" t="s">
        <v>162</v>
      </c>
      <c r="G69" s="37" t="s">
        <v>236</v>
      </c>
      <c r="H69" s="54"/>
      <c r="I69" s="54"/>
      <c r="J69" s="54"/>
      <c r="K69" s="54"/>
      <c r="L69" s="54"/>
      <c r="M69" s="68"/>
    </row>
    <row r="70" spans="2:13" ht="59.55" customHeight="1" x14ac:dyDescent="0.25">
      <c r="B70" s="185" t="str">
        <f>CONCATENATE("3.",Prüfkriterien_3[[#This Row],[Spalte2]])</f>
        <v>3.25</v>
      </c>
      <c r="C70" s="190">
        <f>ROW()-ROW(Prüfkriterien_3[[#Headers],[Spalte3]])</f>
        <v>25</v>
      </c>
      <c r="D70" s="190">
        <f>(Prüfkriterien_3[[#This Row],[Spalte2]]+30)/10</f>
        <v>5.5</v>
      </c>
      <c r="E70" s="184" t="s">
        <v>326</v>
      </c>
      <c r="F70" s="37" t="s">
        <v>163</v>
      </c>
      <c r="G70" s="37" t="s">
        <v>164</v>
      </c>
      <c r="H70" s="54"/>
      <c r="I70" s="54"/>
      <c r="J70" s="54"/>
      <c r="K70" s="54"/>
      <c r="L70" s="54"/>
      <c r="M70" s="68"/>
    </row>
    <row r="71" spans="2:13" ht="59.55" customHeight="1" x14ac:dyDescent="0.25">
      <c r="B71" s="185" t="str">
        <f>CONCATENATE("3.",Prüfkriterien_3[[#This Row],[Spalte2]])</f>
        <v>3.26</v>
      </c>
      <c r="C71" s="190">
        <f>ROW()-ROW(Prüfkriterien_3[[#Headers],[Spalte3]])</f>
        <v>26</v>
      </c>
      <c r="D71" s="190">
        <f>(Prüfkriterien_3[[#This Row],[Spalte2]]+30)/10</f>
        <v>5.6</v>
      </c>
      <c r="E71" s="184" t="s">
        <v>165</v>
      </c>
      <c r="F71" s="37" t="s">
        <v>237</v>
      </c>
      <c r="G71" s="37" t="s">
        <v>166</v>
      </c>
      <c r="H71" s="54"/>
      <c r="I71" s="54"/>
      <c r="J71" s="54"/>
      <c r="K71" s="54"/>
      <c r="L71" s="54"/>
      <c r="M71" s="76"/>
    </row>
    <row r="72" spans="2:13" ht="170.25" customHeight="1" x14ac:dyDescent="0.25">
      <c r="B72" s="185" t="str">
        <f>CONCATENATE("3.",Prüfkriterien_3[[#This Row],[Spalte2]])</f>
        <v>3.27</v>
      </c>
      <c r="C72" s="190">
        <f>ROW()-ROW(Prüfkriterien_3[[#Headers],[Spalte3]])</f>
        <v>27</v>
      </c>
      <c r="D72" s="190">
        <f>(Prüfkriterien_3[[#This Row],[Spalte2]]+30)/10</f>
        <v>5.7</v>
      </c>
      <c r="E72" s="184" t="s">
        <v>165</v>
      </c>
      <c r="F72" s="37" t="s">
        <v>167</v>
      </c>
      <c r="G72" s="37" t="s">
        <v>327</v>
      </c>
      <c r="H72" s="54"/>
      <c r="I72" s="54"/>
      <c r="J72" s="54"/>
      <c r="K72" s="54"/>
      <c r="L72" s="54"/>
      <c r="M72" s="76"/>
    </row>
    <row r="73" spans="2:13" ht="42.75" customHeight="1" x14ac:dyDescent="0.25">
      <c r="B73" s="185" t="str">
        <f>CONCATENATE("3.",Prüfkriterien_3[[#This Row],[Spalte2]])</f>
        <v>3.28</v>
      </c>
      <c r="C73" s="190">
        <f>ROW()-ROW(Prüfkriterien_3[[#Headers],[Spalte3]])</f>
        <v>28</v>
      </c>
      <c r="D73" s="190">
        <f>(Prüfkriterien_3[[#This Row],[Spalte2]]+30)/10</f>
        <v>5.8</v>
      </c>
      <c r="E73" s="184" t="s">
        <v>165</v>
      </c>
      <c r="F73" s="37" t="s">
        <v>289</v>
      </c>
      <c r="G73" s="37" t="s">
        <v>168</v>
      </c>
      <c r="H73" s="54"/>
      <c r="I73" s="54"/>
      <c r="J73" s="54"/>
      <c r="K73" s="54"/>
      <c r="L73" s="54"/>
      <c r="M73" s="68"/>
    </row>
    <row r="74" spans="2:13" ht="73.5" customHeight="1" x14ac:dyDescent="0.25">
      <c r="B74" s="185" t="str">
        <f>CONCATENATE("3.",Prüfkriterien_3[[#This Row],[Spalte2]])</f>
        <v>3.29</v>
      </c>
      <c r="C74" s="190">
        <f>ROW()-ROW(Prüfkriterien_3[[#Headers],[Spalte3]])</f>
        <v>29</v>
      </c>
      <c r="D74" s="190">
        <f>(Prüfkriterien_3[[#This Row],[Spalte2]]+30)/10</f>
        <v>5.9</v>
      </c>
      <c r="E74" s="184" t="s">
        <v>165</v>
      </c>
      <c r="F74" s="37" t="s">
        <v>328</v>
      </c>
      <c r="G74" s="37" t="s">
        <v>169</v>
      </c>
      <c r="H74" s="54"/>
      <c r="I74" s="54"/>
      <c r="J74" s="54"/>
      <c r="K74" s="54"/>
      <c r="L74" s="54"/>
      <c r="M74" s="76"/>
    </row>
    <row r="75" spans="2:13" ht="52.95" customHeight="1" x14ac:dyDescent="0.25">
      <c r="B75" s="185" t="str">
        <f>CONCATENATE("3.",Prüfkriterien_3[[#This Row],[Spalte2]])</f>
        <v>3.30</v>
      </c>
      <c r="C75" s="190">
        <f>ROW()-ROW(Prüfkriterien_3[[#Headers],[Spalte3]])</f>
        <v>30</v>
      </c>
      <c r="D75" s="190">
        <f>(Prüfkriterien_3[[#This Row],[Spalte2]]+30)/10</f>
        <v>6</v>
      </c>
      <c r="E75" s="184" t="s">
        <v>170</v>
      </c>
      <c r="F75" s="37" t="s">
        <v>171</v>
      </c>
      <c r="G75" s="37" t="s">
        <v>290</v>
      </c>
      <c r="H75" s="54"/>
      <c r="I75" s="54"/>
      <c r="J75" s="54"/>
      <c r="K75" s="54"/>
      <c r="L75" s="54"/>
      <c r="M75" s="68"/>
    </row>
    <row r="76" spans="2:13" ht="45.45" customHeight="1" x14ac:dyDescent="0.25">
      <c r="B76" s="185" t="str">
        <f>CONCATENATE("3.",Prüfkriterien_3[[#This Row],[Spalte2]])</f>
        <v>3.31</v>
      </c>
      <c r="C76" s="190">
        <f>ROW()-ROW(Prüfkriterien_3[[#Headers],[Spalte3]])</f>
        <v>31</v>
      </c>
      <c r="D76" s="190">
        <f>(Prüfkriterien_3[[#This Row],[Spalte2]]+30)/10</f>
        <v>6.1</v>
      </c>
      <c r="E76" s="184" t="s">
        <v>170</v>
      </c>
      <c r="F76" s="37" t="s">
        <v>172</v>
      </c>
      <c r="G76" s="37"/>
      <c r="H76" s="54"/>
      <c r="I76" s="54"/>
      <c r="J76" s="54"/>
      <c r="K76" s="54"/>
      <c r="L76" s="54"/>
      <c r="M76" s="68"/>
    </row>
    <row r="77" spans="2:13" ht="120.75" customHeight="1" x14ac:dyDescent="0.25">
      <c r="B77" s="185" t="str">
        <f>CONCATENATE("3.",Prüfkriterien_3[[#This Row],[Spalte2]])</f>
        <v>3.32</v>
      </c>
      <c r="C77" s="190">
        <f>ROW()-ROW(Prüfkriterien_3[[#Headers],[Spalte3]])</f>
        <v>32</v>
      </c>
      <c r="D77" s="190">
        <f>(Prüfkriterien_3[[#This Row],[Spalte2]]+30)/10</f>
        <v>6.2</v>
      </c>
      <c r="E77" s="184" t="s">
        <v>170</v>
      </c>
      <c r="F77" s="37" t="s">
        <v>173</v>
      </c>
      <c r="G77" s="37" t="s">
        <v>329</v>
      </c>
      <c r="H77" s="54"/>
      <c r="I77" s="54"/>
      <c r="J77" s="54"/>
      <c r="K77" s="54"/>
      <c r="L77" s="54"/>
      <c r="M77" s="76"/>
    </row>
    <row r="78" spans="2:13" ht="49.95" customHeight="1" x14ac:dyDescent="0.25">
      <c r="B78" s="185" t="str">
        <f>CONCATENATE("3.",Prüfkriterien_3[[#This Row],[Spalte2]])</f>
        <v>3.33</v>
      </c>
      <c r="C78" s="190">
        <f>ROW()-ROW(Prüfkriterien_3[[#Headers],[Spalte3]])</f>
        <v>33</v>
      </c>
      <c r="D78" s="190">
        <f>(Prüfkriterien_3[[#This Row],[Spalte2]]+30)/10</f>
        <v>6.3</v>
      </c>
      <c r="E78" s="184" t="s">
        <v>170</v>
      </c>
      <c r="F78" s="37" t="s">
        <v>330</v>
      </c>
      <c r="G78" s="37" t="s">
        <v>174</v>
      </c>
      <c r="H78" s="54"/>
      <c r="I78" s="54"/>
      <c r="J78" s="54"/>
      <c r="K78" s="54"/>
      <c r="L78" s="54"/>
      <c r="M78" s="68"/>
    </row>
    <row r="79" spans="2:13" ht="51.45" customHeight="1" x14ac:dyDescent="0.25">
      <c r="B79" s="185" t="str">
        <f>CONCATENATE("3.",Prüfkriterien_3[[#This Row],[Spalte2]])</f>
        <v>3.34</v>
      </c>
      <c r="C79" s="190">
        <f>ROW()-ROW(Prüfkriterien_3[[#Headers],[Spalte3]])</f>
        <v>34</v>
      </c>
      <c r="D79" s="190">
        <f>(Prüfkriterien_3[[#This Row],[Spalte2]]+30)/10</f>
        <v>6.4</v>
      </c>
      <c r="E79" s="184" t="s">
        <v>170</v>
      </c>
      <c r="F79" s="37" t="s">
        <v>331</v>
      </c>
      <c r="G79" s="37" t="s">
        <v>175</v>
      </c>
      <c r="H79" s="54"/>
      <c r="I79" s="54"/>
      <c r="J79" s="54"/>
      <c r="K79" s="54"/>
      <c r="L79" s="54"/>
      <c r="M79" s="68"/>
    </row>
    <row r="80" spans="2:13" ht="50.25" customHeight="1" x14ac:dyDescent="0.25">
      <c r="B80" s="185" t="str">
        <f>CONCATENATE("3.",Prüfkriterien_3[[#This Row],[Spalte2]])</f>
        <v>3.35</v>
      </c>
      <c r="C80" s="190">
        <f>ROW()-ROW(Prüfkriterien_3[[#Headers],[Spalte3]])</f>
        <v>35</v>
      </c>
      <c r="D80" s="190">
        <f>(Prüfkriterien_3[[#This Row],[Spalte2]]+30)/10</f>
        <v>6.5</v>
      </c>
      <c r="E80" s="184" t="s">
        <v>170</v>
      </c>
      <c r="F80" s="37" t="s">
        <v>176</v>
      </c>
      <c r="G80" s="37" t="s">
        <v>177</v>
      </c>
      <c r="H80" s="54"/>
      <c r="I80" s="54"/>
      <c r="J80" s="54"/>
      <c r="K80" s="54"/>
      <c r="L80" s="54"/>
      <c r="M80" s="68"/>
    </row>
    <row r="81" spans="2:13" x14ac:dyDescent="0.25">
      <c r="B81" s="187" t="s">
        <v>192</v>
      </c>
      <c r="C81" s="188"/>
      <c r="D81" s="188"/>
      <c r="E81" s="188"/>
      <c r="F81" s="188"/>
      <c r="G81" s="188"/>
      <c r="H81" s="188"/>
      <c r="I81" s="188"/>
      <c r="J81" s="188"/>
      <c r="K81" s="188"/>
      <c r="L81" s="188"/>
      <c r="M81" s="189"/>
    </row>
    <row r="82" spans="2:13" hidden="1" x14ac:dyDescent="0.25">
      <c r="B82" s="38" t="s">
        <v>40</v>
      </c>
      <c r="C82" s="39" t="s">
        <v>41</v>
      </c>
      <c r="D82" s="39" t="s">
        <v>42</v>
      </c>
      <c r="E82" s="26" t="s">
        <v>43</v>
      </c>
      <c r="F82" s="27" t="s">
        <v>44</v>
      </c>
      <c r="G82" s="27" t="s">
        <v>47</v>
      </c>
      <c r="H82" s="28" t="s">
        <v>48</v>
      </c>
      <c r="I82" s="28" t="s">
        <v>49</v>
      </c>
      <c r="J82" s="28" t="s">
        <v>50</v>
      </c>
      <c r="K82" s="28" t="s">
        <v>51</v>
      </c>
      <c r="L82" s="28" t="s">
        <v>52</v>
      </c>
      <c r="M82" s="29" t="s">
        <v>53</v>
      </c>
    </row>
    <row r="83" spans="2:13" ht="46.05" customHeight="1" x14ac:dyDescent="0.25">
      <c r="B83" s="195" t="str">
        <f>CONCATENATE("4.",Prüfkriterien_4[[#This Row],[Spalte2]])</f>
        <v>4.1</v>
      </c>
      <c r="C83" s="196">
        <f>ROW()-ROW(Prüfkriterien_4[[#Headers],[Spalte3]])</f>
        <v>1</v>
      </c>
      <c r="D83" s="196">
        <f>(Prüfkriterien_4[Spalte2]+40)/10</f>
        <v>4.0999999999999996</v>
      </c>
      <c r="E83" s="197" t="s">
        <v>186</v>
      </c>
      <c r="F83" s="171" t="s">
        <v>240</v>
      </c>
      <c r="G83" s="174" t="s">
        <v>238</v>
      </c>
      <c r="H83" s="72"/>
      <c r="I83" s="72" t="s">
        <v>37</v>
      </c>
      <c r="J83" s="72" t="s">
        <v>37</v>
      </c>
      <c r="K83" s="72"/>
      <c r="L83" s="72"/>
      <c r="M83" s="81"/>
    </row>
    <row r="84" spans="2:13" ht="47.55" customHeight="1" x14ac:dyDescent="0.25">
      <c r="B84" s="198" t="str">
        <f>CONCATENATE("4.",Prüfkriterien_4[[#This Row],[Spalte2]])</f>
        <v>4.2</v>
      </c>
      <c r="C84" s="199">
        <f>ROW()-ROW(Prüfkriterien_4[[#Headers],[Spalte3]])</f>
        <v>2</v>
      </c>
      <c r="D84" s="199">
        <f>(Prüfkriterien_4[Spalte2]+40)/10</f>
        <v>4.2</v>
      </c>
      <c r="E84" s="197" t="s">
        <v>186</v>
      </c>
      <c r="F84" s="171" t="s">
        <v>241</v>
      </c>
      <c r="G84" s="174" t="s">
        <v>239</v>
      </c>
      <c r="H84" s="72"/>
      <c r="I84" s="72"/>
      <c r="J84" s="72"/>
      <c r="K84" s="72"/>
      <c r="L84" s="72"/>
      <c r="M84" s="81"/>
    </row>
    <row r="85" spans="2:13" ht="117" customHeight="1" x14ac:dyDescent="0.25">
      <c r="B85" s="198" t="str">
        <f>CONCATENATE("4.",Prüfkriterien_4[[#This Row],[Spalte2]])</f>
        <v>4.3</v>
      </c>
      <c r="C85" s="199">
        <f>ROW()-ROW(Prüfkriterien_4[[#Headers],[Spalte3]])</f>
        <v>3</v>
      </c>
      <c r="D85" s="199">
        <f>(Prüfkriterien_4[Spalte2]+40)/10</f>
        <v>4.3</v>
      </c>
      <c r="E85" s="197" t="s">
        <v>186</v>
      </c>
      <c r="F85" s="171" t="s">
        <v>187</v>
      </c>
      <c r="G85" s="171" t="s">
        <v>242</v>
      </c>
      <c r="H85" s="72"/>
      <c r="I85" s="72"/>
      <c r="J85" s="72"/>
      <c r="K85" s="72"/>
      <c r="L85" s="72"/>
      <c r="M85" s="81"/>
    </row>
    <row r="86" spans="2:13" ht="84.75" customHeight="1" x14ac:dyDescent="0.25">
      <c r="B86" s="198" t="str">
        <f>CONCATENATE("4.",Prüfkriterien_4[[#This Row],[Spalte2]])</f>
        <v>4.4</v>
      </c>
      <c r="C86" s="199">
        <f>ROW()-ROW(Prüfkriterien_4[[#Headers],[Spalte3]])</f>
        <v>4</v>
      </c>
      <c r="D86" s="199">
        <f>(Prüfkriterien_4[Spalte2]+40)/10</f>
        <v>4.4000000000000004</v>
      </c>
      <c r="E86" s="197" t="s">
        <v>186</v>
      </c>
      <c r="F86" s="171" t="s">
        <v>243</v>
      </c>
      <c r="G86" s="171" t="s">
        <v>244</v>
      </c>
      <c r="H86" s="72"/>
      <c r="I86" s="72"/>
      <c r="J86" s="72"/>
      <c r="K86" s="72"/>
      <c r="L86" s="72"/>
      <c r="M86" s="81"/>
    </row>
    <row r="87" spans="2:13" ht="41.25" customHeight="1" x14ac:dyDescent="0.25">
      <c r="B87" s="198" t="str">
        <f>CONCATENATE("4.",Prüfkriterien_4[[#This Row],[Spalte2]])</f>
        <v>4.5</v>
      </c>
      <c r="C87" s="199">
        <f>ROW()-ROW(Prüfkriterien_4[[#Headers],[Spalte3]])</f>
        <v>5</v>
      </c>
      <c r="D87" s="199">
        <f>(Prüfkriterien_4[Spalte2]+40)/10</f>
        <v>4.5</v>
      </c>
      <c r="E87" s="197" t="s">
        <v>186</v>
      </c>
      <c r="F87" s="171" t="s">
        <v>245</v>
      </c>
      <c r="G87" s="171" t="s">
        <v>188</v>
      </c>
      <c r="H87" s="72"/>
      <c r="I87" s="72"/>
      <c r="J87" s="72"/>
      <c r="K87" s="72"/>
      <c r="L87" s="72"/>
      <c r="M87" s="81"/>
    </row>
    <row r="88" spans="2:13" ht="57" customHeight="1" x14ac:dyDescent="0.25">
      <c r="B88" s="198" t="str">
        <f>CONCATENATE("4.",Prüfkriterien_4[[#This Row],[Spalte2]])</f>
        <v>4.6</v>
      </c>
      <c r="C88" s="199">
        <f>ROW()-ROW(Prüfkriterien_4[[#Headers],[Spalte3]])</f>
        <v>6</v>
      </c>
      <c r="D88" s="199">
        <f>(Prüfkriterien_4[Spalte2]+40)/10</f>
        <v>4.5999999999999996</v>
      </c>
      <c r="E88" s="197" t="s">
        <v>186</v>
      </c>
      <c r="F88" s="171" t="s">
        <v>246</v>
      </c>
      <c r="G88" s="171" t="s">
        <v>189</v>
      </c>
      <c r="H88" s="72"/>
      <c r="I88" s="72"/>
      <c r="J88" s="72"/>
      <c r="K88" s="72"/>
      <c r="L88" s="72"/>
      <c r="M88" s="81"/>
    </row>
    <row r="89" spans="2:13" ht="113.25" customHeight="1" x14ac:dyDescent="0.25">
      <c r="B89" s="198" t="str">
        <f>CONCATENATE("4.",Prüfkriterien_4[[#This Row],[Spalte2]])</f>
        <v>4.7</v>
      </c>
      <c r="C89" s="199">
        <f>ROW()-ROW(Prüfkriterien_4[[#Headers],[Spalte3]])</f>
        <v>7</v>
      </c>
      <c r="D89" s="199">
        <f>(Prüfkriterien_4[Spalte2]+40)/10</f>
        <v>4.7</v>
      </c>
      <c r="E89" s="197" t="s">
        <v>186</v>
      </c>
      <c r="F89" s="171" t="s">
        <v>247</v>
      </c>
      <c r="G89" s="171" t="s">
        <v>248</v>
      </c>
      <c r="H89" s="72"/>
      <c r="I89" s="72"/>
      <c r="J89" s="72"/>
      <c r="K89" s="72"/>
      <c r="L89" s="72"/>
      <c r="M89" s="81"/>
    </row>
    <row r="90" spans="2:13" x14ac:dyDescent="0.25">
      <c r="B90" s="187" t="s">
        <v>193</v>
      </c>
      <c r="C90" s="188"/>
      <c r="D90" s="188"/>
      <c r="E90" s="188"/>
      <c r="F90" s="188"/>
      <c r="G90" s="188"/>
      <c r="H90" s="188"/>
      <c r="I90" s="188"/>
      <c r="J90" s="188"/>
      <c r="K90" s="188"/>
      <c r="L90" s="188"/>
      <c r="M90" s="189"/>
    </row>
    <row r="91" spans="2:13" hidden="1" x14ac:dyDescent="0.25">
      <c r="B91" s="38" t="s">
        <v>40</v>
      </c>
      <c r="C91" s="39" t="s">
        <v>41</v>
      </c>
      <c r="D91" s="39" t="s">
        <v>42</v>
      </c>
      <c r="E91" s="26" t="s">
        <v>43</v>
      </c>
      <c r="F91" s="27" t="s">
        <v>44</v>
      </c>
      <c r="G91" s="27" t="s">
        <v>47</v>
      </c>
      <c r="H91" s="28" t="s">
        <v>48</v>
      </c>
      <c r="I91" s="28" t="s">
        <v>49</v>
      </c>
      <c r="J91" s="28" t="s">
        <v>50</v>
      </c>
      <c r="K91" s="28" t="s">
        <v>51</v>
      </c>
      <c r="L91" s="28" t="s">
        <v>52</v>
      </c>
      <c r="M91" s="29" t="s">
        <v>53</v>
      </c>
    </row>
    <row r="92" spans="2:13" ht="71.25" customHeight="1" x14ac:dyDescent="0.25">
      <c r="B92" s="25" t="str">
        <f>CONCATENATE("5.",Prüfkriterien_5[[#This Row],[Spalte2]])</f>
        <v>5.1</v>
      </c>
      <c r="C92" s="30">
        <f>ROW()-ROW(Prüfkriterien_5[[#Headers],[Spalte3]])</f>
        <v>1</v>
      </c>
      <c r="D92" s="30">
        <f>(Prüfkriterien_5[Spalte2]+50)/10</f>
        <v>5.0999999999999996</v>
      </c>
      <c r="E92" s="184" t="s">
        <v>178</v>
      </c>
      <c r="F92" s="37" t="s">
        <v>179</v>
      </c>
      <c r="G92" s="37" t="s">
        <v>249</v>
      </c>
      <c r="H92" s="54"/>
      <c r="I92" s="54"/>
      <c r="J92" s="54"/>
      <c r="K92" s="54"/>
      <c r="L92" s="54"/>
      <c r="M92" s="41"/>
    </row>
    <row r="93" spans="2:13" ht="53.25" customHeight="1" x14ac:dyDescent="0.25">
      <c r="B93" s="25" t="str">
        <f>CONCATENATE("5.",Prüfkriterien_5[[#This Row],[Spalte2]])</f>
        <v>5.2</v>
      </c>
      <c r="C93" s="30">
        <f>ROW()-ROW(Prüfkriterien_5[[#Headers],[Spalte3]])</f>
        <v>2</v>
      </c>
      <c r="D93" s="30">
        <f>(Prüfkriterien_5[Spalte2]+50)/10</f>
        <v>5.2</v>
      </c>
      <c r="E93" s="184" t="s">
        <v>178</v>
      </c>
      <c r="F93" s="37" t="s">
        <v>332</v>
      </c>
      <c r="G93" s="37" t="s">
        <v>180</v>
      </c>
      <c r="H93" s="54"/>
      <c r="I93" s="54"/>
      <c r="J93" s="54"/>
      <c r="K93" s="54"/>
      <c r="L93" s="54"/>
      <c r="M93" s="68"/>
    </row>
    <row r="94" spans="2:13" ht="40.950000000000003" customHeight="1" x14ac:dyDescent="0.25">
      <c r="B94" s="25" t="str">
        <f>CONCATENATE("5.",Prüfkriterien_5[[#This Row],[Spalte2]])</f>
        <v>5.3</v>
      </c>
      <c r="C94" s="30">
        <f>ROW()-ROW(Prüfkriterien_5[[#Headers],[Spalte3]])</f>
        <v>3</v>
      </c>
      <c r="D94" s="30">
        <f>(Prüfkriterien_5[Spalte2]+50)/10</f>
        <v>5.3</v>
      </c>
      <c r="E94" s="184" t="s">
        <v>181</v>
      </c>
      <c r="F94" s="37" t="s">
        <v>201</v>
      </c>
      <c r="G94" s="37" t="s">
        <v>250</v>
      </c>
      <c r="H94" s="54"/>
      <c r="I94" s="54"/>
      <c r="J94" s="54"/>
      <c r="K94" s="54"/>
      <c r="L94" s="54"/>
      <c r="M94" s="68"/>
    </row>
    <row r="95" spans="2:13" ht="75.75" customHeight="1" x14ac:dyDescent="0.25">
      <c r="B95" s="25" t="str">
        <f>CONCATENATE("5.",Prüfkriterien_5[[#This Row],[Spalte2]])</f>
        <v>5.4</v>
      </c>
      <c r="C95" s="30">
        <f>ROW()-ROW(Prüfkriterien_5[[#Headers],[Spalte3]])</f>
        <v>4</v>
      </c>
      <c r="D95" s="30">
        <f>(Prüfkriterien_5[Spalte2]+50)/10</f>
        <v>5.4</v>
      </c>
      <c r="E95" s="184" t="s">
        <v>181</v>
      </c>
      <c r="F95" s="37" t="s">
        <v>199</v>
      </c>
      <c r="G95" s="37" t="s">
        <v>333</v>
      </c>
      <c r="H95" s="54"/>
      <c r="I95" s="54"/>
      <c r="J95" s="54"/>
      <c r="K95" s="54"/>
      <c r="L95" s="54"/>
      <c r="M95" s="76"/>
    </row>
    <row r="96" spans="2:13" ht="58.5" customHeight="1" x14ac:dyDescent="0.25">
      <c r="B96" s="25" t="str">
        <f>CONCATENATE("5.",Prüfkriterien_5[[#This Row],[Spalte2]])</f>
        <v>5.5</v>
      </c>
      <c r="C96" s="30">
        <f>ROW()-ROW(Prüfkriterien_5[[#Headers],[Spalte3]])</f>
        <v>5</v>
      </c>
      <c r="D96" s="30">
        <f>(Prüfkriterien_5[Spalte2]+50)/10</f>
        <v>5.5</v>
      </c>
      <c r="E96" s="184" t="s">
        <v>181</v>
      </c>
      <c r="F96" s="171" t="s">
        <v>200</v>
      </c>
      <c r="G96" s="171" t="s">
        <v>251</v>
      </c>
      <c r="H96" s="54"/>
      <c r="I96" s="54"/>
      <c r="J96" s="54"/>
      <c r="K96" s="54"/>
      <c r="L96" s="54"/>
      <c r="M96" s="76"/>
    </row>
    <row r="97" spans="2:13" ht="87.75" customHeight="1" x14ac:dyDescent="0.25">
      <c r="B97" s="195" t="str">
        <f>CONCATENATE("5.",Prüfkriterien_5[[#This Row],[Spalte2]])</f>
        <v>5.6</v>
      </c>
      <c r="C97" s="196">
        <f>ROW()-ROW(Prüfkriterien_5[[#Headers],[Spalte3]])</f>
        <v>6</v>
      </c>
      <c r="D97" s="196">
        <f>(Prüfkriterien_5[Spalte2]+50)/10</f>
        <v>5.6</v>
      </c>
      <c r="E97" s="197" t="s">
        <v>182</v>
      </c>
      <c r="F97" s="171" t="s">
        <v>183</v>
      </c>
      <c r="G97" s="171" t="s">
        <v>252</v>
      </c>
      <c r="H97" s="72"/>
      <c r="I97" s="72"/>
      <c r="J97" s="72"/>
      <c r="K97" s="72"/>
      <c r="L97" s="72"/>
      <c r="M97" s="41"/>
    </row>
    <row r="98" spans="2:13" ht="137.25" customHeight="1" x14ac:dyDescent="0.25">
      <c r="B98" s="195" t="str">
        <f>CONCATENATE("5.",Prüfkriterien_5[[#This Row],[Spalte2]])</f>
        <v>5.7</v>
      </c>
      <c r="C98" s="196">
        <f>ROW()-ROW(Prüfkriterien_5[[#Headers],[Spalte3]])</f>
        <v>7</v>
      </c>
      <c r="D98" s="196">
        <f>(Prüfkriterien_5[Spalte2]+50)/10</f>
        <v>5.7</v>
      </c>
      <c r="E98" s="197" t="s">
        <v>182</v>
      </c>
      <c r="F98" s="171" t="s">
        <v>253</v>
      </c>
      <c r="G98" s="171" t="s">
        <v>334</v>
      </c>
      <c r="H98" s="72"/>
      <c r="I98" s="72"/>
      <c r="J98" s="72"/>
      <c r="K98" s="72"/>
      <c r="L98" s="72"/>
      <c r="M98" s="76"/>
    </row>
    <row r="99" spans="2:13" ht="45.75" customHeight="1" x14ac:dyDescent="0.25">
      <c r="B99" s="195" t="str">
        <f>CONCATENATE("5.",Prüfkriterien_5[[#This Row],[Spalte2]])</f>
        <v>5.8</v>
      </c>
      <c r="C99" s="196">
        <f>ROW()-ROW(Prüfkriterien_5[[#Headers],[Spalte3]])</f>
        <v>8</v>
      </c>
      <c r="D99" s="196">
        <f>(Prüfkriterien_5[Spalte2]+50)/10</f>
        <v>5.8</v>
      </c>
      <c r="E99" s="197" t="s">
        <v>182</v>
      </c>
      <c r="F99" s="171" t="s">
        <v>254</v>
      </c>
      <c r="G99" s="171" t="s">
        <v>255</v>
      </c>
      <c r="H99" s="72"/>
      <c r="I99" s="72"/>
      <c r="J99" s="72"/>
      <c r="K99" s="72"/>
      <c r="L99" s="72"/>
      <c r="M99" s="76"/>
    </row>
    <row r="100" spans="2:13" s="80" customFormat="1" ht="92.4" x14ac:dyDescent="0.25">
      <c r="B100" s="195" t="str">
        <f>CONCATENATE("5.",Prüfkriterien_5[[#This Row],[Spalte2]])</f>
        <v>5.9</v>
      </c>
      <c r="C100" s="196">
        <f>ROW()-ROW(Prüfkriterien_5[[#Headers],[Spalte3]])</f>
        <v>9</v>
      </c>
      <c r="D100" s="196">
        <f>(Prüfkriterien_5[Spalte2]+50)/10</f>
        <v>5.9</v>
      </c>
      <c r="E100" s="197" t="s">
        <v>184</v>
      </c>
      <c r="F100" s="171" t="s">
        <v>256</v>
      </c>
      <c r="G100" s="171" t="s">
        <v>335</v>
      </c>
      <c r="H100" s="72"/>
      <c r="I100" s="72"/>
      <c r="J100" s="72"/>
      <c r="K100" s="72"/>
      <c r="L100" s="72"/>
      <c r="M100" s="76"/>
    </row>
    <row r="101" spans="2:13" ht="79.2" x14ac:dyDescent="0.25">
      <c r="B101" s="195" t="str">
        <f>CONCATENATE("5.",Prüfkriterien_5[[#This Row],[Spalte2]])</f>
        <v>5.10</v>
      </c>
      <c r="C101" s="196">
        <f>ROW()-ROW(Prüfkriterien_5[[#Headers],[Spalte3]])</f>
        <v>10</v>
      </c>
      <c r="D101" s="196">
        <f>(Prüfkriterien_5[Spalte2]+50)/10</f>
        <v>6</v>
      </c>
      <c r="E101" s="197" t="s">
        <v>184</v>
      </c>
      <c r="F101" s="171" t="s">
        <v>257</v>
      </c>
      <c r="G101" s="171" t="s">
        <v>258</v>
      </c>
      <c r="H101" s="72"/>
      <c r="I101" s="72"/>
      <c r="J101" s="72"/>
      <c r="K101" s="72"/>
      <c r="L101" s="72"/>
      <c r="M101" s="76"/>
    </row>
    <row r="102" spans="2:13" s="80" customFormat="1" ht="79.2" x14ac:dyDescent="0.25">
      <c r="B102" s="195" t="str">
        <f>CONCATENATE("5.",Prüfkriterien_5[[#This Row],[Spalte2]])</f>
        <v>5.11</v>
      </c>
      <c r="C102" s="196">
        <f>ROW()-ROW(Prüfkriterien_5[[#Headers],[Spalte3]])</f>
        <v>11</v>
      </c>
      <c r="D102" s="196">
        <f>(Prüfkriterien_5[Spalte2]+50)/10</f>
        <v>6.1</v>
      </c>
      <c r="E102" s="197" t="s">
        <v>184</v>
      </c>
      <c r="F102" s="171" t="s">
        <v>259</v>
      </c>
      <c r="G102" s="171" t="s">
        <v>260</v>
      </c>
      <c r="H102" s="72"/>
      <c r="I102" s="72"/>
      <c r="J102" s="72"/>
      <c r="K102" s="72"/>
      <c r="L102" s="72"/>
      <c r="M102" s="76"/>
    </row>
    <row r="103" spans="2:13" ht="92.4" x14ac:dyDescent="0.25">
      <c r="B103" s="195" t="str">
        <f>CONCATENATE("5.",Prüfkriterien_5[[#This Row],[Spalte2]])</f>
        <v>5.12</v>
      </c>
      <c r="C103" s="196">
        <f>ROW()-ROW(Prüfkriterien_5[[#Headers],[Spalte3]])</f>
        <v>12</v>
      </c>
      <c r="D103" s="196">
        <f>(Prüfkriterien_5[Spalte2]+50)/10</f>
        <v>6.2</v>
      </c>
      <c r="E103" s="197" t="s">
        <v>184</v>
      </c>
      <c r="F103" s="171" t="s">
        <v>262</v>
      </c>
      <c r="G103" s="200" t="s">
        <v>202</v>
      </c>
      <c r="H103" s="72"/>
      <c r="I103" s="72"/>
      <c r="J103" s="72"/>
      <c r="K103" s="72"/>
      <c r="L103" s="72"/>
      <c r="M103" s="76"/>
    </row>
    <row r="104" spans="2:13" ht="52.8" x14ac:dyDescent="0.25">
      <c r="B104" s="195" t="str">
        <f>CONCATENATE("5.",Prüfkriterien_5[[#This Row],[Spalte2]])</f>
        <v>5.13</v>
      </c>
      <c r="C104" s="196">
        <f>ROW()-ROW(Prüfkriterien_5[[#Headers],[Spalte3]])</f>
        <v>13</v>
      </c>
      <c r="D104" s="196">
        <f>(Prüfkriterien_5[Spalte2]+50)/10</f>
        <v>6.3</v>
      </c>
      <c r="E104" s="197" t="s">
        <v>184</v>
      </c>
      <c r="F104" s="171" t="s">
        <v>263</v>
      </c>
      <c r="G104" s="200" t="s">
        <v>261</v>
      </c>
      <c r="H104" s="72"/>
      <c r="I104" s="72"/>
      <c r="J104" s="72"/>
      <c r="K104" s="72"/>
      <c r="L104" s="72"/>
      <c r="M104" s="76"/>
    </row>
    <row r="105" spans="2:13" s="80" customFormat="1" ht="52.8" x14ac:dyDescent="0.25">
      <c r="B105" s="195" t="str">
        <f>CONCATENATE("5.",Prüfkriterien_5[[#This Row],[Spalte2]])</f>
        <v>5.14</v>
      </c>
      <c r="C105" s="196">
        <f>ROW()-ROW(Prüfkriterien_5[[#Headers],[Spalte3]])</f>
        <v>14</v>
      </c>
      <c r="D105" s="196">
        <f>(Prüfkriterien_5[Spalte2]+50)/10</f>
        <v>6.4</v>
      </c>
      <c r="E105" s="197" t="s">
        <v>184</v>
      </c>
      <c r="F105" s="171" t="s">
        <v>265</v>
      </c>
      <c r="G105" s="200" t="s">
        <v>264</v>
      </c>
      <c r="H105" s="72"/>
      <c r="I105" s="72"/>
      <c r="J105" s="72"/>
      <c r="K105" s="72"/>
      <c r="L105" s="72"/>
      <c r="M105" s="76"/>
    </row>
    <row r="106" spans="2:13" s="80" customFormat="1" ht="52.8" x14ac:dyDescent="0.25">
      <c r="B106" s="195" t="str">
        <f>CONCATENATE("5.",Prüfkriterien_5[[#This Row],[Spalte2]])</f>
        <v>5.15</v>
      </c>
      <c r="C106" s="196">
        <f>ROW()-ROW(Prüfkriterien_5[[#Headers],[Spalte3]])</f>
        <v>15</v>
      </c>
      <c r="D106" s="196">
        <f>(Prüfkriterien_5[Spalte2]+50)/10</f>
        <v>6.5</v>
      </c>
      <c r="E106" s="197" t="s">
        <v>184</v>
      </c>
      <c r="F106" s="171" t="s">
        <v>266</v>
      </c>
      <c r="G106" s="200" t="s">
        <v>267</v>
      </c>
      <c r="H106" s="72"/>
      <c r="I106" s="72"/>
      <c r="J106" s="72"/>
      <c r="K106" s="72"/>
      <c r="L106" s="72"/>
      <c r="M106" s="76"/>
    </row>
    <row r="107" spans="2:13" s="80" customFormat="1" ht="52.8" x14ac:dyDescent="0.25">
      <c r="B107" s="195" t="str">
        <f>CONCATENATE("5.",Prüfkriterien_5[[#This Row],[Spalte2]])</f>
        <v>5.16</v>
      </c>
      <c r="C107" s="196">
        <f>ROW()-ROW(Prüfkriterien_5[[#Headers],[Spalte3]])</f>
        <v>16</v>
      </c>
      <c r="D107" s="196">
        <f>(Prüfkriterien_5[Spalte2]+50)/10</f>
        <v>6.6</v>
      </c>
      <c r="E107" s="197" t="s">
        <v>184</v>
      </c>
      <c r="F107" s="171" t="s">
        <v>268</v>
      </c>
      <c r="G107" s="200" t="s">
        <v>269</v>
      </c>
      <c r="H107" s="72"/>
      <c r="I107" s="72"/>
      <c r="J107" s="72"/>
      <c r="K107" s="72"/>
      <c r="L107" s="72"/>
      <c r="M107" s="76"/>
    </row>
    <row r="108" spans="2:13" s="80" customFormat="1" ht="60.75" customHeight="1" x14ac:dyDescent="0.25">
      <c r="B108" s="195" t="str">
        <f>CONCATENATE("5.",Prüfkriterien_5[[#This Row],[Spalte2]])</f>
        <v>5.17</v>
      </c>
      <c r="C108" s="196">
        <f>ROW()-ROW(Prüfkriterien_5[[#Headers],[Spalte3]])</f>
        <v>17</v>
      </c>
      <c r="D108" s="196">
        <f>(Prüfkriterien_5[Spalte2]+50)/10</f>
        <v>6.7</v>
      </c>
      <c r="E108" s="197" t="s">
        <v>184</v>
      </c>
      <c r="F108" s="171" t="s">
        <v>270</v>
      </c>
      <c r="G108" s="171" t="s">
        <v>271</v>
      </c>
      <c r="H108" s="72"/>
      <c r="I108" s="72"/>
      <c r="J108" s="72"/>
      <c r="K108" s="72"/>
      <c r="L108" s="72"/>
      <c r="M108" s="76"/>
    </row>
    <row r="109" spans="2:13" s="80" customFormat="1" ht="201" customHeight="1" x14ac:dyDescent="0.25">
      <c r="B109" s="198" t="str">
        <f>CONCATENATE("5.",Prüfkriterien_5[[#This Row],[Spalte2]])</f>
        <v>5.18</v>
      </c>
      <c r="C109" s="199">
        <f>ROW()-ROW(Prüfkriterien_5[[#Headers],[Spalte3]])</f>
        <v>18</v>
      </c>
      <c r="D109" s="199">
        <f>(Prüfkriterien_5[Spalte2]+50)/10</f>
        <v>6.8</v>
      </c>
      <c r="E109" s="197" t="s">
        <v>184</v>
      </c>
      <c r="F109" s="171" t="s">
        <v>272</v>
      </c>
      <c r="G109" s="200" t="s">
        <v>294</v>
      </c>
      <c r="H109" s="72"/>
      <c r="I109" s="72"/>
      <c r="J109" s="72"/>
      <c r="K109" s="72"/>
      <c r="L109" s="72"/>
      <c r="M109" s="76"/>
    </row>
    <row r="110" spans="2:13" ht="13.2" customHeight="1" x14ac:dyDescent="0.25">
      <c r="B110" s="187" t="s">
        <v>203</v>
      </c>
      <c r="C110" s="188"/>
      <c r="D110" s="188"/>
      <c r="E110" s="188"/>
      <c r="F110" s="188"/>
      <c r="G110" s="188"/>
      <c r="H110" s="188"/>
      <c r="I110" s="188"/>
      <c r="J110" s="188"/>
      <c r="K110" s="188"/>
      <c r="L110" s="188"/>
      <c r="M110" s="189"/>
    </row>
    <row r="111" spans="2:13" hidden="1" x14ac:dyDescent="0.25">
      <c r="B111" s="38" t="s">
        <v>40</v>
      </c>
      <c r="C111" s="39" t="s">
        <v>41</v>
      </c>
      <c r="D111" s="39" t="s">
        <v>42</v>
      </c>
      <c r="E111" s="26" t="s">
        <v>43</v>
      </c>
      <c r="F111" s="27" t="s">
        <v>44</v>
      </c>
      <c r="G111" s="27" t="s">
        <v>47</v>
      </c>
      <c r="H111" s="28" t="s">
        <v>48</v>
      </c>
      <c r="I111" s="28" t="s">
        <v>49</v>
      </c>
      <c r="J111" s="28" t="s">
        <v>50</v>
      </c>
      <c r="K111" s="28" t="s">
        <v>51</v>
      </c>
      <c r="L111" s="28" t="s">
        <v>52</v>
      </c>
      <c r="M111" s="29" t="s">
        <v>53</v>
      </c>
    </row>
    <row r="112" spans="2:13" s="80" customFormat="1" ht="139.5" customHeight="1" x14ac:dyDescent="0.25">
      <c r="B112" s="195" t="str">
        <f>CONCATENATE("6.",Prüfkriterien_6[[#This Row],[Spalte2]])</f>
        <v>6.1</v>
      </c>
      <c r="C112" s="196">
        <f>ROW()-ROW(Prüfkriterien_6[[#Headers],[Spalte3]])</f>
        <v>1</v>
      </c>
      <c r="D112" s="196">
        <f>(Prüfkriterien_6[Spalte2]+60)/10</f>
        <v>6.1</v>
      </c>
      <c r="E112" s="197" t="s">
        <v>185</v>
      </c>
      <c r="F112" s="171" t="s">
        <v>273</v>
      </c>
      <c r="G112" s="171" t="s">
        <v>295</v>
      </c>
      <c r="H112" s="72"/>
      <c r="I112" s="72"/>
      <c r="J112" s="72"/>
      <c r="K112" s="72"/>
      <c r="L112" s="72"/>
      <c r="M112" s="76"/>
    </row>
    <row r="113" spans="2:13" s="80" customFormat="1" ht="114" customHeight="1" x14ac:dyDescent="0.25">
      <c r="B113" s="195" t="str">
        <f>CONCATENATE("6.",Prüfkriterien_6[[#This Row],[Spalte2]])</f>
        <v>6.2</v>
      </c>
      <c r="C113" s="196">
        <f>ROW()-ROW(Prüfkriterien_6[[#Headers],[Spalte3]])</f>
        <v>2</v>
      </c>
      <c r="D113" s="196">
        <f>(Prüfkriterien_6[Spalte2]+60)/10</f>
        <v>6.2</v>
      </c>
      <c r="E113" s="197" t="s">
        <v>185</v>
      </c>
      <c r="F113" s="171" t="s">
        <v>296</v>
      </c>
      <c r="G113" s="171" t="s">
        <v>297</v>
      </c>
      <c r="H113" s="72"/>
      <c r="I113" s="72"/>
      <c r="J113" s="72"/>
      <c r="K113" s="72"/>
      <c r="L113" s="72"/>
      <c r="M113" s="76"/>
    </row>
    <row r="114" spans="2:13" x14ac:dyDescent="0.25">
      <c r="B114" s="187" t="s">
        <v>204</v>
      </c>
      <c r="C114" s="188"/>
      <c r="D114" s="188"/>
      <c r="E114" s="188"/>
      <c r="F114" s="188"/>
      <c r="G114" s="188"/>
      <c r="H114" s="188"/>
      <c r="I114" s="188"/>
      <c r="J114" s="188"/>
      <c r="K114" s="188"/>
      <c r="L114" s="188"/>
      <c r="M114" s="189"/>
    </row>
    <row r="115" spans="2:13" hidden="1" x14ac:dyDescent="0.25">
      <c r="B115" s="38" t="s">
        <v>40</v>
      </c>
      <c r="C115" s="39" t="s">
        <v>41</v>
      </c>
      <c r="D115" s="39" t="s">
        <v>42</v>
      </c>
      <c r="E115" s="26" t="s">
        <v>43</v>
      </c>
      <c r="F115" s="27" t="s">
        <v>44</v>
      </c>
      <c r="G115" s="27" t="s">
        <v>47</v>
      </c>
      <c r="H115" s="28" t="s">
        <v>48</v>
      </c>
      <c r="I115" s="28" t="s">
        <v>49</v>
      </c>
      <c r="J115" s="28" t="s">
        <v>50</v>
      </c>
      <c r="K115" s="28" t="s">
        <v>51</v>
      </c>
      <c r="L115" s="28" t="s">
        <v>52</v>
      </c>
      <c r="M115" s="29" t="s">
        <v>53</v>
      </c>
    </row>
    <row r="116" spans="2:13" s="80" customFormat="1" ht="39.6" x14ac:dyDescent="0.25">
      <c r="B116" s="195" t="str">
        <f>CONCATENATE("7.",Prüfkriterien_7[[#This Row],[Spalte2]])</f>
        <v>7.1</v>
      </c>
      <c r="C116" s="196">
        <f>ROW()-ROW(Prüfkriterien_7[[#Headers],[Spalte3]])</f>
        <v>1</v>
      </c>
      <c r="D116" s="196">
        <f>(Prüfkriterien_7[Spalte2]+70)/10</f>
        <v>7.1</v>
      </c>
      <c r="E116" s="197" t="s">
        <v>205</v>
      </c>
      <c r="F116" s="171" t="s">
        <v>274</v>
      </c>
      <c r="G116" s="171" t="s">
        <v>276</v>
      </c>
      <c r="H116" s="72"/>
      <c r="I116" s="72"/>
      <c r="J116" s="72"/>
      <c r="K116" s="72"/>
      <c r="L116" s="72"/>
      <c r="M116" s="76"/>
    </row>
    <row r="117" spans="2:13" s="80" customFormat="1" ht="125.25" customHeight="1" x14ac:dyDescent="0.25">
      <c r="B117" s="198" t="str">
        <f>CONCATENATE("7.",Prüfkriterien_7[[#This Row],[Spalte2]])</f>
        <v>7.2</v>
      </c>
      <c r="C117" s="199">
        <f>ROW()-ROW(Prüfkriterien_7[[#Headers],[Spalte3]])</f>
        <v>2</v>
      </c>
      <c r="D117" s="199">
        <f>(Prüfkriterien_7[Spalte2]+70)/10</f>
        <v>7.2</v>
      </c>
      <c r="E117" s="197" t="s">
        <v>190</v>
      </c>
      <c r="F117" s="171" t="s">
        <v>275</v>
      </c>
      <c r="G117" s="171" t="s">
        <v>291</v>
      </c>
      <c r="H117" s="72"/>
      <c r="I117" s="72"/>
      <c r="J117" s="72"/>
      <c r="K117" s="72"/>
      <c r="L117" s="72"/>
      <c r="M117" s="76"/>
    </row>
    <row r="118" spans="2:13" s="80" customFormat="1" ht="64.5" customHeight="1" x14ac:dyDescent="0.25">
      <c r="B118" s="195" t="str">
        <f>CONCATENATE("7.",Prüfkriterien_7[[#This Row],[Spalte2]])</f>
        <v>7.3</v>
      </c>
      <c r="C118" s="196">
        <f>ROW()-ROW(Prüfkriterien_7[[#Headers],[Spalte3]])</f>
        <v>3</v>
      </c>
      <c r="D118" s="196">
        <f>(Prüfkriterien_7[Spalte2]+70)/10</f>
        <v>7.3</v>
      </c>
      <c r="E118" s="197" t="s">
        <v>191</v>
      </c>
      <c r="F118" s="171" t="s">
        <v>277</v>
      </c>
      <c r="G118" s="171" t="s">
        <v>283</v>
      </c>
      <c r="H118" s="72"/>
      <c r="I118" s="72"/>
      <c r="J118" s="72"/>
      <c r="K118" s="72"/>
      <c r="L118" s="72"/>
      <c r="M118" s="76"/>
    </row>
    <row r="119" spans="2:13" s="80" customFormat="1" ht="50.25" customHeight="1" x14ac:dyDescent="0.25">
      <c r="B119" s="195" t="str">
        <f>CONCATENATE("7.",Prüfkriterien_7[[#This Row],[Spalte2]])</f>
        <v>7.4</v>
      </c>
      <c r="C119" s="196">
        <f>ROW()-ROW(Prüfkriterien_7[[#Headers],[Spalte3]])</f>
        <v>4</v>
      </c>
      <c r="D119" s="196">
        <f>(Prüfkriterien_7[Spalte2]+70)/10</f>
        <v>7.4</v>
      </c>
      <c r="E119" s="197" t="s">
        <v>191</v>
      </c>
      <c r="F119" s="171" t="s">
        <v>282</v>
      </c>
      <c r="G119" s="171" t="s">
        <v>278</v>
      </c>
      <c r="H119" s="72"/>
      <c r="I119" s="72"/>
      <c r="J119" s="72"/>
      <c r="K119" s="72"/>
      <c r="L119" s="72"/>
      <c r="M119" s="76"/>
    </row>
    <row r="120" spans="2:13" s="80" customFormat="1" ht="52.8" x14ac:dyDescent="0.25">
      <c r="B120" s="195" t="str">
        <f>CONCATENATE("7.",Prüfkriterien_7[[#This Row],[Spalte2]])</f>
        <v>7.5</v>
      </c>
      <c r="C120" s="196">
        <f>ROW()-ROW(Prüfkriterien_7[[#Headers],[Spalte3]])</f>
        <v>5</v>
      </c>
      <c r="D120" s="196">
        <f>(Prüfkriterien_7[Spalte2]+70)/10</f>
        <v>7.5</v>
      </c>
      <c r="E120" s="197" t="s">
        <v>191</v>
      </c>
      <c r="F120" s="171" t="s">
        <v>281</v>
      </c>
      <c r="G120" s="171" t="s">
        <v>280</v>
      </c>
      <c r="H120" s="72"/>
      <c r="I120" s="72" t="s">
        <v>37</v>
      </c>
      <c r="J120" s="72" t="s">
        <v>37</v>
      </c>
      <c r="K120" s="72"/>
      <c r="L120" s="72"/>
      <c r="M120" s="76"/>
    </row>
    <row r="121" spans="2:13" s="80" customFormat="1" ht="71.55" customHeight="1" x14ac:dyDescent="0.25">
      <c r="B121" s="195" t="str">
        <f>CONCATENATE("7.",Prüfkriterien_7[[#This Row],[Spalte2]])</f>
        <v>7.6</v>
      </c>
      <c r="C121" s="196">
        <f>ROW()-ROW(Prüfkriterien_7[[#Headers],[Spalte3]])</f>
        <v>6</v>
      </c>
      <c r="D121" s="196">
        <f>(Prüfkriterien_7[Spalte2]+70)/10</f>
        <v>7.6</v>
      </c>
      <c r="E121" s="197" t="s">
        <v>191</v>
      </c>
      <c r="F121" s="171" t="s">
        <v>298</v>
      </c>
      <c r="G121" s="171" t="s">
        <v>279</v>
      </c>
      <c r="H121" s="72"/>
      <c r="I121" s="72"/>
      <c r="J121" s="72"/>
      <c r="K121" s="72"/>
      <c r="L121" s="72"/>
      <c r="M121" s="76"/>
    </row>
    <row r="122" spans="2:13" s="80" customFormat="1" ht="138" customHeight="1" x14ac:dyDescent="0.25">
      <c r="B122" s="195" t="str">
        <f>CONCATENATE("7.",Prüfkriterien_7[[#This Row],[Spalte2]])</f>
        <v>7.7</v>
      </c>
      <c r="C122" s="196">
        <f>ROW()-ROW(Prüfkriterien_7[[#Headers],[Spalte3]])</f>
        <v>7</v>
      </c>
      <c r="D122" s="196">
        <f>(Prüfkriterien_7[Spalte2]+70)/10</f>
        <v>7.7</v>
      </c>
      <c r="E122" s="197"/>
      <c r="F122" s="171" t="s">
        <v>299</v>
      </c>
      <c r="G122" s="171" t="s">
        <v>300</v>
      </c>
      <c r="H122" s="72"/>
      <c r="I122" s="72"/>
      <c r="J122" s="72"/>
      <c r="K122" s="72"/>
      <c r="L122" s="72"/>
      <c r="M122" s="76"/>
    </row>
    <row r="123" spans="2:13" s="80" customFormat="1" ht="132.75" customHeight="1" x14ac:dyDescent="0.25">
      <c r="B123" s="195" t="str">
        <f>CONCATENATE("7.",Prüfkriterien_7[[#This Row],[Spalte2]])</f>
        <v>7.8</v>
      </c>
      <c r="C123" s="196">
        <f>ROW()-ROW(Prüfkriterien_7[[#Headers],[Spalte3]])</f>
        <v>8</v>
      </c>
      <c r="D123" s="196">
        <f>(Prüfkriterien_7[Spalte2]+70)/10</f>
        <v>7.8</v>
      </c>
      <c r="E123" s="197" t="s">
        <v>191</v>
      </c>
      <c r="F123" s="171" t="s">
        <v>292</v>
      </c>
      <c r="G123" s="171" t="s">
        <v>278</v>
      </c>
      <c r="H123" s="72"/>
      <c r="I123" s="72"/>
      <c r="J123" s="72"/>
      <c r="K123" s="72"/>
      <c r="L123" s="72"/>
      <c r="M123" s="76"/>
    </row>
    <row r="124" spans="2:13" hidden="1" x14ac:dyDescent="0.25">
      <c r="B124" s="128" t="s">
        <v>66</v>
      </c>
      <c r="C124" s="129"/>
      <c r="D124" s="129"/>
      <c r="E124" s="129"/>
      <c r="F124" s="129"/>
      <c r="G124" s="129"/>
      <c r="H124" s="129"/>
      <c r="I124" s="129"/>
      <c r="J124" s="129"/>
      <c r="K124" s="129"/>
      <c r="L124" s="129"/>
      <c r="M124" s="130"/>
    </row>
    <row r="125" spans="2:13" hidden="1" x14ac:dyDescent="0.25">
      <c r="B125" s="38" t="s">
        <v>40</v>
      </c>
      <c r="C125" s="39" t="s">
        <v>41</v>
      </c>
      <c r="D125" s="39" t="s">
        <v>42</v>
      </c>
      <c r="E125" s="26" t="s">
        <v>43</v>
      </c>
      <c r="F125" s="27" t="s">
        <v>44</v>
      </c>
      <c r="G125" s="27" t="s">
        <v>47</v>
      </c>
      <c r="H125" s="28" t="s">
        <v>48</v>
      </c>
      <c r="I125" s="28" t="s">
        <v>49</v>
      </c>
      <c r="J125" s="28" t="s">
        <v>50</v>
      </c>
      <c r="K125" s="28" t="s">
        <v>51</v>
      </c>
      <c r="L125" s="28" t="s">
        <v>52</v>
      </c>
      <c r="M125" s="29" t="s">
        <v>53</v>
      </c>
    </row>
    <row r="126" spans="2:13" hidden="1" x14ac:dyDescent="0.25">
      <c r="B126" s="38" t="str">
        <f>CONCATENATE("8.",Prüfkriterien_8[[#This Row],[Spalte2]])</f>
        <v>8.1</v>
      </c>
      <c r="C126" s="39">
        <f>ROW()-ROW(Prüfkriterien_8[[#Headers],[Spalte3]])</f>
        <v>1</v>
      </c>
      <c r="D126" s="39">
        <f>(Prüfkriterien_8[Spalte2]+80)/10</f>
        <v>8.1</v>
      </c>
      <c r="E126" s="26"/>
      <c r="F126" s="27"/>
      <c r="G126" s="27"/>
      <c r="H126" s="54"/>
      <c r="I126" s="54"/>
      <c r="J126" s="54"/>
      <c r="K126" s="54"/>
      <c r="L126" s="54"/>
      <c r="M126" s="41"/>
    </row>
    <row r="127" spans="2:13" hidden="1" x14ac:dyDescent="0.25">
      <c r="B127" s="45" t="str">
        <f>CONCATENATE("8.",Prüfkriterien_8[[#This Row],[Spalte2]])</f>
        <v>8.2</v>
      </c>
      <c r="C127" s="46">
        <f>ROW()-ROW(Prüfkriterien_8[[#Headers],[Spalte3]])</f>
        <v>2</v>
      </c>
      <c r="D127" s="46">
        <f>(Prüfkriterien_8[Spalte2]+80)/10</f>
        <v>8.1999999999999993</v>
      </c>
      <c r="E127" s="47"/>
      <c r="F127" s="48"/>
      <c r="G127" s="48"/>
      <c r="H127" s="54"/>
      <c r="I127" s="54"/>
      <c r="J127" s="54"/>
      <c r="K127" s="54"/>
      <c r="L127" s="54"/>
      <c r="M127" s="68"/>
    </row>
    <row r="128" spans="2:13" hidden="1" x14ac:dyDescent="0.25">
      <c r="B128" s="38" t="str">
        <f>CONCATENATE("8.",Prüfkriterien_8[[#This Row],[Spalte2]])</f>
        <v>8.3</v>
      </c>
      <c r="C128" s="39">
        <f>ROW()-ROW(Prüfkriterien_8[[#Headers],[Spalte3]])</f>
        <v>3</v>
      </c>
      <c r="D128" s="39">
        <f>(Prüfkriterien_8[Spalte2]+80)/10</f>
        <v>8.3000000000000007</v>
      </c>
      <c r="E128" s="26"/>
      <c r="F128" s="27"/>
      <c r="G128" s="27"/>
      <c r="H128" s="54"/>
      <c r="I128" s="54"/>
      <c r="J128" s="54"/>
      <c r="K128" s="54"/>
      <c r="L128" s="54"/>
      <c r="M128" s="41"/>
    </row>
    <row r="129" spans="2:13" hidden="1" x14ac:dyDescent="0.25">
      <c r="B129" s="38" t="str">
        <f>CONCATENATE("8.",Prüfkriterien_8[[#This Row],[Spalte2]])</f>
        <v>8.4</v>
      </c>
      <c r="C129" s="39">
        <f>ROW()-ROW(Prüfkriterien_8[[#Headers],[Spalte3]])</f>
        <v>4</v>
      </c>
      <c r="D129" s="39">
        <f>(Prüfkriterien_8[Spalte2]+80)/10</f>
        <v>8.4</v>
      </c>
      <c r="E129" s="26"/>
      <c r="F129" s="27"/>
      <c r="G129" s="27"/>
      <c r="H129" s="54"/>
      <c r="I129" s="54"/>
      <c r="J129" s="54"/>
      <c r="K129" s="54"/>
      <c r="L129" s="54"/>
      <c r="M129" s="41"/>
    </row>
    <row r="130" spans="2:13" hidden="1" x14ac:dyDescent="0.25">
      <c r="B130" s="45" t="str">
        <f>CONCATENATE("8.",Prüfkriterien_8[[#This Row],[Spalte2]])</f>
        <v>8.5</v>
      </c>
      <c r="C130" s="46">
        <f>ROW()-ROW(Prüfkriterien_8[[#Headers],[Spalte3]])</f>
        <v>5</v>
      </c>
      <c r="D130" s="46">
        <f>(Prüfkriterien_8[Spalte2]+80)/10</f>
        <v>8.5</v>
      </c>
      <c r="E130" s="47"/>
      <c r="F130" s="48"/>
      <c r="G130" s="48"/>
      <c r="H130" s="54"/>
      <c r="I130" s="54"/>
      <c r="J130" s="54"/>
      <c r="K130" s="54"/>
      <c r="L130" s="54"/>
      <c r="M130" s="68"/>
    </row>
    <row r="131" spans="2:13" hidden="1" x14ac:dyDescent="0.25">
      <c r="B131" s="128" t="s">
        <v>67</v>
      </c>
      <c r="C131" s="129"/>
      <c r="D131" s="129"/>
      <c r="E131" s="129"/>
      <c r="F131" s="129"/>
      <c r="G131" s="129"/>
      <c r="H131" s="129"/>
      <c r="I131" s="129"/>
      <c r="J131" s="129"/>
      <c r="K131" s="129"/>
      <c r="L131" s="129"/>
      <c r="M131" s="130"/>
    </row>
    <row r="132" spans="2:13" hidden="1" x14ac:dyDescent="0.25">
      <c r="B132" s="38" t="s">
        <v>40</v>
      </c>
      <c r="C132" s="39" t="s">
        <v>41</v>
      </c>
      <c r="D132" s="39" t="s">
        <v>42</v>
      </c>
      <c r="E132" s="26" t="s">
        <v>43</v>
      </c>
      <c r="F132" s="27" t="s">
        <v>44</v>
      </c>
      <c r="G132" s="27" t="s">
        <v>47</v>
      </c>
      <c r="H132" s="28" t="s">
        <v>48</v>
      </c>
      <c r="I132" s="28" t="s">
        <v>49</v>
      </c>
      <c r="J132" s="28" t="s">
        <v>50</v>
      </c>
      <c r="K132" s="28" t="s">
        <v>51</v>
      </c>
      <c r="L132" s="28" t="s">
        <v>52</v>
      </c>
      <c r="M132" s="29" t="s">
        <v>53</v>
      </c>
    </row>
    <row r="133" spans="2:13" hidden="1" x14ac:dyDescent="0.25">
      <c r="B133" s="38" t="str">
        <f>CONCATENATE("9.",Prüfkriterien_9[[#This Row],[Spalte2]])</f>
        <v>9.1</v>
      </c>
      <c r="C133" s="39">
        <f>ROW()-ROW(Prüfkriterien_9[[#Headers],[Spalte3]])</f>
        <v>1</v>
      </c>
      <c r="D133" s="39">
        <f>(Prüfkriterien_9[Spalte2]+90)/10</f>
        <v>9.1</v>
      </c>
      <c r="E133" s="26"/>
      <c r="F133" s="27"/>
      <c r="G133" s="27"/>
      <c r="H133" s="54"/>
      <c r="I133" s="54"/>
      <c r="J133" s="54"/>
      <c r="K133" s="54"/>
      <c r="L133" s="54"/>
      <c r="M133" s="41"/>
    </row>
    <row r="134" spans="2:13" hidden="1" x14ac:dyDescent="0.25">
      <c r="B134" s="45" t="str">
        <f>CONCATENATE("9.",Prüfkriterien_9[[#This Row],[Spalte2]])</f>
        <v>9.2</v>
      </c>
      <c r="C134" s="46">
        <f>ROW()-ROW(Prüfkriterien_9[[#Headers],[Spalte3]])</f>
        <v>2</v>
      </c>
      <c r="D134" s="46">
        <f>(Prüfkriterien_9[Spalte2]+90)/10</f>
        <v>9.1999999999999993</v>
      </c>
      <c r="E134" s="47"/>
      <c r="F134" s="48"/>
      <c r="G134" s="48"/>
      <c r="H134" s="54"/>
      <c r="I134" s="54"/>
      <c r="J134" s="54"/>
      <c r="K134" s="54"/>
      <c r="L134" s="54"/>
      <c r="M134" s="68"/>
    </row>
    <row r="135" spans="2:13" hidden="1" x14ac:dyDescent="0.25">
      <c r="B135" s="38" t="str">
        <f>CONCATENATE("9.",Prüfkriterien_9[[#This Row],[Spalte2]])</f>
        <v>9.3</v>
      </c>
      <c r="C135" s="39">
        <f>ROW()-ROW(Prüfkriterien_9[[#Headers],[Spalte3]])</f>
        <v>3</v>
      </c>
      <c r="D135" s="39">
        <f>(Prüfkriterien_9[Spalte2]+90)/10</f>
        <v>9.3000000000000007</v>
      </c>
      <c r="E135" s="26"/>
      <c r="F135" s="27"/>
      <c r="G135" s="27"/>
      <c r="H135" s="54"/>
      <c r="I135" s="54"/>
      <c r="J135" s="54"/>
      <c r="K135" s="54"/>
      <c r="L135" s="54"/>
      <c r="M135" s="41"/>
    </row>
    <row r="136" spans="2:13" hidden="1" x14ac:dyDescent="0.25">
      <c r="B136" s="38" t="str">
        <f>CONCATENATE("9.",Prüfkriterien_9[[#This Row],[Spalte2]])</f>
        <v>9.4</v>
      </c>
      <c r="C136" s="39">
        <f>ROW()-ROW(Prüfkriterien_9[[#Headers],[Spalte3]])</f>
        <v>4</v>
      </c>
      <c r="D136" s="39">
        <f>(Prüfkriterien_9[Spalte2]+90)/10</f>
        <v>9.4</v>
      </c>
      <c r="E136" s="26"/>
      <c r="F136" s="27"/>
      <c r="G136" s="27"/>
      <c r="H136" s="54"/>
      <c r="I136" s="54"/>
      <c r="J136" s="54"/>
      <c r="K136" s="54"/>
      <c r="L136" s="54"/>
      <c r="M136" s="41"/>
    </row>
    <row r="137" spans="2:13" hidden="1" x14ac:dyDescent="0.25">
      <c r="B137" s="45" t="str">
        <f>CONCATENATE("9.",Prüfkriterien_9[[#This Row],[Spalte2]])</f>
        <v>9.5</v>
      </c>
      <c r="C137" s="46">
        <f>ROW()-ROW(Prüfkriterien_9[[#Headers],[Spalte3]])</f>
        <v>5</v>
      </c>
      <c r="D137" s="46">
        <f>(Prüfkriterien_9[Spalte2]+90)/10</f>
        <v>9.5</v>
      </c>
      <c r="E137" s="47"/>
      <c r="F137" s="48"/>
      <c r="G137" s="48"/>
      <c r="H137" s="54"/>
      <c r="I137" s="54"/>
      <c r="J137" s="54"/>
      <c r="K137" s="54"/>
      <c r="L137" s="54"/>
      <c r="M137" s="68"/>
    </row>
    <row r="138" spans="2:13" hidden="1" x14ac:dyDescent="0.25">
      <c r="B138" s="128" t="s">
        <v>68</v>
      </c>
      <c r="C138" s="129"/>
      <c r="D138" s="129"/>
      <c r="E138" s="129"/>
      <c r="F138" s="129"/>
      <c r="G138" s="129"/>
      <c r="H138" s="129"/>
      <c r="I138" s="129"/>
      <c r="J138" s="129"/>
      <c r="K138" s="129"/>
      <c r="L138" s="129"/>
      <c r="M138" s="130"/>
    </row>
    <row r="139" spans="2:13" hidden="1" x14ac:dyDescent="0.25">
      <c r="B139" s="38" t="s">
        <v>40</v>
      </c>
      <c r="C139" s="39" t="s">
        <v>41</v>
      </c>
      <c r="D139" s="39" t="s">
        <v>42</v>
      </c>
      <c r="E139" s="26" t="s">
        <v>43</v>
      </c>
      <c r="F139" s="27" t="s">
        <v>44</v>
      </c>
      <c r="G139" s="27" t="s">
        <v>47</v>
      </c>
      <c r="H139" s="28" t="s">
        <v>48</v>
      </c>
      <c r="I139" s="28" t="s">
        <v>49</v>
      </c>
      <c r="J139" s="28" t="s">
        <v>50</v>
      </c>
      <c r="K139" s="28" t="s">
        <v>51</v>
      </c>
      <c r="L139" s="28" t="s">
        <v>52</v>
      </c>
      <c r="M139" s="29" t="s">
        <v>53</v>
      </c>
    </row>
    <row r="140" spans="2:13" hidden="1" x14ac:dyDescent="0.25">
      <c r="B140" s="38" t="str">
        <f>CONCATENATE("10.",Prüfkriterien_10[[#This Row],[Spalte2]])</f>
        <v>10.1</v>
      </c>
      <c r="C140" s="39">
        <f>ROW()-ROW(Prüfkriterien_10[[#Headers],[Spalte3]])</f>
        <v>1</v>
      </c>
      <c r="D140" s="39">
        <f>(Prüfkriterien_10[Spalte2]+100)/10</f>
        <v>10.1</v>
      </c>
      <c r="E140" s="26"/>
      <c r="F140" s="27"/>
      <c r="G140" s="27"/>
      <c r="H140" s="54"/>
      <c r="I140" s="54"/>
      <c r="J140" s="54"/>
      <c r="K140" s="54"/>
      <c r="L140" s="54"/>
      <c r="M140" s="41"/>
    </row>
    <row r="141" spans="2:13" hidden="1" x14ac:dyDescent="0.25">
      <c r="B141" s="45" t="str">
        <f>CONCATENATE("10.",Prüfkriterien_10[[#This Row],[Spalte2]])</f>
        <v>10.2</v>
      </c>
      <c r="C141" s="46">
        <f>ROW()-ROW(Prüfkriterien_10[[#Headers],[Spalte3]])</f>
        <v>2</v>
      </c>
      <c r="D141" s="46">
        <f>(Prüfkriterien_10[Spalte2]+100)/10</f>
        <v>10.199999999999999</v>
      </c>
      <c r="E141" s="47"/>
      <c r="F141" s="48"/>
      <c r="G141" s="48"/>
      <c r="H141" s="54"/>
      <c r="I141" s="54"/>
      <c r="J141" s="54"/>
      <c r="K141" s="54"/>
      <c r="L141" s="54"/>
      <c r="M141" s="68"/>
    </row>
    <row r="142" spans="2:13" hidden="1" x14ac:dyDescent="0.25">
      <c r="B142" s="38" t="str">
        <f>CONCATENATE("10.",Prüfkriterien_10[[#This Row],[Spalte2]])</f>
        <v>10.3</v>
      </c>
      <c r="C142" s="39">
        <f>ROW()-ROW(Prüfkriterien_10[[#Headers],[Spalte3]])</f>
        <v>3</v>
      </c>
      <c r="D142" s="39">
        <f>(Prüfkriterien_10[Spalte2]+100)/10</f>
        <v>10.3</v>
      </c>
      <c r="E142" s="26"/>
      <c r="F142" s="27"/>
      <c r="G142" s="27"/>
      <c r="H142" s="54"/>
      <c r="I142" s="54"/>
      <c r="J142" s="54"/>
      <c r="K142" s="54"/>
      <c r="L142" s="54"/>
      <c r="M142" s="41"/>
    </row>
    <row r="143" spans="2:13" hidden="1" x14ac:dyDescent="0.25">
      <c r="B143" s="38" t="str">
        <f>CONCATENATE("10.",Prüfkriterien_10[[#This Row],[Spalte2]])</f>
        <v>10.4</v>
      </c>
      <c r="C143" s="39">
        <f>ROW()-ROW(Prüfkriterien_10[[#Headers],[Spalte3]])</f>
        <v>4</v>
      </c>
      <c r="D143" s="39">
        <f>(Prüfkriterien_10[Spalte2]+100)/10</f>
        <v>10.4</v>
      </c>
      <c r="E143" s="26"/>
      <c r="F143" s="27"/>
      <c r="G143" s="27"/>
      <c r="H143" s="54"/>
      <c r="I143" s="54"/>
      <c r="J143" s="54"/>
      <c r="K143" s="54"/>
      <c r="L143" s="54"/>
      <c r="M143" s="41"/>
    </row>
    <row r="144" spans="2:13" hidden="1" x14ac:dyDescent="0.25">
      <c r="B144" s="45" t="str">
        <f>CONCATENATE("10.",Prüfkriterien_10[[#This Row],[Spalte2]])</f>
        <v>10.5</v>
      </c>
      <c r="C144" s="46">
        <f>ROW()-ROW(Prüfkriterien_10[[#Headers],[Spalte3]])</f>
        <v>5</v>
      </c>
      <c r="D144" s="46">
        <f>(Prüfkriterien_10[Spalte2]+100)/10</f>
        <v>10.5</v>
      </c>
      <c r="E144" s="47"/>
      <c r="F144" s="48"/>
      <c r="G144" s="48"/>
      <c r="H144" s="54"/>
      <c r="I144" s="54"/>
      <c r="J144" s="54"/>
      <c r="K144" s="54"/>
      <c r="L144" s="54"/>
      <c r="M144" s="68"/>
    </row>
    <row r="145" spans="2:13" hidden="1" x14ac:dyDescent="0.25">
      <c r="B145" s="128" t="s">
        <v>69</v>
      </c>
      <c r="C145" s="129"/>
      <c r="D145" s="129"/>
      <c r="E145" s="129"/>
      <c r="F145" s="129"/>
      <c r="G145" s="129"/>
      <c r="H145" s="129"/>
      <c r="I145" s="129"/>
      <c r="J145" s="129"/>
      <c r="K145" s="129"/>
      <c r="L145" s="129"/>
      <c r="M145" s="130"/>
    </row>
    <row r="146" spans="2:13" hidden="1" x14ac:dyDescent="0.25">
      <c r="B146" s="38" t="s">
        <v>40</v>
      </c>
      <c r="C146" s="39" t="s">
        <v>41</v>
      </c>
      <c r="D146" s="39" t="s">
        <v>42</v>
      </c>
      <c r="E146" s="26" t="s">
        <v>43</v>
      </c>
      <c r="F146" s="27" t="s">
        <v>44</v>
      </c>
      <c r="G146" s="27" t="s">
        <v>47</v>
      </c>
      <c r="H146" s="28" t="s">
        <v>48</v>
      </c>
      <c r="I146" s="28" t="s">
        <v>49</v>
      </c>
      <c r="J146" s="28" t="s">
        <v>50</v>
      </c>
      <c r="K146" s="28" t="s">
        <v>51</v>
      </c>
      <c r="L146" s="28" t="s">
        <v>52</v>
      </c>
      <c r="M146" s="29" t="s">
        <v>53</v>
      </c>
    </row>
    <row r="147" spans="2:13" hidden="1" x14ac:dyDescent="0.25">
      <c r="B147" s="38" t="str">
        <f>CONCATENATE("11.",Prüfkriterien_11[[#This Row],[Spalte2]])</f>
        <v>11.1</v>
      </c>
      <c r="C147" s="39">
        <f>ROW()-ROW(Prüfkriterien_11[[#Headers],[Spalte3]])</f>
        <v>1</v>
      </c>
      <c r="D147" s="39">
        <f>(Prüfkriterien_11[Spalte2]+110)/10</f>
        <v>11.1</v>
      </c>
      <c r="E147" s="26"/>
      <c r="F147" s="27"/>
      <c r="G147" s="27"/>
      <c r="H147" s="54"/>
      <c r="I147" s="54"/>
      <c r="J147" s="54"/>
      <c r="K147" s="54"/>
      <c r="L147" s="54"/>
      <c r="M147" s="41"/>
    </row>
    <row r="148" spans="2:13" hidden="1" x14ac:dyDescent="0.25">
      <c r="B148" s="45" t="str">
        <f>CONCATENATE("11.",Prüfkriterien_11[[#This Row],[Spalte2]])</f>
        <v>11.2</v>
      </c>
      <c r="C148" s="46">
        <f>ROW()-ROW(Prüfkriterien_11[[#Headers],[Spalte3]])</f>
        <v>2</v>
      </c>
      <c r="D148" s="46">
        <f>(Prüfkriterien_11[Spalte2]+110)/10</f>
        <v>11.2</v>
      </c>
      <c r="E148" s="47"/>
      <c r="F148" s="48"/>
      <c r="G148" s="48"/>
      <c r="H148" s="54"/>
      <c r="I148" s="54"/>
      <c r="J148" s="54"/>
      <c r="K148" s="54"/>
      <c r="L148" s="54"/>
      <c r="M148" s="68"/>
    </row>
    <row r="149" spans="2:13" hidden="1" x14ac:dyDescent="0.25">
      <c r="B149" s="38" t="str">
        <f>CONCATENATE("11.",Prüfkriterien_11[[#This Row],[Spalte2]])</f>
        <v>11.3</v>
      </c>
      <c r="C149" s="39">
        <f>ROW()-ROW(Prüfkriterien_11[[#Headers],[Spalte3]])</f>
        <v>3</v>
      </c>
      <c r="D149" s="39">
        <f>(Prüfkriterien_11[Spalte2]+110)/10</f>
        <v>11.3</v>
      </c>
      <c r="E149" s="26"/>
      <c r="F149" s="27"/>
      <c r="G149" s="27"/>
      <c r="H149" s="54"/>
      <c r="I149" s="54"/>
      <c r="J149" s="54"/>
      <c r="K149" s="54"/>
      <c r="L149" s="54"/>
      <c r="M149" s="41"/>
    </row>
    <row r="150" spans="2:13" hidden="1" x14ac:dyDescent="0.25">
      <c r="B150" s="38" t="str">
        <f>CONCATENATE("11.",Prüfkriterien_11[[#This Row],[Spalte2]])</f>
        <v>11.4</v>
      </c>
      <c r="C150" s="39">
        <f>ROW()-ROW(Prüfkriterien_11[[#Headers],[Spalte3]])</f>
        <v>4</v>
      </c>
      <c r="D150" s="39">
        <f>(Prüfkriterien_11[Spalte2]+110)/10</f>
        <v>11.4</v>
      </c>
      <c r="E150" s="26"/>
      <c r="F150" s="27"/>
      <c r="G150" s="27"/>
      <c r="H150" s="54"/>
      <c r="I150" s="54"/>
      <c r="J150" s="54"/>
      <c r="K150" s="54"/>
      <c r="L150" s="54"/>
      <c r="M150" s="41"/>
    </row>
    <row r="151" spans="2:13" hidden="1" x14ac:dyDescent="0.25">
      <c r="B151" s="45" t="str">
        <f>CONCATENATE("11.",Prüfkriterien_11[[#This Row],[Spalte2]])</f>
        <v>11.5</v>
      </c>
      <c r="C151" s="46">
        <f>ROW()-ROW(Prüfkriterien_11[[#Headers],[Spalte3]])</f>
        <v>5</v>
      </c>
      <c r="D151" s="46">
        <f>(Prüfkriterien_11[Spalte2]+110)/10</f>
        <v>11.5</v>
      </c>
      <c r="E151" s="47"/>
      <c r="F151" s="48"/>
      <c r="G151" s="48"/>
      <c r="H151" s="54"/>
      <c r="I151" s="54"/>
      <c r="J151" s="54"/>
      <c r="K151" s="54"/>
      <c r="L151" s="54"/>
      <c r="M151" s="68"/>
    </row>
    <row r="152" spans="2:13" hidden="1" x14ac:dyDescent="0.25">
      <c r="B152" s="128" t="s">
        <v>83</v>
      </c>
      <c r="C152" s="129"/>
      <c r="D152" s="129"/>
      <c r="E152" s="129"/>
      <c r="F152" s="129"/>
      <c r="G152" s="129"/>
      <c r="H152" s="129"/>
      <c r="I152" s="129"/>
      <c r="J152" s="129"/>
      <c r="K152" s="129"/>
      <c r="L152" s="129"/>
      <c r="M152" s="130"/>
    </row>
    <row r="153" spans="2:13" hidden="1" x14ac:dyDescent="0.25">
      <c r="B153" s="38" t="s">
        <v>40</v>
      </c>
      <c r="C153" s="39" t="s">
        <v>41</v>
      </c>
      <c r="D153" s="39" t="s">
        <v>42</v>
      </c>
      <c r="E153" s="26" t="s">
        <v>43</v>
      </c>
      <c r="F153" s="27" t="s">
        <v>44</v>
      </c>
      <c r="G153" s="27" t="s">
        <v>47</v>
      </c>
      <c r="H153" s="28" t="s">
        <v>48</v>
      </c>
      <c r="I153" s="28" t="s">
        <v>49</v>
      </c>
      <c r="J153" s="28" t="s">
        <v>50</v>
      </c>
      <c r="K153" s="28" t="s">
        <v>51</v>
      </c>
      <c r="L153" s="28" t="s">
        <v>52</v>
      </c>
      <c r="M153" s="29" t="s">
        <v>53</v>
      </c>
    </row>
    <row r="154" spans="2:13" hidden="1" x14ac:dyDescent="0.25">
      <c r="B154" s="38" t="str">
        <f>CONCATENATE("12.",Prüfkriterien_1114[[#This Row],[Spalte2]])</f>
        <v>12.1</v>
      </c>
      <c r="C154" s="39">
        <f>ROW()-ROW(Prüfkriterien_1114[[#Headers],[Spalte3]])</f>
        <v>1</v>
      </c>
      <c r="D154" s="39">
        <f>(Prüfkriterien_1114[Spalte2]+120)/10</f>
        <v>12.1</v>
      </c>
      <c r="E154" s="26"/>
      <c r="F154" s="27"/>
      <c r="G154" s="27"/>
      <c r="H154" s="54"/>
      <c r="I154" s="54"/>
      <c r="J154" s="54"/>
      <c r="K154" s="54"/>
      <c r="L154" s="54"/>
      <c r="M154" s="41"/>
    </row>
    <row r="155" spans="2:13" hidden="1" x14ac:dyDescent="0.25">
      <c r="B155" s="45" t="str">
        <f>CONCATENATE("12.",Prüfkriterien_1114[[#This Row],[Spalte2]])</f>
        <v>12.2</v>
      </c>
      <c r="C155" s="46">
        <f>ROW()-ROW(Prüfkriterien_1114[[#Headers],[Spalte3]])</f>
        <v>2</v>
      </c>
      <c r="D155" s="46">
        <f>(Prüfkriterien_1114[Spalte2]+120)/10</f>
        <v>12.2</v>
      </c>
      <c r="E155" s="47"/>
      <c r="F155" s="48"/>
      <c r="G155" s="48"/>
      <c r="H155" s="54"/>
      <c r="I155" s="54"/>
      <c r="J155" s="54"/>
      <c r="K155" s="54"/>
      <c r="L155" s="54"/>
      <c r="M155" s="68"/>
    </row>
    <row r="156" spans="2:13" hidden="1" x14ac:dyDescent="0.25">
      <c r="B156" s="38" t="str">
        <f>CONCATENATE("12.",Prüfkriterien_1114[[#This Row],[Spalte2]])</f>
        <v>12.3</v>
      </c>
      <c r="C156" s="39">
        <f>ROW()-ROW(Prüfkriterien_1114[[#Headers],[Spalte3]])</f>
        <v>3</v>
      </c>
      <c r="D156" s="39">
        <f>(Prüfkriterien_1114[Spalte2]+120)/10</f>
        <v>12.3</v>
      </c>
      <c r="E156" s="26"/>
      <c r="F156" s="27"/>
      <c r="G156" s="27"/>
      <c r="H156" s="54"/>
      <c r="I156" s="54"/>
      <c r="J156" s="54"/>
      <c r="K156" s="54"/>
      <c r="L156" s="54"/>
      <c r="M156" s="41"/>
    </row>
    <row r="157" spans="2:13" hidden="1" x14ac:dyDescent="0.25">
      <c r="B157" s="38" t="str">
        <f>CONCATENATE("12.",Prüfkriterien_1114[[#This Row],[Spalte2]])</f>
        <v>12.4</v>
      </c>
      <c r="C157" s="39">
        <f>ROW()-ROW(Prüfkriterien_1114[[#Headers],[Spalte3]])</f>
        <v>4</v>
      </c>
      <c r="D157" s="39">
        <f>(Prüfkriterien_1114[Spalte2]+120)/10</f>
        <v>12.4</v>
      </c>
      <c r="E157" s="26"/>
      <c r="F157" s="27"/>
      <c r="G157" s="27"/>
      <c r="H157" s="54"/>
      <c r="I157" s="54"/>
      <c r="J157" s="54"/>
      <c r="K157" s="54"/>
      <c r="L157" s="54"/>
      <c r="M157" s="41"/>
    </row>
    <row r="158" spans="2:13" hidden="1" x14ac:dyDescent="0.25">
      <c r="B158" s="45" t="str">
        <f>CONCATENATE("12.",Prüfkriterien_1114[[#This Row],[Spalte2]])</f>
        <v>12.5</v>
      </c>
      <c r="C158" s="46">
        <f>ROW()-ROW(Prüfkriterien_1114[[#Headers],[Spalte3]])</f>
        <v>5</v>
      </c>
      <c r="D158" s="46">
        <f>(Prüfkriterien_1114[Spalte2]+120)/10</f>
        <v>12.5</v>
      </c>
      <c r="E158" s="47"/>
      <c r="F158" s="48"/>
      <c r="G158" s="48"/>
      <c r="H158" s="54"/>
      <c r="I158" s="54"/>
      <c r="J158" s="54"/>
      <c r="K158" s="54"/>
      <c r="L158" s="54"/>
      <c r="M158" s="68"/>
    </row>
    <row r="159" spans="2:13" hidden="1" x14ac:dyDescent="0.25">
      <c r="B159" s="128" t="s">
        <v>84</v>
      </c>
      <c r="C159" s="129"/>
      <c r="D159" s="129"/>
      <c r="E159" s="129"/>
      <c r="F159" s="129"/>
      <c r="G159" s="129"/>
      <c r="H159" s="129"/>
      <c r="I159" s="129"/>
      <c r="J159" s="129"/>
      <c r="K159" s="129"/>
      <c r="L159" s="129"/>
      <c r="M159" s="130"/>
    </row>
    <row r="160" spans="2:13" hidden="1" x14ac:dyDescent="0.25">
      <c r="B160" s="38" t="s">
        <v>40</v>
      </c>
      <c r="C160" s="39" t="s">
        <v>41</v>
      </c>
      <c r="D160" s="39" t="s">
        <v>42</v>
      </c>
      <c r="E160" s="26" t="s">
        <v>43</v>
      </c>
      <c r="F160" s="27" t="s">
        <v>44</v>
      </c>
      <c r="G160" s="27" t="s">
        <v>47</v>
      </c>
      <c r="H160" s="28" t="s">
        <v>48</v>
      </c>
      <c r="I160" s="28" t="s">
        <v>49</v>
      </c>
      <c r="J160" s="28" t="s">
        <v>50</v>
      </c>
      <c r="K160" s="28" t="s">
        <v>51</v>
      </c>
      <c r="L160" s="28" t="s">
        <v>52</v>
      </c>
      <c r="M160" s="29" t="s">
        <v>53</v>
      </c>
    </row>
    <row r="161" spans="2:13" hidden="1" x14ac:dyDescent="0.25">
      <c r="B161" s="38" t="str">
        <f>CONCATENATE("13.",Prüfkriterien_1115[[#This Row],[Spalte2]])</f>
        <v>13.1</v>
      </c>
      <c r="C161" s="39">
        <f>ROW()-ROW(Prüfkriterien_1115[[#Headers],[Spalte3]])</f>
        <v>1</v>
      </c>
      <c r="D161" s="39">
        <f>(Prüfkriterien_1115[Spalte2]+130)/10</f>
        <v>13.1</v>
      </c>
      <c r="E161" s="26"/>
      <c r="F161" s="27"/>
      <c r="G161" s="27"/>
      <c r="H161" s="54"/>
      <c r="I161" s="54"/>
      <c r="J161" s="54"/>
      <c r="K161" s="54"/>
      <c r="L161" s="54"/>
      <c r="M161" s="41"/>
    </row>
    <row r="162" spans="2:13" hidden="1" x14ac:dyDescent="0.25">
      <c r="B162" s="45" t="str">
        <f>CONCATENATE("13.",Prüfkriterien_1115[[#This Row],[Spalte2]])</f>
        <v>13.2</v>
      </c>
      <c r="C162" s="46">
        <f>ROW()-ROW(Prüfkriterien_1115[[#Headers],[Spalte3]])</f>
        <v>2</v>
      </c>
      <c r="D162" s="46">
        <f>(Prüfkriterien_1115[Spalte2]+130)/10</f>
        <v>13.2</v>
      </c>
      <c r="E162" s="47"/>
      <c r="F162" s="48"/>
      <c r="G162" s="48"/>
      <c r="H162" s="54"/>
      <c r="I162" s="54"/>
      <c r="J162" s="54"/>
      <c r="K162" s="54"/>
      <c r="L162" s="54"/>
      <c r="M162" s="68"/>
    </row>
    <row r="163" spans="2:13" hidden="1" x14ac:dyDescent="0.25">
      <c r="B163" s="38" t="str">
        <f>CONCATENATE("13.",Prüfkriterien_1115[[#This Row],[Spalte2]])</f>
        <v>13.3</v>
      </c>
      <c r="C163" s="39">
        <f>ROW()-ROW(Prüfkriterien_1115[[#Headers],[Spalte3]])</f>
        <v>3</v>
      </c>
      <c r="D163" s="39">
        <f>(Prüfkriterien_1115[Spalte2]+130)/10</f>
        <v>13.3</v>
      </c>
      <c r="E163" s="26"/>
      <c r="F163" s="27"/>
      <c r="G163" s="27"/>
      <c r="H163" s="54"/>
      <c r="I163" s="54"/>
      <c r="J163" s="54"/>
      <c r="K163" s="54"/>
      <c r="L163" s="54"/>
      <c r="M163" s="41"/>
    </row>
    <row r="164" spans="2:13" hidden="1" x14ac:dyDescent="0.25">
      <c r="B164" s="38" t="str">
        <f>CONCATENATE("13.",Prüfkriterien_1115[[#This Row],[Spalte2]])</f>
        <v>13.4</v>
      </c>
      <c r="C164" s="39">
        <f>ROW()-ROW(Prüfkriterien_1115[[#Headers],[Spalte3]])</f>
        <v>4</v>
      </c>
      <c r="D164" s="39">
        <f>(Prüfkriterien_1115[Spalte2]+130)/10</f>
        <v>13.4</v>
      </c>
      <c r="E164" s="26"/>
      <c r="F164" s="27"/>
      <c r="G164" s="27"/>
      <c r="H164" s="54"/>
      <c r="I164" s="54"/>
      <c r="J164" s="54"/>
      <c r="K164" s="54"/>
      <c r="L164" s="54"/>
      <c r="M164" s="41"/>
    </row>
    <row r="165" spans="2:13" hidden="1" x14ac:dyDescent="0.25">
      <c r="B165" s="45" t="str">
        <f>CONCATENATE("13.",Prüfkriterien_1115[[#This Row],[Spalte2]])</f>
        <v>13.5</v>
      </c>
      <c r="C165" s="46">
        <f>ROW()-ROW(Prüfkriterien_1115[[#Headers],[Spalte3]])</f>
        <v>5</v>
      </c>
      <c r="D165" s="46">
        <f>(Prüfkriterien_1115[Spalte2]+130)/10</f>
        <v>13.5</v>
      </c>
      <c r="E165" s="47"/>
      <c r="F165" s="48"/>
      <c r="G165" s="48"/>
      <c r="H165" s="54"/>
      <c r="I165" s="54"/>
      <c r="J165" s="54"/>
      <c r="K165" s="54"/>
      <c r="L165" s="54"/>
      <c r="M165" s="68"/>
    </row>
    <row r="166" spans="2:13" hidden="1" x14ac:dyDescent="0.25">
      <c r="B166" s="128" t="s">
        <v>85</v>
      </c>
      <c r="C166" s="129"/>
      <c r="D166" s="129"/>
      <c r="E166" s="129"/>
      <c r="F166" s="129"/>
      <c r="G166" s="129"/>
      <c r="H166" s="129"/>
      <c r="I166" s="129"/>
      <c r="J166" s="129"/>
      <c r="K166" s="129"/>
      <c r="L166" s="129"/>
      <c r="M166" s="130"/>
    </row>
    <row r="167" spans="2:13" hidden="1" x14ac:dyDescent="0.25">
      <c r="B167" s="38" t="s">
        <v>40</v>
      </c>
      <c r="C167" s="39" t="s">
        <v>41</v>
      </c>
      <c r="D167" s="39" t="s">
        <v>42</v>
      </c>
      <c r="E167" s="26" t="s">
        <v>43</v>
      </c>
      <c r="F167" s="27" t="s">
        <v>44</v>
      </c>
      <c r="G167" s="27" t="s">
        <v>47</v>
      </c>
      <c r="H167" s="28" t="s">
        <v>48</v>
      </c>
      <c r="I167" s="28" t="s">
        <v>49</v>
      </c>
      <c r="J167" s="28" t="s">
        <v>50</v>
      </c>
      <c r="K167" s="28" t="s">
        <v>51</v>
      </c>
      <c r="L167" s="28" t="s">
        <v>52</v>
      </c>
      <c r="M167" s="29" t="s">
        <v>53</v>
      </c>
    </row>
    <row r="168" spans="2:13" hidden="1" x14ac:dyDescent="0.25">
      <c r="B168" s="38" t="str">
        <f>CONCATENATE("14.",Prüfkriterien_1116[[#This Row],[Spalte2]])</f>
        <v>14.1</v>
      </c>
      <c r="C168" s="39">
        <f>ROW()-ROW(Prüfkriterien_1116[[#Headers],[Spalte3]])</f>
        <v>1</v>
      </c>
      <c r="D168" s="39">
        <f>(Prüfkriterien_1116[Spalte2]+140)/10</f>
        <v>14.1</v>
      </c>
      <c r="E168" s="26"/>
      <c r="F168" s="27"/>
      <c r="G168" s="27"/>
      <c r="H168" s="54"/>
      <c r="I168" s="54"/>
      <c r="J168" s="54"/>
      <c r="K168" s="54"/>
      <c r="L168" s="54"/>
      <c r="M168" s="41"/>
    </row>
    <row r="169" spans="2:13" hidden="1" x14ac:dyDescent="0.25">
      <c r="B169" s="45" t="str">
        <f>CONCATENATE("14.",Prüfkriterien_1116[[#This Row],[Spalte2]])</f>
        <v>14.2</v>
      </c>
      <c r="C169" s="46">
        <f>ROW()-ROW(Prüfkriterien_1116[[#Headers],[Spalte3]])</f>
        <v>2</v>
      </c>
      <c r="D169" s="46">
        <f>(Prüfkriterien_1116[Spalte2]+140)/10</f>
        <v>14.2</v>
      </c>
      <c r="E169" s="47"/>
      <c r="F169" s="48"/>
      <c r="G169" s="48"/>
      <c r="H169" s="54"/>
      <c r="I169" s="54"/>
      <c r="J169" s="54"/>
      <c r="K169" s="54"/>
      <c r="L169" s="54"/>
      <c r="M169" s="68"/>
    </row>
    <row r="170" spans="2:13" hidden="1" x14ac:dyDescent="0.25">
      <c r="B170" s="38" t="str">
        <f>CONCATENATE("14.",Prüfkriterien_1116[[#This Row],[Spalte2]])</f>
        <v>14.3</v>
      </c>
      <c r="C170" s="39">
        <f>ROW()-ROW(Prüfkriterien_1116[[#Headers],[Spalte3]])</f>
        <v>3</v>
      </c>
      <c r="D170" s="39">
        <f>(Prüfkriterien_1116[Spalte2]+140)/10</f>
        <v>14.3</v>
      </c>
      <c r="E170" s="26"/>
      <c r="F170" s="27"/>
      <c r="G170" s="27"/>
      <c r="H170" s="54"/>
      <c r="I170" s="54"/>
      <c r="J170" s="54"/>
      <c r="K170" s="54"/>
      <c r="L170" s="54"/>
      <c r="M170" s="41"/>
    </row>
    <row r="171" spans="2:13" hidden="1" x14ac:dyDescent="0.25">
      <c r="B171" s="38" t="str">
        <f>CONCATENATE("14.",Prüfkriterien_1116[[#This Row],[Spalte2]])</f>
        <v>14.4</v>
      </c>
      <c r="C171" s="39">
        <f>ROW()-ROW(Prüfkriterien_1116[[#Headers],[Spalte3]])</f>
        <v>4</v>
      </c>
      <c r="D171" s="39">
        <f>(Prüfkriterien_1116[Spalte2]+140)/10</f>
        <v>14.4</v>
      </c>
      <c r="E171" s="26"/>
      <c r="F171" s="27"/>
      <c r="G171" s="27"/>
      <c r="H171" s="54"/>
      <c r="I171" s="54"/>
      <c r="J171" s="54"/>
      <c r="K171" s="54"/>
      <c r="L171" s="54"/>
      <c r="M171" s="41"/>
    </row>
    <row r="172" spans="2:13" hidden="1" x14ac:dyDescent="0.25">
      <c r="B172" s="45" t="str">
        <f>CONCATENATE("14.",Prüfkriterien_1116[[#This Row],[Spalte2]])</f>
        <v>14.5</v>
      </c>
      <c r="C172" s="46">
        <f>ROW()-ROW(Prüfkriterien_1116[[#Headers],[Spalte3]])</f>
        <v>5</v>
      </c>
      <c r="D172" s="46">
        <f>(Prüfkriterien_1116[Spalte2]+140)/10</f>
        <v>14.5</v>
      </c>
      <c r="E172" s="47"/>
      <c r="F172" s="48"/>
      <c r="G172" s="48"/>
      <c r="H172" s="54"/>
      <c r="I172" s="54"/>
      <c r="J172" s="54"/>
      <c r="K172" s="54"/>
      <c r="L172" s="54"/>
      <c r="M172" s="68"/>
    </row>
    <row r="173" spans="2:13" hidden="1" x14ac:dyDescent="0.25">
      <c r="B173" s="128" t="s">
        <v>86</v>
      </c>
      <c r="C173" s="129"/>
      <c r="D173" s="129"/>
      <c r="E173" s="129"/>
      <c r="F173" s="129"/>
      <c r="G173" s="129"/>
      <c r="H173" s="129"/>
      <c r="I173" s="129"/>
      <c r="J173" s="129"/>
      <c r="K173" s="129"/>
      <c r="L173" s="129"/>
      <c r="M173" s="130"/>
    </row>
    <row r="174" spans="2:13" hidden="1" x14ac:dyDescent="0.25">
      <c r="B174" s="38" t="s">
        <v>40</v>
      </c>
      <c r="C174" s="39" t="s">
        <v>41</v>
      </c>
      <c r="D174" s="39" t="s">
        <v>42</v>
      </c>
      <c r="E174" s="26" t="s">
        <v>43</v>
      </c>
      <c r="F174" s="27" t="s">
        <v>44</v>
      </c>
      <c r="G174" s="27" t="s">
        <v>47</v>
      </c>
      <c r="H174" s="28" t="s">
        <v>48</v>
      </c>
      <c r="I174" s="28" t="s">
        <v>49</v>
      </c>
      <c r="J174" s="28" t="s">
        <v>50</v>
      </c>
      <c r="K174" s="28" t="s">
        <v>51</v>
      </c>
      <c r="L174" s="28" t="s">
        <v>52</v>
      </c>
      <c r="M174" s="29" t="s">
        <v>53</v>
      </c>
    </row>
    <row r="175" spans="2:13" hidden="1" x14ac:dyDescent="0.25">
      <c r="B175" s="38" t="str">
        <f>CONCATENATE("15.",Prüfkriterien_1117[[#This Row],[Spalte2]])</f>
        <v>15.1</v>
      </c>
      <c r="C175" s="39">
        <f>ROW()-ROW(Prüfkriterien_1117[[#Headers],[Spalte3]])</f>
        <v>1</v>
      </c>
      <c r="D175" s="39">
        <f>(Prüfkriterien_1117[Spalte2]+150)/10</f>
        <v>15.1</v>
      </c>
      <c r="E175" s="26"/>
      <c r="F175" s="27"/>
      <c r="G175" s="27"/>
      <c r="H175" s="54"/>
      <c r="I175" s="54"/>
      <c r="J175" s="54"/>
      <c r="K175" s="54"/>
      <c r="L175" s="54"/>
      <c r="M175" s="41"/>
    </row>
    <row r="176" spans="2:13" hidden="1" x14ac:dyDescent="0.25">
      <c r="B176" s="45" t="str">
        <f>CONCATENATE("15.",Prüfkriterien_1117[[#This Row],[Spalte2]])</f>
        <v>15.2</v>
      </c>
      <c r="C176" s="46">
        <f>ROW()-ROW(Prüfkriterien_1117[[#Headers],[Spalte3]])</f>
        <v>2</v>
      </c>
      <c r="D176" s="46">
        <f>(Prüfkriterien_1117[Spalte2]+150)/10</f>
        <v>15.2</v>
      </c>
      <c r="E176" s="47"/>
      <c r="F176" s="48"/>
      <c r="G176" s="48"/>
      <c r="H176" s="54"/>
      <c r="I176" s="54"/>
      <c r="J176" s="54"/>
      <c r="K176" s="54"/>
      <c r="L176" s="54"/>
      <c r="M176" s="68"/>
    </row>
    <row r="177" spans="2:13" hidden="1" x14ac:dyDescent="0.25">
      <c r="B177" s="38" t="str">
        <f>CONCATENATE("15.",Prüfkriterien_1117[[#This Row],[Spalte2]])</f>
        <v>15.3</v>
      </c>
      <c r="C177" s="39">
        <f>ROW()-ROW(Prüfkriterien_1117[[#Headers],[Spalte3]])</f>
        <v>3</v>
      </c>
      <c r="D177" s="39">
        <f>(Prüfkriterien_1117[Spalte2]+150)/10</f>
        <v>15.3</v>
      </c>
      <c r="E177" s="26"/>
      <c r="F177" s="27"/>
      <c r="G177" s="27"/>
      <c r="H177" s="54"/>
      <c r="I177" s="54"/>
      <c r="J177" s="54"/>
      <c r="K177" s="54"/>
      <c r="L177" s="54"/>
      <c r="M177" s="41"/>
    </row>
    <row r="178" spans="2:13" hidden="1" x14ac:dyDescent="0.25">
      <c r="B178" s="38" t="str">
        <f>CONCATENATE("15.",Prüfkriterien_1117[[#This Row],[Spalte2]])</f>
        <v>15.4</v>
      </c>
      <c r="C178" s="39">
        <f>ROW()-ROW(Prüfkriterien_1117[[#Headers],[Spalte3]])</f>
        <v>4</v>
      </c>
      <c r="D178" s="39">
        <f>(Prüfkriterien_1117[Spalte2]+150)/10</f>
        <v>15.4</v>
      </c>
      <c r="E178" s="26"/>
      <c r="F178" s="27"/>
      <c r="G178" s="27"/>
      <c r="H178" s="54"/>
      <c r="I178" s="54"/>
      <c r="J178" s="54"/>
      <c r="K178" s="54"/>
      <c r="L178" s="54"/>
      <c r="M178" s="41"/>
    </row>
    <row r="179" spans="2:13" hidden="1" x14ac:dyDescent="0.25">
      <c r="B179" s="45" t="str">
        <f>CONCATENATE("15.",Prüfkriterien_1117[[#This Row],[Spalte2]])</f>
        <v>15.5</v>
      </c>
      <c r="C179" s="46">
        <f>ROW()-ROW(Prüfkriterien_1117[[#Headers],[Spalte3]])</f>
        <v>5</v>
      </c>
      <c r="D179" s="46">
        <f>(Prüfkriterien_1117[Spalte2]+150)/10</f>
        <v>15.5</v>
      </c>
      <c r="E179" s="47"/>
      <c r="F179" s="48"/>
      <c r="G179" s="48"/>
      <c r="H179" s="54"/>
      <c r="I179" s="54"/>
      <c r="J179" s="54"/>
      <c r="K179" s="54"/>
      <c r="L179" s="54"/>
      <c r="M179" s="68"/>
    </row>
    <row r="180" spans="2:13" hidden="1" x14ac:dyDescent="0.25">
      <c r="B180" s="128" t="s">
        <v>87</v>
      </c>
      <c r="C180" s="129"/>
      <c r="D180" s="129"/>
      <c r="E180" s="129"/>
      <c r="F180" s="129"/>
      <c r="G180" s="129"/>
      <c r="H180" s="129"/>
      <c r="I180" s="129"/>
      <c r="J180" s="129"/>
      <c r="K180" s="129"/>
      <c r="L180" s="129"/>
      <c r="M180" s="130"/>
    </row>
    <row r="181" spans="2:13" hidden="1" x14ac:dyDescent="0.25">
      <c r="B181" s="38" t="s">
        <v>40</v>
      </c>
      <c r="C181" s="39" t="s">
        <v>41</v>
      </c>
      <c r="D181" s="39" t="s">
        <v>42</v>
      </c>
      <c r="E181" s="26" t="s">
        <v>43</v>
      </c>
      <c r="F181" s="27" t="s">
        <v>44</v>
      </c>
      <c r="G181" s="27" t="s">
        <v>47</v>
      </c>
      <c r="H181" s="28" t="s">
        <v>48</v>
      </c>
      <c r="I181" s="28" t="s">
        <v>49</v>
      </c>
      <c r="J181" s="28" t="s">
        <v>50</v>
      </c>
      <c r="K181" s="28" t="s">
        <v>51</v>
      </c>
      <c r="L181" s="28" t="s">
        <v>52</v>
      </c>
      <c r="M181" s="29" t="s">
        <v>53</v>
      </c>
    </row>
    <row r="182" spans="2:13" hidden="1" x14ac:dyDescent="0.25">
      <c r="B182" s="38" t="str">
        <f>CONCATENATE("16.",Prüfkriterien_1118[[#This Row],[Spalte2]])</f>
        <v>16.1</v>
      </c>
      <c r="C182" s="39">
        <f>ROW()-ROW(Prüfkriterien_1118[[#Headers],[Spalte3]])</f>
        <v>1</v>
      </c>
      <c r="D182" s="39">
        <f>(Prüfkriterien_1118[Spalte2]+160)/10</f>
        <v>16.100000000000001</v>
      </c>
      <c r="E182" s="26"/>
      <c r="F182" s="27"/>
      <c r="G182" s="27"/>
      <c r="H182" s="54"/>
      <c r="I182" s="54"/>
      <c r="J182" s="54"/>
      <c r="K182" s="54"/>
      <c r="L182" s="54"/>
      <c r="M182" s="41"/>
    </row>
    <row r="183" spans="2:13" hidden="1" x14ac:dyDescent="0.25">
      <c r="B183" s="45" t="str">
        <f>CONCATENATE("16.",Prüfkriterien_1118[[#This Row],[Spalte2]])</f>
        <v>16.2</v>
      </c>
      <c r="C183" s="46">
        <f>ROW()-ROW(Prüfkriterien_1118[[#Headers],[Spalte3]])</f>
        <v>2</v>
      </c>
      <c r="D183" s="46">
        <f>(Prüfkriterien_1118[Spalte2]+160)/10</f>
        <v>16.2</v>
      </c>
      <c r="E183" s="47"/>
      <c r="F183" s="48"/>
      <c r="G183" s="48"/>
      <c r="H183" s="54"/>
      <c r="I183" s="54"/>
      <c r="J183" s="54"/>
      <c r="K183" s="54"/>
      <c r="L183" s="54"/>
      <c r="M183" s="68"/>
    </row>
    <row r="184" spans="2:13" hidden="1" x14ac:dyDescent="0.25">
      <c r="B184" s="38" t="str">
        <f>CONCATENATE("16.",Prüfkriterien_1118[[#This Row],[Spalte2]])</f>
        <v>16.3</v>
      </c>
      <c r="C184" s="39">
        <f>ROW()-ROW(Prüfkriterien_1118[[#Headers],[Spalte3]])</f>
        <v>3</v>
      </c>
      <c r="D184" s="39">
        <f>(Prüfkriterien_1118[Spalte2]+160)/10</f>
        <v>16.3</v>
      </c>
      <c r="E184" s="26"/>
      <c r="F184" s="27"/>
      <c r="G184" s="27"/>
      <c r="H184" s="54"/>
      <c r="I184" s="54"/>
      <c r="J184" s="54"/>
      <c r="K184" s="54"/>
      <c r="L184" s="54"/>
      <c r="M184" s="41"/>
    </row>
    <row r="185" spans="2:13" hidden="1" x14ac:dyDescent="0.25">
      <c r="B185" s="38" t="str">
        <f>CONCATENATE("16.",Prüfkriterien_1118[[#This Row],[Spalte2]])</f>
        <v>16.4</v>
      </c>
      <c r="C185" s="39">
        <f>ROW()-ROW(Prüfkriterien_1118[[#Headers],[Spalte3]])</f>
        <v>4</v>
      </c>
      <c r="D185" s="39">
        <f>(Prüfkriterien_1118[Spalte2]+160)/10</f>
        <v>16.399999999999999</v>
      </c>
      <c r="E185" s="26"/>
      <c r="F185" s="27"/>
      <c r="G185" s="27"/>
      <c r="H185" s="54"/>
      <c r="I185" s="54"/>
      <c r="J185" s="54"/>
      <c r="K185" s="54"/>
      <c r="L185" s="54"/>
      <c r="M185" s="41"/>
    </row>
    <row r="186" spans="2:13" hidden="1" x14ac:dyDescent="0.25">
      <c r="B186" s="45" t="str">
        <f>CONCATENATE("16.",Prüfkriterien_1118[[#This Row],[Spalte2]])</f>
        <v>16.5</v>
      </c>
      <c r="C186" s="46">
        <f>ROW()-ROW(Prüfkriterien_1118[[#Headers],[Spalte3]])</f>
        <v>5</v>
      </c>
      <c r="D186" s="46">
        <f>(Prüfkriterien_1118[Spalte2]+160)/10</f>
        <v>16.5</v>
      </c>
      <c r="E186" s="47"/>
      <c r="F186" s="48"/>
      <c r="G186" s="48"/>
      <c r="H186" s="54"/>
      <c r="I186" s="54"/>
      <c r="J186" s="54"/>
      <c r="K186" s="54"/>
      <c r="L186" s="54"/>
      <c r="M186" s="68"/>
    </row>
    <row r="187" spans="2:13" hidden="1" x14ac:dyDescent="0.25">
      <c r="B187" s="128" t="s">
        <v>88</v>
      </c>
      <c r="C187" s="129"/>
      <c r="D187" s="129"/>
      <c r="E187" s="129"/>
      <c r="F187" s="129"/>
      <c r="G187" s="129"/>
      <c r="H187" s="129"/>
      <c r="I187" s="129"/>
      <c r="J187" s="129"/>
      <c r="K187" s="129"/>
      <c r="L187" s="129"/>
      <c r="M187" s="130"/>
    </row>
    <row r="188" spans="2:13" hidden="1" x14ac:dyDescent="0.25">
      <c r="B188" s="38" t="s">
        <v>40</v>
      </c>
      <c r="C188" s="39" t="s">
        <v>41</v>
      </c>
      <c r="D188" s="39" t="s">
        <v>42</v>
      </c>
      <c r="E188" s="26" t="s">
        <v>43</v>
      </c>
      <c r="F188" s="27" t="s">
        <v>44</v>
      </c>
      <c r="G188" s="27" t="s">
        <v>47</v>
      </c>
      <c r="H188" s="28" t="s">
        <v>48</v>
      </c>
      <c r="I188" s="28" t="s">
        <v>49</v>
      </c>
      <c r="J188" s="28" t="s">
        <v>50</v>
      </c>
      <c r="K188" s="28" t="s">
        <v>51</v>
      </c>
      <c r="L188" s="28" t="s">
        <v>52</v>
      </c>
      <c r="M188" s="29" t="s">
        <v>53</v>
      </c>
    </row>
    <row r="189" spans="2:13" hidden="1" x14ac:dyDescent="0.25">
      <c r="B189" s="38" t="str">
        <f>CONCATENATE("17.",Prüfkriterien_1119[[#This Row],[Spalte2]])</f>
        <v>17.1</v>
      </c>
      <c r="C189" s="39">
        <f>ROW()-ROW(Prüfkriterien_1119[[#Headers],[Spalte3]])</f>
        <v>1</v>
      </c>
      <c r="D189" s="39">
        <f>(Prüfkriterien_1119[Spalte2]+170)/10</f>
        <v>17.100000000000001</v>
      </c>
      <c r="E189" s="26"/>
      <c r="F189" s="27"/>
      <c r="G189" s="27"/>
      <c r="H189" s="54"/>
      <c r="I189" s="54"/>
      <c r="J189" s="54"/>
      <c r="K189" s="54"/>
      <c r="L189" s="54"/>
      <c r="M189" s="41"/>
    </row>
    <row r="190" spans="2:13" hidden="1" x14ac:dyDescent="0.25">
      <c r="B190" s="45" t="str">
        <f>CONCATENATE("17.",Prüfkriterien_1119[[#This Row],[Spalte2]])</f>
        <v>17.2</v>
      </c>
      <c r="C190" s="46">
        <f>ROW()-ROW(Prüfkriterien_1119[[#Headers],[Spalte3]])</f>
        <v>2</v>
      </c>
      <c r="D190" s="46">
        <f>(Prüfkriterien_1119[Spalte2]+170)/10</f>
        <v>17.2</v>
      </c>
      <c r="E190" s="47"/>
      <c r="F190" s="48"/>
      <c r="G190" s="48"/>
      <c r="H190" s="54"/>
      <c r="I190" s="54"/>
      <c r="J190" s="54"/>
      <c r="K190" s="54"/>
      <c r="L190" s="54"/>
      <c r="M190" s="68"/>
    </row>
    <row r="191" spans="2:13" hidden="1" x14ac:dyDescent="0.25">
      <c r="B191" s="38" t="str">
        <f>CONCATENATE("17.",Prüfkriterien_1119[[#This Row],[Spalte2]])</f>
        <v>17.3</v>
      </c>
      <c r="C191" s="39">
        <f>ROW()-ROW(Prüfkriterien_1119[[#Headers],[Spalte3]])</f>
        <v>3</v>
      </c>
      <c r="D191" s="39">
        <f>(Prüfkriterien_1119[Spalte2]+170)/10</f>
        <v>17.3</v>
      </c>
      <c r="E191" s="26"/>
      <c r="F191" s="27"/>
      <c r="G191" s="27"/>
      <c r="H191" s="54"/>
      <c r="I191" s="54"/>
      <c r="J191" s="54"/>
      <c r="K191" s="54"/>
      <c r="L191" s="54"/>
      <c r="M191" s="41"/>
    </row>
    <row r="192" spans="2:13" hidden="1" x14ac:dyDescent="0.25">
      <c r="B192" s="38" t="str">
        <f>CONCATENATE("17.",Prüfkriterien_1119[[#This Row],[Spalte2]])</f>
        <v>17.4</v>
      </c>
      <c r="C192" s="39">
        <f>ROW()-ROW(Prüfkriterien_1119[[#Headers],[Spalte3]])</f>
        <v>4</v>
      </c>
      <c r="D192" s="39">
        <f>(Prüfkriterien_1119[Spalte2]+170)/10</f>
        <v>17.399999999999999</v>
      </c>
      <c r="E192" s="26"/>
      <c r="F192" s="27"/>
      <c r="G192" s="27"/>
      <c r="H192" s="54"/>
      <c r="I192" s="54"/>
      <c r="J192" s="54"/>
      <c r="K192" s="54"/>
      <c r="L192" s="54"/>
      <c r="M192" s="41"/>
    </row>
    <row r="193" spans="2:13" hidden="1" x14ac:dyDescent="0.25">
      <c r="B193" s="45" t="str">
        <f>CONCATENATE("17.",Prüfkriterien_1119[[#This Row],[Spalte2]])</f>
        <v>17.5</v>
      </c>
      <c r="C193" s="46">
        <f>ROW()-ROW(Prüfkriterien_1119[[#Headers],[Spalte3]])</f>
        <v>5</v>
      </c>
      <c r="D193" s="46">
        <f>(Prüfkriterien_1119[Spalte2]+170)/10</f>
        <v>17.5</v>
      </c>
      <c r="E193" s="47"/>
      <c r="F193" s="48"/>
      <c r="G193" s="48"/>
      <c r="H193" s="54"/>
      <c r="I193" s="54"/>
      <c r="J193" s="54"/>
      <c r="K193" s="54"/>
      <c r="L193" s="54"/>
      <c r="M193" s="68"/>
    </row>
    <row r="194" spans="2:13" hidden="1" x14ac:dyDescent="0.25">
      <c r="B194" s="128" t="s">
        <v>89</v>
      </c>
      <c r="C194" s="129"/>
      <c r="D194" s="129"/>
      <c r="E194" s="129"/>
      <c r="F194" s="129"/>
      <c r="G194" s="129"/>
      <c r="H194" s="129"/>
      <c r="I194" s="129"/>
      <c r="J194" s="129"/>
      <c r="K194" s="129"/>
      <c r="L194" s="129"/>
      <c r="M194" s="130"/>
    </row>
    <row r="195" spans="2:13" hidden="1" x14ac:dyDescent="0.25">
      <c r="B195" s="38" t="s">
        <v>40</v>
      </c>
      <c r="C195" s="39" t="s">
        <v>41</v>
      </c>
      <c r="D195" s="39" t="s">
        <v>42</v>
      </c>
      <c r="E195" s="26" t="s">
        <v>43</v>
      </c>
      <c r="F195" s="27" t="s">
        <v>44</v>
      </c>
      <c r="G195" s="27" t="s">
        <v>47</v>
      </c>
      <c r="H195" s="28" t="s">
        <v>48</v>
      </c>
      <c r="I195" s="28" t="s">
        <v>49</v>
      </c>
      <c r="J195" s="28" t="s">
        <v>50</v>
      </c>
      <c r="K195" s="28" t="s">
        <v>51</v>
      </c>
      <c r="L195" s="28" t="s">
        <v>52</v>
      </c>
      <c r="M195" s="29" t="s">
        <v>53</v>
      </c>
    </row>
    <row r="196" spans="2:13" hidden="1" x14ac:dyDescent="0.25">
      <c r="B196" s="38" t="str">
        <f>CONCATENATE("18.",Prüfkriterien_1120[[#This Row],[Spalte2]])</f>
        <v>18.1</v>
      </c>
      <c r="C196" s="39">
        <f>ROW()-ROW(Prüfkriterien_1120[[#Headers],[Spalte3]])</f>
        <v>1</v>
      </c>
      <c r="D196" s="39">
        <f>(Prüfkriterien_1120[Spalte2]+180)/10</f>
        <v>18.100000000000001</v>
      </c>
      <c r="E196" s="26"/>
      <c r="F196" s="27"/>
      <c r="G196" s="27"/>
      <c r="H196" s="54"/>
      <c r="I196" s="54"/>
      <c r="J196" s="54"/>
      <c r="K196" s="54"/>
      <c r="L196" s="54"/>
      <c r="M196" s="41"/>
    </row>
    <row r="197" spans="2:13" hidden="1" x14ac:dyDescent="0.25">
      <c r="B197" s="45" t="str">
        <f>CONCATENATE("18.",Prüfkriterien_1120[[#This Row],[Spalte2]])</f>
        <v>18.2</v>
      </c>
      <c r="C197" s="46">
        <f>ROW()-ROW(Prüfkriterien_1120[[#Headers],[Spalte3]])</f>
        <v>2</v>
      </c>
      <c r="D197" s="46">
        <f>(Prüfkriterien_1120[Spalte2]+180)/10</f>
        <v>18.2</v>
      </c>
      <c r="E197" s="47"/>
      <c r="F197" s="48"/>
      <c r="G197" s="48"/>
      <c r="H197" s="54"/>
      <c r="I197" s="54"/>
      <c r="J197" s="54"/>
      <c r="K197" s="54"/>
      <c r="L197" s="54"/>
      <c r="M197" s="68"/>
    </row>
    <row r="198" spans="2:13" hidden="1" x14ac:dyDescent="0.25">
      <c r="B198" s="38" t="str">
        <f>CONCATENATE("18.",Prüfkriterien_1120[[#This Row],[Spalte2]])</f>
        <v>18.3</v>
      </c>
      <c r="C198" s="39">
        <f>ROW()-ROW(Prüfkriterien_1120[[#Headers],[Spalte3]])</f>
        <v>3</v>
      </c>
      <c r="D198" s="39">
        <f>(Prüfkriterien_1120[Spalte2]+180)/10</f>
        <v>18.3</v>
      </c>
      <c r="E198" s="26"/>
      <c r="F198" s="27"/>
      <c r="G198" s="27"/>
      <c r="H198" s="54"/>
      <c r="I198" s="54"/>
      <c r="J198" s="54"/>
      <c r="K198" s="54"/>
      <c r="L198" s="54"/>
      <c r="M198" s="41"/>
    </row>
    <row r="199" spans="2:13" hidden="1" x14ac:dyDescent="0.25">
      <c r="B199" s="38" t="str">
        <f>CONCATENATE("18.",Prüfkriterien_1120[[#This Row],[Spalte2]])</f>
        <v>18.4</v>
      </c>
      <c r="C199" s="39">
        <f>ROW()-ROW(Prüfkriterien_1120[[#Headers],[Spalte3]])</f>
        <v>4</v>
      </c>
      <c r="D199" s="39">
        <f>(Prüfkriterien_1120[Spalte2]+180)/10</f>
        <v>18.399999999999999</v>
      </c>
      <c r="E199" s="26"/>
      <c r="F199" s="27"/>
      <c r="G199" s="27"/>
      <c r="H199" s="54"/>
      <c r="I199" s="54"/>
      <c r="J199" s="54"/>
      <c r="K199" s="54"/>
      <c r="L199" s="54"/>
      <c r="M199" s="41"/>
    </row>
    <row r="200" spans="2:13" hidden="1" x14ac:dyDescent="0.25">
      <c r="B200" s="45" t="str">
        <f>CONCATENATE("18.",Prüfkriterien_1120[[#This Row],[Spalte2]])</f>
        <v>18.5</v>
      </c>
      <c r="C200" s="46">
        <f>ROW()-ROW(Prüfkriterien_1120[[#Headers],[Spalte3]])</f>
        <v>5</v>
      </c>
      <c r="D200" s="46">
        <f>(Prüfkriterien_1120[Spalte2]+180)/10</f>
        <v>18.5</v>
      </c>
      <c r="E200" s="47"/>
      <c r="F200" s="48"/>
      <c r="G200" s="48"/>
      <c r="H200" s="54"/>
      <c r="I200" s="54"/>
      <c r="J200" s="54"/>
      <c r="K200" s="54"/>
      <c r="L200" s="54"/>
      <c r="M200" s="68"/>
    </row>
    <row r="201" spans="2:13" hidden="1" x14ac:dyDescent="0.25">
      <c r="B201" s="128" t="s">
        <v>90</v>
      </c>
      <c r="C201" s="129"/>
      <c r="D201" s="129"/>
      <c r="E201" s="129"/>
      <c r="F201" s="129"/>
      <c r="G201" s="129"/>
      <c r="H201" s="129"/>
      <c r="I201" s="129"/>
      <c r="J201" s="129"/>
      <c r="K201" s="129"/>
      <c r="L201" s="129"/>
      <c r="M201" s="130"/>
    </row>
    <row r="202" spans="2:13" hidden="1" x14ac:dyDescent="0.25">
      <c r="B202" s="38" t="s">
        <v>40</v>
      </c>
      <c r="C202" s="39" t="s">
        <v>41</v>
      </c>
      <c r="D202" s="39" t="s">
        <v>42</v>
      </c>
      <c r="E202" s="26" t="s">
        <v>43</v>
      </c>
      <c r="F202" s="27" t="s">
        <v>44</v>
      </c>
      <c r="G202" s="27" t="s">
        <v>47</v>
      </c>
      <c r="H202" s="28" t="s">
        <v>48</v>
      </c>
      <c r="I202" s="28" t="s">
        <v>49</v>
      </c>
      <c r="J202" s="28" t="s">
        <v>50</v>
      </c>
      <c r="K202" s="28" t="s">
        <v>51</v>
      </c>
      <c r="L202" s="28" t="s">
        <v>52</v>
      </c>
      <c r="M202" s="29" t="s">
        <v>53</v>
      </c>
    </row>
    <row r="203" spans="2:13" hidden="1" x14ac:dyDescent="0.25">
      <c r="B203" s="38" t="str">
        <f>CONCATENATE("19.",Prüfkriterien_1121[[#This Row],[Spalte2]])</f>
        <v>19.1</v>
      </c>
      <c r="C203" s="39">
        <f>ROW()-ROW(Prüfkriterien_1121[[#Headers],[Spalte3]])</f>
        <v>1</v>
      </c>
      <c r="D203" s="39">
        <f>(Prüfkriterien_1121[Spalte2]+190)/10</f>
        <v>19.100000000000001</v>
      </c>
      <c r="E203" s="26"/>
      <c r="F203" s="27"/>
      <c r="G203" s="27"/>
      <c r="H203" s="54"/>
      <c r="I203" s="54"/>
      <c r="J203" s="54"/>
      <c r="K203" s="54"/>
      <c r="L203" s="54"/>
      <c r="M203" s="41"/>
    </row>
    <row r="204" spans="2:13" hidden="1" x14ac:dyDescent="0.25">
      <c r="B204" s="45" t="str">
        <f>CONCATENATE("19.",Prüfkriterien_1121[[#This Row],[Spalte2]])</f>
        <v>19.2</v>
      </c>
      <c r="C204" s="46">
        <f>ROW()-ROW(Prüfkriterien_1121[[#Headers],[Spalte3]])</f>
        <v>2</v>
      </c>
      <c r="D204" s="46">
        <f>(Prüfkriterien_1121[Spalte2]+190)/10</f>
        <v>19.2</v>
      </c>
      <c r="E204" s="47"/>
      <c r="F204" s="48"/>
      <c r="G204" s="48"/>
      <c r="H204" s="54"/>
      <c r="I204" s="54"/>
      <c r="J204" s="54"/>
      <c r="K204" s="54"/>
      <c r="L204" s="54"/>
      <c r="M204" s="68"/>
    </row>
    <row r="205" spans="2:13" hidden="1" x14ac:dyDescent="0.25">
      <c r="B205" s="38" t="str">
        <f>CONCATENATE("19.",Prüfkriterien_1121[[#This Row],[Spalte2]])</f>
        <v>19.3</v>
      </c>
      <c r="C205" s="39">
        <f>ROW()-ROW(Prüfkriterien_1121[[#Headers],[Spalte3]])</f>
        <v>3</v>
      </c>
      <c r="D205" s="39">
        <f>(Prüfkriterien_1121[Spalte2]+190)/10</f>
        <v>19.3</v>
      </c>
      <c r="E205" s="26"/>
      <c r="F205" s="27"/>
      <c r="G205" s="27"/>
      <c r="H205" s="54"/>
      <c r="I205" s="54"/>
      <c r="J205" s="54"/>
      <c r="K205" s="54"/>
      <c r="L205" s="54"/>
      <c r="M205" s="41"/>
    </row>
    <row r="206" spans="2:13" hidden="1" x14ac:dyDescent="0.25">
      <c r="B206" s="38" t="str">
        <f>CONCATENATE("19.",Prüfkriterien_1121[[#This Row],[Spalte2]])</f>
        <v>19.4</v>
      </c>
      <c r="C206" s="39">
        <f>ROW()-ROW(Prüfkriterien_1121[[#Headers],[Spalte3]])</f>
        <v>4</v>
      </c>
      <c r="D206" s="39">
        <f>(Prüfkriterien_1121[Spalte2]+190)/10</f>
        <v>19.399999999999999</v>
      </c>
      <c r="E206" s="26"/>
      <c r="F206" s="27"/>
      <c r="G206" s="27"/>
      <c r="H206" s="54"/>
      <c r="I206" s="54"/>
      <c r="J206" s="54"/>
      <c r="K206" s="54"/>
      <c r="L206" s="54"/>
      <c r="M206" s="41"/>
    </row>
    <row r="207" spans="2:13" hidden="1" x14ac:dyDescent="0.25">
      <c r="B207" s="45" t="str">
        <f>CONCATENATE("19.",Prüfkriterien_1121[[#This Row],[Spalte2]])</f>
        <v>19.5</v>
      </c>
      <c r="C207" s="46">
        <f>ROW()-ROW(Prüfkriterien_1121[[#Headers],[Spalte3]])</f>
        <v>5</v>
      </c>
      <c r="D207" s="46">
        <f>(Prüfkriterien_1121[Spalte2]+190)/10</f>
        <v>19.5</v>
      </c>
      <c r="E207" s="47"/>
      <c r="F207" s="48"/>
      <c r="G207" s="48"/>
      <c r="H207" s="54"/>
      <c r="I207" s="54"/>
      <c r="J207" s="54"/>
      <c r="K207" s="54"/>
      <c r="L207" s="54"/>
      <c r="M207" s="68"/>
    </row>
    <row r="208" spans="2:13" hidden="1" x14ac:dyDescent="0.25">
      <c r="B208" s="128" t="s">
        <v>91</v>
      </c>
      <c r="C208" s="129"/>
      <c r="D208" s="129"/>
      <c r="E208" s="129"/>
      <c r="F208" s="129"/>
      <c r="G208" s="129"/>
      <c r="H208" s="129"/>
      <c r="I208" s="129"/>
      <c r="J208" s="129"/>
      <c r="K208" s="129"/>
      <c r="L208" s="129"/>
      <c r="M208" s="130"/>
    </row>
    <row r="209" spans="2:13" hidden="1" x14ac:dyDescent="0.25">
      <c r="B209" s="38" t="s">
        <v>40</v>
      </c>
      <c r="C209" s="39" t="s">
        <v>41</v>
      </c>
      <c r="D209" s="39" t="s">
        <v>42</v>
      </c>
      <c r="E209" s="26" t="s">
        <v>43</v>
      </c>
      <c r="F209" s="27" t="s">
        <v>44</v>
      </c>
      <c r="G209" s="27" t="s">
        <v>47</v>
      </c>
      <c r="H209" s="28" t="s">
        <v>48</v>
      </c>
      <c r="I209" s="28" t="s">
        <v>49</v>
      </c>
      <c r="J209" s="28" t="s">
        <v>50</v>
      </c>
      <c r="K209" s="28" t="s">
        <v>51</v>
      </c>
      <c r="L209" s="28" t="s">
        <v>52</v>
      </c>
      <c r="M209" s="29" t="s">
        <v>53</v>
      </c>
    </row>
    <row r="210" spans="2:13" hidden="1" x14ac:dyDescent="0.25">
      <c r="B210" s="38" t="str">
        <f>CONCATENATE("20.",Prüfkriterien_1122[[#This Row],[Spalte2]])</f>
        <v>20.1</v>
      </c>
      <c r="C210" s="39">
        <f>ROW()-ROW(Prüfkriterien_1122[[#Headers],[Spalte3]])</f>
        <v>1</v>
      </c>
      <c r="D210" s="39">
        <f>(Prüfkriterien_1122[Spalte2]+200)/10</f>
        <v>20.100000000000001</v>
      </c>
      <c r="E210" s="26"/>
      <c r="F210" s="27"/>
      <c r="G210" s="27"/>
      <c r="H210" s="54"/>
      <c r="I210" s="54"/>
      <c r="J210" s="54"/>
      <c r="K210" s="54"/>
      <c r="L210" s="54"/>
      <c r="M210" s="41"/>
    </row>
    <row r="211" spans="2:13" hidden="1" x14ac:dyDescent="0.25">
      <c r="B211" s="45" t="str">
        <f>CONCATENATE("20.",Prüfkriterien_1122[[#This Row],[Spalte2]])</f>
        <v>20.2</v>
      </c>
      <c r="C211" s="46">
        <f>ROW()-ROW(Prüfkriterien_1122[[#Headers],[Spalte3]])</f>
        <v>2</v>
      </c>
      <c r="D211" s="46">
        <f>(Prüfkriterien_1122[Spalte2]+200)/10</f>
        <v>20.2</v>
      </c>
      <c r="E211" s="47"/>
      <c r="F211" s="48"/>
      <c r="G211" s="48"/>
      <c r="H211" s="54"/>
      <c r="I211" s="54"/>
      <c r="J211" s="54"/>
      <c r="K211" s="54"/>
      <c r="L211" s="54"/>
      <c r="M211" s="68"/>
    </row>
    <row r="212" spans="2:13" hidden="1" x14ac:dyDescent="0.25">
      <c r="B212" s="38" t="str">
        <f>CONCATENATE("20.",Prüfkriterien_1122[[#This Row],[Spalte2]])</f>
        <v>20.3</v>
      </c>
      <c r="C212" s="39">
        <f>ROW()-ROW(Prüfkriterien_1122[[#Headers],[Spalte3]])</f>
        <v>3</v>
      </c>
      <c r="D212" s="39">
        <f>(Prüfkriterien_1122[Spalte2]+200)/10</f>
        <v>20.3</v>
      </c>
      <c r="E212" s="26"/>
      <c r="F212" s="27"/>
      <c r="G212" s="27"/>
      <c r="H212" s="54"/>
      <c r="I212" s="54"/>
      <c r="J212" s="54"/>
      <c r="K212" s="54"/>
      <c r="L212" s="54"/>
      <c r="M212" s="41"/>
    </row>
    <row r="213" spans="2:13" hidden="1" x14ac:dyDescent="0.25">
      <c r="B213" s="38" t="str">
        <f>CONCATENATE("20.",Prüfkriterien_1122[[#This Row],[Spalte2]])</f>
        <v>20.4</v>
      </c>
      <c r="C213" s="39">
        <f>ROW()-ROW(Prüfkriterien_1122[[#Headers],[Spalte3]])</f>
        <v>4</v>
      </c>
      <c r="D213" s="39">
        <f>(Prüfkriterien_1122[Spalte2]+200)/10</f>
        <v>20.399999999999999</v>
      </c>
      <c r="E213" s="26"/>
      <c r="F213" s="27"/>
      <c r="G213" s="27"/>
      <c r="H213" s="54"/>
      <c r="I213" s="54"/>
      <c r="J213" s="54"/>
      <c r="K213" s="54"/>
      <c r="L213" s="54"/>
      <c r="M213" s="41"/>
    </row>
    <row r="214" spans="2:13" hidden="1" x14ac:dyDescent="0.25">
      <c r="B214" s="45" t="str">
        <f>CONCATENATE("20.",Prüfkriterien_1122[[#This Row],[Spalte2]])</f>
        <v>20.5</v>
      </c>
      <c r="C214" s="46">
        <f>ROW()-ROW(Prüfkriterien_1122[[#Headers],[Spalte3]])</f>
        <v>5</v>
      </c>
      <c r="D214" s="46">
        <f>(Prüfkriterien_1122[Spalte2]+200)/10</f>
        <v>20.5</v>
      </c>
      <c r="E214" s="47"/>
      <c r="F214" s="48"/>
      <c r="G214" s="48"/>
      <c r="H214" s="54"/>
      <c r="I214" s="54"/>
      <c r="J214" s="54"/>
      <c r="K214" s="54"/>
      <c r="L214" s="54"/>
      <c r="M214" s="68"/>
    </row>
  </sheetData>
  <sheetProtection algorithmName="SHA-512" hashValue="wb2CPKn7Ezz6WgZTE3rQYedwu71u/53zk7iyLVDOtFKmt+f7M07OWeRMAXZ0QUWOTbbkmShfMev5RJE8yHkgTg==" saltValue="hAwEgJNd+ikJgaIC8MghBg==" spinCount="100000" sheet="1" formatCells="0" formatRows="0" selectLockedCells="1"/>
  <mergeCells count="32">
    <mergeCell ref="B90:M90"/>
    <mergeCell ref="C4:K4"/>
    <mergeCell ref="B6:B7"/>
    <mergeCell ref="C6:C7"/>
    <mergeCell ref="E6:E7"/>
    <mergeCell ref="F6:F7"/>
    <mergeCell ref="G6:G7"/>
    <mergeCell ref="H6:L6"/>
    <mergeCell ref="M6:M7"/>
    <mergeCell ref="D6:D7"/>
    <mergeCell ref="B81:M81"/>
    <mergeCell ref="B2:M2"/>
    <mergeCell ref="B5:M5"/>
    <mergeCell ref="B8:M8"/>
    <mergeCell ref="B32:M32"/>
    <mergeCell ref="B44:M44"/>
    <mergeCell ref="B3:M3"/>
    <mergeCell ref="B145:M145"/>
    <mergeCell ref="B110:M110"/>
    <mergeCell ref="B114:M114"/>
    <mergeCell ref="B124:M124"/>
    <mergeCell ref="B131:M131"/>
    <mergeCell ref="B138:M138"/>
    <mergeCell ref="B187:M187"/>
    <mergeCell ref="B194:M194"/>
    <mergeCell ref="B201:M201"/>
    <mergeCell ref="B208:M208"/>
    <mergeCell ref="B152:M152"/>
    <mergeCell ref="B159:M159"/>
    <mergeCell ref="B166:M166"/>
    <mergeCell ref="B173:M173"/>
    <mergeCell ref="B180:M18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rowBreaks count="1" manualBreakCount="1">
    <brk id="109" max="1638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41" operator="containsText" id="{5E95DCB8-8D9B-43CB-9F0E-367D7B8C392E}">
            <xm:f>NOT(ISERROR(SEARCH("grau",H33)))</xm:f>
            <xm:f>"grau"</xm:f>
            <x14:dxf>
              <font>
                <color rgb="FF808080"/>
              </font>
              <fill>
                <patternFill>
                  <bgColor rgb="FF808080"/>
                </patternFill>
              </fill>
            </x14:dxf>
          </x14:cfRule>
          <xm:sqref>H45:L45 H33:L33 H82:L82 H91:L91</xm:sqref>
        </x14:conditionalFormatting>
        <x14:conditionalFormatting xmlns:xm="http://schemas.microsoft.com/office/excel/2006/main">
          <x14:cfRule type="containsText" priority="38" operator="containsText" id="{856D55F9-5406-42BE-8943-059812964641}">
            <xm:f>NOT(ISERROR(SEARCH("grau",H10)))</xm:f>
            <xm:f>"grau"</xm:f>
            <x14:dxf>
              <font>
                <strike val="0"/>
                <color rgb="FF808080"/>
              </font>
              <fill>
                <patternFill>
                  <bgColor rgb="FF808080"/>
                </patternFill>
              </fill>
            </x14:dxf>
          </x14:cfRule>
          <xm:sqref>H10:L31 H34:L43 H116:L123 H46:L80 H83:L89 H92:L109</xm:sqref>
        </x14:conditionalFormatting>
        <x14:conditionalFormatting xmlns:xm="http://schemas.microsoft.com/office/excel/2006/main">
          <x14:cfRule type="containsText" priority="36" operator="containsText" id="{3EA6EFDB-E455-4F38-A982-1E38324F0343}">
            <xm:f>NOT(ISERROR(SEARCH("grau",H111)))</xm:f>
            <xm:f>"grau"</xm:f>
            <x14:dxf>
              <font>
                <color rgb="FF808080"/>
              </font>
              <fill>
                <patternFill>
                  <bgColor rgb="FF808080"/>
                </patternFill>
              </fill>
            </x14:dxf>
          </x14:cfRule>
          <xm:sqref>H111:L111</xm:sqref>
        </x14:conditionalFormatting>
        <x14:conditionalFormatting xmlns:xm="http://schemas.microsoft.com/office/excel/2006/main">
          <x14:cfRule type="containsText" priority="35" operator="containsText" id="{5BEAB68E-34A9-4110-B056-50320AFBCCB0}">
            <xm:f>NOT(ISERROR(SEARCH("grau",H115)))</xm:f>
            <xm:f>"grau"</xm:f>
            <x14:dxf>
              <font>
                <color rgb="FF808080"/>
              </font>
              <fill>
                <patternFill>
                  <bgColor rgb="FF808080"/>
                </patternFill>
              </fill>
            </x14:dxf>
          </x14:cfRule>
          <xm:sqref>H115:L115</xm:sqref>
        </x14:conditionalFormatting>
        <x14:conditionalFormatting xmlns:xm="http://schemas.microsoft.com/office/excel/2006/main">
          <x14:cfRule type="containsText" priority="34" operator="containsText" id="{CF7EDDB7-2157-4E54-80CC-AC6AB6FBA5CD}">
            <xm:f>NOT(ISERROR(SEARCH("grau",H125)))</xm:f>
            <xm:f>"grau"</xm:f>
            <x14:dxf>
              <font>
                <color rgb="FF808080"/>
              </font>
              <fill>
                <patternFill>
                  <bgColor rgb="FF808080"/>
                </patternFill>
              </fill>
            </x14:dxf>
          </x14:cfRule>
          <xm:sqref>H125:L125</xm:sqref>
        </x14:conditionalFormatting>
        <x14:conditionalFormatting xmlns:xm="http://schemas.microsoft.com/office/excel/2006/main">
          <x14:cfRule type="containsText" priority="33" operator="containsText" id="{A15A7D79-1345-4D48-A805-61E375A492E8}">
            <xm:f>NOT(ISERROR(SEARCH("grau",H132)))</xm:f>
            <xm:f>"grau"</xm:f>
            <x14:dxf>
              <font>
                <color rgb="FF808080"/>
              </font>
              <fill>
                <patternFill>
                  <bgColor rgb="FF808080"/>
                </patternFill>
              </fill>
            </x14:dxf>
          </x14:cfRule>
          <xm:sqref>H132:L132</xm:sqref>
        </x14:conditionalFormatting>
        <x14:conditionalFormatting xmlns:xm="http://schemas.microsoft.com/office/excel/2006/main">
          <x14:cfRule type="containsText" priority="32" operator="containsText" id="{24D64CB9-06C8-4AB6-96E9-068B2C93B725}">
            <xm:f>NOT(ISERROR(SEARCH("grau",H139)))</xm:f>
            <xm:f>"grau"</xm:f>
            <x14:dxf>
              <font>
                <color rgb="FF808080"/>
              </font>
              <fill>
                <patternFill>
                  <bgColor rgb="FF808080"/>
                </patternFill>
              </fill>
            </x14:dxf>
          </x14:cfRule>
          <xm:sqref>H139:L139</xm:sqref>
        </x14:conditionalFormatting>
        <x14:conditionalFormatting xmlns:xm="http://schemas.microsoft.com/office/excel/2006/main">
          <x14:cfRule type="containsText" priority="31" operator="containsText" id="{04852FE4-12C5-447A-9DDA-1F52D59ECA2D}">
            <xm:f>NOT(ISERROR(SEARCH("grau",H146)))</xm:f>
            <xm:f>"grau"</xm:f>
            <x14:dxf>
              <font>
                <color rgb="FF808080"/>
              </font>
              <fill>
                <patternFill>
                  <bgColor rgb="FF808080"/>
                </patternFill>
              </fill>
            </x14:dxf>
          </x14:cfRule>
          <xm:sqref>H146:L146</xm:sqref>
        </x14:conditionalFormatting>
        <x14:conditionalFormatting xmlns:xm="http://schemas.microsoft.com/office/excel/2006/main">
          <x14:cfRule type="containsText" priority="27" operator="containsText" id="{3C7F9D6F-7348-475E-B111-5290B22399CB}">
            <xm:f>NOT(ISERROR(SEARCH("grau",H112)))</xm:f>
            <xm:f>"grau"</xm:f>
            <x14:dxf>
              <font>
                <strike val="0"/>
                <color rgb="FF808080"/>
              </font>
              <fill>
                <patternFill>
                  <bgColor rgb="FF808080"/>
                </patternFill>
              </fill>
            </x14:dxf>
          </x14:cfRule>
          <xm:sqref>H112:L113</xm:sqref>
        </x14:conditionalFormatting>
        <x14:conditionalFormatting xmlns:xm="http://schemas.microsoft.com/office/excel/2006/main">
          <x14:cfRule type="containsText" priority="24" operator="containsText" id="{5BC4E333-64F7-4B72-83BE-1046AF02BDCC}">
            <xm:f>NOT(ISERROR(SEARCH("grau",H126)))</xm:f>
            <xm:f>"grau"</xm:f>
            <x14:dxf>
              <font>
                <strike val="0"/>
                <color rgb="FF808080"/>
              </font>
              <fill>
                <patternFill>
                  <bgColor rgb="FF808080"/>
                </patternFill>
              </fill>
            </x14:dxf>
          </x14:cfRule>
          <xm:sqref>H126:L130</xm:sqref>
        </x14:conditionalFormatting>
        <x14:conditionalFormatting xmlns:xm="http://schemas.microsoft.com/office/excel/2006/main">
          <x14:cfRule type="containsText" priority="23" operator="containsText" id="{95C285D0-7ED5-42CE-B09E-275402939F55}">
            <xm:f>NOT(ISERROR(SEARCH("grau",H133)))</xm:f>
            <xm:f>"grau"</xm:f>
            <x14:dxf>
              <font>
                <strike val="0"/>
                <color rgb="FF808080"/>
              </font>
              <fill>
                <patternFill>
                  <bgColor rgb="FF808080"/>
                </patternFill>
              </fill>
            </x14:dxf>
          </x14:cfRule>
          <xm:sqref>H133:L137</xm:sqref>
        </x14:conditionalFormatting>
        <x14:conditionalFormatting xmlns:xm="http://schemas.microsoft.com/office/excel/2006/main">
          <x14:cfRule type="containsText" priority="22" operator="containsText" id="{1DCA7D83-58EB-4560-A7E1-5D14B8198110}">
            <xm:f>NOT(ISERROR(SEARCH("grau",H140)))</xm:f>
            <xm:f>"grau"</xm:f>
            <x14:dxf>
              <font>
                <strike val="0"/>
                <color rgb="FF808080"/>
              </font>
              <fill>
                <patternFill>
                  <bgColor rgb="FF808080"/>
                </patternFill>
              </fill>
            </x14:dxf>
          </x14:cfRule>
          <xm:sqref>H140:L144</xm:sqref>
        </x14:conditionalFormatting>
        <x14:conditionalFormatting xmlns:xm="http://schemas.microsoft.com/office/excel/2006/main">
          <x14:cfRule type="containsText" priority="21" operator="containsText" id="{A563CE49-0DFC-42E6-94DB-06696CC89F49}">
            <xm:f>NOT(ISERROR(SEARCH("grau",H147)))</xm:f>
            <xm:f>"grau"</xm:f>
            <x14:dxf>
              <font>
                <strike val="0"/>
                <color rgb="FF808080"/>
              </font>
              <fill>
                <patternFill>
                  <bgColor rgb="FF808080"/>
                </patternFill>
              </fill>
            </x14:dxf>
          </x14:cfRule>
          <xm:sqref>H147:L151</xm:sqref>
        </x14:conditionalFormatting>
        <x14:conditionalFormatting xmlns:xm="http://schemas.microsoft.com/office/excel/2006/main">
          <x14:cfRule type="containsText" priority="18" operator="containsText" id="{65067A0B-5A61-4E4B-9D42-11BB99BF41EC}">
            <xm:f>NOT(ISERROR(SEARCH("grau",H153)))</xm:f>
            <xm:f>"grau"</xm:f>
            <x14:dxf>
              <font>
                <color rgb="FF808080"/>
              </font>
              <fill>
                <patternFill>
                  <bgColor rgb="FF808080"/>
                </patternFill>
              </fill>
            </x14:dxf>
          </x14:cfRule>
          <xm:sqref>H153:L153</xm:sqref>
        </x14:conditionalFormatting>
        <x14:conditionalFormatting xmlns:xm="http://schemas.microsoft.com/office/excel/2006/main">
          <x14:cfRule type="containsText" priority="17" operator="containsText" id="{1CECCE4C-C45F-41E6-A625-9BB72793F478}">
            <xm:f>NOT(ISERROR(SEARCH("grau",H154)))</xm:f>
            <xm:f>"grau"</xm:f>
            <x14:dxf>
              <font>
                <strike val="0"/>
                <color rgb="FF808080"/>
              </font>
              <fill>
                <patternFill>
                  <bgColor rgb="FF808080"/>
                </patternFill>
              </fill>
            </x14:dxf>
          </x14:cfRule>
          <xm:sqref>H154:L158</xm:sqref>
        </x14:conditionalFormatting>
        <x14:conditionalFormatting xmlns:xm="http://schemas.microsoft.com/office/excel/2006/main">
          <x14:cfRule type="containsText" priority="16" operator="containsText" id="{02270D33-C4AC-4A31-AB27-BB3107BCA00B}">
            <xm:f>NOT(ISERROR(SEARCH("grau",H160)))</xm:f>
            <xm:f>"grau"</xm:f>
            <x14:dxf>
              <font>
                <color rgb="FF808080"/>
              </font>
              <fill>
                <patternFill>
                  <bgColor rgb="FF808080"/>
                </patternFill>
              </fill>
            </x14:dxf>
          </x14:cfRule>
          <xm:sqref>H160:L160</xm:sqref>
        </x14:conditionalFormatting>
        <x14:conditionalFormatting xmlns:xm="http://schemas.microsoft.com/office/excel/2006/main">
          <x14:cfRule type="containsText" priority="15" operator="containsText" id="{4295F26E-3E36-472D-AE71-6206A0679865}">
            <xm:f>NOT(ISERROR(SEARCH("grau",H161)))</xm:f>
            <xm:f>"grau"</xm:f>
            <x14:dxf>
              <font>
                <strike val="0"/>
                <color rgb="FF808080"/>
              </font>
              <fill>
                <patternFill>
                  <bgColor rgb="FF808080"/>
                </patternFill>
              </fill>
            </x14:dxf>
          </x14:cfRule>
          <xm:sqref>H161:L165</xm:sqref>
        </x14:conditionalFormatting>
        <x14:conditionalFormatting xmlns:xm="http://schemas.microsoft.com/office/excel/2006/main">
          <x14:cfRule type="containsText" priority="14" operator="containsText" id="{9BEEF450-D191-42FF-941E-35F00AFDA0DF}">
            <xm:f>NOT(ISERROR(SEARCH("grau",H167)))</xm:f>
            <xm:f>"grau"</xm:f>
            <x14:dxf>
              <font>
                <color rgb="FF808080"/>
              </font>
              <fill>
                <patternFill>
                  <bgColor rgb="FF808080"/>
                </patternFill>
              </fill>
            </x14:dxf>
          </x14:cfRule>
          <xm:sqref>H167:L167</xm:sqref>
        </x14:conditionalFormatting>
        <x14:conditionalFormatting xmlns:xm="http://schemas.microsoft.com/office/excel/2006/main">
          <x14:cfRule type="containsText" priority="13" operator="containsText" id="{DE2F9B22-A57E-487B-B157-4C4BBC38A2C1}">
            <xm:f>NOT(ISERROR(SEARCH("grau",H168)))</xm:f>
            <xm:f>"grau"</xm:f>
            <x14:dxf>
              <font>
                <strike val="0"/>
                <color rgb="FF808080"/>
              </font>
              <fill>
                <patternFill>
                  <bgColor rgb="FF808080"/>
                </patternFill>
              </fill>
            </x14:dxf>
          </x14:cfRule>
          <xm:sqref>H168:L172</xm:sqref>
        </x14:conditionalFormatting>
        <x14:conditionalFormatting xmlns:xm="http://schemas.microsoft.com/office/excel/2006/main">
          <x14:cfRule type="containsText" priority="12" operator="containsText" id="{288C4941-4BDE-41BB-96E5-EEFE4385A3A9}">
            <xm:f>NOT(ISERROR(SEARCH("grau",H174)))</xm:f>
            <xm:f>"grau"</xm:f>
            <x14:dxf>
              <font>
                <color rgb="FF808080"/>
              </font>
              <fill>
                <patternFill>
                  <bgColor rgb="FF808080"/>
                </patternFill>
              </fill>
            </x14:dxf>
          </x14:cfRule>
          <xm:sqref>H174:L174</xm:sqref>
        </x14:conditionalFormatting>
        <x14:conditionalFormatting xmlns:xm="http://schemas.microsoft.com/office/excel/2006/main">
          <x14:cfRule type="containsText" priority="11" operator="containsText" id="{DF8CF27D-9527-4A3D-A846-A04149E71256}">
            <xm:f>NOT(ISERROR(SEARCH("grau",H175)))</xm:f>
            <xm:f>"grau"</xm:f>
            <x14:dxf>
              <font>
                <strike val="0"/>
                <color rgb="FF808080"/>
              </font>
              <fill>
                <patternFill>
                  <bgColor rgb="FF808080"/>
                </patternFill>
              </fill>
            </x14:dxf>
          </x14:cfRule>
          <xm:sqref>H175:L179</xm:sqref>
        </x14:conditionalFormatting>
        <x14:conditionalFormatting xmlns:xm="http://schemas.microsoft.com/office/excel/2006/main">
          <x14:cfRule type="containsText" priority="10" operator="containsText" id="{FB334C23-F5AF-40A3-9F2B-927FC047297B}">
            <xm:f>NOT(ISERROR(SEARCH("grau",H181)))</xm:f>
            <xm:f>"grau"</xm:f>
            <x14:dxf>
              <font>
                <color rgb="FF808080"/>
              </font>
              <fill>
                <patternFill>
                  <bgColor rgb="FF808080"/>
                </patternFill>
              </fill>
            </x14:dxf>
          </x14:cfRule>
          <xm:sqref>H181:L181</xm:sqref>
        </x14:conditionalFormatting>
        <x14:conditionalFormatting xmlns:xm="http://schemas.microsoft.com/office/excel/2006/main">
          <x14:cfRule type="containsText" priority="9" operator="containsText" id="{B5A30344-B4B8-42CD-830B-1FC4143D80FB}">
            <xm:f>NOT(ISERROR(SEARCH("grau",H182)))</xm:f>
            <xm:f>"grau"</xm:f>
            <x14:dxf>
              <font>
                <strike val="0"/>
                <color rgb="FF808080"/>
              </font>
              <fill>
                <patternFill>
                  <bgColor rgb="FF808080"/>
                </patternFill>
              </fill>
            </x14:dxf>
          </x14:cfRule>
          <xm:sqref>H182:L186</xm:sqref>
        </x14:conditionalFormatting>
        <x14:conditionalFormatting xmlns:xm="http://schemas.microsoft.com/office/excel/2006/main">
          <x14:cfRule type="containsText" priority="8" operator="containsText" id="{8E0223C3-80BA-4C42-830A-0157E6DDEBA8}">
            <xm:f>NOT(ISERROR(SEARCH("grau",H188)))</xm:f>
            <xm:f>"grau"</xm:f>
            <x14:dxf>
              <font>
                <color rgb="FF808080"/>
              </font>
              <fill>
                <patternFill>
                  <bgColor rgb="FF808080"/>
                </patternFill>
              </fill>
            </x14:dxf>
          </x14:cfRule>
          <xm:sqref>H188:L188</xm:sqref>
        </x14:conditionalFormatting>
        <x14:conditionalFormatting xmlns:xm="http://schemas.microsoft.com/office/excel/2006/main">
          <x14:cfRule type="containsText" priority="7" operator="containsText" id="{78C38492-556B-49AA-9490-D83FB69A7E14}">
            <xm:f>NOT(ISERROR(SEARCH("grau",H189)))</xm:f>
            <xm:f>"grau"</xm:f>
            <x14:dxf>
              <font>
                <strike val="0"/>
                <color rgb="FF808080"/>
              </font>
              <fill>
                <patternFill>
                  <bgColor rgb="FF808080"/>
                </patternFill>
              </fill>
            </x14:dxf>
          </x14:cfRule>
          <xm:sqref>H189:L193</xm:sqref>
        </x14:conditionalFormatting>
        <x14:conditionalFormatting xmlns:xm="http://schemas.microsoft.com/office/excel/2006/main">
          <x14:cfRule type="containsText" priority="6" operator="containsText" id="{405EB9AD-F91B-479F-82C5-5390E2E1825F}">
            <xm:f>NOT(ISERROR(SEARCH("grau",H195)))</xm:f>
            <xm:f>"grau"</xm:f>
            <x14:dxf>
              <font>
                <color rgb="FF808080"/>
              </font>
              <fill>
                <patternFill>
                  <bgColor rgb="FF808080"/>
                </patternFill>
              </fill>
            </x14:dxf>
          </x14:cfRule>
          <xm:sqref>H195:L195</xm:sqref>
        </x14:conditionalFormatting>
        <x14:conditionalFormatting xmlns:xm="http://schemas.microsoft.com/office/excel/2006/main">
          <x14:cfRule type="containsText" priority="5" operator="containsText" id="{24A9AE4A-F330-405A-A8FD-14FB1492AC25}">
            <xm:f>NOT(ISERROR(SEARCH("grau",H196)))</xm:f>
            <xm:f>"grau"</xm:f>
            <x14:dxf>
              <font>
                <strike val="0"/>
                <color rgb="FF808080"/>
              </font>
              <fill>
                <patternFill>
                  <bgColor rgb="FF808080"/>
                </patternFill>
              </fill>
            </x14:dxf>
          </x14:cfRule>
          <xm:sqref>H196:L200</xm:sqref>
        </x14:conditionalFormatting>
        <x14:conditionalFormatting xmlns:xm="http://schemas.microsoft.com/office/excel/2006/main">
          <x14:cfRule type="containsText" priority="4" operator="containsText" id="{81F19A2C-7D93-41F5-80FC-A24F41C9D143}">
            <xm:f>NOT(ISERROR(SEARCH("grau",H202)))</xm:f>
            <xm:f>"grau"</xm:f>
            <x14:dxf>
              <font>
                <color rgb="FF808080"/>
              </font>
              <fill>
                <patternFill>
                  <bgColor rgb="FF808080"/>
                </patternFill>
              </fill>
            </x14:dxf>
          </x14:cfRule>
          <xm:sqref>H202:L202</xm:sqref>
        </x14:conditionalFormatting>
        <x14:conditionalFormatting xmlns:xm="http://schemas.microsoft.com/office/excel/2006/main">
          <x14:cfRule type="containsText" priority="3" operator="containsText" id="{57A2F711-9D77-41B5-9E35-3074ED829147}">
            <xm:f>NOT(ISERROR(SEARCH("grau",H203)))</xm:f>
            <xm:f>"grau"</xm:f>
            <x14:dxf>
              <font>
                <strike val="0"/>
                <color rgb="FF808080"/>
              </font>
              <fill>
                <patternFill>
                  <bgColor rgb="FF808080"/>
                </patternFill>
              </fill>
            </x14:dxf>
          </x14:cfRule>
          <xm:sqref>H203:L207</xm:sqref>
        </x14:conditionalFormatting>
        <x14:conditionalFormatting xmlns:xm="http://schemas.microsoft.com/office/excel/2006/main">
          <x14:cfRule type="containsText" priority="2" operator="containsText" id="{CD0ADB6F-FF3E-47EA-A262-5DC5076ED515}">
            <xm:f>NOT(ISERROR(SEARCH("grau",H209)))</xm:f>
            <xm:f>"grau"</xm:f>
            <x14:dxf>
              <font>
                <color rgb="FF808080"/>
              </font>
              <fill>
                <patternFill>
                  <bgColor rgb="FF808080"/>
                </patternFill>
              </fill>
            </x14:dxf>
          </x14:cfRule>
          <xm:sqref>H209:L209</xm:sqref>
        </x14:conditionalFormatting>
        <x14:conditionalFormatting xmlns:xm="http://schemas.microsoft.com/office/excel/2006/main">
          <x14:cfRule type="containsText" priority="1" operator="containsText" id="{F1BBABB6-62E1-4E53-A384-AD6B43001E1A}">
            <xm:f>NOT(ISERROR(SEARCH("grau",H210)))</xm:f>
            <xm:f>"grau"</xm:f>
            <x14:dxf>
              <font>
                <strike val="0"/>
                <color rgb="FF808080"/>
              </font>
              <fill>
                <patternFill>
                  <bgColor rgb="FF808080"/>
                </patternFill>
              </fill>
            </x14:dxf>
          </x14:cfRule>
          <xm:sqref>H210:L214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H139:L144 H125:L130 H132:L137 H146:L151 H153:L158 H160:L165 H167:L172 H174:L179 H181:L186 H188:L193 H195:L200 H202:L207 H209:L214 H9:L31 H33:L43 H115:L123 H111:L113 H82:L89 H45:L80 H91:L109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31" sqref="C31"/>
    </sheetView>
  </sheetViews>
  <sheetFormatPr baseColWidth="10" defaultColWidth="11.5546875" defaultRowHeight="13.8" x14ac:dyDescent="0.25"/>
  <cols>
    <col min="1" max="1" width="1.21875" style="6" customWidth="1"/>
    <col min="2" max="2" width="29.21875" style="6" customWidth="1"/>
    <col min="3" max="3" width="53.21875" style="7" customWidth="1"/>
    <col min="4" max="4" width="1.21875" style="6" customWidth="1"/>
    <col min="5" max="16384" width="11.5546875" style="6"/>
  </cols>
  <sheetData>
    <row r="1" spans="2:5" ht="6" customHeight="1" x14ac:dyDescent="0.25"/>
    <row r="2" spans="2:5" x14ac:dyDescent="0.25">
      <c r="B2" s="147" t="s">
        <v>71</v>
      </c>
      <c r="C2" s="147"/>
    </row>
    <row r="3" spans="2:5" ht="7.95" customHeight="1" x14ac:dyDescent="0.25">
      <c r="B3" s="8"/>
      <c r="C3" s="8"/>
    </row>
    <row r="4" spans="2:5" ht="55.95" customHeight="1" x14ac:dyDescent="0.25">
      <c r="B4" s="148" t="s">
        <v>39</v>
      </c>
      <c r="C4" s="148"/>
    </row>
    <row r="5" spans="2:5" ht="7.95" customHeight="1" x14ac:dyDescent="0.25">
      <c r="B5" s="9"/>
      <c r="C5" s="9"/>
    </row>
    <row r="6" spans="2:5" s="10" customFormat="1" ht="25.95" customHeight="1" x14ac:dyDescent="0.3">
      <c r="B6" s="58" t="s">
        <v>54</v>
      </c>
      <c r="C6" s="43" t="s">
        <v>74</v>
      </c>
    </row>
    <row r="7" spans="2:5" s="10" customFormat="1" ht="25.95" customHeight="1" x14ac:dyDescent="0.3">
      <c r="B7" s="58" t="s">
        <v>72</v>
      </c>
      <c r="C7" s="43" t="s">
        <v>75</v>
      </c>
    </row>
    <row r="8" spans="2:5" s="10" customFormat="1" ht="25.95" customHeight="1" x14ac:dyDescent="0.3">
      <c r="B8" s="57" t="s">
        <v>70</v>
      </c>
      <c r="C8" s="44" t="s">
        <v>96</v>
      </c>
    </row>
    <row r="9" spans="2:5" s="10" customFormat="1" ht="25.95" customHeight="1" x14ac:dyDescent="0.3">
      <c r="B9" s="50" t="s">
        <v>55</v>
      </c>
      <c r="C9" s="12" t="s">
        <v>14</v>
      </c>
    </row>
    <row r="10" spans="2:5" s="10" customFormat="1" ht="25.95" customHeight="1" x14ac:dyDescent="0.3">
      <c r="B10" s="11"/>
      <c r="C10" s="66"/>
      <c r="E10" s="59" t="s">
        <v>73</v>
      </c>
    </row>
    <row r="11" spans="2:5" s="10" customFormat="1" ht="25.95" customHeight="1" x14ac:dyDescent="0.3">
      <c r="B11" s="11"/>
      <c r="C11" s="65" t="s">
        <v>37</v>
      </c>
    </row>
    <row r="12" spans="2:5" s="10" customFormat="1" ht="25.95" customHeight="1" x14ac:dyDescent="0.3">
      <c r="B12" s="50" t="s">
        <v>56</v>
      </c>
      <c r="C12" s="60" t="s">
        <v>26</v>
      </c>
    </row>
    <row r="13" spans="2:5" s="10" customFormat="1" ht="25.95" customHeight="1" x14ac:dyDescent="0.3">
      <c r="B13" s="11"/>
      <c r="C13" s="60" t="s">
        <v>27</v>
      </c>
    </row>
    <row r="14" spans="2:5" s="10" customFormat="1" ht="25.95" customHeight="1" x14ac:dyDescent="0.3">
      <c r="B14" s="11"/>
      <c r="C14" s="60"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2024-03-19T15:54:03Z</dcterms:modified>
</cp:coreProperties>
</file>