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activeTab="2"/>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Checkliste!$A$1:$N$211</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15" i="7" l="1"/>
  <c r="B115" i="7" s="1"/>
  <c r="D115" i="7" l="1"/>
  <c r="C34" i="7" l="1"/>
  <c r="B34" i="7" s="1"/>
  <c r="D34" i="7" l="1"/>
  <c r="C135" i="7"/>
  <c r="D135" i="7" s="1"/>
  <c r="B135" i="7" l="1"/>
  <c r="C55" i="7"/>
  <c r="B55" i="7" s="1"/>
  <c r="C14" i="7"/>
  <c r="D14" i="7" s="1"/>
  <c r="D55" i="7" l="1"/>
  <c r="B14" i="7"/>
  <c r="C158" i="7" l="1"/>
  <c r="B158" i="7" s="1"/>
  <c r="C122" i="7"/>
  <c r="B122" i="7" s="1"/>
  <c r="C36" i="7"/>
  <c r="B36" i="7" s="1"/>
  <c r="C20" i="7"/>
  <c r="B20" i="7" s="1"/>
  <c r="D122" i="7" l="1"/>
  <c r="D158" i="7"/>
  <c r="D36" i="7"/>
  <c r="D20" i="7"/>
  <c r="C180" i="7"/>
  <c r="B180" i="7" s="1"/>
  <c r="C181" i="7"/>
  <c r="B181" i="7" s="1"/>
  <c r="C182" i="7"/>
  <c r="B182" i="7" s="1"/>
  <c r="C166" i="7"/>
  <c r="B166" i="7" s="1"/>
  <c r="C167" i="7"/>
  <c r="B167" i="7" s="1"/>
  <c r="C168" i="7"/>
  <c r="B168" i="7" s="1"/>
  <c r="C169" i="7"/>
  <c r="B169" i="7" s="1"/>
  <c r="C170" i="7"/>
  <c r="B170" i="7" s="1"/>
  <c r="C171" i="7"/>
  <c r="B171" i="7" s="1"/>
  <c r="C172" i="7"/>
  <c r="B172" i="7" s="1"/>
  <c r="C173" i="7"/>
  <c r="B173" i="7" s="1"/>
  <c r="C174" i="7"/>
  <c r="D174" i="7" s="1"/>
  <c r="C155" i="7"/>
  <c r="D155" i="7" s="1"/>
  <c r="C150" i="7"/>
  <c r="B150" i="7" s="1"/>
  <c r="C151" i="7"/>
  <c r="B151" i="7" s="1"/>
  <c r="C152" i="7"/>
  <c r="D152" i="7" s="1"/>
  <c r="C142" i="7"/>
  <c r="B142" i="7" s="1"/>
  <c r="C143" i="7"/>
  <c r="B143" i="7" s="1"/>
  <c r="C144" i="7"/>
  <c r="D144" i="7" s="1"/>
  <c r="C145" i="7"/>
  <c r="B145" i="7" s="1"/>
  <c r="C146" i="7"/>
  <c r="B146" i="7" s="1"/>
  <c r="C147" i="7"/>
  <c r="B147" i="7" s="1"/>
  <c r="C148" i="7"/>
  <c r="B148" i="7" s="1"/>
  <c r="C149" i="7"/>
  <c r="B149" i="7" s="1"/>
  <c r="C153" i="7"/>
  <c r="D153" i="7" s="1"/>
  <c r="C154" i="7"/>
  <c r="B154" i="7" s="1"/>
  <c r="C156" i="7"/>
  <c r="B156" i="7" s="1"/>
  <c r="C133" i="7"/>
  <c r="B133" i="7" s="1"/>
  <c r="C131" i="7"/>
  <c r="B131" i="7" s="1"/>
  <c r="C132" i="7"/>
  <c r="B132" i="7" s="1"/>
  <c r="C134" i="7"/>
  <c r="B134" i="7" s="1"/>
  <c r="C120" i="7"/>
  <c r="B120" i="7" s="1"/>
  <c r="C121" i="7"/>
  <c r="B121" i="7" s="1"/>
  <c r="C123" i="7"/>
  <c r="B123" i="7" s="1"/>
  <c r="C124" i="7"/>
  <c r="B124" i="7" s="1"/>
  <c r="C125" i="7"/>
  <c r="B125" i="7" s="1"/>
  <c r="C126" i="7"/>
  <c r="B126" i="7" s="1"/>
  <c r="C127" i="7"/>
  <c r="B127" i="7" s="1"/>
  <c r="C128" i="7"/>
  <c r="B128" i="7" s="1"/>
  <c r="C129" i="7"/>
  <c r="B129" i="7" s="1"/>
  <c r="C130" i="7"/>
  <c r="B130" i="7" s="1"/>
  <c r="C114" i="7"/>
  <c r="B114" i="7" s="1"/>
  <c r="C116" i="7"/>
  <c r="B116" i="7" s="1"/>
  <c r="C111" i="7"/>
  <c r="B111" i="7" s="1"/>
  <c r="C112" i="7"/>
  <c r="B112" i="7" s="1"/>
  <c r="C113" i="7"/>
  <c r="B113" i="7" s="1"/>
  <c r="C106" i="7"/>
  <c r="B106" i="7" s="1"/>
  <c r="C107" i="7"/>
  <c r="B107" i="7" s="1"/>
  <c r="C108" i="7"/>
  <c r="B108" i="7" s="1"/>
  <c r="C109" i="7"/>
  <c r="D109" i="7" s="1"/>
  <c r="C110" i="7"/>
  <c r="D110" i="7" s="1"/>
  <c r="C100" i="7"/>
  <c r="B100" i="7" s="1"/>
  <c r="C101" i="7"/>
  <c r="B101" i="7" s="1"/>
  <c r="C102" i="7"/>
  <c r="B102" i="7" s="1"/>
  <c r="C103" i="7"/>
  <c r="B103" i="7" s="1"/>
  <c r="C98" i="7"/>
  <c r="B98" i="7" s="1"/>
  <c r="C99" i="7"/>
  <c r="B99" i="7" s="1"/>
  <c r="C104" i="7"/>
  <c r="B104" i="7" s="1"/>
  <c r="C95" i="7"/>
  <c r="B95" i="7" s="1"/>
  <c r="C96" i="7"/>
  <c r="B96" i="7" s="1"/>
  <c r="C97" i="7"/>
  <c r="B97" i="7" s="1"/>
  <c r="C92" i="7"/>
  <c r="B92" i="7" s="1"/>
  <c r="C93" i="7"/>
  <c r="B93" i="7" s="1"/>
  <c r="C94" i="7"/>
  <c r="B94" i="7" s="1"/>
  <c r="C105" i="7"/>
  <c r="B105" i="7" s="1"/>
  <c r="C90" i="7"/>
  <c r="B90" i="7" s="1"/>
  <c r="C91" i="7"/>
  <c r="B91" i="7" s="1"/>
  <c r="C88" i="7"/>
  <c r="B88" i="7" s="1"/>
  <c r="C89" i="7"/>
  <c r="B89" i="7" s="1"/>
  <c r="C86" i="7"/>
  <c r="B86" i="7" s="1"/>
  <c r="C87" i="7"/>
  <c r="B87" i="7" s="1"/>
  <c r="C83" i="7"/>
  <c r="B83" i="7" s="1"/>
  <c r="C84" i="7"/>
  <c r="B84" i="7" s="1"/>
  <c r="C81" i="7"/>
  <c r="B81" i="7" s="1"/>
  <c r="C82" i="7"/>
  <c r="B82" i="7" s="1"/>
  <c r="C85" i="7"/>
  <c r="B85" i="7" s="1"/>
  <c r="C79" i="7"/>
  <c r="B79" i="7" s="1"/>
  <c r="C80" i="7"/>
  <c r="B80" i="7" s="1"/>
  <c r="C75" i="7"/>
  <c r="B75" i="7" s="1"/>
  <c r="C76" i="7"/>
  <c r="B76" i="7" s="1"/>
  <c r="C77" i="7"/>
  <c r="B77" i="7" s="1"/>
  <c r="C73" i="7"/>
  <c r="B73" i="7" s="1"/>
  <c r="C74" i="7"/>
  <c r="B74" i="7" s="1"/>
  <c r="C78" i="7"/>
  <c r="B78" i="7" s="1"/>
  <c r="C69" i="7"/>
  <c r="B69" i="7" s="1"/>
  <c r="C70" i="7"/>
  <c r="B70" i="7" s="1"/>
  <c r="C71" i="7"/>
  <c r="B71" i="7" s="1"/>
  <c r="C72" i="7"/>
  <c r="B72" i="7" s="1"/>
  <c r="C66" i="7"/>
  <c r="B66" i="7" s="1"/>
  <c r="C67" i="7"/>
  <c r="B67" i="7" s="1"/>
  <c r="C68" i="7"/>
  <c r="B68" i="7" s="1"/>
  <c r="C63" i="7"/>
  <c r="B63" i="7" s="1"/>
  <c r="C64" i="7"/>
  <c r="B64" i="7" s="1"/>
  <c r="C65" i="7"/>
  <c r="B65" i="7" s="1"/>
  <c r="C61" i="7"/>
  <c r="B61" i="7" s="1"/>
  <c r="C62" i="7"/>
  <c r="B62" i="7" s="1"/>
  <c r="C58" i="7"/>
  <c r="B58" i="7" s="1"/>
  <c r="C59" i="7"/>
  <c r="B59" i="7" s="1"/>
  <c r="C60" i="7"/>
  <c r="B60" i="7" s="1"/>
  <c r="C54" i="7"/>
  <c r="B54" i="7" s="1"/>
  <c r="C56" i="7"/>
  <c r="B56" i="7" s="1"/>
  <c r="C52" i="7"/>
  <c r="B52" i="7" s="1"/>
  <c r="C53" i="7"/>
  <c r="B53" i="7" s="1"/>
  <c r="C57" i="7"/>
  <c r="B57" i="7" s="1"/>
  <c r="C46" i="7"/>
  <c r="B46" i="7" s="1"/>
  <c r="C47" i="7"/>
  <c r="B47" i="7" s="1"/>
  <c r="C48" i="7"/>
  <c r="B48" i="7" s="1"/>
  <c r="C49" i="7"/>
  <c r="B49" i="7" s="1"/>
  <c r="C44" i="7"/>
  <c r="B44" i="7" s="1"/>
  <c r="C45" i="7"/>
  <c r="B45" i="7" s="1"/>
  <c r="C40" i="7"/>
  <c r="B40" i="7" s="1"/>
  <c r="C41" i="7"/>
  <c r="B41" i="7" s="1"/>
  <c r="C42" i="7"/>
  <c r="B42" i="7" s="1"/>
  <c r="D180" i="7" l="1"/>
  <c r="D182" i="7"/>
  <c r="D181" i="7"/>
  <c r="D166" i="7"/>
  <c r="D167" i="7"/>
  <c r="D168" i="7"/>
  <c r="D172" i="7"/>
  <c r="D169" i="7"/>
  <c r="D170" i="7"/>
  <c r="D171" i="7"/>
  <c r="B155" i="7"/>
  <c r="D173" i="7"/>
  <c r="D150" i="7"/>
  <c r="D145" i="7"/>
  <c r="B174" i="7"/>
  <c r="D143" i="7"/>
  <c r="D151" i="7"/>
  <c r="B152" i="7"/>
  <c r="D147" i="7"/>
  <c r="D142" i="7"/>
  <c r="D146" i="7"/>
  <c r="B144" i="7"/>
  <c r="B153" i="7"/>
  <c r="D148" i="7"/>
  <c r="D149" i="7"/>
  <c r="D133" i="7"/>
  <c r="D154" i="7"/>
  <c r="D156" i="7"/>
  <c r="D131" i="7"/>
  <c r="D132" i="7"/>
  <c r="D123" i="7"/>
  <c r="D121" i="7"/>
  <c r="D134" i="7"/>
  <c r="D120" i="7"/>
  <c r="D125" i="7"/>
  <c r="D124" i="7"/>
  <c r="D128" i="7"/>
  <c r="D126" i="7"/>
  <c r="D127" i="7"/>
  <c r="D129" i="7"/>
  <c r="D130" i="7"/>
  <c r="D111" i="7"/>
  <c r="D114" i="7"/>
  <c r="D116" i="7"/>
  <c r="D106" i="7"/>
  <c r="D112" i="7"/>
  <c r="D108" i="7"/>
  <c r="D113" i="7"/>
  <c r="B109" i="7"/>
  <c r="D107" i="7"/>
  <c r="D103" i="7"/>
  <c r="B110" i="7"/>
  <c r="D101" i="7"/>
  <c r="D100" i="7"/>
  <c r="D102" i="7"/>
  <c r="D98" i="7"/>
  <c r="D99" i="7"/>
  <c r="D91" i="7"/>
  <c r="D96" i="7"/>
  <c r="D95" i="7"/>
  <c r="D104" i="7"/>
  <c r="D97" i="7"/>
  <c r="D93" i="7"/>
  <c r="D92" i="7"/>
  <c r="D94" i="7"/>
  <c r="D88" i="7"/>
  <c r="D105" i="7"/>
  <c r="D90" i="7"/>
  <c r="D86" i="7"/>
  <c r="D89" i="7"/>
  <c r="D87" i="7"/>
  <c r="D84" i="7"/>
  <c r="D83" i="7"/>
  <c r="D85" i="7"/>
  <c r="D81" i="7"/>
  <c r="D79" i="7"/>
  <c r="D82" i="7"/>
  <c r="D75" i="7"/>
  <c r="D80" i="7"/>
  <c r="D73" i="7"/>
  <c r="D71" i="7"/>
  <c r="D77" i="7"/>
  <c r="D76" i="7"/>
  <c r="D78" i="7"/>
  <c r="D74" i="7"/>
  <c r="D66" i="7"/>
  <c r="D70" i="7"/>
  <c r="D69" i="7"/>
  <c r="D72" i="7"/>
  <c r="D67" i="7"/>
  <c r="D59" i="7"/>
  <c r="D63" i="7"/>
  <c r="D68" i="7"/>
  <c r="D65" i="7"/>
  <c r="D64" i="7"/>
  <c r="D56" i="7"/>
  <c r="D62" i="7"/>
  <c r="D61" i="7"/>
  <c r="D58" i="7"/>
  <c r="D60" i="7"/>
  <c r="D53" i="7"/>
  <c r="D54" i="7"/>
  <c r="D57" i="7"/>
  <c r="D52" i="7"/>
  <c r="D46" i="7"/>
  <c r="D47" i="7"/>
  <c r="D48" i="7"/>
  <c r="D49" i="7"/>
  <c r="D44" i="7"/>
  <c r="D45" i="7"/>
  <c r="D40" i="7"/>
  <c r="D41" i="7"/>
  <c r="D42" i="7"/>
  <c r="C31" i="7" l="1"/>
  <c r="B31" i="7" s="1"/>
  <c r="C32" i="7"/>
  <c r="B32" i="7" s="1"/>
  <c r="C29" i="7"/>
  <c r="B29" i="7" s="1"/>
  <c r="C30" i="7"/>
  <c r="B30" i="7" s="1"/>
  <c r="C33" i="7"/>
  <c r="B33" i="7" s="1"/>
  <c r="C35" i="7"/>
  <c r="B35" i="7" s="1"/>
  <c r="C27" i="7"/>
  <c r="B27" i="7" s="1"/>
  <c r="C28" i="7"/>
  <c r="B28" i="7" s="1"/>
  <c r="C18" i="7"/>
  <c r="B18" i="7" s="1"/>
  <c r="C19" i="7"/>
  <c r="B19" i="7" s="1"/>
  <c r="D30" i="7" l="1"/>
  <c r="D31" i="7"/>
  <c r="D29" i="7"/>
  <c r="D32" i="7"/>
  <c r="D33" i="7"/>
  <c r="D35" i="7"/>
  <c r="D27" i="7"/>
  <c r="D28" i="7"/>
  <c r="D18" i="7"/>
  <c r="D19" i="7"/>
  <c r="C16" i="7" l="1"/>
  <c r="B16" i="7" s="1"/>
  <c r="C17" i="7"/>
  <c r="B17" i="7" s="1"/>
  <c r="C12" i="7"/>
  <c r="B12" i="7" s="1"/>
  <c r="D16" i="7" l="1"/>
  <c r="D17" i="7"/>
  <c r="D12" i="7"/>
  <c r="B2" i="2" l="1"/>
  <c r="B2" i="7"/>
  <c r="B2" i="1"/>
  <c r="C13" i="7" l="1"/>
  <c r="D13" i="7" s="1"/>
  <c r="C15" i="7"/>
  <c r="D15" i="7" s="1"/>
  <c r="C210" i="7"/>
  <c r="D210" i="7" s="1"/>
  <c r="C209" i="7"/>
  <c r="B209" i="7" s="1"/>
  <c r="C206" i="7"/>
  <c r="D206" i="7" s="1"/>
  <c r="C205" i="7"/>
  <c r="B205" i="7" s="1"/>
  <c r="C204" i="7"/>
  <c r="D204" i="7" s="1"/>
  <c r="C203" i="7"/>
  <c r="D203" i="7" s="1"/>
  <c r="C202" i="7"/>
  <c r="D202" i="7" s="1"/>
  <c r="C199" i="7"/>
  <c r="D199" i="7" s="1"/>
  <c r="C198" i="7"/>
  <c r="B198" i="7" s="1"/>
  <c r="C197" i="7"/>
  <c r="D197" i="7" s="1"/>
  <c r="C196" i="7"/>
  <c r="D196" i="7" s="1"/>
  <c r="C195" i="7"/>
  <c r="B195" i="7" s="1"/>
  <c r="C192" i="7"/>
  <c r="D192" i="7" s="1"/>
  <c r="C191" i="7"/>
  <c r="B191" i="7" s="1"/>
  <c r="C190" i="7"/>
  <c r="D190" i="7" s="1"/>
  <c r="C189" i="7"/>
  <c r="D189" i="7" s="1"/>
  <c r="C188" i="7"/>
  <c r="B188" i="7" s="1"/>
  <c r="C185" i="7"/>
  <c r="B185" i="7" s="1"/>
  <c r="C184" i="7"/>
  <c r="B184" i="7" s="1"/>
  <c r="C183" i="7"/>
  <c r="D183" i="7" s="1"/>
  <c r="C179" i="7"/>
  <c r="D179" i="7" s="1"/>
  <c r="C178" i="7"/>
  <c r="B178" i="7" s="1"/>
  <c r="C175" i="7"/>
  <c r="D175" i="7" s="1"/>
  <c r="C165" i="7"/>
  <c r="B165" i="7" s="1"/>
  <c r="C164" i="7"/>
  <c r="D164" i="7" s="1"/>
  <c r="C163" i="7"/>
  <c r="D163" i="7" s="1"/>
  <c r="C162" i="7"/>
  <c r="B162" i="7" s="1"/>
  <c r="B164" i="7" l="1"/>
  <c r="B192" i="7"/>
  <c r="B196" i="7"/>
  <c r="B204" i="7"/>
  <c r="B13" i="7"/>
  <c r="B163" i="7"/>
  <c r="B183" i="7"/>
  <c r="B199" i="7"/>
  <c r="B203" i="7"/>
  <c r="B175" i="7"/>
  <c r="B179" i="7"/>
  <c r="B190" i="7"/>
  <c r="B206" i="7"/>
  <c r="B202" i="7"/>
  <c r="B210" i="7"/>
  <c r="B189" i="7"/>
  <c r="B197" i="7"/>
  <c r="B15" i="7"/>
  <c r="D162" i="7"/>
  <c r="D165" i="7"/>
  <c r="D209" i="7"/>
  <c r="D205" i="7"/>
  <c r="D195" i="7"/>
  <c r="D198" i="7"/>
  <c r="D188" i="7"/>
  <c r="D191" i="7"/>
  <c r="D185" i="7"/>
  <c r="D178" i="7"/>
  <c r="D184" i="7"/>
  <c r="C157" i="7" l="1"/>
  <c r="B157" i="7" s="1"/>
  <c r="C141" i="7"/>
  <c r="B141" i="7" s="1"/>
  <c r="D157" i="7" l="1"/>
  <c r="D141" i="7"/>
  <c r="C159" i="7"/>
  <c r="D159" i="7" s="1"/>
  <c r="C140" i="7"/>
  <c r="D140" i="7" s="1"/>
  <c r="C136" i="7"/>
  <c r="D136" i="7" s="1"/>
  <c r="C51" i="7"/>
  <c r="B51" i="7" s="1"/>
  <c r="C50" i="7"/>
  <c r="D50" i="7" s="1"/>
  <c r="C43" i="7"/>
  <c r="D43" i="7" s="1"/>
  <c r="C26" i="7"/>
  <c r="D26" i="7" s="1"/>
  <c r="C25" i="7"/>
  <c r="D25" i="7" s="1"/>
  <c r="C24" i="7"/>
  <c r="B24" i="7" s="1"/>
  <c r="B159" i="7" l="1"/>
  <c r="B140" i="7"/>
  <c r="B136" i="7"/>
  <c r="D51" i="7"/>
  <c r="B50" i="7"/>
  <c r="B43" i="7"/>
  <c r="B26" i="7"/>
  <c r="B25" i="7"/>
  <c r="D24" i="7"/>
  <c r="C39" i="7" l="1"/>
  <c r="C23" i="7"/>
  <c r="C119" i="7"/>
  <c r="C139" i="7"/>
  <c r="C10" i="7"/>
  <c r="C11" i="7"/>
  <c r="D39" i="7" l="1"/>
  <c r="B39" i="7"/>
  <c r="D119" i="7"/>
  <c r="B119" i="7"/>
  <c r="D10" i="7"/>
  <c r="B10" i="7"/>
  <c r="D139" i="7"/>
  <c r="B139" i="7"/>
  <c r="D23" i="7"/>
  <c r="B23" i="7"/>
  <c r="D11" i="7"/>
  <c r="B11" i="7"/>
</calcChain>
</file>

<file path=xl/sharedStrings.xml><?xml version="1.0" encoding="utf-8"?>
<sst xmlns="http://schemas.openxmlformats.org/spreadsheetml/2006/main" count="755" uniqueCount="424">
  <si>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</si>
  <si>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</si>
  <si>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</si>
  <si>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</si>
  <si>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</si>
  <si>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</si>
  <si>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</si>
  <si>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</si>
  <si>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</si>
  <si>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</si>
  <si>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</si>
  <si>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</si>
  <si>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</si>
  <si>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</si>
  <si>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</si>
  <si>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</si>
  <si>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</si>
  <si>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</si>
  <si>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</si>
  <si>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</si>
  <si>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</si>
  <si>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</si>
  <si>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</si>
  <si>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</si>
  <si>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</si>
  <si>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</si>
  <si>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</si>
  <si>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</si>
  <si>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</si>
  <si>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</si>
  <si>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</si>
  <si>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</si>
  <si>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</si>
  <si>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</si>
  <si>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</si>
  <si>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</si>
  <si>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</si>
  <si>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</si>
  <si>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</si>
  <si>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</si>
  <si>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</si>
  <si>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</si>
  <si>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</si>
  <si>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</si>
  <si>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</si>
  <si>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</si>
  <si>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</si>
  <si>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</si>
  <si>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</si>
  <si>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</si>
  <si>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</si>
  <si>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</si>
  <si>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</si>
  <si>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</si>
  <si>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</si>
  <si>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</si>
  <si>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</si>
  <si>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</si>
  <si>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</si>
  <si>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</si>
  <si>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</si>
  <si>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</si>
  <si>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</si>
  <si>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</si>
  <si>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</si>
  <si>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</si>
  <si>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</si>
  <si>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</si>
  <si>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8.</t>
  </si>
  <si>
    <t>9.</t>
  </si>
  <si>
    <t>10.</t>
  </si>
  <si>
    <t>11.</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</si>
  <si>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</si>
  <si>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</si>
  <si>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</si>
  <si>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</si>
  <si>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</si>
  <si>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</si>
  <si>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</si>
  <si>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</si>
  <si>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</si>
  <si>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</si>
  <si>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</si>
  <si>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t>Masthuhn</t>
  </si>
  <si>
    <t>Erkennt der Systemteilnehmer die Nutzungsbedingungen und Vorgaben der Zertifizierungsstelle an?</t>
  </si>
  <si>
    <t>Nachweis über einen gültigen Vertrag mit der Zertifizierungsgesellschaft wird im Betriebsbeschreibungsbogen bestätigt.</t>
  </si>
  <si>
    <t>2.4</t>
  </si>
  <si>
    <t>Liegt auf dem Betrieb eine vollständige und aktuelle Betriebsbeschreibung vor?</t>
  </si>
  <si>
    <t>2.5</t>
  </si>
  <si>
    <t>Sind für Abweichungen, die in der Eigenkontrolle festgstellt wurden, Korrekturmaßnahmen sowie Fristen schriftlich festgelegt?</t>
  </si>
  <si>
    <t>Wurden festgelegte Korrekturmaßnahmen aus der Eigenkontrolle fristgerecht umgesetzt und dokumentiert?</t>
  </si>
  <si>
    <t>Werden alle notwendigen  Dokumentationen tagesaktuell geführt?</t>
  </si>
  <si>
    <t>z.B. Bestandsregister, Begehungsprotokolle, Besuchsberichte, betriebliche Eigenkontrolle.</t>
  </si>
  <si>
    <t>2.1</t>
  </si>
  <si>
    <t>2.2</t>
  </si>
  <si>
    <t>Wird den Kontrolleuren der Zertifizierungsstelle der Zugang zu allen relevanten Bereichen gewährt?</t>
  </si>
  <si>
    <t>2.3</t>
  </si>
  <si>
    <t>Werden die Anforderungen bezüglich der gesetzlichen Vorgaben erfüllt?</t>
  </si>
  <si>
    <t>2. Allgemeine Anforderungen an den Betrieb</t>
  </si>
  <si>
    <t>2.6</t>
  </si>
  <si>
    <t>Hat der Betriebsleiter bzw. die für die Tierhaltung verantwortliche Person die nötige Sachkunde?</t>
  </si>
  <si>
    <t>Liegen Dokumentationen zur Unterweisung von Mitarbeitern entsprechend ihrer Aufgaben vor?</t>
  </si>
  <si>
    <t>Nur Personen, die die Tiere betreuen und kontrollieren; Datum, Name der unterweisenden und unterwiesenen Personen, Aufgaben.</t>
  </si>
  <si>
    <t>Liegen Fortbildungsbestätigungen des Betriebsleiters vor?</t>
  </si>
  <si>
    <t>2.7</t>
  </si>
  <si>
    <t>3.1</t>
  </si>
  <si>
    <t>Werden Tiere aus der Einstiegsstufe nicht als Tiere aus der Premiumstufe vermarktet?</t>
  </si>
  <si>
    <t>Im Falle einer Parallelhaltung:
Werden Tiere, welche unterhalb der Anforderungen der Einstiegsstufe gehalten werden, oder deren Produkte nicht mit dem TSL vermarktet?</t>
  </si>
  <si>
    <t>3.2</t>
  </si>
  <si>
    <t>Kann die Konformität von zugekauften Masthühnerküken durch aktuelle Konformitätszertifikate durch die Lieferanten der betreffenden Tiere und durch Kennzeichnung der Tiere auf warenbegleitenden Dokumenten nachgewiesen werden?</t>
  </si>
  <si>
    <t>Überprüfen: Wenn die Voraufzucht nicht im gleichen Betrieb stattgefunden hat; muss der Betrieb, der die Voraufzucht durchführt, für das TSL zertifiziert sein.</t>
  </si>
  <si>
    <t>Liegen alle notwendigen Aufzeichnungen und Dokumente für eine Berechnung des Warenflusses auf dem Betrieb im Original zur Einsicht bereit?</t>
  </si>
  <si>
    <t>Ergab eine Berechnung des Warenflusses keinen Grund zur Beanstandung?</t>
  </si>
  <si>
    <t>Werden auf dem Betrieb alle Aufzeichnungen und Dokumentationen, um die Tierbewegung zweifelsfrei nachvollziehen zu können, vorgehalten?</t>
  </si>
  <si>
    <t>3. Allgemeine Anforderungen an die Tierhaltung</t>
  </si>
  <si>
    <t>Werden nur vom DTSchB zugelassene Zuchtlinien eingesetzt?</t>
  </si>
  <si>
    <t>4.2</t>
  </si>
  <si>
    <t>4.3.1</t>
  </si>
  <si>
    <t>Werden die täglich 2-malig durchgeführten Kontrollen des Gesundheitszustands der Tiere und-sofern erforderlich- die ergriffenen Korrekturmaßnahmen protokolliert?</t>
  </si>
  <si>
    <t>Erfassung Gesundheitszustand (unauffällig, gesunden Eindruck, einheitlich gewachsen, guten Gefiederzustand, gut beweglich), Beschaffenheit Einstreu, Lüftung, Beleuchtung, Fütterungs- und Tränkevorrichtungen. Notstromaggregate und Alarmanlagen sind in technisch erforderlichen Abständen (Wartungsintervalle vom Hersteller) zu prüfen.</t>
  </si>
  <si>
    <t>Wird der Wasser- und Futterverbrauch auf Abweichungen, die auf ein Krankheitsgeschehen oder Probleme in der Futterration bzw. Klimaführung hindeuten können, täglich kontrolliert und dokumentiert?</t>
  </si>
  <si>
    <t>4.3.2</t>
  </si>
  <si>
    <t>Wurde ein gültiger Bestandsbetreuungsvertrag mit einem Tierarzt abgeschlossen?</t>
  </si>
  <si>
    <t>Liegt ein Nachweis über die Qualifikation des bestandsbetreuenden Tierarztes vor?</t>
  </si>
  <si>
    <t>Wurden alle Besuche des bestandsbetreuenden Tierarztes bzw. der beratendenden Personen aktuell protokolliert?</t>
  </si>
  <si>
    <t>4.3.3</t>
  </si>
  <si>
    <t>Wird kein Antibiotikum als Prophylaxe eingesetzt?</t>
  </si>
  <si>
    <t>Werden Antibiotika nur ausnahmsweise und nur nach tierärztlicher Untersuchung im Rahmen einer Therapie bei nachgewiesener bakterieller Infektion und nach Anfertigung eines Resistenztests eingesetzt?</t>
  </si>
  <si>
    <t>Notfalltherapie möglich</t>
  </si>
  <si>
    <t>Werden Reserveantibiotika aus der Humanmedizin nur im Falle eines Therapienotstandes und nach Vorliegen eines Resistenztests, der beweist, dass alle anderen Wirkstoffe unwirksam sind, eingesetzt?</t>
  </si>
  <si>
    <t>Wird die Notwendigkeit einer Therapie oder Notfallbehandlung explizit und nachvollziehbar dokumentiert?</t>
  </si>
  <si>
    <t>Begründung durch Tierarzt muss vorliegen</t>
  </si>
  <si>
    <t>Wurde bei sofortigem Einsatz von Antibiotika im Rahmen einer Therapie oder Notfalltherapie eine nachträgliche bakteriologische Untersuchung und ein Resistenztest durchgeführt?</t>
  </si>
  <si>
    <t>Berechnet und dokumentiert der Tierhalter die Therapiehäufigkeit?</t>
  </si>
  <si>
    <t>4.4</t>
  </si>
  <si>
    <t>Ist der Stall flächendeckend eingestreut?</t>
  </si>
  <si>
    <t>Entspricht die Einstreu den Vorgaben?</t>
  </si>
  <si>
    <t>Wird entsprechende Einstreu vorgehalten?</t>
  </si>
  <si>
    <t xml:space="preserve">Wird nach jedem Durchgang die Einstreu im Stall und im KSR entfernt und werden die jeweiligen Stallbereiche gereinigt und desinfiziert?  </t>
  </si>
  <si>
    <t>4.5</t>
  </si>
  <si>
    <t>Haben die Masthühner jederzeit Zugang zu Tränkewasser?</t>
  </si>
  <si>
    <t>Wird die Anwendung von Futtermittelzusatzstoffen mit kokzidiostatischer Wirkung im Bestandsbuch vermerkt?</t>
  </si>
  <si>
    <t>Wird nicht restriktiv gefüttert?</t>
  </si>
  <si>
    <r>
      <t xml:space="preserve">restriktive Fütterung = </t>
    </r>
    <r>
      <rPr>
        <b/>
        <sz val="10"/>
        <color theme="1"/>
        <rFont val="Arial"/>
        <family val="2"/>
      </rPr>
      <t>K.O.</t>
    </r>
  </si>
  <si>
    <t>Wird die Höhe der Futter- und Tränkeeinrichtungen an das Wachstum der Tiere angepasst?</t>
  </si>
  <si>
    <t>Werden keine gentechnisch veränderten Futtermittel eingesetzt?</t>
  </si>
  <si>
    <t>4.6</t>
  </si>
  <si>
    <t xml:space="preserve">Bei bestehenden Anlagen kann im Rahmen der Zulassung eine BiB beim DTSchB beantragt werden. </t>
  </si>
  <si>
    <t xml:space="preserve">Sind keine stromführenden Drähte im Aufenthaltsbereich der Tiere vorhanden? </t>
  </si>
  <si>
    <t>Werden ab Einstallung bis 24 h vor der Ausstallung entsprechende Elemente zur Beschäftigung und Strukturierung zur Verfügung gestellt?</t>
  </si>
  <si>
    <t>beispeilsweise Strohballen, erhöhte Ebenen, Sitzstangen oder Pickgegenstände.</t>
  </si>
  <si>
    <t>Sind die Ballen im Tierbereich gleichmäßig verteilt und von allen Seiten zugänglich?</t>
  </si>
  <si>
    <t>Wird pro 1.000 Tiere ein manipulierbarer und zu bearbeitender Pickgegenstand  zur Verfügung gestellt?</t>
  </si>
  <si>
    <t>Betriebe &lt; 1.000 Tiere:
Wird 1 Pickgegenstand zur Verfügung gestellt?</t>
  </si>
  <si>
    <t>Sind die Pickgegenstände hygienisch und futtermittelrechtlich unbedenklich?</t>
  </si>
  <si>
    <t>Müssen als Futtermittel zugelassen sein.</t>
  </si>
  <si>
    <t>4.7</t>
  </si>
  <si>
    <t>Sitzstangen können auch durch das Angebot von erhöhten Ebenen ersetzt werden. Das Verhältnis beider Strukturelemente zueinander kann frei gewählt werden. Erhöhte Ebenen dürfen nicht als zusätzliche nutzbare Fläche mit angerechnet werden.</t>
  </si>
  <si>
    <t xml:space="preserve">Sind die erhöhten Ebenen für die Tiere gut zu erreichen und aufrecht unterquerbar? </t>
  </si>
  <si>
    <t>Wird Tageslicht gewährt?</t>
  </si>
  <si>
    <r>
      <t xml:space="preserve"> Kein Tageslicht. =</t>
    </r>
    <r>
      <rPr>
        <b/>
        <sz val="10"/>
        <color theme="1"/>
        <rFont val="Arial"/>
        <family val="2"/>
      </rPr>
      <t xml:space="preserve"> K.O. </t>
    </r>
  </si>
  <si>
    <t>4.8</t>
  </si>
  <si>
    <t>Ist eine gleichmäßige Verteilung des Lichts gewährleistet?</t>
  </si>
  <si>
    <t>Wird die Lichtstärke künstlicher Lichtquellen nicht durch Verschmutzung oder Umbauten beeinträchtigt?</t>
  </si>
  <si>
    <r>
      <t xml:space="preserve">Kein zusätzliches Lichtregime bei unter 20 Lux oder keine Orientierung am Tag-Nacht-Rhythmus = </t>
    </r>
    <r>
      <rPr>
        <b/>
        <sz val="10"/>
        <color theme="1"/>
        <rFont val="Arial"/>
        <family val="2"/>
      </rPr>
      <t>K.O.</t>
    </r>
  </si>
  <si>
    <t>Wird in der ersten Lebenswoche die Dunkelphase schrittweise auf 8 h erhöht?</t>
  </si>
  <si>
    <t>Wird ab der 2. Lebenswoche eine ununterbrochene Dunkelphase von 8 h/Tag eingehalten?</t>
  </si>
  <si>
    <r>
      <t xml:space="preserve">&lt; 8 h/Tag = </t>
    </r>
    <r>
      <rPr>
        <b/>
        <sz val="10"/>
        <color theme="1"/>
        <rFont val="Arial"/>
        <family val="2"/>
      </rPr>
      <t>K.O.</t>
    </r>
  </si>
  <si>
    <t>Wird flickerfusionsfreies Licht verwendet?</t>
  </si>
  <si>
    <t>4.9</t>
  </si>
  <si>
    <t>Stellt das Lüftungssystem sicher, dass die Schadgaskonzentrationen in Bereichen gehalten wird, die die Gesundheit der Tiere nicht beeinträchtigt?</t>
  </si>
  <si>
    <t>Verfügt der Betrieb über eine Lüftung und erforderlichenfalls über Heiz- und Kühlanlagen?</t>
  </si>
  <si>
    <t>Liegt bei einer Außentemperatur von &gt; 30 °C die Stalltemperatur nicht mehr als 3 °C über der Außentemperatur?</t>
  </si>
  <si>
    <t>Wird sichergestellt, dass &lt; 10 °C die durchschnittliche relative Luftfeuchtigkeit 70 % im Stall innerhalb von 48 h nicht überschreitet?</t>
  </si>
  <si>
    <t>4.10</t>
  </si>
  <si>
    <t xml:space="preserve">Wird das Tränkewasser im Tierbereich (Tränkestellen) jährlich bakteriologisch untersucht und werden die Ergebnisse dokumentiert?  </t>
  </si>
  <si>
    <t>Untersuchung sowohl von Brunnen-, als auch von Leitungswasser.</t>
  </si>
  <si>
    <t>Wurden bei Überschreitung der Grenzwerte für Keime oder nachgewiesenen Arzneimittelrückstände die Wasserleitungssysteme so gereinigt,  dass keine Rückstände mehr auftraten, die ergriffenen Maßnahmen dokumentiert und wurde der Erfolg an Hand aktueller Untersuchungsergebnisse kontrolliert und nachgewiesen?</t>
  </si>
  <si>
    <t>4.11</t>
  </si>
  <si>
    <t>Ist ein KSR vorhanden?</t>
  </si>
  <si>
    <t>Ist der KSR entlang der Längsseite des Stalles angegliedert und befestigt?</t>
  </si>
  <si>
    <t>Beträgt die Größe des KSR mind. 20 % der nutzbaren Stallgrundfläche?</t>
  </si>
  <si>
    <t>Bei Stalltiefen &gt; 20 m: Ist ein beidseitiger KSR vorhanden?</t>
  </si>
  <si>
    <t>Entspricht der beidseitige KSR den Vorgaben?</t>
  </si>
  <si>
    <t xml:space="preserve">Sofern die Flächenvorgabe (20 % der Stallgrundfläche) eingehalten ist, muss dabei nur mind. einer der KSR 3 m tief sein. </t>
  </si>
  <si>
    <t>Sind die Auslauföffnungen gleichmäßig über die Längsseiten des Stalls verteilt bzw. liegt eine BiB vor?</t>
  </si>
  <si>
    <t>Wird der KSR flächendeckend eingestreut?</t>
  </si>
  <si>
    <t>Werden die Zeitpunkte des Öffnens und Schließens der Auslauföffnungen tagesaktuell dokumentiert?</t>
  </si>
  <si>
    <t>Wurde bei Nutzung des KSR &lt; 50 % der Lebenszeit der Tiere der DTSchB informiert?</t>
  </si>
  <si>
    <t>4. Spezielle Anforderungen an die Tierhaltung</t>
  </si>
  <si>
    <t>6.3</t>
  </si>
  <si>
    <r>
      <t xml:space="preserve">Bestandsobergrenze nicht eingehalten bzw. es liegt keine BiB vor. = </t>
    </r>
    <r>
      <rPr>
        <b/>
        <sz val="10"/>
        <color theme="1"/>
        <rFont val="Arial"/>
        <family val="2"/>
      </rPr>
      <t>K.O.</t>
    </r>
    <r>
      <rPr>
        <sz val="10"/>
        <color theme="1"/>
        <rFont val="Arial"/>
        <family val="2"/>
      </rPr>
      <t xml:space="preserve">
Obergrenze gilt auch im Falle einer ausnahmsweise gestatteten Parallelhaltung; BiB für Betriebe, die vor dem 01.09.2012 auf das TSL umgestellt haben.
Stall = geschlossener Raum. Ställe müssen räumlich und technisch voneinander getrennt sein.</t>
    </r>
  </si>
  <si>
    <t>6.1</t>
  </si>
  <si>
    <t>Wurde die Besatzdichte nach 3 maliger Überschreitung innerhalb von 12 Monaten im Folgedurchgang entsprechend reduziert?</t>
  </si>
  <si>
    <t>Werden im Falle einer getrennten Aufzucht und Mast bis zum 21. Lebenstag max. 20 Tiere / m² gehalten?</t>
  </si>
  <si>
    <t>Bei Einsatz von Kükenringen: Werden diese max. bis zum 5. Lebenstag eingesetzt?</t>
  </si>
  <si>
    <t>Zeitlicher Einsatz muss dokumentiert sein.</t>
  </si>
  <si>
    <t>6.2</t>
  </si>
  <si>
    <t>Beträgt die Mastdauer mind. 56 Tage?</t>
  </si>
  <si>
    <r>
      <t xml:space="preserve"> = </t>
    </r>
    <r>
      <rPr>
        <b/>
        <sz val="10"/>
        <color theme="1"/>
        <rFont val="Arial"/>
        <family val="2"/>
      </rPr>
      <t>K.O.</t>
    </r>
  </si>
  <si>
    <t>Werden pro Gruppe max. 4.800 Tiere gehalten?</t>
  </si>
  <si>
    <r>
      <t xml:space="preserve"> =</t>
    </r>
    <r>
      <rPr>
        <b/>
        <sz val="10"/>
        <color theme="1"/>
        <rFont val="Arial"/>
        <family val="2"/>
      </rPr>
      <t xml:space="preserve"> K.O.</t>
    </r>
  </si>
  <si>
    <t>6.4</t>
  </si>
  <si>
    <t>Haben die Tiere freien Zugang zum Auslauf?</t>
  </si>
  <si>
    <r>
      <t xml:space="preserve">Mind. während 1 / 3 ihres Lebens. = </t>
    </r>
    <r>
      <rPr>
        <b/>
        <sz val="10"/>
        <color theme="1"/>
        <rFont val="Arial"/>
        <family val="2"/>
      </rPr>
      <t>K.O.</t>
    </r>
  </si>
  <si>
    <t>Wird ein Auslauf von 4 m² pro Tier zur Verfügung gestellt?</t>
  </si>
  <si>
    <t>Liegen pro Tier 2,5 m² der Auslaufläche im Radius von 150 m von der nächstgelegenen Auslauföffnung?</t>
  </si>
  <si>
    <t>Ist der Auslauf tagsüber uneingeschränkt zugänglich?</t>
  </si>
  <si>
    <t>15. April bis 15. November spätestens ab 10 Uhr; insgesamt min. 8 h / Tag; von 16. November bis 14. April min. 5 h / Tag
Prüfung über Auslaufjournal.</t>
  </si>
  <si>
    <t>6.5</t>
  </si>
  <si>
    <t>Ist der Auslauf zu mind. 50 % bewachsen und bietet er den Tieren Unterschlupfmöglichkeiten?</t>
  </si>
  <si>
    <t>z.B. Bäume, Sträucher, Blühstreifen, Büsche, Hecken, Planen, Leiterwagen etc.</t>
  </si>
  <si>
    <t>Wird der Zugang zum Auslauf tagesaktuell dokumentiert?</t>
  </si>
  <si>
    <r>
      <t xml:space="preserve"> = </t>
    </r>
    <r>
      <rPr>
        <b/>
        <sz val="10"/>
        <color theme="1"/>
        <rFont val="Arial"/>
        <family val="2"/>
      </rPr>
      <t xml:space="preserve">K.O. </t>
    </r>
  </si>
  <si>
    <r>
      <t xml:space="preserve"> =</t>
    </r>
    <r>
      <rPr>
        <b/>
        <sz val="10"/>
        <color theme="1"/>
        <rFont val="Arial"/>
        <family val="2"/>
      </rPr>
      <t xml:space="preserve"> K.O. </t>
    </r>
  </si>
  <si>
    <t>5. Tierbezogene Kriterien</t>
  </si>
  <si>
    <t>4.1</t>
  </si>
  <si>
    <t>7.1</t>
  </si>
  <si>
    <t>Werden die Anforderungen an die Erfassung und Dokumentation erfüllt?</t>
  </si>
  <si>
    <t>7.2</t>
  </si>
  <si>
    <t>Werden die Anforderungen zur Meldung von Grenzwertüberschreitungen erfüllt?</t>
  </si>
  <si>
    <t>Werden die Anforderungen an die Beratung bei Grenzwertüberschreitung erfüllt?</t>
  </si>
  <si>
    <t>Werden die Anforderungen bezüglich einer Überschreitung eines Schwellenwertes erfüllt?</t>
  </si>
  <si>
    <t xml:space="preserve">Dokumentation der Überschreitung, sowie von ergriffenen Maßnahmen. </t>
  </si>
  <si>
    <t>7.3</t>
  </si>
  <si>
    <t>7.6</t>
  </si>
  <si>
    <t>7.7</t>
  </si>
  <si>
    <t>7.8</t>
  </si>
  <si>
    <t>7.9</t>
  </si>
  <si>
    <t>7.10</t>
  </si>
  <si>
    <t>6. Fangen und Verladen</t>
  </si>
  <si>
    <t>4.12</t>
  </si>
  <si>
    <t>4.13</t>
  </si>
  <si>
    <t>Haben die Tiere jederzeit bis unmittelbar vor der Verladung Zugang zu Tränkewasser?</t>
  </si>
  <si>
    <t>Wird nur in abgedunkelten Ställen oder in Dunkelheit gefangen?</t>
  </si>
  <si>
    <t>Einsatz von professioneller Fangkolonne:
Besitzt der Vorarbeiter der Fangkolonne einen behördlich anerkannten Sachkundenachweis, den er bei einer externen, anerkannten Fortbildungsveranstaltung erworben hat?</t>
  </si>
  <si>
    <t>Einsatz von nicht professionellen Fängern:
Besitzt die Aufsicht führende Person einen Sachkundenachweis, den sie bei einer externen, anerkannten Fortbildungsveranstaltung erworben hat?</t>
  </si>
  <si>
    <t>Werden die eingesetzten Fänger und die entsprechenden Sachkundenachweise dokumentiert?</t>
  </si>
  <si>
    <t>Werden die Tiere nicht an einem Bein und/oder kopfunter getragen?</t>
  </si>
  <si>
    <t>Wird den Tieren nicht an Hals, Kopf, Schwanz, Flügel oder Gefieder gezerrt oder gezogen?</t>
  </si>
  <si>
    <t>Werden Transportbehältnisse in unmittelbarer Nähe der Tiere positioniert?</t>
  </si>
  <si>
    <t>Wird das Fangen und Verladen der Tiere und werden Auffälligkeiten bzw. eingeleitete Korrekturmaßnahmen durch den Betriebsleiter oder einen Vertreter überwacht und dokumentiert?</t>
  </si>
  <si>
    <t>Wird das Vorgreifen so schonend wie möglich durchgeführt?</t>
  </si>
  <si>
    <t>7. Anforderungen an den Transport</t>
  </si>
  <si>
    <t>Die TSL-Anforderungen hinsichtlich der Sachkunde der am Transport beteiligten Personen inklusive Sachkundenachweis.</t>
  </si>
  <si>
    <t>8.1</t>
  </si>
  <si>
    <t>8.2</t>
  </si>
  <si>
    <t>Die Anforderungen an die Transportfahrzeuge und die Besatzdichten werden eingehalten.</t>
  </si>
  <si>
    <t>8.3</t>
  </si>
  <si>
    <t>Die Tiere müssen auf dem Transport vor Nässe geschützt werden.</t>
  </si>
  <si>
    <t>Die Besatzdichte ist auf die Außentemperaturen und den Enthalpiewert anzupassen.</t>
  </si>
  <si>
    <r>
      <t xml:space="preserve">Werden die gereinigten Wasserleitungssysteme </t>
    </r>
    <r>
      <rPr>
        <u/>
        <sz val="10"/>
        <color theme="1"/>
        <rFont val="Arial"/>
        <family val="2"/>
      </rPr>
      <t>nach</t>
    </r>
    <r>
      <rPr>
        <sz val="10"/>
        <color theme="1"/>
        <rFont val="Arial"/>
        <family val="2"/>
      </rPr>
      <t xml:space="preserve"> einer antibiotischen Therapie auf Rückstände des eingesetzten Antibiotikums untersucht und werden die Ergebnisse dokumentiert?  </t>
    </r>
  </si>
  <si>
    <t>Bei über 30 °C Außentemperatur werden keine Tiere verladen oder transportiert. Ausgenommen sind Transporte, die mit Transportfahrzeugen durchgeführt werden, die mit einer funktionsfähigen Klimaanlage ausgestattet sind.</t>
  </si>
  <si>
    <r>
      <t xml:space="preserve">Prüfung der vorangegangenen Auditberichte
</t>
    </r>
    <r>
      <rPr>
        <b/>
        <sz val="10"/>
        <color theme="1"/>
        <rFont val="Arial"/>
        <family val="2"/>
      </rPr>
      <t>Erstaudit = n.a.</t>
    </r>
  </si>
  <si>
    <r>
      <t xml:space="preserve"> </t>
    </r>
    <r>
      <rPr>
        <b/>
        <sz val="10"/>
        <color theme="1"/>
        <rFont val="Arial"/>
        <family val="2"/>
      </rPr>
      <t>Erstaudit = n.a.</t>
    </r>
  </si>
  <si>
    <r>
      <t xml:space="preserve">Vermarktung von Tieren aus einer Tierhaltung, deren Anforderungen unterhalb der Einstiegsstufe liegen mit dem TSL. = </t>
    </r>
    <r>
      <rPr>
        <b/>
        <sz val="10"/>
        <color theme="1"/>
        <rFont val="Arial"/>
        <family val="2"/>
      </rPr>
      <t xml:space="preserve">K.O. </t>
    </r>
    <r>
      <rPr>
        <sz val="10"/>
        <color theme="1"/>
        <rFont val="Arial"/>
        <family val="2"/>
      </rPr>
      <t xml:space="preserve">
Überprüfung anhand der Kennzeichnung auf Lieferscheinen und Schlachtabrechnungen.                                                                   </t>
    </r>
    <r>
      <rPr>
        <b/>
        <sz val="10"/>
        <color theme="1"/>
        <rFont val="Arial"/>
        <family val="2"/>
      </rPr>
      <t>Erstaudit = n.a.</t>
    </r>
  </si>
  <si>
    <r>
      <t xml:space="preserve">Berechnung seit dem letzten Audit an Hand der Zu- und Verkaufsbelege und der Verlustzahlen; bei Parallelhaltung Abgleich mit weiteren Bestandsbüchern und Prüfung auf Plausibilität.                                                                            </t>
    </r>
    <r>
      <rPr>
        <b/>
        <sz val="10"/>
        <color theme="1"/>
        <rFont val="Arial"/>
        <family val="2"/>
      </rPr>
      <t>Erstaudit = n.a.</t>
    </r>
  </si>
  <si>
    <t>Erstaudit = n.a.</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</si>
  <si>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</si>
  <si>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</si>
  <si>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
RL Zert 2023
3.3</t>
  </si>
  <si>
    <t>RL Zert 2023 3.2</t>
  </si>
  <si>
    <t>RL Zert 2023
6.4.2</t>
  </si>
  <si>
    <t>Werden die Anforderungen bezüglich der Meldepflicht erfüllt?</t>
  </si>
  <si>
    <r>
      <rPr>
        <sz val="10"/>
        <color theme="1"/>
        <rFont val="Arial"/>
        <family val="2"/>
      </rPr>
      <t xml:space="preserve">Meldung von Zertifikatsentzügen / melde- u./o. anzeigepflichtigen Tierkrankheiten und damit zusammenhängende behördliche Anordnungen / Veränderungen am o. auf dem Betrieb / Sabotage / Einbrüchen an den DTSchB </t>
    </r>
    <r>
      <rPr>
        <b/>
        <sz val="10"/>
        <color theme="1"/>
        <rFont val="Arial"/>
        <family val="2"/>
      </rPr>
      <t xml:space="preserve">
Erstaudit = n.a.</t>
    </r>
  </si>
  <si>
    <t>2..8</t>
  </si>
  <si>
    <t xml:space="preserve"> Betriebsdefinition: Betriebsregistriernummer (Unternehmensnummer, InVeKos-Nummer, Balis-Nummer, ZID-Nummer, VVVO-Nummer)</t>
  </si>
  <si>
    <r>
      <t xml:space="preserve">Lieferscheine und Schlachtabrechnungen.
Einstiegs- oder Premiumstufe?                                                                             </t>
    </r>
    <r>
      <rPr>
        <b/>
        <sz val="10"/>
        <color theme="1"/>
        <rFont val="Arial"/>
        <family val="2"/>
      </rPr>
      <t>Erstaudit = n.a.</t>
    </r>
  </si>
  <si>
    <t>4.3.4</t>
  </si>
  <si>
    <t xml:space="preserve">Gibt es die Möglichkeit ein Genesungsabteil zur Separierung von verletzten, kranken Tieren oder Tieren mit Einschränkung in der Lauffähigkeit, einzurichten? </t>
  </si>
  <si>
    <r>
      <rPr>
        <sz val="10"/>
        <color theme="1"/>
        <rFont val="Arial"/>
        <family val="2"/>
      </rPr>
      <t xml:space="preserve">Sollte zum Auditzeitpunkt kein Genesungsabteil eingerichtet sein, muss das entsprechende Material zur Einrichtung vorgezeigt werden können.
</t>
    </r>
    <r>
      <rPr>
        <b/>
        <sz val="10"/>
        <color theme="1"/>
        <rFont val="Arial"/>
        <family val="2"/>
      </rPr>
      <t xml:space="preserve">
K.O.</t>
    </r>
  </si>
  <si>
    <t>Prüfung der Möglichkeiten, falls zum Zeitpunkt des Audits kein Genesungsabteil eingerichtet ist</t>
  </si>
  <si>
    <t xml:space="preserve">Werden im Genesungsabteil nicht mehr als 9 Tiere/m² eingestallt? </t>
  </si>
  <si>
    <r>
      <t>Werden die tierärztlichen Untersuchungsergebnisse und Einzelheiten der Therapie</t>
    </r>
    <r>
      <rPr>
        <sz val="10"/>
        <color rgb="FF00B050"/>
        <rFont val="Arial"/>
        <family val="2"/>
      </rPr>
      <t xml:space="preserve"> </t>
    </r>
    <r>
      <rPr>
        <sz val="10"/>
        <color theme="1"/>
        <rFont val="Arial"/>
        <family val="2"/>
      </rPr>
      <t>dokumentiert?</t>
    </r>
  </si>
  <si>
    <t>Qualität der Einstreu trocken, locker und dergestalt, dass die Masthühner auch gegen Ende der Mast picken, scharren und sandbaden können; feuchte und verkrustete Einstreubereiche werden entfernt und durch frische Einstreu ersetzt, durchgearbeitet oder neu eingestreut</t>
  </si>
  <si>
    <r>
      <t>Werden ausreichend Beschäftigungsmaterialien aus natürlichem manipulierbarem Substrat (Ballen, oder vergleichbare Angebote in der Größe von Kleinballen / HD</t>
    </r>
    <r>
      <rPr>
        <sz val="10"/>
        <color rgb="FF00B050"/>
        <rFont val="Arial"/>
        <family val="2"/>
      </rPr>
      <t>-</t>
    </r>
    <r>
      <rPr>
        <sz val="10"/>
        <color theme="1"/>
        <rFont val="Arial"/>
        <family val="2"/>
      </rPr>
      <t>Ballen) zur Verfügung gestellt und regelmäßig erneuert, sobald sie aufgelöst sind?</t>
    </r>
  </si>
  <si>
    <t>ab Einstallung: 3 Ballen/vergleichbare Angebote pro 2.000 Hühner             
Ab Öffnungszeitpunkt KSR: 2 Ballen/vergleichbare Angebote pro 1.000 Tiere, davon 1 Ballen pro 2.000 Tiere im KSR möglich                                                                                    Alternativ zu Klein-/HD-Ballen: größere Ballen/vergleichbare Angebote mit mind. 1 m² Aufsitzfläche pro 2.000 Tiere, bzw. ab Öffnungszeitpunkt KSR ingeamt mind. 1,35 m² Aufsitzfläche</t>
  </si>
  <si>
    <t>Sind die Sitzstangen höhenverstellbar?</t>
  </si>
  <si>
    <t>Bei Einsatz von erhöhten Ebenen: Stehen im Stall pro 1.000 Tiere mind. 3,5 m² einer erhöhten Ebene als Alternative zur Sitzstange zur Verfügung?</t>
  </si>
  <si>
    <r>
      <t>KSR nicht vorhanden. =</t>
    </r>
    <r>
      <rPr>
        <b/>
        <sz val="10"/>
        <color theme="1"/>
        <rFont val="Arial"/>
        <family val="2"/>
      </rPr>
      <t xml:space="preserve"> K.O</t>
    </r>
    <r>
      <rPr>
        <sz val="10"/>
        <color theme="1"/>
        <rFont val="Arial"/>
        <family val="2"/>
      </rPr>
      <t>.
Louisianaställe mit ANG. =</t>
    </r>
    <r>
      <rPr>
        <b/>
        <sz val="10"/>
        <color theme="1"/>
        <rFont val="Arial"/>
        <family val="2"/>
      </rPr>
      <t xml:space="preserve"> n.a.</t>
    </r>
    <r>
      <rPr>
        <sz val="10"/>
        <color theme="1"/>
        <rFont val="Arial"/>
        <family val="2"/>
      </rPr>
      <t xml:space="preserve">                                    </t>
    </r>
  </si>
  <si>
    <r>
      <rPr>
        <b/>
        <sz val="10"/>
        <color theme="1"/>
        <rFont val="Arial"/>
        <family val="2"/>
      </rPr>
      <t xml:space="preserve">K.O.     </t>
    </r>
    <r>
      <rPr>
        <sz val="10"/>
        <color theme="1"/>
        <rFont val="Arial"/>
        <family val="2"/>
      </rPr>
      <t xml:space="preserve">                                                       
</t>
    </r>
  </si>
  <si>
    <t xml:space="preserve">BiB für bestehende Anlagen, bauliche Gründe;                                                </t>
  </si>
  <si>
    <r>
      <t xml:space="preserve">BiB für bestehende Anlagen, 
bauliche Gründe = </t>
    </r>
    <r>
      <rPr>
        <b/>
        <sz val="10"/>
        <color theme="1"/>
        <rFont val="Arial"/>
        <family val="2"/>
      </rPr>
      <t>n.a.</t>
    </r>
  </si>
  <si>
    <t xml:space="preserve">Wurde bei einem behördlichen Aufstallungsgebot die Besatzdichte nach dem 2. betroffenen Durchgang auf 18 kg / m² reduziert? </t>
  </si>
  <si>
    <r>
      <rPr>
        <b/>
        <sz val="10"/>
        <color theme="1"/>
        <rFont val="Arial"/>
        <family val="2"/>
      </rPr>
      <t xml:space="preserve">Bei einem behördlichen Auftsallungsgebot: </t>
    </r>
    <r>
      <rPr>
        <sz val="10"/>
        <color theme="1"/>
        <rFont val="Arial"/>
        <family val="2"/>
      </rPr>
      <t xml:space="preserve"> 
Wird die Menge des Beschäftigungsmaterials, das für die Besatzdichte von. 25 kg bzw. 26 kg / m² berechnet wurde, aufrechterhalten? </t>
    </r>
  </si>
  <si>
    <t>Weisen die Tiere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</si>
  <si>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</si>
  <si>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Protokolle des Tierhalters mit den aufgeführten Gegenmaßnahmen, die durchgeführt wurden, prüfen sowie die Dokumentation über Entwicklung der Situation.</t>
  </si>
  <si>
    <t>Werden die Anforderungen an das Tierbezogene Kriterium "Verschmutzung" erfüllt?</t>
  </si>
  <si>
    <r>
      <rPr>
        <b/>
        <sz val="10"/>
        <color theme="1"/>
        <rFont val="Arial"/>
        <family val="2"/>
      </rPr>
      <t>Durch den Auditor erfasst:</t>
    </r>
    <r>
      <rPr>
        <sz val="10"/>
        <color theme="1"/>
        <rFont val="Arial"/>
        <family val="2"/>
      </rPr>
      <t xml:space="preserve"> 
Schwellenwert: 30 %
</t>
    </r>
    <r>
      <rPr>
        <u/>
        <sz val="10"/>
        <color theme="1"/>
        <rFont val="Arial"/>
        <family val="2"/>
      </rPr>
      <t xml:space="preserve">
Bitte Werte im Beschreibungsfeld eintragen.
</t>
    </r>
  </si>
  <si>
    <t>7.4</t>
  </si>
  <si>
    <t>Werden die Anforderungen an das Tierbezogene Kriterium "Andere Verletzungen, Krankheiten" erfüllt?</t>
  </si>
  <si>
    <t>7.5</t>
  </si>
  <si>
    <t>Werden die Anforderungen an das Tierbezogene Kriterium "Hochgradig lahme und gehunfähige Tiere" erfüllt und vom Tierhalter erfasst?</t>
  </si>
  <si>
    <t>Werden die Anforderungen an das Tierbezogene Kriterium "Hautverletzungen (Kratzer, Pickverletzungen)" erfüllt  und vom Tierhalter erfasst?</t>
  </si>
  <si>
    <r>
      <rPr>
        <b/>
        <sz val="10"/>
        <color theme="1"/>
        <rFont val="Arial"/>
        <family val="2"/>
      </rPr>
      <t xml:space="preserve">Vom Tierhalter erfasst und vom Auditor geprüft: 
</t>
    </r>
    <r>
      <rPr>
        <sz val="10"/>
        <color theme="1"/>
        <rFont val="Arial"/>
        <family val="2"/>
      </rPr>
      <t xml:space="preserve">Schwellenwert: 12 %
</t>
    </r>
    <r>
      <rPr>
        <u/>
        <sz val="10"/>
        <color theme="1"/>
        <rFont val="Arial"/>
        <family val="2"/>
      </rPr>
      <t>Bitte Werte im Beschreibungsfeld eintragen.</t>
    </r>
  </si>
  <si>
    <r>
      <rPr>
        <b/>
        <sz val="10"/>
        <color theme="1"/>
        <rFont val="Arial"/>
        <family val="2"/>
      </rPr>
      <t xml:space="preserve">Vom Tierhalter erfasst und vom Auditor geprüft: 
</t>
    </r>
    <r>
      <rPr>
        <sz val="10"/>
        <color theme="1"/>
        <rFont val="Arial"/>
        <family val="2"/>
      </rPr>
      <t xml:space="preserve">Schwellenwert: 6 %
</t>
    </r>
    <r>
      <rPr>
        <u/>
        <sz val="10"/>
        <color theme="1"/>
        <rFont val="Arial"/>
        <family val="2"/>
      </rPr>
      <t>Bitte Werte im Beschreibungsfeld eintragen.</t>
    </r>
  </si>
  <si>
    <t>Werden die Anforderungen an das Tierbezogene Kriterium "Fußballenveränderungen" erfüllt  und vom Tierhalter erfasst?</t>
  </si>
  <si>
    <r>
      <rPr>
        <b/>
        <sz val="10"/>
        <rFont val="Arial"/>
        <family val="2"/>
      </rPr>
      <t>Vom Tierhalter erfasst und vom Auditor geprüft</t>
    </r>
    <r>
      <rPr>
        <sz val="10"/>
        <rFont val="Arial"/>
        <family val="2"/>
      </rPr>
      <t xml:space="preserve">: 
Schwellenwert: 12 %
</t>
    </r>
    <r>
      <rPr>
        <u/>
        <sz val="10"/>
        <rFont val="Arial"/>
        <family val="2"/>
      </rPr>
      <t>Bitte Werte im Beschreibungsfeld eintragen</t>
    </r>
    <r>
      <rPr>
        <sz val="10"/>
        <rFont val="Arial"/>
        <family val="2"/>
      </rPr>
      <t xml:space="preserve">
</t>
    </r>
  </si>
  <si>
    <t xml:space="preserve">Werden die Anforderungen an das Tierbezogene Kriterium "Mortalität" erfüllt? </t>
  </si>
  <si>
    <t xml:space="preserve">Werden die Anforderungen an das Tierbezogene Kriterium "Hämatome (&gt;3cm Durchmesser)" erfüllt? </t>
  </si>
  <si>
    <t xml:space="preserve">Werden die Anforderungen an das Tierbezogene Kriterium "Brusthautveränderungen (&gt;6mm)" erfüllt? </t>
  </si>
  <si>
    <t xml:space="preserve">Werden die Anforderungen an das Tierbezogene Kriterium "Transporttote" erfüllt? </t>
  </si>
  <si>
    <r>
      <rPr>
        <b/>
        <sz val="10"/>
        <color theme="1"/>
        <rFont val="Arial"/>
        <family val="2"/>
      </rPr>
      <t>Durch den Schlachthof erfasst, liegt dem Tierhalter vor und wird durch den Auditor geprüft:</t>
    </r>
    <r>
      <rPr>
        <sz val="10"/>
        <color theme="1"/>
        <rFont val="Arial"/>
        <family val="2"/>
      </rPr>
      <t xml:space="preserve">          
Grenzwert: 0,35 %
</t>
    </r>
    <r>
      <rPr>
        <u/>
        <sz val="10"/>
        <color theme="1"/>
        <rFont val="Arial"/>
        <family val="2"/>
      </rPr>
      <t>Bitte Werte im Beschreibungsfeld eintragen</t>
    </r>
    <r>
      <rPr>
        <sz val="10"/>
        <color theme="1"/>
        <rFont val="Arial"/>
        <family val="2"/>
      </rPr>
      <t xml:space="preserve">
</t>
    </r>
  </si>
  <si>
    <t xml:space="preserve">Werden die Anforderungen an das Tierbezogene Kriterium "Verladeschäden" erfüllt? </t>
  </si>
  <si>
    <r>
      <rPr>
        <b/>
        <sz val="10"/>
        <color theme="1"/>
        <rFont val="Arial"/>
        <family val="2"/>
      </rPr>
      <t xml:space="preserve">Durch den Schlachthof erfasst, liegt dem Tierhalter vor und wird durch den Auditor geprüft:  </t>
    </r>
    <r>
      <rPr>
        <sz val="10"/>
        <color theme="1"/>
        <rFont val="Arial"/>
        <family val="2"/>
      </rPr>
      <t xml:space="preserve"> 
Grenzwert: 1 %
</t>
    </r>
    <r>
      <rPr>
        <u/>
        <sz val="10"/>
        <color theme="1"/>
        <rFont val="Arial"/>
        <family val="2"/>
      </rPr>
      <t>Bitte Werte im Beschreibungsfeld eintragen</t>
    </r>
  </si>
  <si>
    <r>
      <rPr>
        <b/>
        <sz val="10"/>
        <color theme="1"/>
        <rFont val="Arial"/>
        <family val="2"/>
      </rPr>
      <t xml:space="preserve">Durch den Schlachthof erfasst, liegt dem Tierhalter vor und wird durch den Auditor geprüft: 
</t>
    </r>
    <r>
      <rPr>
        <sz val="10"/>
        <color theme="1"/>
        <rFont val="Arial"/>
        <family val="2"/>
      </rPr>
      <t xml:space="preserve">Grenzwert: 4 %
</t>
    </r>
    <r>
      <rPr>
        <u/>
        <sz val="10"/>
        <color theme="1"/>
        <rFont val="Arial"/>
        <family val="2"/>
      </rPr>
      <t>Bitte Werte im Beschreibungsfeld eintragen</t>
    </r>
  </si>
  <si>
    <r>
      <rPr>
        <b/>
        <sz val="10"/>
        <color theme="1"/>
        <rFont val="Arial"/>
        <family val="2"/>
      </rPr>
      <t xml:space="preserve">Durch den Schlachthof erfasst, liegt dem Tierhalter vor und wird durch den Auditor geprüft: 
</t>
    </r>
    <r>
      <rPr>
        <sz val="10"/>
        <color theme="1"/>
        <rFont val="Arial"/>
        <family val="2"/>
      </rPr>
      <t xml:space="preserve">Grenzwert: 10 % Score 1
</t>
    </r>
    <r>
      <rPr>
        <u/>
        <sz val="10"/>
        <color theme="1"/>
        <rFont val="Arial"/>
        <family val="2"/>
      </rPr>
      <t>Bitte Werte im Beschreibungsfeld eintragen</t>
    </r>
  </si>
  <si>
    <t xml:space="preserve">Werden die Anforderungen an das Tierbezogene Kriterium "Fersenhöckerveränderungen" erfüllt? </t>
  </si>
  <si>
    <r>
      <rPr>
        <b/>
        <sz val="10"/>
        <color theme="1"/>
        <rFont val="Arial"/>
        <family val="2"/>
      </rPr>
      <t xml:space="preserve">Durch den Schlachthof erfasst, liegt dem Tierhalter vor und wird durch den Auditor geprüft: </t>
    </r>
    <r>
      <rPr>
        <sz val="10"/>
        <color theme="1"/>
        <rFont val="Arial"/>
        <family val="2"/>
      </rPr>
      <t xml:space="preserve">Grenzwert: 10 % Score 2
</t>
    </r>
    <r>
      <rPr>
        <u/>
        <sz val="10"/>
        <color theme="1"/>
        <rFont val="Arial"/>
        <family val="2"/>
      </rPr>
      <t>Bitte Werte im Beschreibungsfeld eintragen</t>
    </r>
  </si>
  <si>
    <t xml:space="preserve">Werden die Anforderungen an das Tierbezogene Kriterium "Fußballenveränderungen" erfüllt? </t>
  </si>
  <si>
    <r>
      <rPr>
        <b/>
        <sz val="10"/>
        <color theme="1"/>
        <rFont val="Arial"/>
        <family val="2"/>
      </rPr>
      <t xml:space="preserve">Durch den Schlachthof erfasst, liegt dem Tierhalter vor und wird durch den Auditor geprüft: 
</t>
    </r>
    <r>
      <rPr>
        <sz val="10"/>
        <color theme="1"/>
        <rFont val="Arial"/>
        <family val="2"/>
      </rPr>
      <t xml:space="preserve">Grenzwert: 20 % Score 
</t>
    </r>
    <r>
      <rPr>
        <u/>
        <sz val="10"/>
        <color theme="1"/>
        <rFont val="Arial"/>
        <family val="2"/>
      </rPr>
      <t>Bitte Werte im Beschreibungsfeld eintragen</t>
    </r>
  </si>
  <si>
    <t xml:space="preserve">Werden die Anforderungen an das Tierbezogene Kriterium "Nicht schlachtfähige, genussuntaugliche Tiere" erfüllt? </t>
  </si>
  <si>
    <r>
      <rPr>
        <b/>
        <sz val="10"/>
        <color theme="1"/>
        <rFont val="Arial"/>
        <family val="2"/>
      </rPr>
      <t xml:space="preserve">Durch den Schlachthof erfasst, liegt dem Tierhalter vor und wird durch den Auditor geprüft: 
</t>
    </r>
    <r>
      <rPr>
        <sz val="10"/>
        <color theme="1"/>
        <rFont val="Arial"/>
        <family val="2"/>
      </rPr>
      <t xml:space="preserve">Grenzwert: 1,2 %
</t>
    </r>
    <r>
      <rPr>
        <u/>
        <sz val="10"/>
        <color theme="1"/>
        <rFont val="Arial"/>
        <family val="2"/>
      </rPr>
      <t>Bitte Werte im Beschreibungsfeld eintragen</t>
    </r>
  </si>
  <si>
    <r>
      <t>Dokumentation s. Punkt 6.10.                   
Tragen der Tiere an einem Bein und/oder kopfunter =</t>
    </r>
    <r>
      <rPr>
        <b/>
        <sz val="10"/>
        <color theme="1"/>
        <rFont val="Arial"/>
        <family val="2"/>
      </rPr>
      <t xml:space="preserve"> K.O.  </t>
    </r>
    <r>
      <rPr>
        <sz val="10"/>
        <color theme="1"/>
        <rFont val="Arial"/>
        <family val="2"/>
      </rPr>
      <t xml:space="preserve">                                                                       </t>
    </r>
    <r>
      <rPr>
        <b/>
        <sz val="10"/>
        <color theme="1"/>
        <rFont val="Arial"/>
        <family val="2"/>
      </rPr>
      <t>Erstaudit = n.a.</t>
    </r>
  </si>
  <si>
    <r>
      <t>Dokumentation s. Punkt 6.10.                   
Zerrren oder Zeihen an Hals, Kopf, Schwanz, Flügel oder Gefieder =</t>
    </r>
    <r>
      <rPr>
        <b/>
        <sz val="10"/>
        <color theme="1"/>
        <rFont val="Arial"/>
        <family val="2"/>
      </rPr>
      <t xml:space="preserve"> K.O.</t>
    </r>
    <r>
      <rPr>
        <sz val="10"/>
        <color theme="1"/>
        <rFont val="Arial"/>
        <family val="2"/>
      </rPr>
      <t xml:space="preserve">                                                                         </t>
    </r>
    <r>
      <rPr>
        <b/>
        <sz val="10"/>
        <color theme="1"/>
        <rFont val="Arial"/>
        <family val="2"/>
      </rPr>
      <t>Erstaudit = n.a.</t>
    </r>
  </si>
  <si>
    <t>Gültig ab: 01.01.2023
*Übergangsfrist für Bestandsbetriebe (Zertifizierung vor 01.01.;  s. bereichsspezifische Richtlinie, Kap. 1.2): Erfassung von Abweichungen ab 01.01., Berücksichtigung in Risikoeinstufung ab 01.07.</t>
  </si>
  <si>
    <t>Werden die Anforderungen an das Tierbezogene Kriterium "Fersenhöckerveränderungen (Hock burns)" erfüllt  und vom Tierhalter erfasst?*</t>
  </si>
  <si>
    <t>Grundlage sind die Eingaben in die staatliche Antibiotika-Datenbank. Auch bei Betrieben mit 
&lt;10.000 Tierplätzen pro Quartal ist eine staatliche Anmeldung für den DTSchB verpflichtend, jedoch nicht mitteilungswürdig im HIT. Phytotherapeutika, Homöopathika, Probiotika, Vitamine und Mineralstoffe sind in Absprache mit dem behandelnden Tierarzt zulässig.</t>
  </si>
  <si>
    <t>Werden die Anforderungen an das Tierbezogene Kriterium "Lauffähigkeit (Gait Score)" erfüllt?</t>
  </si>
  <si>
    <t>Erkennt der Systemteilnehmer die Nutzungsbedingungen und Vorgaben der Zertifizierungsstelle und des Labelgebers an?</t>
  </si>
  <si>
    <r>
      <t xml:space="preserve">Abgleich der Betriebsbeschreibung, ggf. Korrektur bei betrieblichen Veränderungen. Es ist der → </t>
    </r>
    <r>
      <rPr>
        <b/>
        <sz val="10"/>
        <color theme="1"/>
        <rFont val="Arial"/>
        <family val="2"/>
      </rPr>
      <t>Betriebsbescheibungsbogen</t>
    </r>
    <r>
      <rPr>
        <sz val="10"/>
        <color theme="1"/>
        <rFont val="Arial"/>
        <family val="2"/>
      </rPr>
      <t xml:space="preserve"> zu verwenden</t>
    </r>
  </si>
  <si>
    <t>Nachweis wird im Betriebsbeschreibungsbogen bestätigt. Dieser enthält u.a. die Datenschutzerklärung und eine Einwilligung zur Dateneinsicht durch den DTSchB.</t>
  </si>
  <si>
    <t>RL Zert 2023
6.</t>
  </si>
  <si>
    <t>Werden die an ANG bzw. BiB geknüpften Auflagen eingehalten?</t>
  </si>
  <si>
    <t>Keine ANG / BiB vorhanden = n.a.
Erstaudit = n.a.</t>
  </si>
  <si>
    <r>
      <t xml:space="preserve">Vermarktung von Tieren aus der Einstiegsstufe als Tiere aus der Premiumstufe. </t>
    </r>
    <r>
      <rPr>
        <b/>
        <sz val="10"/>
        <color theme="1"/>
        <rFont val="Arial"/>
        <family val="2"/>
      </rPr>
      <t>= K.O.</t>
    </r>
    <r>
      <rPr>
        <sz val="10"/>
        <color theme="1"/>
        <rFont val="Arial"/>
        <family val="2"/>
      </rPr>
      <t xml:space="preserve">
Überprüfung anhand der Kennzeichnung auf Lieferscheinen und Schlachtabrechnungen.                                                                     </t>
    </r>
    <r>
      <rPr>
        <b/>
        <sz val="10"/>
        <color theme="1"/>
        <rFont val="Arial"/>
        <family val="2"/>
      </rPr>
      <t>Erstaudit = n.a.</t>
    </r>
  </si>
  <si>
    <r>
      <t xml:space="preserve">aktueller und genehmigter Antrag auf Zulassung der eingesetzten Zuchtlinie muss im Betrieb in Kopie vorliegen 
Gültigkeit beachten! 
</t>
    </r>
    <r>
      <rPr>
        <b/>
        <sz val="10"/>
        <color theme="1"/>
        <rFont val="Arial"/>
        <family val="2"/>
      </rPr>
      <t>K.O.</t>
    </r>
  </si>
  <si>
    <r>
      <t xml:space="preserve">Besuchsprotokoll zur tierärztlichen Bestandbetreuung </t>
    </r>
    <r>
      <rPr>
        <b/>
        <sz val="10"/>
        <color theme="1"/>
        <rFont val="Arial"/>
        <family val="2"/>
      </rPr>
      <t>MU 10.2 → RL Masthühner 2023</t>
    </r>
  </si>
  <si>
    <t xml:space="preserve">Wird der Eingang und der Verbleib im Genesungsabteil sowie das wieder Aussetzen in die Herde dokumentiert? </t>
  </si>
  <si>
    <t xml:space="preserve">Ist dieses Genesungsabteil mit Futter, Wasser, einem Pickgegenstand und Einstreu ausgestattet ? </t>
  </si>
  <si>
    <t>Nimmt der Betrieb am verpflichtenden, staatlichen Antibiotikamonitoring  teil und gewährt Einsicht in die erhobenen Daten?</t>
  </si>
  <si>
    <r>
      <t xml:space="preserve">Zur Übermittlung kann alternativ die → </t>
    </r>
    <r>
      <rPr>
        <b/>
        <sz val="10"/>
        <rFont val="Arial"/>
        <family val="2"/>
      </rPr>
      <t>MU 10.12</t>
    </r>
    <r>
      <rPr>
        <sz val="10"/>
        <rFont val="Arial"/>
        <family val="2"/>
      </rPr>
      <t xml:space="preserve"> genutzt werden. Dem Betrieb wird eine Eingangsbestätigung erteilt, die im Audit überprüft wird. 
</t>
    </r>
  </si>
  <si>
    <t>ab dem Tag der Einstallung</t>
  </si>
  <si>
    <r>
      <t xml:space="preserve">Höhe der Sitzstangen muss dem Wachstum entsprechend angepasst werden. = </t>
    </r>
    <r>
      <rPr>
        <b/>
        <sz val="10"/>
        <color theme="1"/>
        <rFont val="Arial"/>
        <family val="2"/>
      </rPr>
      <t xml:space="preserve">K.O. </t>
    </r>
  </si>
  <si>
    <t>Erforderlichenfalls sind Aufstiegshilfen anzubringen. 
Weder die Luftzirkulation noch die Tierkontrolle dürfen durch die erhöhten Ebenen beeinträchtigt werden.</t>
  </si>
  <si>
    <r>
      <t xml:space="preserve">Abdunklung des gesamten Stalls möglich, sofern vom Tierarzt schriftlich verordnet und begründet
</t>
    </r>
    <r>
      <rPr>
        <b/>
        <sz val="10"/>
        <rFont val="Arial"/>
        <family val="2"/>
      </rPr>
      <t>Erstaudit = n.a.</t>
    </r>
  </si>
  <si>
    <r>
      <t>Herstellernachweis kann im Audit abgeprüft werden
Lampen nicht flickerfusionsfrei =</t>
    </r>
    <r>
      <rPr>
        <b/>
        <sz val="10"/>
        <color theme="1"/>
        <rFont val="Arial"/>
        <family val="2"/>
      </rPr>
      <t xml:space="preserve"> K.O.</t>
    </r>
  </si>
  <si>
    <t>Je kg Gesamtlebendgewicht der Masthühner Luftaustausch von mind. 4,5 m³/h (gemäß den Daten der Lüftungsanlage); gilt nicht für bestehende Betriebe &lt; 500 Tiere.</t>
  </si>
  <si>
    <t>Mit geeigneten Materialien wie im Innenbereich.</t>
  </si>
  <si>
    <r>
      <t>Betriebe &lt;</t>
    </r>
    <r>
      <rPr>
        <sz val="10"/>
        <color rgb="FF00B050"/>
        <rFont val="Arial"/>
        <family val="2"/>
      </rPr>
      <t xml:space="preserve"> </t>
    </r>
    <r>
      <rPr>
        <sz val="10"/>
        <color theme="1"/>
        <rFont val="Arial"/>
        <family val="2"/>
      </rPr>
      <t>2.000 Tiere:
Werden mind. 2 Ballen/vergleichbare Angebote (Standardgröße Kleinballen / HD-Ballen) aus natürlichem manipulierbarem Substrat den Tieren zur Verfügung gestellt und erneuert, sobald die Ballen aufgelöst sind?</t>
    </r>
  </si>
  <si>
    <t xml:space="preserve">Professionelle Beratung (Fachberater des DTSchBs, Fachtierarzt, unabhängiger Futtermittelberater oder ähnliche) muss hinzugezogen werden. Beratung im Hinblick auf Ursache(n) der Überschreitung des entsprechenden Kriteriums. Durchführung und Dokumentation vereinbarter Verbesserungsmaßnahmen. </t>
  </si>
  <si>
    <r>
      <t>Schulungsnachweis speziell zur Erfassung der TBK. Erfassung laut Handbuch →</t>
    </r>
    <r>
      <rPr>
        <b/>
        <sz val="10"/>
        <color theme="1"/>
        <rFont val="Arial"/>
        <family val="2"/>
      </rPr>
      <t xml:space="preserve"> MU 10.9</t>
    </r>
    <r>
      <rPr>
        <sz val="10"/>
        <color theme="1"/>
        <rFont val="Arial"/>
        <family val="2"/>
      </rPr>
      <t xml:space="preserve"> </t>
    </r>
    <r>
      <rPr>
        <b/>
        <sz val="10"/>
        <color theme="1"/>
        <rFont val="Arial"/>
        <family val="2"/>
      </rPr>
      <t xml:space="preserve">Erfassung der TBK  durch den Tierhalter in jedem Durchgang. Je Stall und/oder je Tiergruppe eine separate TBK-Ergebnisübersicht. Wird vom Auditor überprüft.     </t>
    </r>
  </si>
  <si>
    <t>Ist ein Therapienotstand gegeben und liegt ein Resistenztest vor?  
Wirkstoffanlage s. "Liste Reserveantibiotika" Anhang 9 RL Masthuhn 2023</t>
  </si>
  <si>
    <r>
      <t xml:space="preserve">Grenzwerte für Keime:
Gesamtkeimzahl </t>
    </r>
    <r>
      <rPr>
        <sz val="10"/>
        <color theme="1"/>
        <rFont val="Calibri"/>
        <family val="2"/>
      </rPr>
      <t>≤</t>
    </r>
    <r>
      <rPr>
        <sz val="10"/>
        <color theme="1"/>
        <rFont val="Arial"/>
        <family val="2"/>
      </rPr>
      <t xml:space="preserve"> 100.000
Hefe- und Schimmelpilze </t>
    </r>
    <r>
      <rPr>
        <sz val="10"/>
        <color theme="1"/>
        <rFont val="Calibri"/>
        <family val="2"/>
      </rPr>
      <t>≤</t>
    </r>
    <r>
      <rPr>
        <sz val="10"/>
        <color theme="1"/>
        <rFont val="Arial"/>
        <family val="2"/>
      </rPr>
      <t xml:space="preserve"> 10.000
Escherichia coli </t>
    </r>
    <r>
      <rPr>
        <sz val="10"/>
        <color theme="1"/>
        <rFont val="Calibri"/>
        <family val="2"/>
      </rPr>
      <t>≤</t>
    </r>
    <r>
      <rPr>
        <sz val="10"/>
        <color theme="1"/>
        <rFont val="Arial"/>
        <family val="2"/>
      </rPr>
      <t xml:space="preserve"> 100
s. Kap. 4.10, Tabelle </t>
    </r>
  </si>
  <si>
    <r>
      <t xml:space="preserve">z.B. Familienangehörige
Sachkundenachweis nach §17 der TierSchNutztV.                                                                     </t>
    </r>
    <r>
      <rPr>
        <b/>
        <sz val="10"/>
        <color theme="1"/>
        <rFont val="Arial"/>
        <family val="2"/>
      </rPr>
      <t>Erstaudit = n.a.</t>
    </r>
  </si>
  <si>
    <r>
      <t xml:space="preserve">Dokumentation.
Beeinträchtigungen von nicht betroffenen Tieren vermeiden, z.B. durch eine Abtrennung mit Gittern, Strohballen oder Ähnliches.                                                                          </t>
    </r>
    <r>
      <rPr>
        <b/>
        <sz val="10"/>
        <color theme="1"/>
        <rFont val="Arial"/>
        <family val="2"/>
      </rPr>
      <t>Erstaudit = n.a.</t>
    </r>
  </si>
  <si>
    <t>Wird die durchschnittliche Tageszunahme auf einem Betrieb 3 mal in einem Jahr um 0,5 g oder mehr überschritten (Stichtag 1. Juli des Jahres)? Hat der Tierhalter dies dem DTSchB gemeldet?</t>
  </si>
  <si>
    <t>Augescheinliche Erfüllung der gesetzlichen Anforderungen laut Kap. 2.1</t>
  </si>
  <si>
    <t>Falls Vorgreifen durchgeführt wird: Wird dies unter den Bedingungen nach Kap. 4.13 durchgeführt?</t>
  </si>
  <si>
    <t xml:space="preserve">s. RL Masthuhn 2023 Punkt 3.1 </t>
  </si>
  <si>
    <t>Radius von 150 m von der nächstgelegenen Auslauföffnung. BiB auf Grund standortbezogener Bedingungen möglich.</t>
  </si>
  <si>
    <r>
      <t xml:space="preserve">Erfolgt eine tägliche Rau- </t>
    </r>
    <r>
      <rPr>
        <b/>
        <sz val="10"/>
        <color theme="1"/>
        <rFont val="Arial"/>
        <family val="2"/>
      </rPr>
      <t>oder</t>
    </r>
    <r>
      <rPr>
        <sz val="10"/>
        <color theme="1"/>
        <rFont val="Arial"/>
        <family val="2"/>
      </rPr>
      <t xml:space="preserve"> Saftfuttergabe?</t>
    </r>
  </si>
  <si>
    <t>Raufutter z.B. Gras, Heu, Silage oder Saftfuttergabe z.B. Möhren, Rüben.</t>
  </si>
  <si>
    <t>Sofern Raufutter eingesetzt wird: 
Wird dieses zusätzlich zum Beschäftigungsmaterial angeboten?*</t>
  </si>
  <si>
    <t>Erfolgt mind. alle 12 Monate eine Eigenkontrolle ?</t>
  </si>
  <si>
    <t>Wird die durchschnittliche Wachstumsrate mind. einmal im Jahr an den DTSchB gemeldet?</t>
  </si>
  <si>
    <t xml:space="preserve">Bei Bestandsbetreuungsverträgen mit Tierärzten, die nicht über eine Ausbildung zum Fachtierarzt für Geflügel verfügen, muss eine mind. dreijährige praktische Erfahrung auf dem Gebiet der Betreuung von Wirtschaftsgeflügelbeständen bestehen. </t>
  </si>
  <si>
    <t>Wird der Bestand mind. 1 x pro Durchgang durch den betreuenden Tierarzt vorbeugend untersucht, der Tierhalter in Fragen der Hygiene, Impfprophylaxe und Gesunderhaltung beraten und wurden die Bestandsbesuche inklusive ggf. erteilter Hinweise dokumentiert?</t>
  </si>
  <si>
    <t>Beträgt die Höhe des Stalles innen mind. 2 m?</t>
  </si>
  <si>
    <t>Ein Pickstein muss mind. faustgroß sein</t>
  </si>
  <si>
    <t>Stehen im Stall pro 1.000 Tiere mind. 15 m Sitzstangen zur Verfügung?</t>
  </si>
  <si>
    <t xml:space="preserve">Wird ein ergänzedes Lichtregimes geführt, wenn die Lichtstärke von mind. 20 Lux tagsüber nicht durch Tageslicht erreicht wird? </t>
  </si>
  <si>
    <t>Wird vor und nach der Dunkelphase eine Dämmerungsphase von mind. 15 min. eingehalten?</t>
  </si>
  <si>
    <t>Ist der KSR mind. 3 m tief?</t>
  </si>
  <si>
    <t>Sind pro 1.500 Masthühner mind. 2 m Auslauföffnung vorhanden?</t>
  </si>
  <si>
    <t>Ist jede Auslauföffnung mind. 40 cm hoch und mind. 50 cm breit?</t>
  </si>
  <si>
    <t>Ist der KSR überdacht und nach den Seiten hin insgesamt zu mind. 50% licht- und luftdurchlässig und windgeschützt bzw. liegt eine BiB vor?</t>
  </si>
  <si>
    <t>Beträgt die Höhe des KSR mind. 2 m oder liegt eine BiB vor?</t>
  </si>
  <si>
    <t>Ist der KSR spätestens ab Beginn der 4. Lebenswoche und mind. 50 % der Lebenszeit uneingeschränkt während der Tageslichtstunden allen Tieren zugänglich?</t>
  </si>
  <si>
    <t>Steht den Tieren bis mind. 10 h vor dem voraussichtlichen Schlachttermin Futter zur Verfügung?</t>
  </si>
  <si>
    <t>Wird in den letzten 24 h vor der Schlachtung die Dunkelphase max. auf 1 h reduziert?</t>
  </si>
  <si>
    <t>Ammoniakkonzentration max. 15 ppm (0,0015 Vol. - %) Kohlendioxidkonzentration max. 3000 ppm (0,3 Vol. - %).
Bei Bedarf mit Gasspürpumpe nachmessen als Hilfestellung zur Beurteilung. Messwerte gelten nicht als verlässlicher Nachweis.</t>
  </si>
  <si>
    <t>Werden innerhalb des Mastbetriebes max. 60.000 Masthühnerplätze und pro Stall max. 16.000 Masthühnerplätze bewirtschaftet bzw. liegt eine BiB vor?</t>
  </si>
  <si>
    <t>Wird pro Durchgang max. 1 x vorgegriffen?</t>
  </si>
  <si>
    <t>Wird bei einer Bestandsgröße von max. 6.000 Tieren und Direktvermarktung max. 2 x pro Durchgang vorgegriffen?</t>
  </si>
  <si>
    <t>Werden verletzte, kranke Tiere oder Tiere mit Laufschwierigkeiten angemessen, ggf. tierärztlich behandelt?</t>
  </si>
  <si>
    <t>Tiere, die nicht therapierbar sind, müssen unverzüglich und so schonend wie möglich getötet werden. Hierzu ist es erforderlich, die Tiere sachgerecht, entsprechend der gültigen gesetzlichen Vorgaben, mit geeigneten Geräten zu betäuben. Der Betäubungserfolg ist zu überprüfen und die betäubten Tiere sind sofort tierschutzgerecht zu töten. Der Tod der Tiere muss abschließend überprüft werden.</t>
  </si>
  <si>
    <t>Werden in den Lieferpapieren und Rechnungen alle Masthühner, Schlachttiere und Schlachtkörper bzw. wird das Fleisch aus dem TSL als solches gekennzeichnet?</t>
  </si>
  <si>
    <t>Wird in den Lieferpapieren und Rechnungen auch die TSL-Stufe gekennzeichnet?*</t>
  </si>
  <si>
    <r>
      <t xml:space="preserve">Einstiegs- oder Premiumstufe?
</t>
    </r>
    <r>
      <rPr>
        <b/>
        <sz val="10"/>
        <color theme="1"/>
        <rFont val="Arial"/>
        <family val="2"/>
      </rPr>
      <t>Erstaudit = n.a.</t>
    </r>
  </si>
  <si>
    <r>
      <t xml:space="preserve">Ausnahmen bei extremen Witterungsbedingungen möglich (s.u.); Tageslichtstunden: 15. April bis 15. November: ab spätestens 10 Uhr, mind. 8 h, 16. November bis 14. April: mind. 5 h täglich.                                                                                 </t>
    </r>
    <r>
      <rPr>
        <b/>
        <sz val="10"/>
        <color theme="1"/>
        <rFont val="Arial"/>
        <family val="2"/>
      </rPr>
      <t>Erstaudit = n.a.</t>
    </r>
  </si>
  <si>
    <r>
      <t xml:space="preserve">Erstaudit = n.a.
</t>
    </r>
    <r>
      <rPr>
        <u/>
        <sz val="10"/>
        <color theme="1"/>
        <rFont val="Arial"/>
        <family val="2"/>
      </rPr>
      <t>Bitte Werte der letzten 12 Monate eintragen.</t>
    </r>
  </si>
  <si>
    <t>Werden bei Abweichungen der Mindestnutzungszeiten des KSR wegen extremer Witterungsbedingungen die Gründe dafür dokumentiert?</t>
  </si>
  <si>
    <r>
      <t xml:space="preserve">22 - 28 Tage alt: &lt; 10 °C max. 50 % der Auslauföffnungen geschlossen; &lt; 5 °C bis 100 % geschlossen; 29 - 35 Tage alt: &lt; 7 °C max.   50 % der Auslauföffnungen geschlossen, &lt; 2 °C bis 100 % geschlossen; ab 36 Tage alt: &lt; 2 °C max. 50 % der Auslauföffnungen geschlossen. </t>
    </r>
    <r>
      <rPr>
        <b/>
        <sz val="10"/>
        <rFont val="Arial"/>
        <family val="2"/>
      </rPr>
      <t>→ MU 10.3</t>
    </r>
    <r>
      <rPr>
        <sz val="10"/>
        <rFont val="Arial"/>
        <family val="2"/>
      </rPr>
      <t xml:space="preserve"> und 10.4
ANG für KSR Nachrüstung vorhanden.</t>
    </r>
    <r>
      <rPr>
        <b/>
        <sz val="10"/>
        <rFont val="Arial"/>
        <family val="2"/>
      </rPr>
      <t xml:space="preserve"> = n.a.</t>
    </r>
    <r>
      <rPr>
        <sz val="10"/>
        <rFont val="Arial"/>
        <family val="2"/>
      </rPr>
      <t xml:space="preserve">
</t>
    </r>
    <r>
      <rPr>
        <b/>
        <sz val="10"/>
        <rFont val="Arial"/>
        <family val="2"/>
      </rPr>
      <t xml:space="preserve">Erstaudit = n.a. </t>
    </r>
    <r>
      <rPr>
        <sz val="10"/>
        <rFont val="Arial"/>
        <family val="2"/>
      </rPr>
      <t xml:space="preserve">
Bei einer 100 % Schließung müssen alle Beschäftigungsmaterialien in den Warmstall verbracht werden.</t>
    </r>
  </si>
  <si>
    <t>Sofern der Betrieb nicht am staatlichen  Antibiotikamonitoring teilnehmen kann: Wurde der DTSchB informiert und der Anwendungs- und Abgabebeleg übermittelt?*</t>
  </si>
  <si>
    <t>Werden bei Störungen des Allgemeinbefindens der Tiere wirksame Gegenmaßnahmen ergriffen und werden diese protokolliert?*</t>
  </si>
  <si>
    <t xml:space="preserve">Pathologie, Bakteriologie etc.
Dokumentation. </t>
  </si>
  <si>
    <r>
      <t xml:space="preserve">Abweichung bei Auffälligkeiten, die auf eine mangelhafte Reinigung hinweisen.
</t>
    </r>
    <r>
      <rPr>
        <b/>
        <sz val="10"/>
        <color theme="1"/>
        <rFont val="Arial"/>
        <family val="2"/>
      </rPr>
      <t>Erstaudit = n.a.</t>
    </r>
  </si>
  <si>
    <r>
      <t>VLOG-Zertifikat oder Futtermittellieferscheine überprüfen.
Einsatz  von gentechnisch veränderten Futtermitteln =</t>
    </r>
    <r>
      <rPr>
        <b/>
        <sz val="10"/>
        <color theme="1"/>
        <rFont val="Arial"/>
        <family val="2"/>
      </rPr>
      <t xml:space="preserve"> K.O.</t>
    </r>
  </si>
  <si>
    <t>Untersuchung im laufenden Durchgang, der behandelt wurde. Probennahme direkt am Tränkenippel
Wurden bei festgestellten Rückständen erneut Korrektmurmaßnahmen eingeleitet und dokumentiert?</t>
  </si>
  <si>
    <t xml:space="preserve">Unverzügliche Meldung an Berater des DTSchB.
Inhalte der Meldung: Datum, Zahlenwert, Informationen zur Herde (Tierzahl, Alter, allg. Gesundheitszustand), ggf. bereits eingeleitete Sofort-Maßnahmen. </t>
  </si>
  <si>
    <r>
      <rPr>
        <b/>
        <sz val="10"/>
        <rFont val="Arial"/>
        <family val="2"/>
      </rPr>
      <t xml:space="preserve">Durch den Auditor erfasst:
</t>
    </r>
    <r>
      <rPr>
        <sz val="10"/>
        <rFont val="Arial"/>
        <family val="2"/>
      </rPr>
      <t xml:space="preserve">Grenzwert: 10 % Score 1, 
Zuchtlinien bis 45 g: Prüfung alle 15 Monate, Zuchtlinien bis 51 g: Prüfung alle 9 Monate </t>
    </r>
  </si>
  <si>
    <r>
      <t xml:space="preserve">Dokumentation s. Punkt 6.10.
</t>
    </r>
    <r>
      <rPr>
        <b/>
        <sz val="10"/>
        <color theme="1"/>
        <rFont val="Arial"/>
        <family val="2"/>
      </rPr>
      <t>Erstaudit = n.a.</t>
    </r>
  </si>
  <si>
    <r>
      <t xml:space="preserve">Sachkundenachweis nach §17 der TierSchNutztV.
</t>
    </r>
    <r>
      <rPr>
        <b/>
        <sz val="10"/>
        <color theme="1"/>
        <rFont val="Arial"/>
        <family val="2"/>
      </rPr>
      <t>Erstaudit = n.a.</t>
    </r>
  </si>
  <si>
    <r>
      <t xml:space="preserve">Dokumentation der Erfüllung der Punkte  6.1 - 6.3, 6.7 - 6.9.
</t>
    </r>
    <r>
      <rPr>
        <b/>
        <sz val="10"/>
        <color theme="1"/>
        <rFont val="Arial"/>
        <family val="2"/>
      </rPr>
      <t>Erstaudit = n.a.</t>
    </r>
  </si>
  <si>
    <r>
      <t xml:space="preserve">Dokumentation.
</t>
    </r>
    <r>
      <rPr>
        <b/>
        <sz val="10"/>
        <color theme="1"/>
        <rFont val="Arial"/>
        <family val="2"/>
      </rPr>
      <t>Erstaudit = n.a.</t>
    </r>
  </si>
  <si>
    <r>
      <t xml:space="preserve">Die Vorgaben der Besatzdichte bleiben unberührt.
</t>
    </r>
    <r>
      <rPr>
        <b/>
        <sz val="10"/>
        <color theme="1"/>
        <rFont val="Arial"/>
        <family val="2"/>
      </rPr>
      <t>Erstaudit = n.a.</t>
    </r>
  </si>
  <si>
    <r>
      <t xml:space="preserve">Notwendige BiB muss vorliegen.
</t>
    </r>
    <r>
      <rPr>
        <b/>
        <sz val="10"/>
        <color theme="1"/>
        <rFont val="Arial"/>
        <family val="2"/>
      </rPr>
      <t>Erstaudit = n.a.</t>
    </r>
  </si>
  <si>
    <t>Im Falle einer Parallelhaltung:
Liegt eine Genehmigung für eine ausnahmsweise gestattete Parallelhaltung von Masthühnern eines anderen Produktionsstandards vor und werden die Rahmenbedingungen eingehalten?</t>
  </si>
  <si>
    <r>
      <t xml:space="preserve">Betriebsleiter/die für die Tierhaltung hauptverantwortliche Person ist verpflichtet alle 2 Kalenderjahre an einer Fortbildung mit den Themenbereichen Tierverhalten, Tierschutz oder Tierhaltung von Masthühnern teilzunehmen. Nachweis (Titel der Veranstaltung, Nennung der Tier- und Nutzungsart, Name und Fachlicher Hintergrund des Referenten, Name des Teilnehmers, Ort, Datum und Dauer der Veranstaltung).  E-Learning Module werden anerkannt, wenn sie mind. 2h dauern.                                                                             </t>
    </r>
    <r>
      <rPr>
        <b/>
        <sz val="10"/>
        <color theme="1"/>
        <rFont val="Arial"/>
        <family val="2"/>
      </rPr>
      <t>Erstaudit = n.a.</t>
    </r>
  </si>
  <si>
    <t>Die Transportdauer von max. 4 h  wird nicht überschritten.</t>
  </si>
  <si>
    <r>
      <t xml:space="preserve">Vom Tierhalter erfasst und vom Auditor geprüft:
</t>
    </r>
    <r>
      <rPr>
        <sz val="10"/>
        <rFont val="Arial"/>
        <family val="2"/>
      </rPr>
      <t>Grenzwert errechnet sich über die Formel: 1 % + 0,06 % x Anzahl Lebenstage
Hinweis: Sofern die Methode des Schlupf im Stall durchgeführt wird, erfolgt die Berechnung der Mortalität ab dem 2. Lebenstag.</t>
    </r>
    <r>
      <rPr>
        <b/>
        <sz val="10"/>
        <rFont val="Arial"/>
        <family val="2"/>
      </rPr>
      <t xml:space="preserve">
</t>
    </r>
    <r>
      <rPr>
        <u/>
        <sz val="10"/>
        <rFont val="Arial"/>
        <family val="2"/>
      </rPr>
      <t>Bitte Werte im Beschreibungsfeld eintragen</t>
    </r>
  </si>
  <si>
    <t xml:space="preserve">Sofern die Methode des Schlupfs im Stall durchgeführt wird, ist der Deutsche Tierschutzbund vorab zu informieren. Es wird eine Eingangsbestätigung vom Deutschen Tierschutzbund ausgestellt, welche im Audit abgeprüft wird. </t>
  </si>
  <si>
    <t xml:space="preserve">Fläche des KSR beträgt mind. 20% der nutzbaren Stallgrundfläche:
Wird die Besatzdichte von max. 25 kg/m² und 15 Tiere/m² nicht überschritten bzw. liegen entsprechende Nachweise vor?
                                                                                     Fläche des KSR beträgt mind. 30% der nutzbaren Stallgrundfläche: 
Wird die Besatzdichte von max. 26 kg/m² und 16 Tiere/m² nicht überschritten bzw. liegen entsprechende Nachweise vor?   </t>
  </si>
  <si>
    <t>Wurde die Besatzdichte innerhalb der letzten 12 Monate nicht mehr als 3 mal bis maximal 5% überschritten?</t>
  </si>
  <si>
    <r>
      <rPr>
        <sz val="10"/>
        <color theme="1"/>
        <rFont val="Arial"/>
        <family val="2"/>
      </rPr>
      <t>Eine Besatzdichtenüberschreitung bis maximal 5%, die aufgrund einer nachweislich unerwartet hohen Gewichtsentwicklung, einer unerwartet geringen Mortalität oder einer Verschiebung des Schlachttermins begründet werden kann, darf maximal 3x innerhalb von 12 Monaten vorkommen.
Nachweise prüfen</t>
    </r>
    <r>
      <rPr>
        <b/>
        <sz val="10"/>
        <color theme="1"/>
        <rFont val="Arial"/>
        <family val="2"/>
      </rPr>
      <t xml:space="preserve">
Erstaudit = n.a.
</t>
    </r>
    <r>
      <rPr>
        <u/>
        <sz val="10"/>
        <color theme="1"/>
        <rFont val="Arial"/>
        <family val="2"/>
      </rPr>
      <t>Bitte Anzahl der Besatzdichtenüberschreitungen der letzten 12 Monate im Beschreibungsfeld eintragen</t>
    </r>
  </si>
  <si>
    <t>Tierzahlreduktion im Folgedurchgang nicht erfolgt = K.O.
Erstaudit = n.a.</t>
  </si>
  <si>
    <r>
      <t>Dokumentenprüfung (</t>
    </r>
    <r>
      <rPr>
        <b/>
        <sz val="10"/>
        <color theme="1"/>
        <rFont val="Arial"/>
        <family val="2"/>
      </rPr>
      <t xml:space="preserve"> → MU 10.11</t>
    </r>
    <r>
      <rPr>
        <sz val="10"/>
        <color theme="1"/>
        <rFont val="Arial"/>
        <family val="2"/>
      </rPr>
      <t xml:space="preserve"> RL Masthühner 2023 oder gleichwertige Dokumentation), 
</t>
    </r>
    <r>
      <rPr>
        <b/>
        <sz val="10"/>
        <color theme="1"/>
        <rFont val="Arial"/>
        <family val="2"/>
      </rPr>
      <t xml:space="preserve">Erstaudit = n.a. </t>
    </r>
  </si>
  <si>
    <r>
      <t xml:space="preserve">Dokumentenprüfung (Lieferpapiere) Transportbeginn mit Abfahrt vom tierhaltenden Betrieb bis Ankunft am Schlachthof. </t>
    </r>
    <r>
      <rPr>
        <b/>
        <sz val="10"/>
        <color theme="1"/>
        <rFont val="Arial"/>
        <family val="2"/>
      </rPr>
      <t>Erstaudit = n.a.</t>
    </r>
  </si>
  <si>
    <r>
      <t xml:space="preserve">Dokumentenprüfung( → </t>
    </r>
    <r>
      <rPr>
        <b/>
        <sz val="10"/>
        <color theme="1"/>
        <rFont val="Arial"/>
        <family val="2"/>
      </rPr>
      <t>MU 10.11</t>
    </r>
    <r>
      <rPr>
        <sz val="10"/>
        <color theme="1"/>
        <rFont val="Arial"/>
        <family val="2"/>
      </rPr>
      <t xml:space="preserve"> RL Masthühner 2023 oder gleichwertige Dokumentation), 
</t>
    </r>
    <r>
      <rPr>
        <b/>
        <sz val="10"/>
        <color theme="1"/>
        <rFont val="Arial"/>
        <family val="2"/>
      </rPr>
      <t xml:space="preserve">Erstaudit = n.a. </t>
    </r>
  </si>
  <si>
    <r>
      <t>Dokumentenprüfung ( →</t>
    </r>
    <r>
      <rPr>
        <b/>
        <sz val="10"/>
        <color theme="1"/>
        <rFont val="Arial"/>
        <family val="2"/>
      </rPr>
      <t xml:space="preserve"> MU 10.11</t>
    </r>
    <r>
      <rPr>
        <sz val="10"/>
        <color theme="1"/>
        <rFont val="Arial"/>
        <family val="2"/>
      </rPr>
      <t xml:space="preserve"> RL Masthühner 2023 oder gleichwertige Dokumentation), 
</t>
    </r>
    <r>
      <rPr>
        <b/>
        <sz val="10"/>
        <color theme="1"/>
        <rFont val="Arial"/>
        <family val="2"/>
      </rPr>
      <t xml:space="preserve">Erstaudit = n.a.
   </t>
    </r>
    <r>
      <rPr>
        <sz val="10"/>
        <color theme="1"/>
        <rFont val="Arial"/>
        <family val="2"/>
      </rPr>
      <t xml:space="preserve">                                  </t>
    </r>
  </si>
  <si>
    <r>
      <t xml:space="preserve">Dokumentenprüfung  ( → </t>
    </r>
    <r>
      <rPr>
        <b/>
        <sz val="10"/>
        <color theme="1"/>
        <rFont val="Arial"/>
        <family val="2"/>
      </rPr>
      <t>MU 10.11</t>
    </r>
    <r>
      <rPr>
        <sz val="10"/>
        <color theme="1"/>
        <rFont val="Arial"/>
        <family val="2"/>
      </rPr>
      <t xml:space="preserve"> RL Masthühner 2023 oder gleichwertige Dokumentation), 
</t>
    </r>
    <r>
      <rPr>
        <b/>
        <sz val="10"/>
        <color theme="1"/>
        <rFont val="Arial"/>
        <family val="2"/>
      </rPr>
      <t>Erstaudit = n.a.</t>
    </r>
  </si>
  <si>
    <t xml:space="preserve">Windschutznetze oder -planen müssen bei Außentemperaturen &lt; 10 °C auf den Transport verwendet werden. </t>
  </si>
  <si>
    <t>Transportfahrzeuge werden während des Beladungsvorgangs mit mobilen Ventilatoren belüftet, wenn der zu erwartende Enthalpiewert 60 kJ/kg oder mehr beträgt.</t>
  </si>
  <si>
    <r>
      <t xml:space="preserve">Dokumentenprüfung  ( </t>
    </r>
    <r>
      <rPr>
        <b/>
        <sz val="10"/>
        <color theme="1"/>
        <rFont val="Arial"/>
        <family val="2"/>
      </rPr>
      <t>→ MU 10.11</t>
    </r>
    <r>
      <rPr>
        <sz val="10"/>
        <color theme="1"/>
        <rFont val="Arial"/>
        <family val="2"/>
      </rPr>
      <t xml:space="preserve"> RL Masthühner 2023 oder gleichwertige Dokumentation), 
Erstaudit = n.a.                                                      max. zulässige Besatzdichte ab 24 °C: Ab 60 kJ/kg auf 10 % reduzieren, ab 65 kJ/kg um 20 % 
</t>
    </r>
    <r>
      <rPr>
        <b/>
        <sz val="10"/>
        <color theme="1"/>
        <rFont val="Arial"/>
        <family val="2"/>
      </rPr>
      <t xml:space="preserve">= K.O. </t>
    </r>
  </si>
  <si>
    <r>
      <t xml:space="preserve">per Fax oder E-Mail an den DTSchB; berechnete durchschnittliche Wachstumsrate pro Durchgang; geplantes Schlachtgewicht ist nicht ausreichend!
Es wird eine Eingangsbestätigung über die Meldung ausgestellt, die im Audit abgeprüft werden kann.                                                                   </t>
    </r>
    <r>
      <rPr>
        <b/>
        <sz val="10"/>
        <color theme="1"/>
        <rFont val="Arial"/>
        <family val="2"/>
      </rPr>
      <t>Erstaudit = n.a</t>
    </r>
    <r>
      <rPr>
        <sz val="10"/>
        <color theme="1"/>
        <rFont val="Arial"/>
        <family val="2"/>
      </rPr>
      <t>.</t>
    </r>
  </si>
  <si>
    <t>Wird innerhalb des Mastbetriebs keine Tierhaltung der gleichen Nutzungsart bewirtschaftet, deren Standard unterhalb der Anforderungen der Premiumstufe liegen bzw. liegt eine ANG für "ausnahmsweise gestattete Parallelhaltung" vor?</t>
  </si>
  <si>
    <t>Aktuelle Anzahl und Alter der Tiere am Tag der Kontrolle</t>
  </si>
  <si>
    <t>Wird die Methode des Schlupfs im Stall durchgeführt und werden alle Anforderungen diesbezüglich eingehalten?*</t>
  </si>
  <si>
    <r>
      <rPr>
        <b/>
        <sz val="10"/>
        <color theme="1"/>
        <rFont val="Arial"/>
        <family val="2"/>
      </rPr>
      <t>Durch den Auditor erfasst:</t>
    </r>
    <r>
      <rPr>
        <sz val="10"/>
        <color theme="1"/>
        <rFont val="Arial"/>
        <family val="2"/>
      </rPr>
      <t xml:space="preserve"> 
Schwellenwert: einzelne Tiere
</t>
    </r>
    <r>
      <rPr>
        <u/>
        <sz val="10"/>
        <color theme="1"/>
        <rFont val="Arial"/>
        <family val="2"/>
      </rPr>
      <t xml:space="preserve">
Bitte Werte im Beschreibungsfeld eintragen.</t>
    </r>
  </si>
  <si>
    <r>
      <rPr>
        <b/>
        <sz val="10"/>
        <color theme="1"/>
        <rFont val="Arial"/>
        <family val="2"/>
      </rPr>
      <t>Vom Tierhalter erfasst und vom Auditor geprüft:</t>
    </r>
    <r>
      <rPr>
        <sz val="10"/>
        <color theme="1"/>
        <rFont val="Arial"/>
        <family val="2"/>
      </rPr>
      <t xml:space="preserve"> Schwellenwert: 0,015 %
</t>
    </r>
    <r>
      <rPr>
        <u/>
        <sz val="10"/>
        <color theme="1"/>
        <rFont val="Arial"/>
        <family val="2"/>
      </rPr>
      <t xml:space="preserve">
Bitte Werte im Beschreibungsfeld eintragen.</t>
    </r>
  </si>
  <si>
    <t>7.11</t>
  </si>
  <si>
    <r>
      <t xml:space="preserve">Bei einem  Nachweis über eine unerwartet geringe Mortalität, eine unerwartet hohe Gewichtsentwicklung oder eine Verschiebung des Schlachttermins wird eine Besatzdichtenüberschreitung von bis zu maximal 5 % toleriert. 
</t>
    </r>
    <r>
      <rPr>
        <b/>
        <sz val="10"/>
        <color theme="1"/>
        <rFont val="Arial"/>
        <family val="2"/>
      </rPr>
      <t>Ist kein Nachweis vorhanden = K.O. Überschreitung &gt; 5 %  = K.O.
Kein KSR oder ANG zur Nachrüstung = n.a.
Berechnung:</t>
    </r>
    <r>
      <rPr>
        <sz val="10"/>
        <color theme="1"/>
        <rFont val="Arial"/>
        <family val="2"/>
      </rPr>
      <t xml:space="preserve"> nutzbare Stallgrundfläche im Innenbereich des Stalls.
Durchgänge seit dem letzten Audit bewerten; lückenlose Überprüfung!
</t>
    </r>
    <r>
      <rPr>
        <u/>
        <sz val="10"/>
        <color theme="1"/>
        <rFont val="Arial"/>
        <family val="2"/>
      </rPr>
      <t>Bitte Werte für die Besatzdichten seit dem letzten Audit im Beschreibungsfeld eintragen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</si>
</sst>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u/>
      <sz val="10"/>
      <color theme="1"/>
      <name val="Arial"/>
      <family val="2"/>
    </font>
    <font>
      <vertAlign val="superscript"/>
      <sz val="10"/>
      <color theme="1"/>
      <name val="Arial"/>
      <family val="2"/>
    </font>
    <font>
      <sz val="9"/>
      <name val="Arial"/>
      <family val="2"/>
    </font>
    <font>
      <sz val="10"/>
      <name val="Arial"/>
      <family val="2"/>
    </font>
    <font>
      <sz val="10"/>
      <color rgb="FF00B050"/>
      <name val="Arial"/>
      <family val="2"/>
    </font>
    <font>
      <b/>
      <sz val="10"/>
      <name val="Arial"/>
      <family val="2"/>
    </font>
    <font>
      <sz val="10"/>
      <color theme="1"/>
      <name val="Calibri"/>
      <family val="2"/>
    </font>
    <font>
      <u/>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92">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protection locked="0"/>
    </xf>
    <xf numFmtId="0" fontId="6" fillId="0" borderId="0" xfId="0" applyFont="1" applyFill="1" applyAlignment="1" applyProtection="1">
      <alignment vertical="center"/>
    </xf>
    <xf numFmtId="0" fontId="6" fillId="0" borderId="0" xfId="0" applyFont="1" applyFill="1" applyProtection="1"/>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Fill="1" applyBorder="1" applyAlignment="1" applyProtection="1">
      <alignment vertical="center" wrapText="1"/>
    </xf>
    <xf numFmtId="0" fontId="8" fillId="0" borderId="0" xfId="0" applyFont="1" applyFill="1" applyAlignment="1" applyProtection="1">
      <alignment horizontal="left" vertical="center" wrapText="1"/>
    </xf>
    <xf numFmtId="49" fontId="8" fillId="0" borderId="0" xfId="0" applyNumberFormat="1"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0" fontId="15"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49" fontId="8" fillId="0" borderId="0" xfId="0" applyNumberFormat="1" applyFont="1" applyBorder="1" applyAlignment="1" applyProtection="1">
      <alignment vertical="center" wrapText="1"/>
    </xf>
    <xf numFmtId="0" fontId="8" fillId="6" borderId="0" xfId="0" applyFont="1" applyFill="1" applyBorder="1" applyAlignment="1" applyProtection="1">
      <alignment vertical="center" wrapText="1"/>
    </xf>
    <xf numFmtId="0" fontId="15"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0" borderId="0" xfId="0" applyFont="1" applyFill="1" applyAlignment="1" applyProtection="1">
      <alignment vertical="center" wrapText="1"/>
    </xf>
    <xf numFmtId="49" fontId="22" fillId="0" borderId="0" xfId="0" applyNumberFormat="1" applyFont="1" applyFill="1" applyBorder="1" applyAlignment="1" applyProtection="1">
      <alignment vertical="center" wrapText="1"/>
    </xf>
    <xf numFmtId="0" fontId="22" fillId="0" borderId="0" xfId="0" applyFont="1" applyFill="1" applyAlignment="1" applyProtection="1">
      <alignment wrapText="1"/>
    </xf>
    <xf numFmtId="0" fontId="22" fillId="6" borderId="0" xfId="0" applyFont="1" applyFill="1" applyBorder="1" applyAlignment="1" applyProtection="1">
      <alignment vertical="center" wrapText="1"/>
    </xf>
    <xf numFmtId="0" fontId="8" fillId="0" borderId="0" xfId="0" applyFont="1" applyAlignment="1" applyProtection="1">
      <alignment wrapText="1"/>
    </xf>
    <xf numFmtId="0" fontId="22" fillId="0" borderId="0" xfId="0" applyFont="1" applyBorder="1" applyAlignment="1" applyProtection="1">
      <alignment vertical="center" wrapText="1"/>
    </xf>
    <xf numFmtId="1" fontId="8" fillId="0" borderId="1" xfId="0" applyNumberFormat="1" applyFont="1" applyBorder="1" applyAlignment="1" applyProtection="1">
      <alignment horizontal="left" vertical="center"/>
    </xf>
    <xf numFmtId="165" fontId="8" fillId="0" borderId="1" xfId="0" applyNumberFormat="1" applyFont="1" applyBorder="1" applyAlignment="1" applyProtection="1">
      <alignment horizontal="center" vertical="center"/>
    </xf>
    <xf numFmtId="49" fontId="8" fillId="0" borderId="1" xfId="0" applyNumberFormat="1" applyFont="1" applyFill="1" applyBorder="1" applyAlignment="1" applyProtection="1">
      <alignment vertical="center" wrapText="1"/>
    </xf>
    <xf numFmtId="0" fontId="8" fillId="6" borderId="1" xfId="0" applyFont="1" applyFill="1" applyBorder="1" applyAlignment="1" applyProtection="1">
      <alignment vertical="center" wrapText="1"/>
    </xf>
    <xf numFmtId="0" fontId="8" fillId="6" borderId="1" xfId="0" applyFont="1" applyFill="1" applyBorder="1" applyAlignment="1" applyProtection="1">
      <alignment wrapText="1"/>
    </xf>
    <xf numFmtId="1" fontId="15" fillId="0" borderId="1" xfId="0" applyNumberFormat="1" applyFont="1" applyFill="1" applyBorder="1" applyAlignment="1" applyProtection="1">
      <alignment horizontal="left" vertical="center"/>
    </xf>
    <xf numFmtId="165" fontId="15" fillId="0" borderId="1" xfId="0" applyNumberFormat="1"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21"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FF99"/>
      <color rgb="FFFFAD53"/>
      <color rgb="FFFF6600"/>
      <color rgb="FF808080"/>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4%20Masth&#252;hner/2023/5_revCL_I/2022_09_22%20revCL%20I%20Masthuhn%20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tables/table1.xml><?xml version="1.0" encoding="utf-8"?>
<table xmlns="http://schemas.openxmlformats.org/spreadsheetml/2006/main" id="2" name="Prüfkriterien_1" displayName="Prüfkriterien_1" ref="B9:M20" totalsRowShown="0" headerRowDxfId="164" dataDxfId="163" tableBorderDxfId="162">
  <autoFilter ref="B9:M20"/>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201:M206" totalsRowShown="0" headerRowDxfId="29" dataDxfId="28" tableBorderDxfId="27">
  <autoFilter ref="B201:M206"/>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208:M210" totalsRowShown="0" headerRowDxfId="14" dataDxfId="13" tableBorderDxfId="12">
  <autoFilter ref="B208:M210"/>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2:M36" totalsRowShown="0" headerRowDxfId="149" dataDxfId="148" tableBorderDxfId="147">
  <autoFilter ref="B22:M36"/>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8:M116" totalsRowShown="0" headerRowDxfId="134" dataDxfId="133" tableBorderDxfId="132">
  <autoFilter ref="B38:M116"/>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118:M136" totalsRowShown="0" headerRowDxfId="119" dataDxfId="118" tableBorderDxfId="117">
  <autoFilter ref="B118:M136"/>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38:M159" totalsRowShown="0" headerRowDxfId="104" dataDxfId="103" tableBorderDxfId="102">
  <autoFilter ref="B138:M159"/>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61:M175" totalsRowShown="0" headerRowDxfId="89" dataDxfId="88" tableBorderDxfId="87">
  <autoFilter ref="B161:M175"/>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77:M185" totalsRowShown="0" headerRowDxfId="74" dataDxfId="73" tableBorderDxfId="72">
  <autoFilter ref="B177:M185"/>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87:M192" totalsRowShown="0" headerRowDxfId="59" dataDxfId="58" tableBorderDxfId="57">
  <autoFilter ref="B187:M192"/>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94:M199" totalsRowShown="0" headerRowDxfId="44" dataDxfId="43" tableBorderDxfId="42">
  <autoFilter ref="B194:M199"/>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144"/>
  <sheetViews>
    <sheetView zoomScale="80" zoomScaleNormal="80" zoomScalePageLayoutView="70" workbookViewId="0">
      <selection activeCell="B2" sqref="B2:L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37" t="str">
        <f>"Checkliste "&amp;_RLV&amp;" Premiumstufe"</f>
        <v>Checkliste Masthuhn Premiumstufe</v>
      </c>
      <c r="C2" s="137"/>
      <c r="D2" s="137"/>
      <c r="E2" s="137"/>
      <c r="F2" s="137"/>
      <c r="G2" s="137"/>
      <c r="H2" s="137"/>
      <c r="I2" s="137"/>
      <c r="J2" s="137"/>
      <c r="K2" s="137"/>
      <c r="L2" s="137"/>
    </row>
    <row r="3" spans="2:12" ht="6" customHeight="1" x14ac:dyDescent="0.2"/>
    <row r="4" spans="2:12" ht="27" customHeight="1" x14ac:dyDescent="0.2"/>
    <row r="5" spans="2:12" s="24" customFormat="1" ht="27" customHeight="1" x14ac:dyDescent="0.25">
      <c r="B5" s="138" t="s">
        <v>0</v>
      </c>
      <c r="C5" s="138"/>
      <c r="D5" s="138"/>
      <c r="E5" s="138"/>
      <c r="F5" s="138"/>
      <c r="G5" s="138"/>
      <c r="H5" s="138"/>
      <c r="I5" s="138"/>
      <c r="J5" s="138"/>
      <c r="K5" s="138"/>
      <c r="L5" s="138"/>
    </row>
    <row r="6" spans="2:12" s="24" customFormat="1" ht="29.45" customHeight="1" x14ac:dyDescent="0.25">
      <c r="B6" s="139" t="s">
        <v>79</v>
      </c>
      <c r="C6" s="139"/>
      <c r="D6" s="139"/>
      <c r="E6" s="139"/>
      <c r="F6" s="139"/>
      <c r="G6" s="141"/>
      <c r="H6" s="141"/>
      <c r="I6" s="141"/>
      <c r="J6" s="141"/>
      <c r="K6" s="141"/>
      <c r="L6" s="141"/>
    </row>
    <row r="7" spans="2:12" s="24" customFormat="1" ht="29.45" customHeight="1" x14ac:dyDescent="0.25">
      <c r="B7" s="139" t="s">
        <v>80</v>
      </c>
      <c r="C7" s="139"/>
      <c r="D7" s="139"/>
      <c r="E7" s="139"/>
      <c r="F7" s="139"/>
      <c r="G7" s="141"/>
      <c r="H7" s="141"/>
      <c r="I7" s="141"/>
      <c r="J7" s="141"/>
      <c r="K7" s="141"/>
      <c r="L7" s="141"/>
    </row>
    <row r="8" spans="2:12" s="24" customFormat="1" ht="29.45" customHeight="1" x14ac:dyDescent="0.25">
      <c r="B8" s="127" t="s">
        <v>418</v>
      </c>
      <c r="C8" s="128"/>
      <c r="D8" s="128"/>
      <c r="E8" s="128"/>
      <c r="F8" s="129"/>
      <c r="G8" s="130"/>
      <c r="H8" s="131"/>
      <c r="I8" s="131"/>
      <c r="J8" s="131"/>
      <c r="K8" s="131"/>
      <c r="L8" s="132"/>
    </row>
    <row r="9" spans="2:12" s="24" customFormat="1" ht="29.45" customHeight="1" x14ac:dyDescent="0.25">
      <c r="B9" s="139" t="s">
        <v>1</v>
      </c>
      <c r="C9" s="139"/>
      <c r="D9" s="139"/>
      <c r="E9" s="139"/>
      <c r="F9" s="139"/>
      <c r="G9" s="141"/>
      <c r="H9" s="141"/>
      <c r="I9" s="141"/>
      <c r="J9" s="141"/>
      <c r="K9" s="141"/>
      <c r="L9" s="141"/>
    </row>
    <row r="10" spans="2:12" s="24" customFormat="1" ht="29.45" customHeight="1" x14ac:dyDescent="0.25">
      <c r="B10" s="139" t="s">
        <v>2</v>
      </c>
      <c r="C10" s="139"/>
      <c r="D10" s="139"/>
      <c r="E10" s="139"/>
      <c r="F10" s="139"/>
      <c r="G10" s="141"/>
      <c r="H10" s="141"/>
      <c r="I10" s="141"/>
      <c r="J10" s="141"/>
      <c r="K10" s="141"/>
      <c r="L10" s="141"/>
    </row>
    <row r="11" spans="2:12" s="24" customFormat="1" ht="29.45" customHeight="1" x14ac:dyDescent="0.25">
      <c r="B11" s="139" t="s">
        <v>3</v>
      </c>
      <c r="C11" s="139"/>
      <c r="D11" s="139"/>
      <c r="E11" s="139"/>
      <c r="F11" s="139"/>
      <c r="G11" s="141"/>
      <c r="H11" s="141"/>
      <c r="I11" s="141"/>
      <c r="J11" s="141"/>
      <c r="K11" s="141"/>
      <c r="L11" s="141"/>
    </row>
    <row r="12" spans="2:12" s="24" customFormat="1" ht="29.45" customHeight="1" x14ac:dyDescent="0.25">
      <c r="B12" s="139" t="s">
        <v>4</v>
      </c>
      <c r="C12" s="139"/>
      <c r="D12" s="139"/>
      <c r="E12" s="139"/>
      <c r="F12" s="139"/>
      <c r="G12" s="141"/>
      <c r="H12" s="141"/>
      <c r="I12" s="141"/>
      <c r="J12" s="141"/>
      <c r="K12" s="141"/>
      <c r="L12" s="141"/>
    </row>
    <row r="13" spans="2:12" s="24" customFormat="1" ht="29.45" customHeight="1" x14ac:dyDescent="0.25">
      <c r="B13" s="139" t="s">
        <v>5</v>
      </c>
      <c r="C13" s="139"/>
      <c r="D13" s="139"/>
      <c r="E13" s="139"/>
      <c r="F13" s="139"/>
      <c r="G13" s="141"/>
      <c r="H13" s="141"/>
      <c r="I13" s="141"/>
      <c r="J13" s="141"/>
      <c r="K13" s="141"/>
      <c r="L13" s="141"/>
    </row>
    <row r="14" spans="2:12" s="24" customFormat="1" ht="29.45" customHeight="1" x14ac:dyDescent="0.25">
      <c r="B14" s="139" t="s">
        <v>6</v>
      </c>
      <c r="C14" s="139"/>
      <c r="D14" s="139"/>
      <c r="E14" s="139"/>
      <c r="F14" s="139"/>
      <c r="G14" s="34" t="s">
        <v>61</v>
      </c>
      <c r="H14" s="54"/>
      <c r="I14" s="34" t="s">
        <v>62</v>
      </c>
      <c r="J14" s="54"/>
      <c r="K14" s="34" t="s">
        <v>63</v>
      </c>
      <c r="L14" s="54"/>
    </row>
    <row r="15" spans="2:12" s="24" customFormat="1" ht="29.45" customHeight="1" x14ac:dyDescent="0.25">
      <c r="B15" s="140" t="s">
        <v>60</v>
      </c>
      <c r="C15" s="140"/>
      <c r="D15" s="140"/>
      <c r="E15" s="140"/>
      <c r="F15" s="140"/>
      <c r="G15" s="143"/>
      <c r="H15" s="143"/>
      <c r="I15" s="143"/>
      <c r="J15" s="143"/>
      <c r="K15" s="143"/>
      <c r="L15" s="143"/>
    </row>
    <row r="16" spans="2:12" s="24" customFormat="1" ht="29.45" customHeight="1" x14ac:dyDescent="0.25">
      <c r="B16" s="140" t="s">
        <v>7</v>
      </c>
      <c r="C16" s="140"/>
      <c r="D16" s="140"/>
      <c r="E16" s="140"/>
      <c r="F16" s="140"/>
      <c r="G16" s="55" t="s">
        <v>59</v>
      </c>
      <c r="H16" s="13"/>
      <c r="I16" s="55" t="s">
        <v>10</v>
      </c>
      <c r="J16" s="13"/>
      <c r="K16" s="55" t="s">
        <v>11</v>
      </c>
      <c r="L16" s="14"/>
    </row>
    <row r="17" spans="2:12" s="24" customFormat="1" ht="29.45" customHeight="1" x14ac:dyDescent="0.25">
      <c r="B17" s="140" t="s">
        <v>8</v>
      </c>
      <c r="C17" s="140"/>
      <c r="D17" s="140"/>
      <c r="E17" s="140"/>
      <c r="F17" s="140"/>
      <c r="G17" s="144"/>
      <c r="H17" s="144"/>
      <c r="I17" s="144"/>
      <c r="J17" s="144"/>
      <c r="K17" s="144"/>
      <c r="L17" s="144"/>
    </row>
    <row r="18" spans="2:12" s="24" customFormat="1" ht="29.45" customHeight="1" x14ac:dyDescent="0.25">
      <c r="B18" s="140" t="s">
        <v>9</v>
      </c>
      <c r="C18" s="140"/>
      <c r="D18" s="140"/>
      <c r="E18" s="140"/>
      <c r="F18" s="140"/>
      <c r="G18" s="144"/>
      <c r="H18" s="144"/>
      <c r="I18" s="144"/>
      <c r="J18" s="144"/>
      <c r="K18" s="144"/>
      <c r="L18" s="144"/>
    </row>
    <row r="19" spans="2:12" ht="29.25" customHeight="1" x14ac:dyDescent="0.2">
      <c r="B19" s="150" t="s">
        <v>81</v>
      </c>
      <c r="C19" s="151"/>
      <c r="D19" s="151"/>
      <c r="E19" s="151"/>
      <c r="F19" s="152"/>
      <c r="G19" s="133"/>
      <c r="H19" s="134"/>
      <c r="I19" s="134"/>
      <c r="J19" s="134"/>
      <c r="K19" s="134"/>
      <c r="L19" s="135"/>
    </row>
    <row r="22" spans="2:12" s="10" customFormat="1" ht="13.9" customHeight="1" x14ac:dyDescent="0.2">
      <c r="B22" s="145" t="s">
        <v>12</v>
      </c>
      <c r="C22" s="145"/>
      <c r="D22" s="145"/>
      <c r="E22" s="145"/>
      <c r="F22" s="145"/>
      <c r="G22" s="145"/>
      <c r="H22" s="145"/>
      <c r="I22" s="145"/>
      <c r="J22" s="145"/>
      <c r="K22" s="145"/>
      <c r="L22" s="145"/>
    </row>
    <row r="23" spans="2:12" ht="6.6" customHeight="1" x14ac:dyDescent="0.2">
      <c r="B23" s="2"/>
      <c r="C23" s="2"/>
      <c r="D23" s="2"/>
      <c r="E23" s="2"/>
      <c r="F23" s="2"/>
      <c r="G23" s="2"/>
      <c r="H23" s="2"/>
      <c r="I23" s="2"/>
      <c r="J23" s="2"/>
      <c r="K23" s="2"/>
      <c r="L23" s="2"/>
    </row>
    <row r="24" spans="2:12" s="10" customFormat="1" ht="13.9" customHeight="1" x14ac:dyDescent="0.25">
      <c r="B24" s="15"/>
      <c r="C24" s="31"/>
      <c r="D24" s="64" t="s">
        <v>13</v>
      </c>
      <c r="E24" s="64"/>
      <c r="F24" s="64"/>
      <c r="G24" s="64"/>
      <c r="H24" s="64"/>
      <c r="I24" s="64"/>
      <c r="J24" s="64"/>
      <c r="K24" s="64"/>
      <c r="L24" s="64"/>
    </row>
    <row r="25" spans="2:12" ht="13.9" customHeight="1" x14ac:dyDescent="0.2">
      <c r="B25" s="3"/>
      <c r="C25" s="3"/>
      <c r="D25" s="63"/>
      <c r="E25" s="63"/>
      <c r="F25" s="63"/>
      <c r="G25" s="63"/>
      <c r="H25" s="63"/>
      <c r="I25" s="63"/>
      <c r="J25" s="63"/>
      <c r="K25" s="63"/>
      <c r="L25" s="63"/>
    </row>
    <row r="26" spans="2:12" ht="13.9" customHeight="1" x14ac:dyDescent="0.2">
      <c r="B26" s="15"/>
      <c r="C26" s="31"/>
      <c r="D26" s="64" t="s">
        <v>14</v>
      </c>
      <c r="E26" s="64"/>
      <c r="F26" s="64"/>
      <c r="G26" s="64"/>
      <c r="H26" s="64"/>
      <c r="I26" s="64"/>
      <c r="J26" s="64"/>
      <c r="K26" s="64"/>
      <c r="L26" s="64"/>
    </row>
    <row r="27" spans="2:12" x14ac:dyDescent="0.2">
      <c r="B27" s="2"/>
      <c r="C27" s="2"/>
      <c r="D27" s="2"/>
      <c r="E27" s="2"/>
      <c r="F27" s="2"/>
      <c r="G27" s="2"/>
      <c r="H27" s="2"/>
      <c r="I27" s="2"/>
      <c r="J27" s="2"/>
      <c r="K27" s="2"/>
      <c r="L27" s="2"/>
    </row>
    <row r="28" spans="2:12" ht="27" customHeight="1" x14ac:dyDescent="0.2">
      <c r="B28" s="149" t="s">
        <v>82</v>
      </c>
      <c r="C28" s="149"/>
      <c r="D28" s="149"/>
      <c r="E28" s="149"/>
      <c r="F28" s="149"/>
      <c r="G28" s="149"/>
      <c r="H28" s="149"/>
      <c r="I28" s="149"/>
      <c r="J28" s="149"/>
      <c r="K28" s="149"/>
      <c r="L28" s="149"/>
    </row>
    <row r="29" spans="2:12" x14ac:dyDescent="0.2">
      <c r="B29" s="2"/>
      <c r="C29" s="2"/>
      <c r="D29" s="2"/>
      <c r="E29" s="2"/>
      <c r="F29" s="2"/>
      <c r="G29" s="2"/>
      <c r="H29" s="2"/>
      <c r="I29" s="2"/>
      <c r="J29" s="2"/>
      <c r="K29" s="2"/>
      <c r="L29" s="2"/>
    </row>
    <row r="30" spans="2:12" x14ac:dyDescent="0.2">
      <c r="B30" s="136"/>
      <c r="C30" s="136"/>
      <c r="D30" s="136"/>
      <c r="E30" s="136"/>
      <c r="F30" s="136"/>
      <c r="G30" s="35"/>
      <c r="H30" s="35"/>
      <c r="I30" s="35"/>
      <c r="J30" s="35"/>
      <c r="K30" s="35"/>
      <c r="L30" s="35"/>
    </row>
    <row r="31" spans="2:12" ht="14.45" customHeight="1" x14ac:dyDescent="0.2">
      <c r="B31" s="142" t="s">
        <v>16</v>
      </c>
      <c r="C31" s="142"/>
      <c r="D31" s="142"/>
      <c r="E31" s="142"/>
      <c r="F31" s="147" t="s">
        <v>19</v>
      </c>
      <c r="G31" s="148"/>
      <c r="H31" s="148"/>
      <c r="I31" s="148"/>
      <c r="J31" s="148"/>
      <c r="K31" s="146" t="s">
        <v>18</v>
      </c>
      <c r="L31" s="146"/>
    </row>
    <row r="32" spans="2:12" ht="6" customHeight="1" x14ac:dyDescent="0.2"/>
    <row r="45" spans="7:7" x14ac:dyDescent="0.2">
      <c r="G45" s="71"/>
    </row>
    <row r="46" spans="7:7" x14ac:dyDescent="0.2">
      <c r="G46" s="71"/>
    </row>
    <row r="47" spans="7:7" x14ac:dyDescent="0.2">
      <c r="G47" s="71"/>
    </row>
    <row r="48" spans="7:7" x14ac:dyDescent="0.2">
      <c r="G48" s="71"/>
    </row>
    <row r="49" spans="7:7" x14ac:dyDescent="0.2">
      <c r="G49" s="71"/>
    </row>
    <row r="50" spans="7:7" x14ac:dyDescent="0.2">
      <c r="G50" s="71"/>
    </row>
    <row r="51" spans="7:7" x14ac:dyDescent="0.2">
      <c r="G51" s="71"/>
    </row>
    <row r="52" spans="7:7" x14ac:dyDescent="0.2">
      <c r="G52" s="71"/>
    </row>
    <row r="53" spans="7:7" x14ac:dyDescent="0.2">
      <c r="G53" s="71"/>
    </row>
    <row r="54" spans="7:7" x14ac:dyDescent="0.2">
      <c r="G54" s="71"/>
    </row>
    <row r="55" spans="7:7" x14ac:dyDescent="0.2">
      <c r="G55" s="71"/>
    </row>
    <row r="73" spans="7:7" x14ac:dyDescent="0.2">
      <c r="G73" s="71"/>
    </row>
    <row r="74" spans="7:7" x14ac:dyDescent="0.2">
      <c r="G74" s="71"/>
    </row>
    <row r="75" spans="7:7" x14ac:dyDescent="0.2">
      <c r="G75" s="71"/>
    </row>
    <row r="76" spans="7:7" x14ac:dyDescent="0.2">
      <c r="G76" s="71"/>
    </row>
    <row r="77" spans="7:7" x14ac:dyDescent="0.2">
      <c r="G77" s="71"/>
    </row>
    <row r="78" spans="7:7" x14ac:dyDescent="0.2">
      <c r="G78" s="71"/>
    </row>
    <row r="79" spans="7:7" x14ac:dyDescent="0.2">
      <c r="G79" s="71"/>
    </row>
    <row r="80" spans="7:7" x14ac:dyDescent="0.2">
      <c r="G80" s="71"/>
    </row>
    <row r="81" spans="7:7" x14ac:dyDescent="0.2">
      <c r="G81" s="71"/>
    </row>
    <row r="82" spans="7:7" x14ac:dyDescent="0.2">
      <c r="G82" s="71"/>
    </row>
    <row r="83" spans="7:7" x14ac:dyDescent="0.2">
      <c r="G83" s="71"/>
    </row>
    <row r="84" spans="7:7" x14ac:dyDescent="0.2">
      <c r="G84" s="71"/>
    </row>
    <row r="85" spans="7:7" x14ac:dyDescent="0.2">
      <c r="G85" s="71"/>
    </row>
    <row r="86" spans="7:7" x14ac:dyDescent="0.2">
      <c r="G86" s="71"/>
    </row>
    <row r="87" spans="7:7" x14ac:dyDescent="0.2">
      <c r="G87" s="71"/>
    </row>
    <row r="88" spans="7:7" x14ac:dyDescent="0.2">
      <c r="G88" s="71"/>
    </row>
    <row r="89" spans="7:7" x14ac:dyDescent="0.2">
      <c r="G89" s="71"/>
    </row>
    <row r="90" spans="7:7" x14ac:dyDescent="0.2">
      <c r="G90" s="71"/>
    </row>
    <row r="91" spans="7:7" x14ac:dyDescent="0.2">
      <c r="G91" s="71"/>
    </row>
    <row r="132" spans="7:7" x14ac:dyDescent="0.2">
      <c r="G132" s="71"/>
    </row>
    <row r="133" spans="7:7" x14ac:dyDescent="0.2">
      <c r="G133" s="71"/>
    </row>
    <row r="134" spans="7:7" x14ac:dyDescent="0.2">
      <c r="G134" s="71"/>
    </row>
    <row r="135" spans="7:7" x14ac:dyDescent="0.2">
      <c r="G135" s="71"/>
    </row>
    <row r="136" spans="7:7" x14ac:dyDescent="0.2">
      <c r="G136" s="71"/>
    </row>
    <row r="137" spans="7:7" x14ac:dyDescent="0.2">
      <c r="G137" s="71"/>
    </row>
    <row r="138" spans="7:7" x14ac:dyDescent="0.2">
      <c r="G138" s="71"/>
    </row>
    <row r="139" spans="7:7" x14ac:dyDescent="0.2">
      <c r="G139" s="71"/>
    </row>
    <row r="140" spans="7:7" x14ac:dyDescent="0.2">
      <c r="G140" s="71"/>
    </row>
    <row r="141" spans="7:7" x14ac:dyDescent="0.2">
      <c r="G141" s="71"/>
    </row>
    <row r="142" spans="7:7" x14ac:dyDescent="0.2">
      <c r="G142" s="71"/>
    </row>
    <row r="143" spans="7:7" x14ac:dyDescent="0.2">
      <c r="G143" s="71"/>
    </row>
    <row r="144" spans="7:7" x14ac:dyDescent="0.2">
      <c r="G144" s="71"/>
    </row>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142"/>
  <sheetViews>
    <sheetView zoomScale="80" zoomScaleNormal="80" workbookViewId="0">
      <selection activeCell="F114" sqref="F114"/>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53" t="str">
        <f>"Checkliste "&amp;_RLV&amp;" Premiumstufe"</f>
        <v>Checkliste Masthuhn Premiumstufe</v>
      </c>
      <c r="C2" s="153"/>
      <c r="D2" s="153"/>
      <c r="E2" s="153"/>
      <c r="F2" s="153"/>
      <c r="G2" s="153"/>
      <c r="H2" s="153"/>
      <c r="I2" s="153"/>
    </row>
    <row r="3" spans="2:9" s="19" customFormat="1" ht="6" customHeight="1" x14ac:dyDescent="0.25">
      <c r="B3" s="17"/>
      <c r="C3" s="17"/>
      <c r="D3" s="17"/>
      <c r="E3" s="17"/>
      <c r="F3" s="18"/>
      <c r="G3" s="18"/>
      <c r="H3" s="18"/>
      <c r="I3" s="17"/>
    </row>
    <row r="4" spans="2:9" ht="27" customHeight="1" x14ac:dyDescent="0.25">
      <c r="B4" s="20" t="s">
        <v>20</v>
      </c>
      <c r="C4" s="159"/>
      <c r="D4" s="159"/>
      <c r="E4" s="159"/>
      <c r="F4" s="159"/>
      <c r="G4" s="159"/>
      <c r="H4" s="21"/>
      <c r="I4" s="48"/>
    </row>
    <row r="5" spans="2:9" ht="27" customHeight="1" x14ac:dyDescent="0.25">
      <c r="B5" s="158" t="s">
        <v>21</v>
      </c>
      <c r="C5" s="158"/>
      <c r="D5" s="158"/>
      <c r="E5" s="158"/>
      <c r="F5" s="158"/>
      <c r="G5" s="158"/>
      <c r="H5" s="158"/>
      <c r="I5" s="158"/>
    </row>
    <row r="6" spans="2:9" s="16" customFormat="1" ht="27" customHeight="1" x14ac:dyDescent="0.25">
      <c r="B6" s="5" t="s">
        <v>22</v>
      </c>
      <c r="C6" s="5" t="s">
        <v>65</v>
      </c>
      <c r="D6" s="163" t="s">
        <v>23</v>
      </c>
      <c r="E6" s="164"/>
      <c r="F6" s="4" t="s">
        <v>30</v>
      </c>
      <c r="G6" s="5" t="s">
        <v>25</v>
      </c>
      <c r="H6" s="5" t="s">
        <v>26</v>
      </c>
      <c r="I6" s="5" t="s">
        <v>258</v>
      </c>
    </row>
    <row r="7" spans="2:9" ht="56.1" customHeight="1" x14ac:dyDescent="0.25">
      <c r="B7" s="5">
        <v>1</v>
      </c>
      <c r="C7" s="1"/>
      <c r="D7" s="154"/>
      <c r="E7" s="155"/>
      <c r="F7" s="61"/>
      <c r="G7" s="1"/>
      <c r="H7" s="1"/>
      <c r="I7" s="1"/>
    </row>
    <row r="8" spans="2:9" ht="56.1" customHeight="1" x14ac:dyDescent="0.25">
      <c r="B8" s="5">
        <v>2</v>
      </c>
      <c r="C8" s="1"/>
      <c r="D8" s="154"/>
      <c r="E8" s="155"/>
      <c r="F8" s="62"/>
      <c r="G8" s="1"/>
      <c r="H8" s="1"/>
      <c r="I8" s="1"/>
    </row>
    <row r="9" spans="2:9" ht="56.1" customHeight="1" x14ac:dyDescent="0.25">
      <c r="B9" s="5">
        <v>3</v>
      </c>
      <c r="C9" s="1"/>
      <c r="D9" s="154"/>
      <c r="E9" s="155"/>
      <c r="F9" s="62"/>
      <c r="G9" s="1"/>
      <c r="H9" s="1"/>
      <c r="I9" s="1"/>
    </row>
    <row r="10" spans="2:9" ht="56.1" customHeight="1" x14ac:dyDescent="0.25">
      <c r="B10" s="5">
        <v>4</v>
      </c>
      <c r="C10" s="1"/>
      <c r="D10" s="154"/>
      <c r="E10" s="155"/>
      <c r="F10" s="62"/>
      <c r="G10" s="1"/>
      <c r="H10" s="1"/>
      <c r="I10" s="1"/>
    </row>
    <row r="11" spans="2:9" ht="56.1" customHeight="1" x14ac:dyDescent="0.25">
      <c r="B11" s="5">
        <v>5</v>
      </c>
      <c r="C11" s="1"/>
      <c r="D11" s="154"/>
      <c r="E11" s="155"/>
      <c r="F11" s="62"/>
      <c r="G11" s="1"/>
      <c r="H11" s="1"/>
      <c r="I11" s="1"/>
    </row>
    <row r="12" spans="2:9" ht="56.1" customHeight="1" x14ac:dyDescent="0.25">
      <c r="B12" s="5">
        <v>6</v>
      </c>
      <c r="C12" s="1"/>
      <c r="D12" s="154"/>
      <c r="E12" s="155"/>
      <c r="F12" s="62"/>
      <c r="G12" s="1"/>
      <c r="H12" s="1"/>
      <c r="I12" s="1"/>
    </row>
    <row r="13" spans="2:9" ht="56.1" customHeight="1" x14ac:dyDescent="0.25">
      <c r="B13" s="5">
        <v>7</v>
      </c>
      <c r="C13" s="1"/>
      <c r="D13" s="154"/>
      <c r="E13" s="155"/>
      <c r="F13" s="62"/>
      <c r="G13" s="1"/>
      <c r="H13" s="1"/>
      <c r="I13" s="1"/>
    </row>
    <row r="14" spans="2:9" ht="56.1" customHeight="1" x14ac:dyDescent="0.25">
      <c r="B14" s="5">
        <v>8</v>
      </c>
      <c r="C14" s="1"/>
      <c r="D14" s="154"/>
      <c r="E14" s="155"/>
      <c r="F14" s="62"/>
      <c r="G14" s="1"/>
      <c r="H14" s="1"/>
      <c r="I14" s="1"/>
    </row>
    <row r="15" spans="2:9" ht="56.1" customHeight="1" x14ac:dyDescent="0.25">
      <c r="B15" s="5">
        <v>9</v>
      </c>
      <c r="C15" s="1"/>
      <c r="D15" s="154"/>
      <c r="E15" s="155"/>
      <c r="F15" s="62"/>
      <c r="G15" s="1"/>
      <c r="H15" s="1"/>
      <c r="I15" s="1"/>
    </row>
    <row r="16" spans="2:9" ht="56.1" customHeight="1" x14ac:dyDescent="0.25">
      <c r="B16" s="5">
        <v>10</v>
      </c>
      <c r="C16" s="1"/>
      <c r="D16" s="154"/>
      <c r="E16" s="155"/>
      <c r="F16" s="62"/>
      <c r="G16" s="1"/>
      <c r="H16" s="1"/>
      <c r="I16" s="1"/>
    </row>
    <row r="17" spans="2:9" x14ac:dyDescent="0.25">
      <c r="B17" s="160" t="s">
        <v>259</v>
      </c>
      <c r="C17" s="160"/>
      <c r="D17" s="160"/>
      <c r="E17" s="160"/>
      <c r="F17" s="3"/>
      <c r="G17" s="20"/>
      <c r="H17" s="20"/>
      <c r="I17" s="20"/>
    </row>
    <row r="19" spans="2:9" ht="28.15" customHeight="1" x14ac:dyDescent="0.25">
      <c r="B19" s="161" t="s">
        <v>64</v>
      </c>
      <c r="C19" s="162"/>
      <c r="D19" s="162"/>
      <c r="E19" s="162"/>
      <c r="F19" s="162"/>
      <c r="G19" s="162"/>
      <c r="H19" s="162"/>
      <c r="I19" s="162"/>
    </row>
    <row r="22" spans="2:9" x14ac:dyDescent="0.25">
      <c r="B22" s="136"/>
      <c r="C22" s="136"/>
      <c r="D22" s="136"/>
      <c r="E22" s="22"/>
      <c r="F22" s="23"/>
      <c r="G22" s="22"/>
      <c r="H22" s="22"/>
      <c r="I22" s="22"/>
    </row>
    <row r="23" spans="2:9" x14ac:dyDescent="0.25">
      <c r="B23" s="156" t="s">
        <v>16</v>
      </c>
      <c r="C23" s="156"/>
      <c r="E23" s="157" t="s">
        <v>17</v>
      </c>
      <c r="F23" s="157"/>
      <c r="G23" s="157"/>
      <c r="H23" s="146" t="s">
        <v>18</v>
      </c>
      <c r="I23" s="146"/>
    </row>
    <row r="46" spans="7:7" x14ac:dyDescent="0.25">
      <c r="G46" s="70"/>
    </row>
    <row r="47" spans="7:7" x14ac:dyDescent="0.25">
      <c r="G47" s="70"/>
    </row>
    <row r="48" spans="7:7" x14ac:dyDescent="0.25">
      <c r="G48" s="70"/>
    </row>
    <row r="49" spans="7:7" x14ac:dyDescent="0.25">
      <c r="G49" s="70"/>
    </row>
    <row r="50" spans="7:7" x14ac:dyDescent="0.25">
      <c r="G50" s="70"/>
    </row>
    <row r="51" spans="7:7" x14ac:dyDescent="0.25">
      <c r="G51" s="70"/>
    </row>
    <row r="52" spans="7:7" x14ac:dyDescent="0.25">
      <c r="G52" s="70"/>
    </row>
    <row r="53" spans="7:7" x14ac:dyDescent="0.25">
      <c r="G53" s="70"/>
    </row>
    <row r="54" spans="7:7" x14ac:dyDescent="0.25">
      <c r="G54" s="70"/>
    </row>
    <row r="74" spans="7:7" x14ac:dyDescent="0.25">
      <c r="G74" s="70"/>
    </row>
    <row r="75" spans="7:7" x14ac:dyDescent="0.25">
      <c r="G75" s="70"/>
    </row>
    <row r="76" spans="7:7" x14ac:dyDescent="0.25">
      <c r="G76" s="70"/>
    </row>
    <row r="77" spans="7:7" x14ac:dyDescent="0.25">
      <c r="G77" s="70"/>
    </row>
    <row r="78" spans="7:7" x14ac:dyDescent="0.25">
      <c r="G78" s="70"/>
    </row>
    <row r="79" spans="7:7" x14ac:dyDescent="0.25">
      <c r="G79" s="70"/>
    </row>
    <row r="80" spans="7:7" x14ac:dyDescent="0.25">
      <c r="G80" s="70"/>
    </row>
    <row r="81" spans="7:7" x14ac:dyDescent="0.25">
      <c r="G81" s="70"/>
    </row>
    <row r="82" spans="7:7" x14ac:dyDescent="0.25">
      <c r="G82" s="70"/>
    </row>
    <row r="83" spans="7:7" x14ac:dyDescent="0.25">
      <c r="G83" s="70"/>
    </row>
    <row r="84" spans="7:7" x14ac:dyDescent="0.25">
      <c r="G84" s="70"/>
    </row>
    <row r="85" spans="7:7" x14ac:dyDescent="0.25">
      <c r="G85" s="70"/>
    </row>
    <row r="86" spans="7:7" x14ac:dyDescent="0.25">
      <c r="G86" s="70"/>
    </row>
    <row r="87" spans="7:7" x14ac:dyDescent="0.25">
      <c r="G87" s="70"/>
    </row>
    <row r="88" spans="7:7" x14ac:dyDescent="0.25">
      <c r="G88" s="70"/>
    </row>
    <row r="89" spans="7:7" x14ac:dyDescent="0.25">
      <c r="G89" s="70"/>
    </row>
    <row r="90" spans="7:7" x14ac:dyDescent="0.25">
      <c r="G90" s="70"/>
    </row>
    <row r="91" spans="7:7" x14ac:dyDescent="0.25">
      <c r="G91" s="70"/>
    </row>
    <row r="130" spans="7:7" x14ac:dyDescent="0.25">
      <c r="G130" s="70"/>
    </row>
    <row r="131" spans="7:7" x14ac:dyDescent="0.25">
      <c r="G131" s="70"/>
    </row>
    <row r="132" spans="7:7" x14ac:dyDescent="0.25">
      <c r="G132" s="70"/>
    </row>
    <row r="133" spans="7:7" x14ac:dyDescent="0.25">
      <c r="G133" s="70"/>
    </row>
    <row r="134" spans="7:7" x14ac:dyDescent="0.25">
      <c r="G134" s="70"/>
    </row>
    <row r="135" spans="7:7" x14ac:dyDescent="0.25">
      <c r="G135" s="70"/>
    </row>
    <row r="136" spans="7:7" x14ac:dyDescent="0.25">
      <c r="G136" s="70"/>
    </row>
    <row r="137" spans="7:7" x14ac:dyDescent="0.25">
      <c r="G137" s="70"/>
    </row>
    <row r="138" spans="7:7" x14ac:dyDescent="0.25">
      <c r="G138" s="70"/>
    </row>
    <row r="139" spans="7:7" x14ac:dyDescent="0.25">
      <c r="G139" s="70"/>
    </row>
    <row r="140" spans="7:7" x14ac:dyDescent="0.25">
      <c r="G140" s="70"/>
    </row>
    <row r="141" spans="7:7" x14ac:dyDescent="0.25">
      <c r="G141" s="70"/>
    </row>
    <row r="142" spans="7:7" x14ac:dyDescent="0.25">
      <c r="G142" s="70"/>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92"/>
  <sheetViews>
    <sheetView tabSelected="1" zoomScale="80" zoomScaleNormal="80" workbookViewId="0">
      <pane ySplit="7" topLeftCell="A134" activePane="bottomLeft" state="frozen"/>
      <selection activeCell="F114" sqref="F114"/>
      <selection pane="bottomLeft" activeCell="L217" sqref="L217"/>
    </sheetView>
  </sheetViews>
  <sheetFormatPr baseColWidth="10" defaultColWidth="8.85546875" defaultRowHeight="12.75" x14ac:dyDescent="0.2"/>
  <cols>
    <col min="1" max="1" width="1.140625" style="39" customWidth="1"/>
    <col min="2" max="2" width="8.7109375" style="88" customWidth="1"/>
    <col min="3" max="4" width="18.28515625" style="89" hidden="1" customWidth="1"/>
    <col min="5" max="5" width="12.7109375" style="90" customWidth="1"/>
    <col min="6" max="7" width="40.7109375" style="39" customWidth="1"/>
    <col min="8" max="10" width="9.7109375" style="39" customWidth="1"/>
    <col min="11" max="11" width="10.28515625" style="39" customWidth="1"/>
    <col min="12" max="12" width="10.7109375" style="39" customWidth="1"/>
    <col min="13" max="13" width="52.7109375" style="39" customWidth="1"/>
    <col min="14" max="14" width="1.140625" style="39" customWidth="1"/>
    <col min="15" max="16384" width="8.85546875" style="39"/>
  </cols>
  <sheetData>
    <row r="1" spans="2:13" s="81" customFormat="1" ht="6" customHeight="1" x14ac:dyDescent="0.25">
      <c r="B1" s="79"/>
      <c r="C1" s="80"/>
      <c r="D1" s="80"/>
      <c r="G1" s="80"/>
    </row>
    <row r="2" spans="2:13" s="82" customFormat="1" ht="18" customHeight="1" x14ac:dyDescent="0.25">
      <c r="B2" s="172" t="str">
        <f>"Checkliste "&amp;_RLV&amp;" Premiumstufe"</f>
        <v>Checkliste Masthuhn Premiumstufe</v>
      </c>
      <c r="C2" s="172"/>
      <c r="D2" s="172"/>
      <c r="E2" s="172"/>
      <c r="F2" s="172"/>
      <c r="G2" s="172"/>
      <c r="H2" s="172"/>
      <c r="I2" s="172"/>
      <c r="J2" s="172"/>
      <c r="K2" s="172"/>
      <c r="L2" s="172"/>
      <c r="M2" s="172"/>
    </row>
    <row r="3" spans="2:13" s="83" customFormat="1" ht="26.1" customHeight="1" x14ac:dyDescent="0.25">
      <c r="B3" s="167" t="s">
        <v>316</v>
      </c>
      <c r="C3" s="168"/>
      <c r="D3" s="168"/>
      <c r="E3" s="168"/>
      <c r="F3" s="168"/>
      <c r="G3" s="168"/>
      <c r="H3" s="168"/>
      <c r="I3" s="168"/>
      <c r="J3" s="168"/>
      <c r="K3" s="168"/>
      <c r="L3" s="168"/>
      <c r="M3" s="168"/>
    </row>
    <row r="4" spans="2:13" s="81" customFormat="1" ht="27" customHeight="1" x14ac:dyDescent="0.25">
      <c r="B4" s="72" t="s">
        <v>20</v>
      </c>
      <c r="C4" s="178"/>
      <c r="D4" s="178"/>
      <c r="E4" s="178"/>
      <c r="F4" s="178"/>
      <c r="G4" s="178"/>
      <c r="H4" s="178"/>
      <c r="I4" s="178"/>
      <c r="J4" s="178"/>
      <c r="K4" s="178"/>
      <c r="M4" s="59"/>
    </row>
    <row r="5" spans="2:13" ht="27" customHeight="1" x14ac:dyDescent="0.2">
      <c r="B5" s="173" t="s">
        <v>31</v>
      </c>
      <c r="C5" s="173"/>
      <c r="D5" s="173"/>
      <c r="E5" s="173"/>
      <c r="F5" s="173"/>
      <c r="G5" s="173"/>
      <c r="H5" s="173"/>
      <c r="I5" s="173"/>
      <c r="J5" s="173"/>
      <c r="K5" s="173"/>
      <c r="L5" s="173"/>
      <c r="M5" s="173"/>
    </row>
    <row r="6" spans="2:13" s="84" customFormat="1" ht="26.45" customHeight="1" x14ac:dyDescent="0.25">
      <c r="B6" s="179" t="s">
        <v>32</v>
      </c>
      <c r="C6" s="165" t="s">
        <v>47</v>
      </c>
      <c r="D6" s="165" t="s">
        <v>48</v>
      </c>
      <c r="E6" s="181" t="s">
        <v>33</v>
      </c>
      <c r="F6" s="165" t="s">
        <v>34</v>
      </c>
      <c r="G6" s="183" t="s">
        <v>35</v>
      </c>
      <c r="H6" s="185" t="s">
        <v>24</v>
      </c>
      <c r="I6" s="186"/>
      <c r="J6" s="186"/>
      <c r="K6" s="186"/>
      <c r="L6" s="187"/>
      <c r="M6" s="165" t="s">
        <v>78</v>
      </c>
    </row>
    <row r="7" spans="2:13" x14ac:dyDescent="0.2">
      <c r="B7" s="180"/>
      <c r="C7" s="166"/>
      <c r="D7" s="166"/>
      <c r="E7" s="182"/>
      <c r="F7" s="166"/>
      <c r="G7" s="184"/>
      <c r="H7" s="73" t="s">
        <v>40</v>
      </c>
      <c r="I7" s="73" t="s">
        <v>27</v>
      </c>
      <c r="J7" s="73" t="s">
        <v>28</v>
      </c>
      <c r="K7" s="73" t="s">
        <v>29</v>
      </c>
      <c r="L7" s="73" t="s">
        <v>36</v>
      </c>
      <c r="M7" s="166"/>
    </row>
    <row r="8" spans="2:13" s="85" customFormat="1" x14ac:dyDescent="0.2">
      <c r="B8" s="174" t="s">
        <v>67</v>
      </c>
      <c r="C8" s="175"/>
      <c r="D8" s="175"/>
      <c r="E8" s="175"/>
      <c r="F8" s="175"/>
      <c r="G8" s="175"/>
      <c r="H8" s="175"/>
      <c r="I8" s="175"/>
      <c r="J8" s="175"/>
      <c r="K8" s="175"/>
      <c r="L8" s="175"/>
      <c r="M8" s="176"/>
    </row>
    <row r="9" spans="2:13" ht="25.5" hidden="1" x14ac:dyDescent="0.2">
      <c r="B9" s="37" t="s">
        <v>32</v>
      </c>
      <c r="C9" s="38" t="s">
        <v>47</v>
      </c>
      <c r="D9" s="38" t="s">
        <v>48</v>
      </c>
      <c r="E9" s="86" t="s">
        <v>33</v>
      </c>
      <c r="F9" s="87" t="s">
        <v>34</v>
      </c>
      <c r="G9" s="27" t="s">
        <v>35</v>
      </c>
      <c r="H9" s="28" t="s">
        <v>24</v>
      </c>
      <c r="I9" s="28" t="s">
        <v>42</v>
      </c>
      <c r="J9" s="28" t="s">
        <v>43</v>
      </c>
      <c r="K9" s="28" t="s">
        <v>44</v>
      </c>
      <c r="L9" s="28" t="s">
        <v>45</v>
      </c>
      <c r="M9" s="29" t="s">
        <v>37</v>
      </c>
    </row>
    <row r="10" spans="2:13" s="50" customFormat="1" ht="50.45" customHeight="1" x14ac:dyDescent="0.2">
      <c r="B10" s="91" t="str">
        <f>CONCATENATE("1.",Prüfkriterien_1[[#This Row],[Hilfsspalte_Num]])</f>
        <v>1.1</v>
      </c>
      <c r="C10" s="92">
        <f>ROW()-ROW(Prüfkriterien_1[[#Headers],[Hilfsspalte_Kom]])</f>
        <v>1</v>
      </c>
      <c r="D10" s="93">
        <f>(Prüfkriterien_1[Hilfsspalte_Num]+10)/10</f>
        <v>1.1000000000000001</v>
      </c>
      <c r="E10" s="94" t="s">
        <v>260</v>
      </c>
      <c r="F10" s="95" t="s">
        <v>84</v>
      </c>
      <c r="G10" s="96" t="s">
        <v>85</v>
      </c>
      <c r="H10" s="33" t="s">
        <v>66</v>
      </c>
      <c r="I10" s="190" t="s">
        <v>39</v>
      </c>
      <c r="J10" s="190" t="s">
        <v>39</v>
      </c>
      <c r="K10" s="33"/>
      <c r="L10" s="190" t="s">
        <v>39</v>
      </c>
      <c r="M10" s="27"/>
    </row>
    <row r="11" spans="2:13" s="50" customFormat="1" ht="71.45" customHeight="1" x14ac:dyDescent="0.2">
      <c r="B11" s="91" t="str">
        <f>CONCATENATE("1.",Prüfkriterien_1[[#This Row],[Hilfsspalte_Num]])</f>
        <v>1.2</v>
      </c>
      <c r="C11" s="92">
        <f>ROW()-ROW(Prüfkriterien_1[[#Headers],[Hilfsspalte_Kom]])</f>
        <v>2</v>
      </c>
      <c r="D11" s="93">
        <f>(Prüfkriterien_1[Hilfsspalte_Num]+10)/10</f>
        <v>1.2</v>
      </c>
      <c r="E11" s="94" t="s">
        <v>261</v>
      </c>
      <c r="F11" s="95" t="s">
        <v>320</v>
      </c>
      <c r="G11" s="96" t="s">
        <v>322</v>
      </c>
      <c r="H11" s="33"/>
      <c r="I11" s="190" t="s">
        <v>39</v>
      </c>
      <c r="J11" s="190" t="s">
        <v>39</v>
      </c>
      <c r="K11" s="33"/>
      <c r="L11" s="190" t="s">
        <v>39</v>
      </c>
      <c r="M11" s="27"/>
    </row>
    <row r="12" spans="2:13" s="50" customFormat="1" ht="61.15" customHeight="1" x14ac:dyDescent="0.2">
      <c r="B12" s="97" t="str">
        <f>CONCATENATE("1.",Prüfkriterien_1[[#This Row],[Hilfsspalte_Num]])</f>
        <v>1.3</v>
      </c>
      <c r="C12" s="30">
        <f>ROW()-ROW(Prüfkriterien_1[[#Headers],[Hilfsspalte_Kom]])</f>
        <v>3</v>
      </c>
      <c r="D12" s="98">
        <f>(Prüfkriterien_1[Hilfsspalte_Num]+10)/10</f>
        <v>1.3</v>
      </c>
      <c r="E12" s="94" t="s">
        <v>88</v>
      </c>
      <c r="F12" s="95" t="s">
        <v>87</v>
      </c>
      <c r="G12" s="96" t="s">
        <v>321</v>
      </c>
      <c r="H12" s="28"/>
      <c r="I12" s="33"/>
      <c r="J12" s="33"/>
      <c r="K12" s="33"/>
      <c r="L12" s="33"/>
      <c r="M12" s="29"/>
    </row>
    <row r="13" spans="2:13" s="50" customFormat="1" ht="38.25" x14ac:dyDescent="0.2">
      <c r="B13" s="99" t="str">
        <f>CONCATENATE("1.",Prüfkriterien_1[[#This Row],[Hilfsspalte_Num]])</f>
        <v>1.4</v>
      </c>
      <c r="C13" s="100">
        <f>ROW()-ROW(Prüfkriterien_1[[#Headers],[Hilfsspalte_Kom]])</f>
        <v>4</v>
      </c>
      <c r="D13" s="101">
        <f>(Prüfkriterien_1[Hilfsspalte_Num]+10)/10</f>
        <v>1.4</v>
      </c>
      <c r="E13" s="94" t="s">
        <v>262</v>
      </c>
      <c r="F13" s="95" t="s">
        <v>38</v>
      </c>
      <c r="G13" s="96" t="s">
        <v>253</v>
      </c>
      <c r="H13" s="51"/>
      <c r="I13" s="52"/>
      <c r="J13" s="52"/>
      <c r="K13" s="52"/>
      <c r="L13" s="52"/>
      <c r="M13" s="53"/>
    </row>
    <row r="14" spans="2:13" s="50" customFormat="1" ht="25.5" x14ac:dyDescent="0.2">
      <c r="B14" s="99" t="str">
        <f>CONCATENATE("1.",Prüfkriterien_1[[#This Row],[Hilfsspalte_Num]])</f>
        <v>1.5</v>
      </c>
      <c r="C14" s="100">
        <f>ROW()-ROW(Prüfkriterien_1[[#Headers],[Hilfsspalte_Kom]])</f>
        <v>5</v>
      </c>
      <c r="D14" s="101">
        <f>(Prüfkriterien_1[Hilfsspalte_Num]+10)/10</f>
        <v>1.5</v>
      </c>
      <c r="E14" s="94" t="s">
        <v>323</v>
      </c>
      <c r="F14" s="95" t="s">
        <v>324</v>
      </c>
      <c r="G14" s="102" t="s">
        <v>325</v>
      </c>
      <c r="H14" s="51"/>
      <c r="I14" s="52"/>
      <c r="J14" s="52"/>
      <c r="K14" s="52"/>
      <c r="L14" s="52"/>
      <c r="M14" s="53"/>
    </row>
    <row r="15" spans="2:13" s="50" customFormat="1" ht="36.6" customHeight="1" x14ac:dyDescent="0.2">
      <c r="B15" s="99" t="str">
        <f>CONCATENATE("1.",Prüfkriterien_1[[#This Row],[Hilfsspalte_Num]])</f>
        <v>1.6</v>
      </c>
      <c r="C15" s="100">
        <f>ROW()-ROW(Prüfkriterien_1[[#Headers],[Hilfsspalte_Kom]])</f>
        <v>6</v>
      </c>
      <c r="D15" s="101">
        <f>(Prüfkriterien_1[Hilfsspalte_Num]+10)/10</f>
        <v>1.6</v>
      </c>
      <c r="E15" s="94" t="s">
        <v>99</v>
      </c>
      <c r="F15" s="95" t="s">
        <v>355</v>
      </c>
      <c r="G15" s="102" t="s">
        <v>257</v>
      </c>
      <c r="H15" s="51"/>
      <c r="I15" s="52"/>
      <c r="J15" s="52"/>
      <c r="K15" s="52"/>
      <c r="L15" s="52"/>
      <c r="M15" s="53"/>
    </row>
    <row r="16" spans="2:13" s="50" customFormat="1" ht="51" x14ac:dyDescent="0.2">
      <c r="B16" s="97" t="str">
        <f>CONCATENATE("1.",Prüfkriterien_1[[#This Row],[Hilfsspalte_Num]])</f>
        <v>1.7</v>
      </c>
      <c r="C16" s="30">
        <f>ROW()-ROW(Prüfkriterien_1[[#Headers],[Hilfsspalte_Kom]])</f>
        <v>7</v>
      </c>
      <c r="D16" s="98">
        <f>(Prüfkriterien_1[Hilfsspalte_Num]+10)/10</f>
        <v>1.7</v>
      </c>
      <c r="E16" s="94" t="s">
        <v>99</v>
      </c>
      <c r="F16" s="95" t="s">
        <v>89</v>
      </c>
      <c r="G16" s="96" t="s">
        <v>254</v>
      </c>
      <c r="H16" s="28"/>
      <c r="I16" s="33"/>
      <c r="J16" s="33"/>
      <c r="K16" s="33"/>
      <c r="L16" s="33"/>
      <c r="M16" s="29"/>
    </row>
    <row r="17" spans="2:13" s="50" customFormat="1" ht="38.25" x14ac:dyDescent="0.2">
      <c r="B17" s="97" t="str">
        <f>CONCATENATE("1.",Prüfkriterien_1[[#This Row],[Hilfsspalte_Num]])</f>
        <v>1.8</v>
      </c>
      <c r="C17" s="30">
        <f>ROW()-ROW(Prüfkriterien_1[[#Headers],[Hilfsspalte_Kom]])</f>
        <v>8</v>
      </c>
      <c r="D17" s="98">
        <f>(Prüfkriterien_1[Hilfsspalte_Num]+10)/10</f>
        <v>1.8</v>
      </c>
      <c r="E17" s="94" t="s">
        <v>99</v>
      </c>
      <c r="F17" s="95" t="s">
        <v>90</v>
      </c>
      <c r="G17" s="96" t="s">
        <v>254</v>
      </c>
      <c r="H17" s="28"/>
      <c r="I17" s="33"/>
      <c r="J17" s="33"/>
      <c r="K17" s="33"/>
      <c r="L17" s="33"/>
      <c r="M17" s="29"/>
    </row>
    <row r="18" spans="2:13" s="50" customFormat="1" ht="42" customHeight="1" x14ac:dyDescent="0.2">
      <c r="B18" s="97" t="str">
        <f>CONCATENATE("1.",Prüfkriterien_1[[#This Row],[Hilfsspalte_Num]])</f>
        <v>1.9</v>
      </c>
      <c r="C18" s="30">
        <f>ROW()-ROW(Prüfkriterien_1[[#Headers],[Hilfsspalte_Kom]])</f>
        <v>9</v>
      </c>
      <c r="D18" s="98">
        <f>(Prüfkriterien_1[Hilfsspalte_Num]+10)/10</f>
        <v>1.9</v>
      </c>
      <c r="E18" s="94" t="s">
        <v>94</v>
      </c>
      <c r="F18" s="95" t="s">
        <v>91</v>
      </c>
      <c r="G18" s="96" t="s">
        <v>92</v>
      </c>
      <c r="H18" s="28"/>
      <c r="I18" s="33"/>
      <c r="J18" s="33"/>
      <c r="K18" s="33"/>
      <c r="L18" s="33"/>
      <c r="M18" s="29"/>
    </row>
    <row r="19" spans="2:13" s="50" customFormat="1" ht="46.15" customHeight="1" x14ac:dyDescent="0.2">
      <c r="B19" s="97" t="str">
        <f>CONCATENATE("1.",Prüfkriterien_1[[#This Row],[Hilfsspalte_Num]])</f>
        <v>1.10</v>
      </c>
      <c r="C19" s="30">
        <f>ROW()-ROW(Prüfkriterien_1[[#Headers],[Hilfsspalte_Kom]])</f>
        <v>10</v>
      </c>
      <c r="D19" s="98">
        <f>(Prüfkriterien_1[Hilfsspalte_Num]+10)/10</f>
        <v>2</v>
      </c>
      <c r="E19" s="94" t="s">
        <v>96</v>
      </c>
      <c r="F19" s="95" t="s">
        <v>95</v>
      </c>
      <c r="G19" s="96"/>
      <c r="H19" s="28"/>
      <c r="I19" s="33"/>
      <c r="J19" s="33"/>
      <c r="K19" s="33"/>
      <c r="L19" s="33"/>
      <c r="M19" s="29"/>
    </row>
    <row r="20" spans="2:13" s="50" customFormat="1" ht="88.9" customHeight="1" x14ac:dyDescent="0.2">
      <c r="B20" s="97" t="str">
        <f>CONCATENATE("1.",Prüfkriterien_1[[#This Row],[Hilfsspalte_Num]])</f>
        <v>1.11</v>
      </c>
      <c r="C20" s="30">
        <f>ROW()-ROW(Prüfkriterien_1[[#Headers],[Hilfsspalte_Kom]])</f>
        <v>11</v>
      </c>
      <c r="D20" s="98">
        <f>(Prüfkriterien_1[Hilfsspalte_Num]+10)/10</f>
        <v>2.1</v>
      </c>
      <c r="E20" s="94" t="s">
        <v>86</v>
      </c>
      <c r="F20" s="103" t="s">
        <v>263</v>
      </c>
      <c r="G20" s="102" t="s">
        <v>264</v>
      </c>
      <c r="H20" s="28"/>
      <c r="I20" s="33"/>
      <c r="J20" s="33"/>
      <c r="K20" s="33"/>
      <c r="L20" s="33"/>
      <c r="M20" s="29"/>
    </row>
    <row r="21" spans="2:13" x14ac:dyDescent="0.2">
      <c r="B21" s="177" t="s">
        <v>98</v>
      </c>
      <c r="C21" s="177"/>
      <c r="D21" s="177"/>
      <c r="E21" s="177"/>
      <c r="F21" s="177"/>
      <c r="G21" s="177"/>
      <c r="H21" s="177"/>
      <c r="I21" s="177"/>
      <c r="J21" s="177"/>
      <c r="K21" s="177"/>
      <c r="L21" s="177"/>
      <c r="M21" s="177"/>
    </row>
    <row r="22" spans="2:13" s="40" customFormat="1" hidden="1" x14ac:dyDescent="0.2">
      <c r="B22" s="37" t="s">
        <v>42</v>
      </c>
      <c r="C22" s="38" t="s">
        <v>43</v>
      </c>
      <c r="D22" s="38" t="s">
        <v>44</v>
      </c>
      <c r="E22" s="26" t="s">
        <v>45</v>
      </c>
      <c r="F22" s="27" t="s">
        <v>46</v>
      </c>
      <c r="G22" s="27" t="s">
        <v>49</v>
      </c>
      <c r="H22" s="28" t="s">
        <v>50</v>
      </c>
      <c r="I22" s="28" t="s">
        <v>51</v>
      </c>
      <c r="J22" s="28" t="s">
        <v>52</v>
      </c>
      <c r="K22" s="28" t="s">
        <v>53</v>
      </c>
      <c r="L22" s="28" t="s">
        <v>54</v>
      </c>
      <c r="M22" s="29" t="s">
        <v>55</v>
      </c>
    </row>
    <row r="23" spans="2:13" s="40" customFormat="1" ht="32.25" customHeight="1" x14ac:dyDescent="0.2">
      <c r="B23" s="25" t="str">
        <f>CONCATENATE("2.",Prüfkriterien_2[[#This Row],[Spalte2]])</f>
        <v>2.1</v>
      </c>
      <c r="C23" s="30">
        <f>ROW()-ROW(Prüfkriterien_2[[#Headers],[Spalte3]])</f>
        <v>1</v>
      </c>
      <c r="D23" s="98">
        <f>(Prüfkriterien_2[[#This Row],[Spalte2]]+20)/10</f>
        <v>2.1</v>
      </c>
      <c r="E23" s="104" t="s">
        <v>93</v>
      </c>
      <c r="F23" s="96" t="s">
        <v>97</v>
      </c>
      <c r="G23" s="96" t="s">
        <v>348</v>
      </c>
      <c r="H23" s="28"/>
      <c r="I23" s="28" t="s">
        <v>66</v>
      </c>
      <c r="J23" s="28"/>
      <c r="K23" s="28"/>
      <c r="L23" s="28"/>
      <c r="M23" s="29"/>
    </row>
    <row r="24" spans="2:13" s="40" customFormat="1" ht="44.25" customHeight="1" x14ac:dyDescent="0.2">
      <c r="B24" s="105" t="str">
        <f>CONCATENATE("2.",Prüfkriterien_2[[#This Row],[Spalte2]])</f>
        <v>2.2</v>
      </c>
      <c r="C24" s="30">
        <f>ROW()-ROW(Prüfkriterien_2[[#Headers],[Spalte3]])</f>
        <v>2</v>
      </c>
      <c r="D24" s="98">
        <f>(Prüfkriterien_2[[#This Row],[Spalte2]]+20)/10</f>
        <v>2.2000000000000002</v>
      </c>
      <c r="E24" s="104" t="s">
        <v>104</v>
      </c>
      <c r="F24" s="96" t="s">
        <v>100</v>
      </c>
      <c r="G24" s="96" t="s">
        <v>348</v>
      </c>
      <c r="H24" s="46"/>
      <c r="I24" s="46"/>
      <c r="J24" s="46"/>
      <c r="K24" s="46"/>
      <c r="L24" s="46"/>
      <c r="M24" s="47"/>
    </row>
    <row r="25" spans="2:13" s="40" customFormat="1" ht="59.45" customHeight="1" x14ac:dyDescent="0.2">
      <c r="B25" s="105" t="str">
        <f>CONCATENATE("2.",Prüfkriterien_2[[#This Row],[Spalte2]])</f>
        <v>2.3</v>
      </c>
      <c r="C25" s="30">
        <f>ROW()-ROW(Prüfkriterien_2[[#Headers],[Spalte3]])</f>
        <v>3</v>
      </c>
      <c r="D25" s="98">
        <f>(Prüfkriterien_2[[#This Row],[Spalte2]]+20)/10</f>
        <v>2.2999999999999998</v>
      </c>
      <c r="E25" s="104" t="s">
        <v>104</v>
      </c>
      <c r="F25" s="96" t="s">
        <v>101</v>
      </c>
      <c r="G25" s="106" t="s">
        <v>102</v>
      </c>
      <c r="H25" s="46"/>
      <c r="I25" s="46"/>
      <c r="J25" s="46"/>
      <c r="K25" s="46"/>
      <c r="L25" s="46"/>
      <c r="M25" s="47"/>
    </row>
    <row r="26" spans="2:13" s="40" customFormat="1" ht="175.9" customHeight="1" x14ac:dyDescent="0.2">
      <c r="B26" s="105" t="str">
        <f>CONCATENATE("2.",Prüfkriterien_2[[#This Row],[Spalte2]])</f>
        <v>2.4</v>
      </c>
      <c r="C26" s="30">
        <f>ROW()-ROW(Prüfkriterien_2[[#Headers],[Spalte3]])</f>
        <v>4</v>
      </c>
      <c r="D26" s="98">
        <f>(Prüfkriterien_2[[#This Row],[Spalte2]]+20)/10</f>
        <v>2.4</v>
      </c>
      <c r="E26" s="104" t="s">
        <v>265</v>
      </c>
      <c r="F26" s="96" t="s">
        <v>103</v>
      </c>
      <c r="G26" s="96" t="s">
        <v>400</v>
      </c>
      <c r="H26" s="46"/>
      <c r="I26" s="46"/>
      <c r="J26" s="46"/>
      <c r="K26" s="46"/>
      <c r="L26" s="46"/>
      <c r="M26" s="47"/>
    </row>
    <row r="27" spans="2:13" s="40" customFormat="1" ht="84.6" customHeight="1" x14ac:dyDescent="0.2">
      <c r="B27" s="25" t="str">
        <f>CONCATENATE("2.",Prüfkriterien_2[[#This Row],[Spalte2]])</f>
        <v>2.5</v>
      </c>
      <c r="C27" s="30">
        <f>ROW()-ROW(Prüfkriterien_2[[#Headers],[Spalte3]])</f>
        <v>5</v>
      </c>
      <c r="D27" s="98">
        <f>(Prüfkriterien_2[[#This Row],[Spalte2]]+20)/10</f>
        <v>2.5</v>
      </c>
      <c r="E27" s="104" t="s">
        <v>105</v>
      </c>
      <c r="F27" s="96" t="s">
        <v>417</v>
      </c>
      <c r="G27" s="107" t="s">
        <v>266</v>
      </c>
      <c r="H27" s="28"/>
      <c r="I27" s="28"/>
      <c r="J27" s="28"/>
      <c r="K27" s="28"/>
      <c r="L27" s="28"/>
      <c r="M27" s="29"/>
    </row>
    <row r="28" spans="2:13" s="40" customFormat="1" ht="83.45" customHeight="1" x14ac:dyDescent="0.2">
      <c r="B28" s="25" t="str">
        <f>CONCATENATE("2.",Prüfkriterien_2[[#This Row],[Spalte2]])</f>
        <v>2.6</v>
      </c>
      <c r="C28" s="30">
        <f>ROW()-ROW(Prüfkriterien_2[[#Headers],[Spalte3]])</f>
        <v>6</v>
      </c>
      <c r="D28" s="98">
        <f>(Prüfkriterien_2[[#This Row],[Spalte2]]+20)/10</f>
        <v>2.6</v>
      </c>
      <c r="E28" s="104" t="s">
        <v>105</v>
      </c>
      <c r="F28" s="96" t="s">
        <v>399</v>
      </c>
      <c r="G28" s="96" t="s">
        <v>350</v>
      </c>
      <c r="H28" s="28"/>
      <c r="I28" s="28"/>
      <c r="J28" s="28"/>
      <c r="K28" s="28"/>
      <c r="L28" s="28"/>
      <c r="M28" s="29"/>
    </row>
    <row r="29" spans="2:13" s="40" customFormat="1" ht="97.5" customHeight="1" x14ac:dyDescent="0.2">
      <c r="B29" s="25" t="str">
        <f>CONCATENATE("2.",Prüfkriterien_2[[#This Row],[Spalte2]])</f>
        <v>2.7</v>
      </c>
      <c r="C29" s="30">
        <f>ROW()-ROW(Prüfkriterien_2[[#Headers],[Spalte3]])</f>
        <v>7</v>
      </c>
      <c r="D29" s="98">
        <f>(Prüfkriterien_2[[#This Row],[Spalte2]]+20)/10</f>
        <v>2.7</v>
      </c>
      <c r="E29" s="104" t="s">
        <v>105</v>
      </c>
      <c r="F29" s="96" t="s">
        <v>106</v>
      </c>
      <c r="G29" s="96" t="s">
        <v>326</v>
      </c>
      <c r="H29" s="28"/>
      <c r="I29" s="31" t="s">
        <v>39</v>
      </c>
      <c r="J29" s="31" t="s">
        <v>39</v>
      </c>
      <c r="K29" s="28"/>
      <c r="L29" s="28"/>
      <c r="M29" s="29"/>
    </row>
    <row r="30" spans="2:13" s="40" customFormat="1" ht="85.9" customHeight="1" x14ac:dyDescent="0.2">
      <c r="B30" s="25" t="str">
        <f>CONCATENATE("2.",Prüfkriterien_2[[#This Row],[Spalte2]])</f>
        <v>2.8</v>
      </c>
      <c r="C30" s="30">
        <f>ROW()-ROW(Prüfkriterien_2[[#Headers],[Spalte3]])</f>
        <v>8</v>
      </c>
      <c r="D30" s="98">
        <f>(Prüfkriterien_2[[#This Row],[Spalte2]]+20)/10</f>
        <v>2.8</v>
      </c>
      <c r="E30" s="104" t="s">
        <v>105</v>
      </c>
      <c r="F30" s="96" t="s">
        <v>107</v>
      </c>
      <c r="G30" s="96" t="s">
        <v>255</v>
      </c>
      <c r="H30" s="28"/>
      <c r="I30" s="31" t="s">
        <v>39</v>
      </c>
      <c r="J30" s="31" t="s">
        <v>39</v>
      </c>
      <c r="K30" s="28"/>
      <c r="L30" s="28"/>
      <c r="M30" s="29"/>
    </row>
    <row r="31" spans="2:13" s="40" customFormat="1" ht="97.5" customHeight="1" x14ac:dyDescent="0.2">
      <c r="B31" s="25" t="str">
        <f>CONCATENATE("2.",Prüfkriterien_2[[#This Row],[Spalte2]])</f>
        <v>2.9</v>
      </c>
      <c r="C31" s="30">
        <f>ROW()-ROW(Prüfkriterien_2[[#Headers],[Spalte3]])</f>
        <v>9</v>
      </c>
      <c r="D31" s="98">
        <f>(Prüfkriterien_2[[#This Row],[Spalte2]]+20)/10</f>
        <v>2.9</v>
      </c>
      <c r="E31" s="104" t="s">
        <v>108</v>
      </c>
      <c r="F31" s="96" t="s">
        <v>109</v>
      </c>
      <c r="G31" s="96" t="s">
        <v>110</v>
      </c>
      <c r="H31" s="28"/>
      <c r="I31" s="28"/>
      <c r="J31" s="28"/>
      <c r="K31" s="28"/>
      <c r="L31" s="28"/>
      <c r="M31" s="29"/>
    </row>
    <row r="32" spans="2:13" s="40" customFormat="1" ht="58.9" customHeight="1" x14ac:dyDescent="0.2">
      <c r="B32" s="25" t="str">
        <f>CONCATENATE("2.",Prüfkriterien_2[[#This Row],[Spalte2]])</f>
        <v>2.10</v>
      </c>
      <c r="C32" s="30">
        <f>ROW()-ROW(Prüfkriterien_2[[#Headers],[Spalte3]])</f>
        <v>10</v>
      </c>
      <c r="D32" s="98">
        <f>(Prüfkriterien_2[[#This Row],[Spalte2]]+20)/10</f>
        <v>3</v>
      </c>
      <c r="E32" s="104" t="s">
        <v>108</v>
      </c>
      <c r="F32" s="96" t="s">
        <v>111</v>
      </c>
      <c r="G32" s="96"/>
      <c r="H32" s="28"/>
      <c r="I32" s="28"/>
      <c r="J32" s="28"/>
      <c r="K32" s="28"/>
      <c r="L32" s="28"/>
      <c r="M32" s="29"/>
    </row>
    <row r="33" spans="2:13" s="40" customFormat="1" ht="57" customHeight="1" x14ac:dyDescent="0.2">
      <c r="B33" s="25" t="str">
        <f>CONCATENATE("2.",Prüfkriterien_2[[#This Row],[Spalte2]])</f>
        <v>2.11</v>
      </c>
      <c r="C33" s="30">
        <f>ROW()-ROW(Prüfkriterien_2[[#Headers],[Spalte3]])</f>
        <v>11</v>
      </c>
      <c r="D33" s="98">
        <f>(Prüfkriterien_2[[#This Row],[Spalte2]]+20)/10</f>
        <v>3.1</v>
      </c>
      <c r="E33" s="104" t="s">
        <v>108</v>
      </c>
      <c r="F33" s="96" t="s">
        <v>378</v>
      </c>
      <c r="G33" s="96" t="s">
        <v>267</v>
      </c>
      <c r="H33" s="28"/>
      <c r="I33" s="28"/>
      <c r="J33" s="28"/>
      <c r="K33" s="28"/>
      <c r="L33" s="28"/>
      <c r="M33" s="29"/>
    </row>
    <row r="34" spans="2:13" s="40" customFormat="1" ht="40.9" customHeight="1" x14ac:dyDescent="0.2">
      <c r="B34" s="25" t="str">
        <f>CONCATENATE("2.",Prüfkriterien_2[[#This Row],[Spalte2]])</f>
        <v>2.12</v>
      </c>
      <c r="C34" s="30">
        <f>ROW()-ROW(Prüfkriterien_2[[#Headers],[Spalte3]])</f>
        <v>12</v>
      </c>
      <c r="D34" s="98">
        <f>(Prüfkriterien_2[[#This Row],[Spalte2]]+20)/10</f>
        <v>3.2</v>
      </c>
      <c r="E34" s="108" t="s">
        <v>108</v>
      </c>
      <c r="F34" s="109" t="s">
        <v>379</v>
      </c>
      <c r="G34" s="109" t="s">
        <v>380</v>
      </c>
      <c r="H34" s="28"/>
      <c r="I34" s="28"/>
      <c r="J34" s="28"/>
      <c r="K34" s="28"/>
      <c r="L34" s="28"/>
      <c r="M34" s="29"/>
    </row>
    <row r="35" spans="2:13" s="40" customFormat="1" ht="87.6" customHeight="1" x14ac:dyDescent="0.2">
      <c r="B35" s="25" t="str">
        <f>CONCATENATE("2.",Prüfkriterien_2[[#This Row],[Spalte2]])</f>
        <v>2.13</v>
      </c>
      <c r="C35" s="30">
        <f>ROW()-ROW(Prüfkriterien_2[[#Headers],[Spalte3]])</f>
        <v>13</v>
      </c>
      <c r="D35" s="98">
        <f>(Prüfkriterien_2[[#This Row],[Spalte2]]+20)/10</f>
        <v>3.3</v>
      </c>
      <c r="E35" s="108" t="s">
        <v>108</v>
      </c>
      <c r="F35" s="36" t="s">
        <v>112</v>
      </c>
      <c r="G35" s="36" t="s">
        <v>256</v>
      </c>
      <c r="H35" s="28"/>
      <c r="I35" s="28"/>
      <c r="J35" s="28"/>
      <c r="K35" s="28"/>
      <c r="L35" s="28"/>
      <c r="M35" s="29"/>
    </row>
    <row r="36" spans="2:13" s="40" customFormat="1" ht="58.9" customHeight="1" x14ac:dyDescent="0.2">
      <c r="B36" s="25" t="str">
        <f>CONCATENATE("2.",Prüfkriterien_2[[#This Row],[Spalte2]])</f>
        <v>2.14</v>
      </c>
      <c r="C36" s="30">
        <f>ROW()-ROW(Prüfkriterien_2[[#Headers],[Spalte3]])</f>
        <v>14</v>
      </c>
      <c r="D36" s="98">
        <f>(Prüfkriterien_2[[#This Row],[Spalte2]]+20)/10</f>
        <v>3.4</v>
      </c>
      <c r="E36" s="108" t="s">
        <v>108</v>
      </c>
      <c r="F36" s="110" t="s">
        <v>113</v>
      </c>
      <c r="G36" s="36"/>
      <c r="H36" s="28"/>
      <c r="I36" s="28"/>
      <c r="J36" s="28"/>
      <c r="K36" s="28"/>
      <c r="L36" s="28"/>
      <c r="M36" s="29"/>
    </row>
    <row r="37" spans="2:13" x14ac:dyDescent="0.2">
      <c r="B37" s="169" t="s">
        <v>114</v>
      </c>
      <c r="C37" s="170"/>
      <c r="D37" s="170"/>
      <c r="E37" s="170"/>
      <c r="F37" s="170"/>
      <c r="G37" s="170"/>
      <c r="H37" s="170"/>
      <c r="I37" s="170"/>
      <c r="J37" s="170"/>
      <c r="K37" s="170"/>
      <c r="L37" s="170"/>
      <c r="M37" s="171"/>
    </row>
    <row r="38" spans="2:13" s="40" customFormat="1" hidden="1" x14ac:dyDescent="0.2">
      <c r="B38" s="37" t="s">
        <v>42</v>
      </c>
      <c r="C38" s="38" t="s">
        <v>43</v>
      </c>
      <c r="D38" s="38" t="s">
        <v>44</v>
      </c>
      <c r="E38" s="26" t="s">
        <v>45</v>
      </c>
      <c r="F38" s="27" t="s">
        <v>46</v>
      </c>
      <c r="G38" s="27" t="s">
        <v>49</v>
      </c>
      <c r="H38" s="28" t="s">
        <v>50</v>
      </c>
      <c r="I38" s="28" t="s">
        <v>51</v>
      </c>
      <c r="J38" s="28" t="s">
        <v>52</v>
      </c>
      <c r="K38" s="28" t="s">
        <v>53</v>
      </c>
      <c r="L38" s="28" t="s">
        <v>54</v>
      </c>
      <c r="M38" s="29" t="s">
        <v>55</v>
      </c>
    </row>
    <row r="39" spans="2:13" s="40" customFormat="1" ht="69" customHeight="1" x14ac:dyDescent="0.2">
      <c r="B39" s="25" t="str">
        <f>CONCATENATE("3.",Prüfkriterien_3[[#This Row],[Spalte2]])</f>
        <v>3.1</v>
      </c>
      <c r="C39" s="30">
        <f>ROW()-ROW(Prüfkriterien_3[[#Headers],[Spalte3]])</f>
        <v>1</v>
      </c>
      <c r="D39" s="30">
        <f>(Prüfkriterien_3[[#This Row],[Spalte2]]+30)/10</f>
        <v>3.1</v>
      </c>
      <c r="E39" s="104" t="s">
        <v>116</v>
      </c>
      <c r="F39" s="96" t="s">
        <v>115</v>
      </c>
      <c r="G39" s="96" t="s">
        <v>327</v>
      </c>
      <c r="H39" s="28"/>
      <c r="I39" s="31" t="s">
        <v>39</v>
      </c>
      <c r="J39" s="31" t="s">
        <v>39</v>
      </c>
      <c r="K39" s="28"/>
      <c r="L39" s="31" t="s">
        <v>39</v>
      </c>
      <c r="M39" s="29"/>
    </row>
    <row r="40" spans="2:13" s="40" customFormat="1" ht="120.6" customHeight="1" x14ac:dyDescent="0.2">
      <c r="B40" s="25" t="str">
        <f>CONCATENATE("3.",Prüfkriterien_3[[#This Row],[Spalte2]])</f>
        <v>3.2</v>
      </c>
      <c r="C40" s="30">
        <f>ROW()-ROW(Prüfkriterien_3[[#Headers],[Spalte3]])</f>
        <v>2</v>
      </c>
      <c r="D40" s="30">
        <f>(Prüfkriterien_3[[#This Row],[Spalte2]]+30)/10</f>
        <v>3.2</v>
      </c>
      <c r="E40" s="104" t="s">
        <v>116</v>
      </c>
      <c r="F40" s="96" t="s">
        <v>356</v>
      </c>
      <c r="G40" s="96" t="s">
        <v>416</v>
      </c>
      <c r="H40" s="28"/>
      <c r="I40" s="28"/>
      <c r="J40" s="28"/>
      <c r="K40" s="28"/>
      <c r="L40" s="28"/>
      <c r="M40" s="29"/>
    </row>
    <row r="41" spans="2:13" s="40" customFormat="1" ht="73.5" customHeight="1" x14ac:dyDescent="0.2">
      <c r="B41" s="25" t="str">
        <f>CONCATENATE("3.",Prüfkriterien_3[[#This Row],[Spalte2]])</f>
        <v>3.3</v>
      </c>
      <c r="C41" s="30">
        <f>ROW()-ROW(Prüfkriterien_3[[#Headers],[Spalte3]])</f>
        <v>3</v>
      </c>
      <c r="D41" s="30">
        <f>(Prüfkriterien_3[[#This Row],[Spalte2]]+30)/10</f>
        <v>3.3</v>
      </c>
      <c r="E41" s="104" t="s">
        <v>116</v>
      </c>
      <c r="F41" s="96" t="s">
        <v>347</v>
      </c>
      <c r="G41" s="102" t="s">
        <v>382</v>
      </c>
      <c r="H41" s="28"/>
      <c r="I41" s="28"/>
      <c r="J41" s="28"/>
      <c r="K41" s="28"/>
      <c r="L41" s="28"/>
      <c r="M41" s="29"/>
    </row>
    <row r="42" spans="2:13" s="40" customFormat="1" ht="121.9" customHeight="1" x14ac:dyDescent="0.2">
      <c r="B42" s="25" t="str">
        <f>CONCATENATE("3.",Prüfkriterien_3[[#This Row],[Spalte2]])</f>
        <v>3.4</v>
      </c>
      <c r="C42" s="30">
        <f>ROW()-ROW(Prüfkriterien_3[[#Headers],[Spalte3]])</f>
        <v>4</v>
      </c>
      <c r="D42" s="30">
        <f>(Prüfkriterien_3[[#This Row],[Spalte2]]+30)/10</f>
        <v>3.4</v>
      </c>
      <c r="E42" s="104" t="s">
        <v>117</v>
      </c>
      <c r="F42" s="96" t="s">
        <v>118</v>
      </c>
      <c r="G42" s="96" t="s">
        <v>119</v>
      </c>
      <c r="H42" s="28"/>
      <c r="I42" s="28"/>
      <c r="J42" s="28"/>
      <c r="K42" s="28"/>
      <c r="L42" s="28"/>
      <c r="M42" s="29"/>
    </row>
    <row r="43" spans="2:13" s="40" customFormat="1" ht="74.45" customHeight="1" x14ac:dyDescent="0.2">
      <c r="B43" s="105" t="str">
        <f>CONCATENATE("3.",Prüfkriterien_3[[#This Row],[Spalte2]])</f>
        <v>3.5</v>
      </c>
      <c r="C43" s="111">
        <f>ROW()-ROW(Prüfkriterien_3[[#Headers],[Spalte3]])</f>
        <v>5</v>
      </c>
      <c r="D43" s="111">
        <f>(Prüfkriterien_3[[#This Row],[Spalte2]]+30)/10</f>
        <v>3.5</v>
      </c>
      <c r="E43" s="104" t="s">
        <v>117</v>
      </c>
      <c r="F43" s="96" t="s">
        <v>120</v>
      </c>
      <c r="G43" s="106"/>
      <c r="H43" s="46"/>
      <c r="I43" s="46"/>
      <c r="J43" s="46"/>
      <c r="K43" s="46"/>
      <c r="L43" s="46"/>
      <c r="M43" s="47"/>
    </row>
    <row r="44" spans="2:13" s="40" customFormat="1" ht="127.15" customHeight="1" x14ac:dyDescent="0.2">
      <c r="B44" s="105" t="str">
        <f>CONCATENATE("3.",Prüfkriterien_3[[#This Row],[Spalte2]])</f>
        <v>3.6</v>
      </c>
      <c r="C44" s="111">
        <f>ROW()-ROW(Prüfkriterien_3[[#Headers],[Spalte3]])</f>
        <v>6</v>
      </c>
      <c r="D44" s="111">
        <f>(Prüfkriterien_3[[#This Row],[Spalte2]]+30)/10</f>
        <v>3.6</v>
      </c>
      <c r="E44" s="104" t="s">
        <v>125</v>
      </c>
      <c r="F44" s="96" t="s">
        <v>376</v>
      </c>
      <c r="G44" s="112" t="s">
        <v>377</v>
      </c>
      <c r="H44" s="46"/>
      <c r="I44" s="46"/>
      <c r="J44" s="46"/>
      <c r="K44" s="46"/>
      <c r="L44" s="46"/>
      <c r="M44" s="47"/>
    </row>
    <row r="45" spans="2:13" s="40" customFormat="1" ht="52.9" customHeight="1" x14ac:dyDescent="0.2">
      <c r="B45" s="105" t="str">
        <f>CONCATENATE("3.",Prüfkriterien_3[[#This Row],[Spalte2]])</f>
        <v>3.7</v>
      </c>
      <c r="C45" s="111">
        <f>ROW()-ROW(Prüfkriterien_3[[#Headers],[Spalte3]])</f>
        <v>7</v>
      </c>
      <c r="D45" s="111">
        <f>(Prüfkriterien_3[[#This Row],[Spalte2]]+30)/10</f>
        <v>3.7</v>
      </c>
      <c r="E45" s="104" t="s">
        <v>121</v>
      </c>
      <c r="F45" s="96" t="s">
        <v>122</v>
      </c>
      <c r="G45" s="106"/>
      <c r="H45" s="46"/>
      <c r="I45" s="46"/>
      <c r="J45" s="46"/>
      <c r="K45" s="46"/>
      <c r="L45" s="46"/>
      <c r="M45" s="47"/>
    </row>
    <row r="46" spans="2:13" s="40" customFormat="1" ht="92.25" customHeight="1" x14ac:dyDescent="0.2">
      <c r="B46" s="105" t="str">
        <f>CONCATENATE("3.",Prüfkriterien_3[[#This Row],[Spalte2]])</f>
        <v>3.8</v>
      </c>
      <c r="C46" s="111">
        <f>ROW()-ROW(Prüfkriterien_3[[#Headers],[Spalte3]])</f>
        <v>8</v>
      </c>
      <c r="D46" s="111">
        <f>(Prüfkriterien_3[[#This Row],[Spalte2]]+30)/10</f>
        <v>3.8</v>
      </c>
      <c r="E46" s="104" t="s">
        <v>121</v>
      </c>
      <c r="F46" s="96" t="s">
        <v>123</v>
      </c>
      <c r="G46" s="106" t="s">
        <v>357</v>
      </c>
      <c r="H46" s="46"/>
      <c r="I46" s="46"/>
      <c r="J46" s="46"/>
      <c r="K46" s="46"/>
      <c r="L46" s="46"/>
      <c r="M46" s="47"/>
    </row>
    <row r="47" spans="2:13" s="40" customFormat="1" ht="66.599999999999994" customHeight="1" x14ac:dyDescent="0.2">
      <c r="B47" s="105" t="str">
        <f>CONCATENATE("3.",Prüfkriterien_3[[#This Row],[Spalte2]])</f>
        <v>3.9</v>
      </c>
      <c r="C47" s="111">
        <f>ROW()-ROW(Prüfkriterien_3[[#Headers],[Spalte3]])</f>
        <v>9</v>
      </c>
      <c r="D47" s="111">
        <f>(Prüfkriterien_3[[#This Row],[Spalte2]]+30)/10</f>
        <v>3.9</v>
      </c>
      <c r="E47" s="104" t="s">
        <v>121</v>
      </c>
      <c r="F47" s="96" t="s">
        <v>124</v>
      </c>
      <c r="G47" s="106"/>
      <c r="H47" s="46"/>
      <c r="I47" s="46"/>
      <c r="J47" s="46"/>
      <c r="K47" s="46"/>
      <c r="L47" s="46"/>
      <c r="M47" s="47"/>
    </row>
    <row r="48" spans="2:13" s="40" customFormat="1" ht="101.45" customHeight="1" x14ac:dyDescent="0.2">
      <c r="B48" s="105" t="str">
        <f>CONCATENATE("3.",Prüfkriterien_3[[#This Row],[Spalte2]])</f>
        <v>3.10</v>
      </c>
      <c r="C48" s="111">
        <f>ROW()-ROW(Prüfkriterien_3[[#Headers],[Spalte3]])</f>
        <v>10</v>
      </c>
      <c r="D48" s="111">
        <f>(Prüfkriterien_3[[#This Row],[Spalte2]]+30)/10</f>
        <v>4</v>
      </c>
      <c r="E48" s="104" t="s">
        <v>121</v>
      </c>
      <c r="F48" s="96" t="s">
        <v>358</v>
      </c>
      <c r="G48" s="96" t="s">
        <v>328</v>
      </c>
      <c r="H48" s="46"/>
      <c r="I48" s="46"/>
      <c r="J48" s="46"/>
      <c r="K48" s="46"/>
      <c r="L48" s="46"/>
      <c r="M48" s="47"/>
    </row>
    <row r="49" spans="2:13" s="40" customFormat="1" ht="77.45" customHeight="1" x14ac:dyDescent="0.2">
      <c r="B49" s="105" t="str">
        <f>CONCATENATE("3.",Prüfkriterien_3[[#This Row],[Spalte2]])</f>
        <v>3.11</v>
      </c>
      <c r="C49" s="111">
        <f>ROW()-ROW(Prüfkriterien_3[[#Headers],[Spalte3]])</f>
        <v>11</v>
      </c>
      <c r="D49" s="111">
        <f>(Prüfkriterien_3[[#This Row],[Spalte2]]+30)/10</f>
        <v>4.0999999999999996</v>
      </c>
      <c r="E49" s="113" t="s">
        <v>268</v>
      </c>
      <c r="F49" s="107" t="s">
        <v>269</v>
      </c>
      <c r="G49" s="102" t="s">
        <v>270</v>
      </c>
      <c r="H49" s="46"/>
      <c r="I49" s="191" t="s">
        <v>39</v>
      </c>
      <c r="J49" s="191" t="s">
        <v>39</v>
      </c>
      <c r="K49" s="46"/>
      <c r="L49" s="191" t="s">
        <v>39</v>
      </c>
      <c r="M49" s="47"/>
    </row>
    <row r="50" spans="2:13" s="40" customFormat="1" ht="50.25" customHeight="1" x14ac:dyDescent="0.2">
      <c r="B50" s="105" t="str">
        <f>CONCATENATE("3.",Prüfkriterien_3[[#This Row],[Spalte2]])</f>
        <v>3.12</v>
      </c>
      <c r="C50" s="111">
        <f>ROW()-ROW(Prüfkriterien_3[[#Headers],[Spalte3]])</f>
        <v>12</v>
      </c>
      <c r="D50" s="111">
        <f>(Prüfkriterien_3[[#This Row],[Spalte2]]+30)/10</f>
        <v>4.2</v>
      </c>
      <c r="E50" s="104" t="s">
        <v>268</v>
      </c>
      <c r="F50" s="96" t="s">
        <v>329</v>
      </c>
      <c r="G50" s="96"/>
      <c r="H50" s="46"/>
      <c r="I50" s="46"/>
      <c r="J50" s="46"/>
      <c r="K50" s="46"/>
      <c r="L50" s="46"/>
      <c r="M50" s="47"/>
    </row>
    <row r="51" spans="2:13" s="40" customFormat="1" ht="51.75" customHeight="1" x14ac:dyDescent="0.2">
      <c r="B51" s="105" t="str">
        <f>CONCATENATE("3.",Prüfkriterien_3[[#This Row],[Spalte2]])</f>
        <v>3.13</v>
      </c>
      <c r="C51" s="111">
        <f>ROW()-ROW(Prüfkriterien_3[[#Headers],[Spalte3]])</f>
        <v>13</v>
      </c>
      <c r="D51" s="111">
        <f>(Prüfkriterien_3[[#This Row],[Spalte2]]+30)/10</f>
        <v>4.3</v>
      </c>
      <c r="E51" s="113" t="s">
        <v>268</v>
      </c>
      <c r="F51" s="107" t="s">
        <v>330</v>
      </c>
      <c r="G51" s="107" t="s">
        <v>271</v>
      </c>
      <c r="H51" s="46"/>
      <c r="I51" s="46"/>
      <c r="J51" s="46"/>
      <c r="K51" s="46"/>
      <c r="L51" s="46"/>
      <c r="M51" s="47"/>
    </row>
    <row r="52" spans="2:13" s="40" customFormat="1" ht="42" customHeight="1" x14ac:dyDescent="0.2">
      <c r="B52" s="25" t="str">
        <f>CONCATENATE("3.",Prüfkriterien_3[[#This Row],[Spalte2]])</f>
        <v>3.14</v>
      </c>
      <c r="C52" s="30">
        <f>ROW()-ROW(Prüfkriterien_3[[#Headers],[Spalte3]])</f>
        <v>14</v>
      </c>
      <c r="D52" s="30">
        <f>(Prüfkriterien_3[[#This Row],[Spalte2]]+30)/10</f>
        <v>4.4000000000000004</v>
      </c>
      <c r="E52" s="113" t="s">
        <v>268</v>
      </c>
      <c r="F52" s="107" t="s">
        <v>272</v>
      </c>
      <c r="G52" s="114"/>
      <c r="H52" s="28"/>
      <c r="I52" s="28"/>
      <c r="J52" s="28"/>
      <c r="K52" s="28"/>
      <c r="L52" s="28"/>
      <c r="M52" s="29"/>
    </row>
    <row r="53" spans="2:13" s="40" customFormat="1" ht="51.75" customHeight="1" x14ac:dyDescent="0.2">
      <c r="B53" s="25" t="str">
        <f>CONCATENATE("3.",Prüfkriterien_3[[#This Row],[Spalte2]])</f>
        <v>3.15</v>
      </c>
      <c r="C53" s="30">
        <f>ROW()-ROW(Prüfkriterien_3[[#Headers],[Spalte3]])</f>
        <v>15</v>
      </c>
      <c r="D53" s="30">
        <f>(Prüfkriterien_3[[#This Row],[Spalte2]]+30)/10</f>
        <v>4.5</v>
      </c>
      <c r="E53" s="104" t="s">
        <v>268</v>
      </c>
      <c r="F53" s="96" t="s">
        <v>273</v>
      </c>
      <c r="G53" s="96" t="s">
        <v>387</v>
      </c>
      <c r="H53" s="28"/>
      <c r="I53" s="28"/>
      <c r="J53" s="28"/>
      <c r="K53" s="28"/>
      <c r="L53" s="28"/>
      <c r="M53" s="29"/>
    </row>
    <row r="54" spans="2:13" s="40" customFormat="1" ht="63.6" customHeight="1" x14ac:dyDescent="0.2">
      <c r="B54" s="25" t="str">
        <f>CONCATENATE("3.",Prüfkriterien_3[[#This Row],[Spalte2]])</f>
        <v>3.16</v>
      </c>
      <c r="C54" s="30">
        <f>ROW()-ROW(Prüfkriterien_3[[#Headers],[Spalte3]])</f>
        <v>16</v>
      </c>
      <c r="D54" s="30">
        <f>(Prüfkriterien_3[[#This Row],[Spalte2]]+30)/10</f>
        <v>4.5999999999999996</v>
      </c>
      <c r="E54" s="104" t="s">
        <v>125</v>
      </c>
      <c r="F54" s="96" t="s">
        <v>331</v>
      </c>
      <c r="G54" s="107"/>
      <c r="H54" s="28"/>
      <c r="I54" s="28"/>
      <c r="J54" s="28"/>
      <c r="K54" s="28"/>
      <c r="L54" s="28"/>
      <c r="M54" s="29"/>
    </row>
    <row r="55" spans="2:13" s="40" customFormat="1" ht="70.900000000000006" customHeight="1" x14ac:dyDescent="0.2">
      <c r="B55" s="25" t="str">
        <f>CONCATENATE("3.",Prüfkriterien_3[[#This Row],[Spalte2]])</f>
        <v>3.17</v>
      </c>
      <c r="C55" s="30">
        <f>ROW()-ROW(Prüfkriterien_3[[#Headers],[Spalte3]])</f>
        <v>17</v>
      </c>
      <c r="D55" s="30">
        <f>(Prüfkriterien_3[[#This Row],[Spalte2]]+30)/10</f>
        <v>4.7</v>
      </c>
      <c r="E55" s="104" t="s">
        <v>125</v>
      </c>
      <c r="F55" s="109" t="s">
        <v>385</v>
      </c>
      <c r="G55" s="115" t="s">
        <v>332</v>
      </c>
      <c r="H55" s="28"/>
      <c r="I55" s="28"/>
      <c r="J55" s="28"/>
      <c r="K55" s="28"/>
      <c r="L55" s="28"/>
      <c r="M55" s="29"/>
    </row>
    <row r="56" spans="2:13" s="40" customFormat="1" ht="42" customHeight="1" x14ac:dyDescent="0.2">
      <c r="B56" s="25" t="str">
        <f>CONCATENATE("3.",Prüfkriterien_3[[#This Row],[Spalte2]])</f>
        <v>3.18</v>
      </c>
      <c r="C56" s="30">
        <f>ROW()-ROW(Prüfkriterien_3[[#Headers],[Spalte3]])</f>
        <v>18</v>
      </c>
      <c r="D56" s="30">
        <f>(Prüfkriterien_3[[#This Row],[Spalte2]]+30)/10</f>
        <v>4.8</v>
      </c>
      <c r="E56" s="104" t="s">
        <v>125</v>
      </c>
      <c r="F56" s="96" t="s">
        <v>126</v>
      </c>
      <c r="G56" s="96"/>
      <c r="H56" s="28"/>
      <c r="I56" s="28"/>
      <c r="J56" s="28"/>
      <c r="K56" s="28"/>
      <c r="L56" s="28"/>
      <c r="M56" s="29"/>
    </row>
    <row r="57" spans="2:13" s="40" customFormat="1" ht="78.599999999999994" customHeight="1" x14ac:dyDescent="0.2">
      <c r="B57" s="25" t="str">
        <f>CONCATENATE("3.",Prüfkriterien_3[[#This Row],[Spalte2]])</f>
        <v>3.19</v>
      </c>
      <c r="C57" s="30">
        <f>ROW()-ROW(Prüfkriterien_3[[#Headers],[Spalte3]])</f>
        <v>19</v>
      </c>
      <c r="D57" s="30">
        <f>(Prüfkriterien_3[[#This Row],[Spalte2]]+30)/10</f>
        <v>4.9000000000000004</v>
      </c>
      <c r="E57" s="104" t="s">
        <v>125</v>
      </c>
      <c r="F57" s="96" t="s">
        <v>127</v>
      </c>
      <c r="G57" s="96" t="s">
        <v>128</v>
      </c>
      <c r="H57" s="28"/>
      <c r="I57" s="28"/>
      <c r="J57" s="28"/>
      <c r="K57" s="28"/>
      <c r="L57" s="28"/>
      <c r="M57" s="29"/>
    </row>
    <row r="58" spans="2:13" s="40" customFormat="1" ht="90" customHeight="1" x14ac:dyDescent="0.2">
      <c r="B58" s="25" t="str">
        <f>CONCATENATE("3.",Prüfkriterien_3[[#This Row],[Spalte2]])</f>
        <v>3.20</v>
      </c>
      <c r="C58" s="30">
        <f>ROW()-ROW(Prüfkriterien_3[[#Headers],[Spalte3]])</f>
        <v>20</v>
      </c>
      <c r="D58" s="30">
        <f>(Prüfkriterien_3[[#This Row],[Spalte2]]+30)/10</f>
        <v>5</v>
      </c>
      <c r="E58" s="104" t="s">
        <v>125</v>
      </c>
      <c r="F58" s="96" t="s">
        <v>129</v>
      </c>
      <c r="G58" s="96" t="s">
        <v>343</v>
      </c>
      <c r="H58" s="28"/>
      <c r="I58" s="28"/>
      <c r="J58" s="28"/>
      <c r="K58" s="28"/>
      <c r="L58" s="28"/>
      <c r="M58" s="29"/>
    </row>
    <row r="59" spans="2:13" s="40" customFormat="1" ht="51" customHeight="1" x14ac:dyDescent="0.2">
      <c r="B59" s="25" t="str">
        <f>CONCATENATE("3.",Prüfkriterien_3[[#This Row],[Spalte2]])</f>
        <v>3.21</v>
      </c>
      <c r="C59" s="30">
        <f>ROW()-ROW(Prüfkriterien_3[[#Headers],[Spalte3]])</f>
        <v>21</v>
      </c>
      <c r="D59" s="30">
        <f>(Prüfkriterien_3[[#This Row],[Spalte2]]+30)/10</f>
        <v>5.0999999999999996</v>
      </c>
      <c r="E59" s="104" t="s">
        <v>125</v>
      </c>
      <c r="F59" s="96" t="s">
        <v>130</v>
      </c>
      <c r="G59" s="96" t="s">
        <v>131</v>
      </c>
      <c r="H59" s="28"/>
      <c r="I59" s="28"/>
      <c r="J59" s="28"/>
      <c r="K59" s="28"/>
      <c r="L59" s="28"/>
      <c r="M59" s="29"/>
    </row>
    <row r="60" spans="2:13" s="40" customFormat="1" ht="77.45" customHeight="1" x14ac:dyDescent="0.2">
      <c r="B60" s="25" t="str">
        <f>CONCATENATE("3.",Prüfkriterien_3[[#This Row],[Spalte2]])</f>
        <v>3.22</v>
      </c>
      <c r="C60" s="30">
        <f>ROW()-ROW(Prüfkriterien_3[[#Headers],[Spalte3]])</f>
        <v>22</v>
      </c>
      <c r="D60" s="30">
        <f>(Prüfkriterien_3[[#This Row],[Spalte2]]+30)/10</f>
        <v>5.2</v>
      </c>
      <c r="E60" s="108" t="s">
        <v>125</v>
      </c>
      <c r="F60" s="36" t="s">
        <v>132</v>
      </c>
      <c r="G60" s="36"/>
      <c r="H60" s="28"/>
      <c r="I60" s="28"/>
      <c r="J60" s="28"/>
      <c r="K60" s="28"/>
      <c r="L60" s="28"/>
      <c r="M60" s="29"/>
    </row>
    <row r="61" spans="2:13" s="40" customFormat="1" ht="131.25" customHeight="1" x14ac:dyDescent="0.2">
      <c r="B61" s="25" t="str">
        <f>CONCATENATE("3.",Prüfkriterien_3[[#This Row],[Spalte2]])</f>
        <v>3.23</v>
      </c>
      <c r="C61" s="30">
        <f>ROW()-ROW(Prüfkriterien_3[[#Headers],[Spalte3]])</f>
        <v>23</v>
      </c>
      <c r="D61" s="30">
        <f>(Prüfkriterien_3[[#This Row],[Spalte2]]+30)/10</f>
        <v>5.3</v>
      </c>
      <c r="E61" s="108" t="s">
        <v>125</v>
      </c>
      <c r="F61" s="36" t="s">
        <v>133</v>
      </c>
      <c r="G61" s="36" t="s">
        <v>318</v>
      </c>
      <c r="H61" s="28"/>
      <c r="I61" s="28"/>
      <c r="J61" s="28"/>
      <c r="K61" s="28"/>
      <c r="L61" s="28"/>
      <c r="M61" s="29"/>
    </row>
    <row r="62" spans="2:13" s="40" customFormat="1" ht="41.45" customHeight="1" x14ac:dyDescent="0.2">
      <c r="B62" s="25" t="str">
        <f>CONCATENATE("3.",Prüfkriterien_3[[#This Row],[Spalte2]])</f>
        <v>3.24</v>
      </c>
      <c r="C62" s="30">
        <f>ROW()-ROW(Prüfkriterien_3[[#Headers],[Spalte3]])</f>
        <v>24</v>
      </c>
      <c r="D62" s="30">
        <f>(Prüfkriterien_3[[#This Row],[Spalte2]]+30)/10</f>
        <v>5.4</v>
      </c>
      <c r="E62" s="108" t="s">
        <v>134</v>
      </c>
      <c r="F62" s="36" t="s">
        <v>135</v>
      </c>
      <c r="G62" s="36"/>
      <c r="H62" s="28"/>
      <c r="I62" s="28"/>
      <c r="J62" s="28"/>
      <c r="K62" s="28"/>
      <c r="L62" s="28"/>
      <c r="M62" s="29"/>
    </row>
    <row r="63" spans="2:13" s="40" customFormat="1" ht="109.5" customHeight="1" x14ac:dyDescent="0.2">
      <c r="B63" s="25" t="str">
        <f>CONCATENATE("3.",Prüfkriterien_3[[#This Row],[Spalte2]])</f>
        <v>3.25</v>
      </c>
      <c r="C63" s="30">
        <f>ROW()-ROW(Prüfkriterien_3[[#Headers],[Spalte3]])</f>
        <v>25</v>
      </c>
      <c r="D63" s="30">
        <f>(Prüfkriterien_3[[#This Row],[Spalte2]]+30)/10</f>
        <v>5.5</v>
      </c>
      <c r="E63" s="108" t="s">
        <v>134</v>
      </c>
      <c r="F63" s="36" t="s">
        <v>136</v>
      </c>
      <c r="G63" s="107" t="s">
        <v>274</v>
      </c>
      <c r="H63" s="28"/>
      <c r="I63" s="28"/>
      <c r="J63" s="28"/>
      <c r="K63" s="28"/>
      <c r="L63" s="28"/>
      <c r="M63" s="29"/>
    </row>
    <row r="64" spans="2:13" s="40" customFormat="1" ht="36.6" customHeight="1" x14ac:dyDescent="0.2">
      <c r="B64" s="25" t="str">
        <f>CONCATENATE("3.",Prüfkriterien_3[[#This Row],[Spalte2]])</f>
        <v>3.26</v>
      </c>
      <c r="C64" s="30">
        <f>ROW()-ROW(Prüfkriterien_3[[#Headers],[Spalte3]])</f>
        <v>26</v>
      </c>
      <c r="D64" s="30">
        <f>(Prüfkriterien_3[[#This Row],[Spalte2]]+30)/10</f>
        <v>5.6</v>
      </c>
      <c r="E64" s="108" t="s">
        <v>134</v>
      </c>
      <c r="F64" s="36" t="s">
        <v>137</v>
      </c>
      <c r="G64" s="36"/>
      <c r="H64" s="28"/>
      <c r="I64" s="28"/>
      <c r="J64" s="28"/>
      <c r="K64" s="28"/>
      <c r="L64" s="28"/>
      <c r="M64" s="29"/>
    </row>
    <row r="65" spans="2:13" s="40" customFormat="1" ht="72" customHeight="1" x14ac:dyDescent="0.2">
      <c r="B65" s="25" t="str">
        <f>CONCATENATE("3.",Prüfkriterien_3[[#This Row],[Spalte2]])</f>
        <v>3.27</v>
      </c>
      <c r="C65" s="30">
        <f>ROW()-ROW(Prüfkriterien_3[[#Headers],[Spalte3]])</f>
        <v>27</v>
      </c>
      <c r="D65" s="30">
        <f>(Prüfkriterien_3[[#This Row],[Spalte2]]+30)/10</f>
        <v>5.7</v>
      </c>
      <c r="E65" s="108" t="s">
        <v>134</v>
      </c>
      <c r="F65" s="36" t="s">
        <v>138</v>
      </c>
      <c r="G65" s="36" t="s">
        <v>388</v>
      </c>
      <c r="H65" s="28"/>
      <c r="I65" s="28"/>
      <c r="J65" s="28"/>
      <c r="K65" s="28"/>
      <c r="L65" s="28"/>
      <c r="M65" s="29"/>
    </row>
    <row r="66" spans="2:13" s="40" customFormat="1" ht="46.15" customHeight="1" x14ac:dyDescent="0.2">
      <c r="B66" s="25" t="str">
        <f>CONCATENATE("3.",Prüfkriterien_3[[#This Row],[Spalte2]])</f>
        <v>3.28</v>
      </c>
      <c r="C66" s="30">
        <f>ROW()-ROW(Prüfkriterien_3[[#Headers],[Spalte3]])</f>
        <v>28</v>
      </c>
      <c r="D66" s="30">
        <f>(Prüfkriterien_3[[#This Row],[Spalte2]]+30)/10</f>
        <v>5.8</v>
      </c>
      <c r="E66" s="108" t="s">
        <v>139</v>
      </c>
      <c r="F66" s="36" t="s">
        <v>140</v>
      </c>
      <c r="G66" s="36"/>
      <c r="H66" s="28"/>
      <c r="I66" s="31" t="s">
        <v>39</v>
      </c>
      <c r="J66" s="31" t="s">
        <v>39</v>
      </c>
      <c r="K66" s="28"/>
      <c r="L66" s="31" t="s">
        <v>39</v>
      </c>
      <c r="M66" s="29"/>
    </row>
    <row r="67" spans="2:13" s="40" customFormat="1" ht="61.9" customHeight="1" x14ac:dyDescent="0.2">
      <c r="B67" s="25" t="str">
        <f>CONCATENATE("3.",Prüfkriterien_3[[#This Row],[Spalte2]])</f>
        <v>3.29</v>
      </c>
      <c r="C67" s="30">
        <f>ROW()-ROW(Prüfkriterien_3[[#Headers],[Spalte3]])</f>
        <v>29</v>
      </c>
      <c r="D67" s="30">
        <f>(Prüfkriterien_3[[#This Row],[Spalte2]]+30)/10</f>
        <v>5.9</v>
      </c>
      <c r="E67" s="108" t="s">
        <v>139</v>
      </c>
      <c r="F67" s="36" t="s">
        <v>141</v>
      </c>
      <c r="G67" s="36"/>
      <c r="H67" s="28"/>
      <c r="I67" s="28"/>
      <c r="J67" s="28"/>
      <c r="K67" s="28"/>
      <c r="L67" s="28"/>
      <c r="M67" s="29"/>
    </row>
    <row r="68" spans="2:13" s="40" customFormat="1" ht="34.5" customHeight="1" x14ac:dyDescent="0.2">
      <c r="B68" s="25" t="str">
        <f>CONCATENATE("3.",Prüfkriterien_3[[#This Row],[Spalte2]])</f>
        <v>3.30</v>
      </c>
      <c r="C68" s="30">
        <f>ROW()-ROW(Prüfkriterien_3[[#Headers],[Spalte3]])</f>
        <v>30</v>
      </c>
      <c r="D68" s="30">
        <f>(Prüfkriterien_3[[#This Row],[Spalte2]]+30)/10</f>
        <v>6</v>
      </c>
      <c r="E68" s="108" t="s">
        <v>139</v>
      </c>
      <c r="F68" s="36" t="s">
        <v>142</v>
      </c>
      <c r="G68" s="96" t="s">
        <v>143</v>
      </c>
      <c r="H68" s="28"/>
      <c r="I68" s="31" t="s">
        <v>39</v>
      </c>
      <c r="J68" s="31" t="s">
        <v>39</v>
      </c>
      <c r="K68" s="28"/>
      <c r="L68" s="31" t="s">
        <v>39</v>
      </c>
      <c r="M68" s="29"/>
    </row>
    <row r="69" spans="2:13" s="40" customFormat="1" ht="45.75" customHeight="1" x14ac:dyDescent="0.2">
      <c r="B69" s="25" t="str">
        <f>CONCATENATE("3.",Prüfkriterien_3[[#This Row],[Spalte2]])</f>
        <v>3.31</v>
      </c>
      <c r="C69" s="30">
        <f>ROW()-ROW(Prüfkriterien_3[[#Headers],[Spalte3]])</f>
        <v>31</v>
      </c>
      <c r="D69" s="30">
        <f>(Prüfkriterien_3[[#This Row],[Spalte2]]+30)/10</f>
        <v>6.1</v>
      </c>
      <c r="E69" s="108" t="s">
        <v>139</v>
      </c>
      <c r="F69" s="36" t="s">
        <v>144</v>
      </c>
      <c r="G69" s="96"/>
      <c r="H69" s="28"/>
      <c r="I69" s="28"/>
      <c r="J69" s="28"/>
      <c r="K69" s="28"/>
      <c r="L69" s="28"/>
      <c r="M69" s="29"/>
    </row>
    <row r="70" spans="2:13" s="40" customFormat="1" ht="68.25" customHeight="1" x14ac:dyDescent="0.2">
      <c r="B70" s="25" t="str">
        <f>CONCATENATE("3.",Prüfkriterien_3[[#This Row],[Spalte2]])</f>
        <v>3.32</v>
      </c>
      <c r="C70" s="30">
        <f>ROW()-ROW(Prüfkriterien_3[[#Headers],[Spalte3]])</f>
        <v>32</v>
      </c>
      <c r="D70" s="30">
        <f>(Prüfkriterien_3[[#This Row],[Spalte2]]+30)/10</f>
        <v>6.2</v>
      </c>
      <c r="E70" s="108" t="s">
        <v>139</v>
      </c>
      <c r="F70" s="36" t="s">
        <v>145</v>
      </c>
      <c r="G70" s="96" t="s">
        <v>389</v>
      </c>
      <c r="H70" s="28"/>
      <c r="I70" s="31" t="s">
        <v>39</v>
      </c>
      <c r="J70" s="31" t="s">
        <v>39</v>
      </c>
      <c r="K70" s="28"/>
      <c r="L70" s="31" t="s">
        <v>39</v>
      </c>
      <c r="M70" s="29"/>
    </row>
    <row r="71" spans="2:13" s="40" customFormat="1" ht="53.25" customHeight="1" x14ac:dyDescent="0.2">
      <c r="B71" s="25" t="str">
        <f>CONCATENATE("3.",Prüfkriterien_3[[#This Row],[Spalte2]])</f>
        <v>3.33</v>
      </c>
      <c r="C71" s="30">
        <f>ROW()-ROW(Prüfkriterien_3[[#Headers],[Spalte3]])</f>
        <v>33</v>
      </c>
      <c r="D71" s="30">
        <f>(Prüfkriterien_3[[#This Row],[Spalte2]]+30)/10</f>
        <v>6.3</v>
      </c>
      <c r="E71" s="108" t="s">
        <v>146</v>
      </c>
      <c r="F71" s="36" t="s">
        <v>359</v>
      </c>
      <c r="G71" s="96" t="s">
        <v>147</v>
      </c>
      <c r="H71" s="28"/>
      <c r="I71" s="28"/>
      <c r="J71" s="28"/>
      <c r="K71" s="28"/>
      <c r="L71" s="28"/>
      <c r="M71" s="29"/>
    </row>
    <row r="72" spans="2:13" s="40" customFormat="1" ht="34.5" customHeight="1" x14ac:dyDescent="0.2">
      <c r="B72" s="25" t="str">
        <f>CONCATENATE("3.",Prüfkriterien_3[[#This Row],[Spalte2]])</f>
        <v>3.34</v>
      </c>
      <c r="C72" s="30">
        <f>ROW()-ROW(Prüfkriterien_3[[#Headers],[Spalte3]])</f>
        <v>34</v>
      </c>
      <c r="D72" s="30">
        <f>(Prüfkriterien_3[[#This Row],[Spalte2]]+30)/10</f>
        <v>6.4</v>
      </c>
      <c r="E72" s="108" t="s">
        <v>146</v>
      </c>
      <c r="F72" s="36" t="s">
        <v>148</v>
      </c>
      <c r="G72" s="96"/>
      <c r="H72" s="28"/>
      <c r="I72" s="28"/>
      <c r="J72" s="28"/>
      <c r="K72" s="28"/>
      <c r="L72" s="28"/>
      <c r="M72" s="29"/>
    </row>
    <row r="73" spans="2:13" s="40" customFormat="1" ht="63" customHeight="1" x14ac:dyDescent="0.2">
      <c r="B73" s="25" t="str">
        <f>CONCATENATE("3.",Prüfkriterien_3[[#This Row],[Spalte2]])</f>
        <v>3.35</v>
      </c>
      <c r="C73" s="30">
        <f>ROW()-ROW(Prüfkriterien_3[[#Headers],[Spalte3]])</f>
        <v>35</v>
      </c>
      <c r="D73" s="30">
        <f>(Prüfkriterien_3[[#This Row],[Spalte2]]+30)/10</f>
        <v>6.5</v>
      </c>
      <c r="E73" s="108" t="s">
        <v>146</v>
      </c>
      <c r="F73" s="36" t="s">
        <v>149</v>
      </c>
      <c r="G73" s="96" t="s">
        <v>150</v>
      </c>
      <c r="H73" s="28"/>
      <c r="I73" s="28"/>
      <c r="J73" s="28"/>
      <c r="K73" s="28"/>
      <c r="L73" s="28"/>
      <c r="M73" s="29"/>
    </row>
    <row r="74" spans="2:13" s="40" customFormat="1" ht="147.6" customHeight="1" x14ac:dyDescent="0.2">
      <c r="B74" s="25" t="str">
        <f>CONCATENATE("3.",Prüfkriterien_3[[#This Row],[Spalte2]])</f>
        <v>3.36</v>
      </c>
      <c r="C74" s="30">
        <f>ROW()-ROW(Prüfkriterien_3[[#Headers],[Spalte3]])</f>
        <v>36</v>
      </c>
      <c r="D74" s="30">
        <f>(Prüfkriterien_3[[#This Row],[Spalte2]]+30)/10</f>
        <v>6.6</v>
      </c>
      <c r="E74" s="108" t="s">
        <v>146</v>
      </c>
      <c r="F74" s="96" t="s">
        <v>275</v>
      </c>
      <c r="G74" s="96" t="s">
        <v>276</v>
      </c>
      <c r="H74" s="28"/>
      <c r="I74" s="28"/>
      <c r="J74" s="28"/>
      <c r="K74" s="28"/>
      <c r="L74" s="28"/>
      <c r="M74" s="29"/>
    </row>
    <row r="75" spans="2:13" s="40" customFormat="1" ht="39" customHeight="1" x14ac:dyDescent="0.2">
      <c r="B75" s="25" t="str">
        <f>CONCATENATE("3.",Prüfkriterien_3[[#This Row],[Spalte2]])</f>
        <v>3.37</v>
      </c>
      <c r="C75" s="30">
        <f>ROW()-ROW(Prüfkriterien_3[[#Headers],[Spalte3]])</f>
        <v>37</v>
      </c>
      <c r="D75" s="30">
        <f>(Prüfkriterien_3[[#This Row],[Spalte2]]+30)/10</f>
        <v>6.7</v>
      </c>
      <c r="E75" s="108" t="s">
        <v>146</v>
      </c>
      <c r="F75" s="36" t="s">
        <v>151</v>
      </c>
      <c r="G75" s="96"/>
      <c r="H75" s="28"/>
      <c r="I75" s="28"/>
      <c r="J75" s="28"/>
      <c r="K75" s="28"/>
      <c r="L75" s="28"/>
      <c r="M75" s="29"/>
    </row>
    <row r="76" spans="2:13" s="40" customFormat="1" ht="97.5" customHeight="1" x14ac:dyDescent="0.2">
      <c r="B76" s="25" t="str">
        <f>CONCATENATE("3.",Prüfkriterien_3[[#This Row],[Spalte2]])</f>
        <v>3.38</v>
      </c>
      <c r="C76" s="30">
        <f>ROW()-ROW(Prüfkriterien_3[[#Headers],[Spalte3]])</f>
        <v>38</v>
      </c>
      <c r="D76" s="30">
        <f>(Prüfkriterien_3[[#This Row],[Spalte2]]+30)/10</f>
        <v>6.8</v>
      </c>
      <c r="E76" s="108" t="s">
        <v>146</v>
      </c>
      <c r="F76" s="96" t="s">
        <v>340</v>
      </c>
      <c r="G76" s="96"/>
      <c r="H76" s="28"/>
      <c r="I76" s="28"/>
      <c r="J76" s="28"/>
      <c r="K76" s="28"/>
      <c r="L76" s="28"/>
      <c r="M76" s="29"/>
    </row>
    <row r="77" spans="2:13" s="40" customFormat="1" ht="52.15" customHeight="1" x14ac:dyDescent="0.2">
      <c r="B77" s="25" t="str">
        <f>CONCATENATE("3.",Prüfkriterien_3[[#This Row],[Spalte2]])</f>
        <v>3.39</v>
      </c>
      <c r="C77" s="30">
        <f>ROW()-ROW(Prüfkriterien_3[[#Headers],[Spalte3]])</f>
        <v>39</v>
      </c>
      <c r="D77" s="30">
        <f>(Prüfkriterien_3[[#This Row],[Spalte2]]+30)/10</f>
        <v>6.9</v>
      </c>
      <c r="E77" s="108" t="s">
        <v>146</v>
      </c>
      <c r="F77" s="36" t="s">
        <v>152</v>
      </c>
      <c r="G77" s="96" t="s">
        <v>360</v>
      </c>
      <c r="H77" s="28"/>
      <c r="I77" s="28"/>
      <c r="J77" s="28"/>
      <c r="K77" s="28"/>
      <c r="L77" s="28"/>
      <c r="M77" s="29"/>
    </row>
    <row r="78" spans="2:13" s="40" customFormat="1" ht="49.5" customHeight="1" x14ac:dyDescent="0.2">
      <c r="B78" s="25" t="str">
        <f>CONCATENATE("3.",Prüfkriterien_3[[#This Row],[Spalte2]])</f>
        <v>3.40</v>
      </c>
      <c r="C78" s="30">
        <f>ROW()-ROW(Prüfkriterien_3[[#Headers],[Spalte3]])</f>
        <v>40</v>
      </c>
      <c r="D78" s="30">
        <f>(Prüfkriterien_3[[#This Row],[Spalte2]]+30)/10</f>
        <v>7</v>
      </c>
      <c r="E78" s="108" t="s">
        <v>146</v>
      </c>
      <c r="F78" s="36" t="s">
        <v>153</v>
      </c>
      <c r="G78" s="96"/>
      <c r="H78" s="28"/>
      <c r="I78" s="28"/>
      <c r="J78" s="28"/>
      <c r="K78" s="28"/>
      <c r="L78" s="28"/>
      <c r="M78" s="29"/>
    </row>
    <row r="79" spans="2:13" s="40" customFormat="1" ht="46.9" customHeight="1" x14ac:dyDescent="0.2">
      <c r="B79" s="25" t="str">
        <f>CONCATENATE("3.",Prüfkriterien_3[[#This Row],[Spalte2]])</f>
        <v>3.41</v>
      </c>
      <c r="C79" s="30">
        <f>ROW()-ROW(Prüfkriterien_3[[#Headers],[Spalte3]])</f>
        <v>41</v>
      </c>
      <c r="D79" s="30">
        <f>(Prüfkriterien_3[[#This Row],[Spalte2]]+30)/10</f>
        <v>7.1</v>
      </c>
      <c r="E79" s="108" t="s">
        <v>146</v>
      </c>
      <c r="F79" s="36" t="s">
        <v>154</v>
      </c>
      <c r="G79" s="96" t="s">
        <v>155</v>
      </c>
      <c r="H79" s="28"/>
      <c r="I79" s="28"/>
      <c r="J79" s="28"/>
      <c r="K79" s="28"/>
      <c r="L79" s="28"/>
      <c r="M79" s="29"/>
    </row>
    <row r="80" spans="2:13" s="40" customFormat="1" ht="43.15" customHeight="1" x14ac:dyDescent="0.2">
      <c r="B80" s="25" t="str">
        <f>CONCATENATE("3.",Prüfkriterien_3[[#This Row],[Spalte2]])</f>
        <v>3.42</v>
      </c>
      <c r="C80" s="30">
        <f>ROW()-ROW(Prüfkriterien_3[[#Headers],[Spalte3]])</f>
        <v>42</v>
      </c>
      <c r="D80" s="30">
        <f>(Prüfkriterien_3[[#This Row],[Spalte2]]+30)/10</f>
        <v>7.2</v>
      </c>
      <c r="E80" s="108" t="s">
        <v>156</v>
      </c>
      <c r="F80" s="36" t="s">
        <v>361</v>
      </c>
      <c r="G80" s="96" t="s">
        <v>333</v>
      </c>
      <c r="H80" s="28"/>
      <c r="I80" s="28"/>
      <c r="J80" s="28"/>
      <c r="K80" s="28"/>
      <c r="L80" s="28"/>
      <c r="M80" s="29"/>
    </row>
    <row r="81" spans="2:13" s="40" customFormat="1" ht="46.9" customHeight="1" x14ac:dyDescent="0.2">
      <c r="B81" s="25" t="str">
        <f>CONCATENATE("3.",Prüfkriterien_3[[#This Row],[Spalte2]])</f>
        <v>3.43</v>
      </c>
      <c r="C81" s="30">
        <f>ROW()-ROW(Prüfkriterien_3[[#Headers],[Spalte3]])</f>
        <v>43</v>
      </c>
      <c r="D81" s="30">
        <f>(Prüfkriterien_3[[#This Row],[Spalte2]]+30)/10</f>
        <v>7.3</v>
      </c>
      <c r="E81" s="108" t="s">
        <v>156</v>
      </c>
      <c r="F81" s="96" t="s">
        <v>277</v>
      </c>
      <c r="G81" s="96" t="s">
        <v>334</v>
      </c>
      <c r="H81" s="28"/>
      <c r="I81" s="31" t="s">
        <v>39</v>
      </c>
      <c r="J81" s="31" t="s">
        <v>39</v>
      </c>
      <c r="K81" s="28"/>
      <c r="L81" s="31" t="s">
        <v>39</v>
      </c>
      <c r="M81" s="29"/>
    </row>
    <row r="82" spans="2:13" s="40" customFormat="1" ht="96" customHeight="1" x14ac:dyDescent="0.2">
      <c r="B82" s="25" t="str">
        <f>CONCATENATE("3.",Prüfkriterien_3[[#This Row],[Spalte2]])</f>
        <v>3.44</v>
      </c>
      <c r="C82" s="30">
        <f>ROW()-ROW(Prüfkriterien_3[[#Headers],[Spalte3]])</f>
        <v>44</v>
      </c>
      <c r="D82" s="30">
        <f>(Prüfkriterien_3[[#This Row],[Spalte2]]+30)/10</f>
        <v>7.4</v>
      </c>
      <c r="E82" s="108" t="s">
        <v>156</v>
      </c>
      <c r="F82" s="96" t="s">
        <v>278</v>
      </c>
      <c r="G82" s="96" t="s">
        <v>157</v>
      </c>
      <c r="H82" s="28"/>
      <c r="I82" s="28"/>
      <c r="J82" s="28"/>
      <c r="K82" s="28"/>
      <c r="L82" s="28"/>
      <c r="M82" s="29"/>
    </row>
    <row r="83" spans="2:13" s="40" customFormat="1" ht="70.150000000000006" customHeight="1" x14ac:dyDescent="0.2">
      <c r="B83" s="25" t="str">
        <f>CONCATENATE("3.",Prüfkriterien_3[[#This Row],[Spalte2]])</f>
        <v>3.45</v>
      </c>
      <c r="C83" s="30">
        <f>ROW()-ROW(Prüfkriterien_3[[#Headers],[Spalte3]])</f>
        <v>45</v>
      </c>
      <c r="D83" s="30">
        <f>(Prüfkriterien_3[[#This Row],[Spalte2]]+30)/10</f>
        <v>7.5</v>
      </c>
      <c r="E83" s="108" t="s">
        <v>156</v>
      </c>
      <c r="F83" s="36" t="s">
        <v>158</v>
      </c>
      <c r="G83" s="116" t="s">
        <v>335</v>
      </c>
      <c r="H83" s="28"/>
      <c r="I83" s="28"/>
      <c r="J83" s="28"/>
      <c r="K83" s="28"/>
      <c r="L83" s="28"/>
      <c r="M83" s="29"/>
    </row>
    <row r="84" spans="2:13" s="40" customFormat="1" ht="47.25" customHeight="1" x14ac:dyDescent="0.2">
      <c r="B84" s="25" t="str">
        <f>CONCATENATE("3.",Prüfkriterien_3[[#This Row],[Spalte2]])</f>
        <v>3.46</v>
      </c>
      <c r="C84" s="30">
        <f>ROW()-ROW(Prüfkriterien_3[[#Headers],[Spalte3]])</f>
        <v>46</v>
      </c>
      <c r="D84" s="30">
        <f>(Prüfkriterien_3[[#This Row],[Spalte2]]+30)/10</f>
        <v>7.6</v>
      </c>
      <c r="E84" s="108" t="s">
        <v>161</v>
      </c>
      <c r="F84" s="36" t="s">
        <v>159</v>
      </c>
      <c r="G84" s="96" t="s">
        <v>160</v>
      </c>
      <c r="H84" s="28"/>
      <c r="I84" s="31" t="s">
        <v>39</v>
      </c>
      <c r="J84" s="31" t="s">
        <v>39</v>
      </c>
      <c r="K84" s="28"/>
      <c r="L84" s="31" t="s">
        <v>39</v>
      </c>
      <c r="M84" s="29"/>
    </row>
    <row r="85" spans="2:13" s="40" customFormat="1" ht="49.5" customHeight="1" x14ac:dyDescent="0.2">
      <c r="B85" s="25" t="str">
        <f>CONCATENATE("3.",Prüfkriterien_3[[#This Row],[Spalte2]])</f>
        <v>3.47</v>
      </c>
      <c r="C85" s="30">
        <f>ROW()-ROW(Prüfkriterien_3[[#Headers],[Spalte3]])</f>
        <v>47</v>
      </c>
      <c r="D85" s="30">
        <f>(Prüfkriterien_3[[#This Row],[Spalte2]]+30)/10</f>
        <v>7.7</v>
      </c>
      <c r="E85" s="108" t="s">
        <v>161</v>
      </c>
      <c r="F85" s="36" t="s">
        <v>162</v>
      </c>
      <c r="G85" s="96"/>
      <c r="H85" s="28"/>
      <c r="I85" s="28"/>
      <c r="J85" s="28"/>
      <c r="K85" s="28"/>
      <c r="L85" s="28"/>
      <c r="M85" s="29"/>
    </row>
    <row r="86" spans="2:13" s="40" customFormat="1" ht="49.5" customHeight="1" x14ac:dyDescent="0.2">
      <c r="B86" s="25" t="str">
        <f>CONCATENATE("3.",Prüfkriterien_3[[#This Row],[Spalte2]])</f>
        <v>3.48</v>
      </c>
      <c r="C86" s="30">
        <f>ROW()-ROW(Prüfkriterien_3[[#Headers],[Spalte3]])</f>
        <v>48</v>
      </c>
      <c r="D86" s="30">
        <f>(Prüfkriterien_3[[#This Row],[Spalte2]]+30)/10</f>
        <v>7.8</v>
      </c>
      <c r="E86" s="108" t="s">
        <v>161</v>
      </c>
      <c r="F86" s="36" t="s">
        <v>163</v>
      </c>
      <c r="G86" s="96"/>
      <c r="H86" s="28"/>
      <c r="I86" s="28"/>
      <c r="J86" s="28"/>
      <c r="K86" s="28"/>
      <c r="L86" s="28"/>
      <c r="M86" s="29"/>
    </row>
    <row r="87" spans="2:13" s="40" customFormat="1" ht="49.5" customHeight="1" x14ac:dyDescent="0.2">
      <c r="B87" s="25" t="str">
        <f>CONCATENATE("3.",Prüfkriterien_3[[#This Row],[Spalte2]])</f>
        <v>3.49</v>
      </c>
      <c r="C87" s="30">
        <f>ROW()-ROW(Prüfkriterien_3[[#Headers],[Spalte3]])</f>
        <v>49</v>
      </c>
      <c r="D87" s="30">
        <f>(Prüfkriterien_3[[#This Row],[Spalte2]]+30)/10</f>
        <v>7.9</v>
      </c>
      <c r="E87" s="108" t="s">
        <v>161</v>
      </c>
      <c r="F87" s="36" t="s">
        <v>362</v>
      </c>
      <c r="G87" s="96" t="s">
        <v>164</v>
      </c>
      <c r="H87" s="28"/>
      <c r="I87" s="31" t="s">
        <v>39</v>
      </c>
      <c r="J87" s="31" t="s">
        <v>39</v>
      </c>
      <c r="K87" s="28"/>
      <c r="L87" s="28"/>
      <c r="M87" s="29"/>
    </row>
    <row r="88" spans="2:13" s="40" customFormat="1" ht="49.5" customHeight="1" x14ac:dyDescent="0.2">
      <c r="B88" s="25" t="str">
        <f>CONCATENATE("3.",Prüfkriterien_3[[#This Row],[Spalte2]])</f>
        <v>3.50</v>
      </c>
      <c r="C88" s="30">
        <f>ROW()-ROW(Prüfkriterien_3[[#Headers],[Spalte3]])</f>
        <v>50</v>
      </c>
      <c r="D88" s="30">
        <f>(Prüfkriterien_3[[#This Row],[Spalte2]]+30)/10</f>
        <v>8</v>
      </c>
      <c r="E88" s="108" t="s">
        <v>161</v>
      </c>
      <c r="F88" s="36" t="s">
        <v>165</v>
      </c>
      <c r="G88" s="96"/>
      <c r="H88" s="28"/>
      <c r="I88" s="28"/>
      <c r="J88" s="28"/>
      <c r="K88" s="28"/>
      <c r="L88" s="28"/>
      <c r="M88" s="29"/>
    </row>
    <row r="89" spans="2:13" s="40" customFormat="1" ht="49.5" customHeight="1" x14ac:dyDescent="0.2">
      <c r="B89" s="25" t="str">
        <f>CONCATENATE("3.",Prüfkriterien_3[[#This Row],[Spalte2]])</f>
        <v>3.51</v>
      </c>
      <c r="C89" s="30">
        <f>ROW()-ROW(Prüfkriterien_3[[#Headers],[Spalte3]])</f>
        <v>51</v>
      </c>
      <c r="D89" s="30">
        <f>(Prüfkriterien_3[[#This Row],[Spalte2]]+30)/10</f>
        <v>8.1</v>
      </c>
      <c r="E89" s="108" t="s">
        <v>161</v>
      </c>
      <c r="F89" s="36" t="s">
        <v>166</v>
      </c>
      <c r="G89" s="96" t="s">
        <v>167</v>
      </c>
      <c r="H89" s="28"/>
      <c r="I89" s="31" t="s">
        <v>39</v>
      </c>
      <c r="J89" s="31" t="s">
        <v>39</v>
      </c>
      <c r="K89" s="28"/>
      <c r="L89" s="28"/>
      <c r="M89" s="29"/>
    </row>
    <row r="90" spans="2:13" s="40" customFormat="1" ht="49.5" customHeight="1" x14ac:dyDescent="0.2">
      <c r="B90" s="25" t="str">
        <f>CONCATENATE("3.",Prüfkriterien_3[[#This Row],[Spalte2]])</f>
        <v>3.52</v>
      </c>
      <c r="C90" s="30">
        <f>ROW()-ROW(Prüfkriterien_3[[#Headers],[Spalte3]])</f>
        <v>52</v>
      </c>
      <c r="D90" s="30">
        <f>(Prüfkriterien_3[[#This Row],[Spalte2]]+30)/10</f>
        <v>8.1999999999999993</v>
      </c>
      <c r="E90" s="108" t="s">
        <v>161</v>
      </c>
      <c r="F90" s="96" t="s">
        <v>363</v>
      </c>
      <c r="G90" s="96"/>
      <c r="H90" s="28"/>
      <c r="I90" s="28"/>
      <c r="J90" s="28"/>
      <c r="K90" s="28"/>
      <c r="L90" s="28"/>
      <c r="M90" s="29"/>
    </row>
    <row r="91" spans="2:13" s="40" customFormat="1" ht="65.25" customHeight="1" x14ac:dyDescent="0.2">
      <c r="B91" s="25" t="str">
        <f>CONCATENATE("3.",Prüfkriterien_3[[#This Row],[Spalte2]])</f>
        <v>3.53</v>
      </c>
      <c r="C91" s="30">
        <f>ROW()-ROW(Prüfkriterien_3[[#Headers],[Spalte3]])</f>
        <v>53</v>
      </c>
      <c r="D91" s="30">
        <f>(Prüfkriterien_3[[#This Row],[Spalte2]]+30)/10</f>
        <v>8.3000000000000007</v>
      </c>
      <c r="E91" s="108" t="s">
        <v>161</v>
      </c>
      <c r="F91" s="36" t="s">
        <v>371</v>
      </c>
      <c r="G91" s="117" t="s">
        <v>336</v>
      </c>
      <c r="H91" s="28"/>
      <c r="I91" s="28"/>
      <c r="J91" s="28"/>
      <c r="K91" s="28"/>
      <c r="L91" s="28"/>
      <c r="M91" s="29"/>
    </row>
    <row r="92" spans="2:13" s="40" customFormat="1" ht="55.15" customHeight="1" x14ac:dyDescent="0.2">
      <c r="B92" s="25" t="str">
        <f>CONCATENATE("3.",Prüfkriterien_3[[#This Row],[Spalte2]])</f>
        <v>3.54</v>
      </c>
      <c r="C92" s="30">
        <f>ROW()-ROW(Prüfkriterien_3[[#Headers],[Spalte3]])</f>
        <v>54</v>
      </c>
      <c r="D92" s="30">
        <f>(Prüfkriterien_3[[#This Row],[Spalte2]]+30)/10</f>
        <v>8.4</v>
      </c>
      <c r="E92" s="108" t="s">
        <v>161</v>
      </c>
      <c r="F92" s="36" t="s">
        <v>168</v>
      </c>
      <c r="G92" s="96" t="s">
        <v>337</v>
      </c>
      <c r="H92" s="28"/>
      <c r="I92" s="31" t="s">
        <v>39</v>
      </c>
      <c r="J92" s="31" t="s">
        <v>39</v>
      </c>
      <c r="K92" s="28"/>
      <c r="L92" s="31" t="s">
        <v>39</v>
      </c>
      <c r="M92" s="29"/>
    </row>
    <row r="93" spans="2:13" s="40" customFormat="1" ht="90" customHeight="1" x14ac:dyDescent="0.2">
      <c r="B93" s="25" t="str">
        <f>CONCATENATE("3.",Prüfkriterien_3[[#This Row],[Spalte2]])</f>
        <v>3.55</v>
      </c>
      <c r="C93" s="30">
        <f>ROW()-ROW(Prüfkriterien_3[[#Headers],[Spalte3]])</f>
        <v>55</v>
      </c>
      <c r="D93" s="30">
        <f>(Prüfkriterien_3[[#This Row],[Spalte2]]+30)/10</f>
        <v>8.5</v>
      </c>
      <c r="E93" s="108" t="s">
        <v>169</v>
      </c>
      <c r="F93" s="36" t="s">
        <v>170</v>
      </c>
      <c r="G93" s="96" t="s">
        <v>372</v>
      </c>
      <c r="H93" s="28"/>
      <c r="I93" s="28"/>
      <c r="J93" s="28"/>
      <c r="K93" s="28"/>
      <c r="L93" s="28"/>
      <c r="M93" s="29"/>
    </row>
    <row r="94" spans="2:13" s="40" customFormat="1" ht="65.25" customHeight="1" x14ac:dyDescent="0.2">
      <c r="B94" s="25" t="str">
        <f>CONCATENATE("3.",Prüfkriterien_3[[#This Row],[Spalte2]])</f>
        <v>3.56</v>
      </c>
      <c r="C94" s="30">
        <f>ROW()-ROW(Prüfkriterien_3[[#Headers],[Spalte3]])</f>
        <v>56</v>
      </c>
      <c r="D94" s="30">
        <f>(Prüfkriterien_3[[#This Row],[Spalte2]]+30)/10</f>
        <v>8.6</v>
      </c>
      <c r="E94" s="108" t="s">
        <v>169</v>
      </c>
      <c r="F94" s="36" t="s">
        <v>171</v>
      </c>
      <c r="G94" s="96" t="s">
        <v>338</v>
      </c>
      <c r="H94" s="28"/>
      <c r="I94" s="28"/>
      <c r="J94" s="28"/>
      <c r="K94" s="28"/>
      <c r="L94" s="28"/>
      <c r="M94" s="29"/>
    </row>
    <row r="95" spans="2:13" s="40" customFormat="1" ht="49.15" customHeight="1" x14ac:dyDescent="0.2">
      <c r="B95" s="25" t="str">
        <f>CONCATENATE("3.",Prüfkriterien_3[[#This Row],[Spalte2]])</f>
        <v>3.57</v>
      </c>
      <c r="C95" s="30">
        <f>ROW()-ROW(Prüfkriterien_3[[#Headers],[Spalte3]])</f>
        <v>57</v>
      </c>
      <c r="D95" s="30">
        <f>(Prüfkriterien_3[[#This Row],[Spalte2]]+30)/10</f>
        <v>8.6999999999999993</v>
      </c>
      <c r="E95" s="108" t="s">
        <v>169</v>
      </c>
      <c r="F95" s="36" t="s">
        <v>172</v>
      </c>
      <c r="G95" s="96"/>
      <c r="H95" s="28"/>
      <c r="I95" s="28"/>
      <c r="J95" s="28"/>
      <c r="K95" s="28"/>
      <c r="L95" s="28"/>
      <c r="M95" s="29"/>
    </row>
    <row r="96" spans="2:13" s="40" customFormat="1" ht="59.45" customHeight="1" x14ac:dyDescent="0.2">
      <c r="B96" s="25" t="str">
        <f>CONCATENATE("3.",Prüfkriterien_3[[#This Row],[Spalte2]])</f>
        <v>3.58</v>
      </c>
      <c r="C96" s="30">
        <f>ROW()-ROW(Prüfkriterien_3[[#Headers],[Spalte3]])</f>
        <v>58</v>
      </c>
      <c r="D96" s="30">
        <f>(Prüfkriterien_3[[#This Row],[Spalte2]]+30)/10</f>
        <v>8.8000000000000007</v>
      </c>
      <c r="E96" s="108" t="s">
        <v>169</v>
      </c>
      <c r="F96" s="36" t="s">
        <v>173</v>
      </c>
      <c r="G96" s="96"/>
      <c r="H96" s="28"/>
      <c r="I96" s="28"/>
      <c r="J96" s="28"/>
      <c r="K96" s="28"/>
      <c r="L96" s="28"/>
      <c r="M96" s="29"/>
    </row>
    <row r="97" spans="2:13" s="40" customFormat="1" ht="65.25" customHeight="1" x14ac:dyDescent="0.2">
      <c r="B97" s="25" t="str">
        <f>CONCATENATE("3.",Prüfkriterien_3[[#This Row],[Spalte2]])</f>
        <v>3.59</v>
      </c>
      <c r="C97" s="30">
        <f>ROW()-ROW(Prüfkriterien_3[[#Headers],[Spalte3]])</f>
        <v>59</v>
      </c>
      <c r="D97" s="30">
        <f>(Prüfkriterien_3[[#This Row],[Spalte2]]+30)/10</f>
        <v>8.9</v>
      </c>
      <c r="E97" s="108" t="s">
        <v>174</v>
      </c>
      <c r="F97" s="36" t="s">
        <v>175</v>
      </c>
      <c r="G97" s="96" t="s">
        <v>176</v>
      </c>
      <c r="H97" s="28"/>
      <c r="I97" s="28"/>
      <c r="J97" s="28"/>
      <c r="K97" s="28"/>
      <c r="L97" s="28"/>
      <c r="M97" s="29"/>
    </row>
    <row r="98" spans="2:13" s="40" customFormat="1" ht="121.9" customHeight="1" x14ac:dyDescent="0.2">
      <c r="B98" s="25" t="str">
        <f>CONCATENATE("3.",Prüfkriterien_3[[#This Row],[Spalte2]])</f>
        <v>3.60</v>
      </c>
      <c r="C98" s="30">
        <f>ROW()-ROW(Prüfkriterien_3[[#Headers],[Spalte3]])</f>
        <v>60</v>
      </c>
      <c r="D98" s="30">
        <f>(Prüfkriterien_3[[#This Row],[Spalte2]]+30)/10</f>
        <v>9</v>
      </c>
      <c r="E98" s="108" t="s">
        <v>174</v>
      </c>
      <c r="F98" s="36" t="s">
        <v>177</v>
      </c>
      <c r="G98" s="96" t="s">
        <v>344</v>
      </c>
      <c r="H98" s="28"/>
      <c r="I98" s="28"/>
      <c r="J98" s="28"/>
      <c r="K98" s="28"/>
      <c r="L98" s="28"/>
      <c r="M98" s="29"/>
    </row>
    <row r="99" spans="2:13" s="40" customFormat="1" ht="87.6" customHeight="1" x14ac:dyDescent="0.2">
      <c r="B99" s="25" t="str">
        <f>CONCATENATE("3.",Prüfkriterien_3[[#This Row],[Spalte2]])</f>
        <v>3.61</v>
      </c>
      <c r="C99" s="30">
        <f>ROW()-ROW(Prüfkriterien_3[[#Headers],[Spalte3]])</f>
        <v>61</v>
      </c>
      <c r="D99" s="30">
        <f>(Prüfkriterien_3[[#This Row],[Spalte2]]+30)/10</f>
        <v>9.1</v>
      </c>
      <c r="E99" s="108" t="s">
        <v>174</v>
      </c>
      <c r="F99" s="96" t="s">
        <v>251</v>
      </c>
      <c r="G99" s="96" t="s">
        <v>390</v>
      </c>
      <c r="H99" s="28"/>
      <c r="I99" s="28"/>
      <c r="J99" s="28"/>
      <c r="K99" s="28"/>
      <c r="L99" s="28"/>
      <c r="M99" s="29"/>
    </row>
    <row r="100" spans="2:13" s="40" customFormat="1" ht="51.6" customHeight="1" x14ac:dyDescent="0.2">
      <c r="B100" s="25" t="str">
        <f>CONCATENATE("3.",Prüfkriterien_3[[#This Row],[Spalte2]])</f>
        <v>3.62</v>
      </c>
      <c r="C100" s="30">
        <f>ROW()-ROW(Prüfkriterien_3[[#Headers],[Spalte3]])</f>
        <v>62</v>
      </c>
      <c r="D100" s="30">
        <f>(Prüfkriterien_3[[#This Row],[Spalte2]]+30)/10</f>
        <v>9.1999999999999993</v>
      </c>
      <c r="E100" s="108" t="s">
        <v>178</v>
      </c>
      <c r="F100" s="96" t="s">
        <v>179</v>
      </c>
      <c r="G100" s="96" t="s">
        <v>279</v>
      </c>
      <c r="H100" s="28"/>
      <c r="I100" s="31" t="s">
        <v>39</v>
      </c>
      <c r="J100" s="31" t="s">
        <v>39</v>
      </c>
      <c r="K100" s="28"/>
      <c r="L100" s="28"/>
      <c r="M100" s="29"/>
    </row>
    <row r="101" spans="2:13" s="40" customFormat="1" ht="48" customHeight="1" x14ac:dyDescent="0.2">
      <c r="B101" s="25" t="str">
        <f>CONCATENATE("3.",Prüfkriterien_3[[#This Row],[Spalte2]])</f>
        <v>3.63</v>
      </c>
      <c r="C101" s="30">
        <f>ROW()-ROW(Prüfkriterien_3[[#Headers],[Spalte3]])</f>
        <v>63</v>
      </c>
      <c r="D101" s="30">
        <f>(Prüfkriterien_3[[#This Row],[Spalte2]]+30)/10</f>
        <v>9.3000000000000007</v>
      </c>
      <c r="E101" s="108" t="s">
        <v>178</v>
      </c>
      <c r="F101" s="96" t="s">
        <v>180</v>
      </c>
      <c r="G101" s="96" t="s">
        <v>280</v>
      </c>
      <c r="H101" s="28"/>
      <c r="I101" s="31" t="s">
        <v>39</v>
      </c>
      <c r="J101" s="31" t="s">
        <v>39</v>
      </c>
      <c r="K101" s="28"/>
      <c r="L101" s="31" t="s">
        <v>39</v>
      </c>
      <c r="M101" s="29"/>
    </row>
    <row r="102" spans="2:13" s="40" customFormat="1" ht="48.75" customHeight="1" x14ac:dyDescent="0.2">
      <c r="B102" s="25" t="str">
        <f>CONCATENATE("3.",Prüfkriterien_3[[#This Row],[Spalte2]])</f>
        <v>3.64</v>
      </c>
      <c r="C102" s="30">
        <f>ROW()-ROW(Prüfkriterien_3[[#Headers],[Spalte3]])</f>
        <v>64</v>
      </c>
      <c r="D102" s="30">
        <f>(Prüfkriterien_3[[#This Row],[Spalte2]]+30)/10</f>
        <v>9.4</v>
      </c>
      <c r="E102" s="108" t="s">
        <v>178</v>
      </c>
      <c r="F102" s="96" t="s">
        <v>181</v>
      </c>
      <c r="G102" s="96"/>
      <c r="H102" s="28"/>
      <c r="I102" s="28"/>
      <c r="J102" s="28"/>
      <c r="K102" s="28"/>
      <c r="L102" s="28"/>
      <c r="M102" s="29"/>
    </row>
    <row r="103" spans="2:13" s="40" customFormat="1" ht="40.5" customHeight="1" x14ac:dyDescent="0.2">
      <c r="B103" s="25" t="str">
        <f>CONCATENATE("3.",Prüfkriterien_3[[#This Row],[Spalte2]])</f>
        <v>3.65</v>
      </c>
      <c r="C103" s="30">
        <f>ROW()-ROW(Prüfkriterien_3[[#Headers],[Spalte3]])</f>
        <v>65</v>
      </c>
      <c r="D103" s="30">
        <f>(Prüfkriterien_3[[#This Row],[Spalte2]]+30)/10</f>
        <v>9.5</v>
      </c>
      <c r="E103" s="108" t="s">
        <v>178</v>
      </c>
      <c r="F103" s="96" t="s">
        <v>364</v>
      </c>
      <c r="G103" s="96"/>
      <c r="H103" s="28"/>
      <c r="I103" s="28"/>
      <c r="J103" s="28"/>
      <c r="K103" s="28"/>
      <c r="L103" s="28"/>
      <c r="M103" s="29"/>
    </row>
    <row r="104" spans="2:13" s="40" customFormat="1" ht="48" customHeight="1" x14ac:dyDescent="0.2">
      <c r="B104" s="25" t="str">
        <f>CONCATENATE("3.",Prüfkriterien_3[[#This Row],[Spalte2]])</f>
        <v>3.66</v>
      </c>
      <c r="C104" s="30">
        <f>ROW()-ROW(Prüfkriterien_3[[#Headers],[Spalte3]])</f>
        <v>66</v>
      </c>
      <c r="D104" s="30">
        <f>(Prüfkriterien_3[[#This Row],[Spalte2]]+30)/10</f>
        <v>9.6</v>
      </c>
      <c r="E104" s="108" t="s">
        <v>178</v>
      </c>
      <c r="F104" s="36" t="s">
        <v>182</v>
      </c>
      <c r="G104" s="96" t="s">
        <v>281</v>
      </c>
      <c r="H104" s="28"/>
      <c r="I104" s="28"/>
      <c r="J104" s="28"/>
      <c r="K104" s="28"/>
      <c r="L104" s="28"/>
      <c r="M104" s="29"/>
    </row>
    <row r="105" spans="2:13" s="40" customFormat="1" ht="50.45" customHeight="1" x14ac:dyDescent="0.2">
      <c r="B105" s="25" t="str">
        <f>CONCATENATE("3.",Prüfkriterien_3[[#This Row],[Spalte2]])</f>
        <v>3.67</v>
      </c>
      <c r="C105" s="30">
        <f>ROW()-ROW(Prüfkriterien_3[[#Headers],[Spalte3]])</f>
        <v>67</v>
      </c>
      <c r="D105" s="30">
        <f>(Prüfkriterien_3[[#This Row],[Spalte2]]+30)/10</f>
        <v>9.6999999999999993</v>
      </c>
      <c r="E105" s="108" t="s">
        <v>178</v>
      </c>
      <c r="F105" s="36" t="s">
        <v>183</v>
      </c>
      <c r="G105" s="96" t="s">
        <v>184</v>
      </c>
      <c r="H105" s="28"/>
      <c r="I105" s="28"/>
      <c r="J105" s="28"/>
      <c r="K105" s="28"/>
      <c r="L105" s="28"/>
      <c r="M105" s="29"/>
    </row>
    <row r="106" spans="2:13" s="40" customFormat="1" ht="40.15" customHeight="1" x14ac:dyDescent="0.2">
      <c r="B106" s="25" t="str">
        <f>CONCATENATE("3.",Prüfkriterien_3[[#This Row],[Spalte2]])</f>
        <v>3.68</v>
      </c>
      <c r="C106" s="30">
        <f>ROW()-ROW(Prüfkriterien_3[[#Headers],[Spalte3]])</f>
        <v>68</v>
      </c>
      <c r="D106" s="30">
        <f>(Prüfkriterien_3[[#This Row],[Spalte2]]+30)/10</f>
        <v>9.8000000000000007</v>
      </c>
      <c r="E106" s="108" t="s">
        <v>178</v>
      </c>
      <c r="F106" s="36" t="s">
        <v>365</v>
      </c>
      <c r="G106" s="96"/>
      <c r="H106" s="28"/>
      <c r="I106" s="28"/>
      <c r="J106" s="28"/>
      <c r="K106" s="28"/>
      <c r="L106" s="28"/>
      <c r="M106" s="29"/>
    </row>
    <row r="107" spans="2:13" s="40" customFormat="1" ht="43.15" customHeight="1" x14ac:dyDescent="0.2">
      <c r="B107" s="25" t="str">
        <f>CONCATENATE("3.",Prüfkriterien_3[[#This Row],[Spalte2]])</f>
        <v>3.69</v>
      </c>
      <c r="C107" s="30">
        <f>ROW()-ROW(Prüfkriterien_3[[#Headers],[Spalte3]])</f>
        <v>69</v>
      </c>
      <c r="D107" s="30">
        <f>(Prüfkriterien_3[[#This Row],[Spalte2]]+30)/10</f>
        <v>9.9</v>
      </c>
      <c r="E107" s="108" t="s">
        <v>178</v>
      </c>
      <c r="F107" s="36" t="s">
        <v>366</v>
      </c>
      <c r="G107" s="96"/>
      <c r="H107" s="28"/>
      <c r="I107" s="28"/>
      <c r="J107" s="28"/>
      <c r="K107" s="28"/>
      <c r="L107" s="28"/>
      <c r="M107" s="29"/>
    </row>
    <row r="108" spans="2:13" s="40" customFormat="1" ht="43.15" customHeight="1" x14ac:dyDescent="0.2">
      <c r="B108" s="25" t="str">
        <f>CONCATENATE("3.",Prüfkriterien_3[[#This Row],[Spalte2]])</f>
        <v>3.70</v>
      </c>
      <c r="C108" s="30">
        <f>ROW()-ROW(Prüfkriterien_3[[#Headers],[Spalte3]])</f>
        <v>70</v>
      </c>
      <c r="D108" s="30">
        <f>(Prüfkriterien_3[[#This Row],[Spalte2]]+30)/10</f>
        <v>10</v>
      </c>
      <c r="E108" s="108" t="s">
        <v>178</v>
      </c>
      <c r="F108" s="36" t="s">
        <v>185</v>
      </c>
      <c r="G108" s="96" t="s">
        <v>282</v>
      </c>
      <c r="H108" s="28"/>
      <c r="I108" s="28"/>
      <c r="J108" s="28"/>
      <c r="K108" s="28"/>
      <c r="L108" s="28"/>
      <c r="M108" s="29"/>
    </row>
    <row r="109" spans="2:13" s="40" customFormat="1" ht="56.45" customHeight="1" x14ac:dyDescent="0.2">
      <c r="B109" s="25" t="str">
        <f>CONCATENATE("3.",Prüfkriterien_3[[#This Row],[Spalte2]])</f>
        <v>3.71</v>
      </c>
      <c r="C109" s="30">
        <f>ROW()-ROW(Prüfkriterien_3[[#Headers],[Spalte3]])</f>
        <v>71</v>
      </c>
      <c r="D109" s="30">
        <f>(Prüfkriterien_3[[#This Row],[Spalte2]]+30)/10</f>
        <v>10.1</v>
      </c>
      <c r="E109" s="108" t="s">
        <v>178</v>
      </c>
      <c r="F109" s="36" t="s">
        <v>367</v>
      </c>
      <c r="G109" s="96" t="s">
        <v>282</v>
      </c>
      <c r="H109" s="28"/>
      <c r="I109" s="28"/>
      <c r="J109" s="28"/>
      <c r="K109" s="28"/>
      <c r="L109" s="28"/>
      <c r="M109" s="29"/>
    </row>
    <row r="110" spans="2:13" s="40" customFormat="1" ht="45.6" customHeight="1" x14ac:dyDescent="0.2">
      <c r="B110" s="25" t="str">
        <f>CONCATENATE("3.",Prüfkriterien_3[[#This Row],[Spalte2]])</f>
        <v>3.72</v>
      </c>
      <c r="C110" s="30">
        <f>ROW()-ROW(Prüfkriterien_3[[#Headers],[Spalte3]])</f>
        <v>72</v>
      </c>
      <c r="D110" s="30">
        <f>(Prüfkriterien_3[[#This Row],[Spalte2]]+30)/10</f>
        <v>10.199999999999999</v>
      </c>
      <c r="E110" s="108" t="s">
        <v>178</v>
      </c>
      <c r="F110" s="36" t="s">
        <v>368</v>
      </c>
      <c r="G110" s="96" t="s">
        <v>147</v>
      </c>
      <c r="H110" s="28"/>
      <c r="I110" s="28"/>
      <c r="J110" s="28"/>
      <c r="K110" s="28"/>
      <c r="L110" s="28"/>
      <c r="M110" s="29"/>
    </row>
    <row r="111" spans="2:13" s="40" customFormat="1" ht="34.15" customHeight="1" x14ac:dyDescent="0.2">
      <c r="B111" s="25" t="str">
        <f>CONCATENATE("3.",Prüfkriterien_3[[#This Row],[Spalte2]])</f>
        <v>3.73</v>
      </c>
      <c r="C111" s="30">
        <f>ROW()-ROW(Prüfkriterien_3[[#Headers],[Spalte3]])</f>
        <v>73</v>
      </c>
      <c r="D111" s="30">
        <f>(Prüfkriterien_3[[#This Row],[Spalte2]]+30)/10</f>
        <v>10.3</v>
      </c>
      <c r="E111" s="108" t="s">
        <v>178</v>
      </c>
      <c r="F111" s="36" t="s">
        <v>186</v>
      </c>
      <c r="G111" s="96" t="s">
        <v>339</v>
      </c>
      <c r="H111" s="28"/>
      <c r="I111" s="28"/>
      <c r="J111" s="28"/>
      <c r="K111" s="28"/>
      <c r="L111" s="28"/>
      <c r="M111" s="29"/>
    </row>
    <row r="112" spans="2:13" s="40" customFormat="1" ht="45" customHeight="1" x14ac:dyDescent="0.2">
      <c r="B112" s="25" t="str">
        <f>CONCATENATE("3.",Prüfkriterien_3[[#This Row],[Spalte2]])</f>
        <v>3.74</v>
      </c>
      <c r="C112" s="30">
        <f>ROW()-ROW(Prüfkriterien_3[[#Headers],[Spalte3]])</f>
        <v>74</v>
      </c>
      <c r="D112" s="30">
        <f>(Prüfkriterien_3[[#This Row],[Spalte2]]+30)/10</f>
        <v>10.4</v>
      </c>
      <c r="E112" s="108" t="s">
        <v>178</v>
      </c>
      <c r="F112" s="36" t="s">
        <v>187</v>
      </c>
      <c r="G112" s="102" t="s">
        <v>257</v>
      </c>
      <c r="H112" s="28"/>
      <c r="I112" s="28"/>
      <c r="J112" s="28"/>
      <c r="K112" s="28"/>
      <c r="L112" s="28"/>
      <c r="M112" s="29"/>
    </row>
    <row r="113" spans="2:13" s="40" customFormat="1" ht="79.900000000000006" customHeight="1" x14ac:dyDescent="0.2">
      <c r="B113" s="25" t="str">
        <f>CONCATENATE("3.",Prüfkriterien_3[[#This Row],[Spalte2]])</f>
        <v>3.75</v>
      </c>
      <c r="C113" s="30">
        <f>ROW()-ROW(Prüfkriterien_3[[#Headers],[Spalte3]])</f>
        <v>75</v>
      </c>
      <c r="D113" s="30">
        <f>(Prüfkriterien_3[[#This Row],[Spalte2]]+30)/10</f>
        <v>10.5</v>
      </c>
      <c r="E113" s="108" t="s">
        <v>178</v>
      </c>
      <c r="F113" s="36" t="s">
        <v>369</v>
      </c>
      <c r="G113" s="96" t="s">
        <v>381</v>
      </c>
      <c r="H113" s="28"/>
      <c r="I113" s="28"/>
      <c r="J113" s="28"/>
      <c r="K113" s="28"/>
      <c r="L113" s="28"/>
      <c r="M113" s="29"/>
    </row>
    <row r="114" spans="2:13" s="40" customFormat="1" ht="178.15" customHeight="1" x14ac:dyDescent="0.2">
      <c r="B114" s="25" t="str">
        <f>CONCATENATE("3.",Prüfkriterien_3[[#This Row],[Spalte2]])</f>
        <v>3.76</v>
      </c>
      <c r="C114" s="30">
        <f>ROW()-ROW(Prüfkriterien_3[[#Headers],[Spalte3]])</f>
        <v>76</v>
      </c>
      <c r="D114" s="30">
        <f>(Prüfkriterien_3[[#This Row],[Spalte2]]+30)/10</f>
        <v>10.6</v>
      </c>
      <c r="E114" s="108" t="s">
        <v>178</v>
      </c>
      <c r="F114" s="36" t="s">
        <v>383</v>
      </c>
      <c r="G114" s="117" t="s">
        <v>384</v>
      </c>
      <c r="H114" s="28"/>
      <c r="I114" s="28"/>
      <c r="J114" s="28"/>
      <c r="K114" s="28"/>
      <c r="L114" s="28"/>
      <c r="M114" s="29"/>
    </row>
    <row r="115" spans="2:13" s="40" customFormat="1" ht="36" customHeight="1" x14ac:dyDescent="0.2">
      <c r="B115" s="25" t="str">
        <f>CONCATENATE("3.",Prüfkriterien_3[[#This Row],[Spalte2]])</f>
        <v>3.77</v>
      </c>
      <c r="C115" s="30">
        <f>ROW()-ROW(Prüfkriterien_3[[#Headers],[Spalte3]])</f>
        <v>77</v>
      </c>
      <c r="D115" s="30">
        <f>(Prüfkriterien_3[[#This Row],[Spalte2]]+30)/10</f>
        <v>10.7</v>
      </c>
      <c r="E115" s="108" t="s">
        <v>178</v>
      </c>
      <c r="F115" s="96" t="s">
        <v>188</v>
      </c>
      <c r="G115" s="102" t="s">
        <v>257</v>
      </c>
      <c r="H115" s="28"/>
      <c r="I115" s="28"/>
      <c r="J115" s="28"/>
      <c r="K115" s="28"/>
      <c r="L115" s="28"/>
      <c r="M115" s="29"/>
    </row>
    <row r="116" spans="2:13" s="40" customFormat="1" ht="86.45" customHeight="1" x14ac:dyDescent="0.2">
      <c r="B116" s="118" t="str">
        <f>CONCATENATE("3.",Prüfkriterien_3[[#This Row],[Spalte2]])</f>
        <v>3.78</v>
      </c>
      <c r="C116" s="119">
        <f>ROW()-ROW(Prüfkriterien_3[[#Headers],[Spalte3]])</f>
        <v>78</v>
      </c>
      <c r="D116" s="119">
        <f>(Prüfkriterien_3[[#This Row],[Spalte2]]+30)/10</f>
        <v>10.8</v>
      </c>
      <c r="E116" s="120" t="s">
        <v>229</v>
      </c>
      <c r="F116" s="121" t="s">
        <v>419</v>
      </c>
      <c r="G116" s="122" t="s">
        <v>403</v>
      </c>
      <c r="H116" s="15"/>
      <c r="I116" s="15"/>
      <c r="J116" s="15"/>
      <c r="K116" s="15"/>
      <c r="L116" s="15"/>
      <c r="M116" s="1"/>
    </row>
    <row r="117" spans="2:13" x14ac:dyDescent="0.2">
      <c r="B117" s="169" t="s">
        <v>189</v>
      </c>
      <c r="C117" s="170"/>
      <c r="D117" s="170"/>
      <c r="E117" s="170"/>
      <c r="F117" s="170"/>
      <c r="G117" s="170"/>
      <c r="H117" s="170"/>
      <c r="I117" s="170"/>
      <c r="J117" s="170"/>
      <c r="K117" s="170"/>
      <c r="L117" s="170"/>
      <c r="M117" s="171"/>
    </row>
    <row r="118" spans="2:13" hidden="1" x14ac:dyDescent="0.2">
      <c r="B118" s="37" t="s">
        <v>42</v>
      </c>
      <c r="C118" s="38" t="s">
        <v>43</v>
      </c>
      <c r="D118" s="38" t="s">
        <v>44</v>
      </c>
      <c r="E118" s="26" t="s">
        <v>45</v>
      </c>
      <c r="F118" s="27" t="s">
        <v>46</v>
      </c>
      <c r="G118" s="27" t="s">
        <v>49</v>
      </c>
      <c r="H118" s="28" t="s">
        <v>50</v>
      </c>
      <c r="I118" s="28" t="s">
        <v>51</v>
      </c>
      <c r="J118" s="28" t="s">
        <v>52</v>
      </c>
      <c r="K118" s="28" t="s">
        <v>53</v>
      </c>
      <c r="L118" s="28" t="s">
        <v>54</v>
      </c>
      <c r="M118" s="29" t="s">
        <v>55</v>
      </c>
    </row>
    <row r="119" spans="2:13" ht="130.5" customHeight="1" x14ac:dyDescent="0.2">
      <c r="B119" s="25" t="str">
        <f>CONCATENATE("4.",Prüfkriterien_4[[#This Row],[Spalte2]])</f>
        <v>4.1</v>
      </c>
      <c r="C119" s="30">
        <f>ROW()-ROW(Prüfkriterien_4[[#Headers],[Spalte3]])</f>
        <v>1</v>
      </c>
      <c r="D119" s="30">
        <f>(Prüfkriterien_4[Spalte2]+40)/10</f>
        <v>4.0999999999999996</v>
      </c>
      <c r="E119" s="104" t="s">
        <v>192</v>
      </c>
      <c r="F119" s="96" t="s">
        <v>373</v>
      </c>
      <c r="G119" s="96" t="s">
        <v>191</v>
      </c>
      <c r="H119" s="28"/>
      <c r="I119" s="31" t="s">
        <v>39</v>
      </c>
      <c r="J119" s="31" t="s">
        <v>39</v>
      </c>
      <c r="K119" s="28"/>
      <c r="L119" s="31" t="s">
        <v>39</v>
      </c>
      <c r="M119" s="29"/>
    </row>
    <row r="120" spans="2:13" ht="233.25" customHeight="1" x14ac:dyDescent="0.2">
      <c r="B120" s="105" t="str">
        <f>CONCATENATE("4.",Prüfkriterien_4[[#This Row],[Spalte2]])</f>
        <v>4.2</v>
      </c>
      <c r="C120" s="111">
        <f>ROW()-ROW(Prüfkriterien_4[[#Headers],[Spalte3]])</f>
        <v>2</v>
      </c>
      <c r="D120" s="111">
        <f>(Prüfkriterien_4[Spalte2]+40)/10</f>
        <v>4.2</v>
      </c>
      <c r="E120" s="104" t="s">
        <v>197</v>
      </c>
      <c r="F120" s="96" t="s">
        <v>404</v>
      </c>
      <c r="G120" s="96" t="s">
        <v>423</v>
      </c>
      <c r="H120" s="46"/>
      <c r="I120" s="191" t="s">
        <v>39</v>
      </c>
      <c r="J120" s="191" t="s">
        <v>39</v>
      </c>
      <c r="K120" s="46"/>
      <c r="L120" s="46"/>
      <c r="M120" s="47"/>
    </row>
    <row r="121" spans="2:13" ht="179.45" customHeight="1" x14ac:dyDescent="0.2">
      <c r="B121" s="105" t="str">
        <f>CONCATENATE("4.",Prüfkriterien_4[[#This Row],[Spalte2]])</f>
        <v>4.3</v>
      </c>
      <c r="C121" s="111">
        <f>ROW()-ROW(Prüfkriterien_4[[#Headers],[Spalte3]])</f>
        <v>3</v>
      </c>
      <c r="D121" s="111">
        <f>(Prüfkriterien_4[Spalte2]+40)/10</f>
        <v>4.3</v>
      </c>
      <c r="E121" s="104" t="s">
        <v>197</v>
      </c>
      <c r="F121" s="96" t="s">
        <v>405</v>
      </c>
      <c r="G121" s="102" t="s">
        <v>406</v>
      </c>
      <c r="H121" s="46"/>
      <c r="I121" s="191" t="s">
        <v>39</v>
      </c>
      <c r="J121" s="191" t="s">
        <v>39</v>
      </c>
      <c r="K121" s="46"/>
      <c r="L121" s="46"/>
      <c r="M121" s="47"/>
    </row>
    <row r="122" spans="2:13" ht="62.25" customHeight="1" x14ac:dyDescent="0.2">
      <c r="B122" s="105" t="str">
        <f>CONCATENATE("4.",Prüfkriterien_4[[#This Row],[Spalte2]])</f>
        <v>4.4</v>
      </c>
      <c r="C122" s="111">
        <f>ROW()-ROW(Prüfkriterien_4[[#Headers],[Spalte3]])</f>
        <v>4</v>
      </c>
      <c r="D122" s="111">
        <f>(Prüfkriterien_4[Spalte2]+40)/10</f>
        <v>4.4000000000000004</v>
      </c>
      <c r="E122" s="104" t="s">
        <v>197</v>
      </c>
      <c r="F122" s="96" t="s">
        <v>193</v>
      </c>
      <c r="G122" s="102" t="s">
        <v>407</v>
      </c>
      <c r="H122" s="46"/>
      <c r="I122" s="191" t="s">
        <v>39</v>
      </c>
      <c r="J122" s="191" t="s">
        <v>39</v>
      </c>
      <c r="K122" s="46"/>
      <c r="L122" s="46"/>
      <c r="M122" s="47"/>
    </row>
    <row r="123" spans="2:13" ht="44.25" customHeight="1" x14ac:dyDescent="0.2">
      <c r="B123" s="105" t="str">
        <f>CONCATENATE("4.",Prüfkriterien_4[[#This Row],[Spalte2]])</f>
        <v>4.5</v>
      </c>
      <c r="C123" s="111">
        <f>ROW()-ROW(Prüfkriterien_4[[#Headers],[Spalte3]])</f>
        <v>5</v>
      </c>
      <c r="D123" s="111">
        <f>(Prüfkriterien_4[Spalte2]+40)/10</f>
        <v>4.5</v>
      </c>
      <c r="E123" s="104" t="s">
        <v>197</v>
      </c>
      <c r="F123" s="96" t="s">
        <v>194</v>
      </c>
      <c r="G123" s="96"/>
      <c r="H123" s="46"/>
      <c r="I123" s="46"/>
      <c r="J123" s="46"/>
      <c r="K123" s="46"/>
      <c r="L123" s="46"/>
      <c r="M123" s="47"/>
    </row>
    <row r="124" spans="2:13" ht="36.75" customHeight="1" x14ac:dyDescent="0.2">
      <c r="B124" s="105" t="str">
        <f>CONCATENATE("4.",Prüfkriterien_4[[#This Row],[Spalte2]])</f>
        <v>4.6</v>
      </c>
      <c r="C124" s="111">
        <f>ROW()-ROW(Prüfkriterien_4[[#Headers],[Spalte3]])</f>
        <v>6</v>
      </c>
      <c r="D124" s="111">
        <f>(Prüfkriterien_4[Spalte2]+40)/10</f>
        <v>4.5999999999999996</v>
      </c>
      <c r="E124" s="104" t="s">
        <v>197</v>
      </c>
      <c r="F124" s="96" t="s">
        <v>195</v>
      </c>
      <c r="G124" s="106" t="s">
        <v>196</v>
      </c>
      <c r="H124" s="46"/>
      <c r="I124" s="46"/>
      <c r="J124" s="46"/>
      <c r="K124" s="46"/>
      <c r="L124" s="46"/>
      <c r="M124" s="47"/>
    </row>
    <row r="125" spans="2:13" ht="28.9" customHeight="1" x14ac:dyDescent="0.2">
      <c r="B125" s="105" t="str">
        <f>CONCATENATE("4.",Prüfkriterien_4[[#This Row],[Spalte2]])</f>
        <v>4.7</v>
      </c>
      <c r="C125" s="111">
        <f>ROW()-ROW(Prüfkriterien_4[[#Headers],[Spalte3]])</f>
        <v>7</v>
      </c>
      <c r="D125" s="111">
        <f>(Prüfkriterien_4[Spalte2]+40)/10</f>
        <v>4.7</v>
      </c>
      <c r="E125" s="104" t="s">
        <v>190</v>
      </c>
      <c r="F125" s="106" t="s">
        <v>198</v>
      </c>
      <c r="G125" s="96" t="s">
        <v>199</v>
      </c>
      <c r="H125" s="46"/>
      <c r="I125" s="191" t="s">
        <v>39</v>
      </c>
      <c r="J125" s="191" t="s">
        <v>39</v>
      </c>
      <c r="K125" s="46"/>
      <c r="L125" s="191" t="s">
        <v>39</v>
      </c>
      <c r="M125" s="47"/>
    </row>
    <row r="126" spans="2:13" ht="33" customHeight="1" x14ac:dyDescent="0.2">
      <c r="B126" s="105" t="str">
        <f>CONCATENATE("4.",Prüfkriterien_4[[#This Row],[Spalte2]])</f>
        <v>4.8</v>
      </c>
      <c r="C126" s="111">
        <f>ROW()-ROW(Prüfkriterien_4[[#Headers],[Spalte3]])</f>
        <v>8</v>
      </c>
      <c r="D126" s="111">
        <f>(Prüfkriterien_4[Spalte2]+40)/10</f>
        <v>4.8</v>
      </c>
      <c r="E126" s="104" t="s">
        <v>192</v>
      </c>
      <c r="F126" s="96" t="s">
        <v>200</v>
      </c>
      <c r="G126" s="96" t="s">
        <v>201</v>
      </c>
      <c r="H126" s="46"/>
      <c r="I126" s="191" t="s">
        <v>39</v>
      </c>
      <c r="J126" s="191" t="s">
        <v>39</v>
      </c>
      <c r="K126" s="46"/>
      <c r="L126" s="191" t="s">
        <v>39</v>
      </c>
      <c r="M126" s="47"/>
    </row>
    <row r="127" spans="2:13" ht="29.45" customHeight="1" x14ac:dyDescent="0.2">
      <c r="B127" s="105" t="str">
        <f>CONCATENATE("4.",Prüfkriterien_4[[#This Row],[Spalte2]])</f>
        <v>4.9</v>
      </c>
      <c r="C127" s="111">
        <f>ROW()-ROW(Prüfkriterien_4[[#Headers],[Spalte3]])</f>
        <v>9</v>
      </c>
      <c r="D127" s="111">
        <f>(Prüfkriterien_4[Spalte2]+40)/10</f>
        <v>4.9000000000000004</v>
      </c>
      <c r="E127" s="108" t="s">
        <v>202</v>
      </c>
      <c r="F127" s="110" t="s">
        <v>203</v>
      </c>
      <c r="G127" s="36" t="s">
        <v>204</v>
      </c>
      <c r="H127" s="46"/>
      <c r="I127" s="191" t="s">
        <v>39</v>
      </c>
      <c r="J127" s="191" t="s">
        <v>39</v>
      </c>
      <c r="K127" s="46"/>
      <c r="L127" s="46"/>
      <c r="M127" s="47"/>
    </row>
    <row r="128" spans="2:13" ht="30" customHeight="1" x14ac:dyDescent="0.2">
      <c r="B128" s="105" t="str">
        <f>CONCATENATE("4.",Prüfkriterien_4[[#This Row],[Spalte2]])</f>
        <v>4.10</v>
      </c>
      <c r="C128" s="111">
        <f>ROW()-ROW(Prüfkriterien_4[[#Headers],[Spalte3]])</f>
        <v>10</v>
      </c>
      <c r="D128" s="111">
        <f>(Prüfkriterien_4[Spalte2]+40)/10</f>
        <v>5</v>
      </c>
      <c r="E128" s="108" t="s">
        <v>202</v>
      </c>
      <c r="F128" s="110" t="s">
        <v>205</v>
      </c>
      <c r="G128" s="36" t="s">
        <v>201</v>
      </c>
      <c r="H128" s="46"/>
      <c r="I128" s="191" t="s">
        <v>39</v>
      </c>
      <c r="J128" s="191" t="s">
        <v>39</v>
      </c>
      <c r="K128" s="46"/>
      <c r="L128" s="191" t="s">
        <v>39</v>
      </c>
      <c r="M128" s="47"/>
    </row>
    <row r="129" spans="2:13" ht="41.25" customHeight="1" x14ac:dyDescent="0.2">
      <c r="B129" s="105" t="str">
        <f>CONCATENATE("4.",Prüfkriterien_4[[#This Row],[Spalte2]])</f>
        <v>4.11</v>
      </c>
      <c r="C129" s="111">
        <f>ROW()-ROW(Prüfkriterien_4[[#Headers],[Spalte3]])</f>
        <v>11</v>
      </c>
      <c r="D129" s="111">
        <f>(Prüfkriterien_4[Spalte2]+40)/10</f>
        <v>5.0999999999999996</v>
      </c>
      <c r="E129" s="108" t="s">
        <v>202</v>
      </c>
      <c r="F129" s="36" t="s">
        <v>206</v>
      </c>
      <c r="G129" s="36" t="s">
        <v>351</v>
      </c>
      <c r="H129" s="46"/>
      <c r="I129" s="46"/>
      <c r="J129" s="46"/>
      <c r="K129" s="46"/>
      <c r="L129" s="46"/>
      <c r="M129" s="47"/>
    </row>
    <row r="130" spans="2:13" ht="61.5" customHeight="1" x14ac:dyDescent="0.2">
      <c r="B130" s="105" t="str">
        <f>CONCATENATE("4.",Prüfkriterien_4[[#This Row],[Spalte2]])</f>
        <v>4.12</v>
      </c>
      <c r="C130" s="111">
        <f>ROW()-ROW(Prüfkriterien_4[[#Headers],[Spalte3]])</f>
        <v>12</v>
      </c>
      <c r="D130" s="111">
        <f>(Prüfkriterien_4[Spalte2]+40)/10</f>
        <v>5.2</v>
      </c>
      <c r="E130" s="108" t="s">
        <v>202</v>
      </c>
      <c r="F130" s="110" t="s">
        <v>207</v>
      </c>
      <c r="G130" s="36" t="s">
        <v>208</v>
      </c>
      <c r="H130" s="46"/>
      <c r="I130" s="46"/>
      <c r="J130" s="46"/>
      <c r="K130" s="46"/>
      <c r="L130" s="46"/>
      <c r="M130" s="47"/>
    </row>
    <row r="131" spans="2:13" ht="42.6" customHeight="1" x14ac:dyDescent="0.2">
      <c r="B131" s="105" t="str">
        <f>CONCATENATE("4.",Prüfkriterien_4[[#This Row],[Spalte2]])</f>
        <v>4.13</v>
      </c>
      <c r="C131" s="111">
        <f>ROW()-ROW(Prüfkriterien_4[[#Headers],[Spalte3]])</f>
        <v>13</v>
      </c>
      <c r="D131" s="111">
        <f>(Prüfkriterien_4[Spalte2]+40)/10</f>
        <v>5.3</v>
      </c>
      <c r="E131" s="108" t="s">
        <v>202</v>
      </c>
      <c r="F131" s="36" t="s">
        <v>210</v>
      </c>
      <c r="G131" s="110" t="s">
        <v>211</v>
      </c>
      <c r="H131" s="46"/>
      <c r="I131" s="46"/>
      <c r="J131" s="46"/>
      <c r="K131" s="46"/>
      <c r="L131" s="46"/>
      <c r="M131" s="47"/>
    </row>
    <row r="132" spans="2:13" ht="33.75" customHeight="1" x14ac:dyDescent="0.2">
      <c r="B132" s="105" t="str">
        <f>CONCATENATE("4.",Prüfkriterien_4[[#This Row],[Spalte2]])</f>
        <v>4.14</v>
      </c>
      <c r="C132" s="111">
        <f>ROW()-ROW(Prüfkriterien_4[[#Headers],[Spalte3]])</f>
        <v>14</v>
      </c>
      <c r="D132" s="111">
        <f>(Prüfkriterien_4[Spalte2]+40)/10</f>
        <v>5.4</v>
      </c>
      <c r="E132" s="108" t="s">
        <v>202</v>
      </c>
      <c r="F132" s="110" t="s">
        <v>212</v>
      </c>
      <c r="G132" s="110"/>
      <c r="H132" s="46"/>
      <c r="I132" s="46"/>
      <c r="J132" s="46"/>
      <c r="K132" s="46"/>
      <c r="L132" s="46"/>
      <c r="M132" s="47"/>
    </row>
    <row r="133" spans="2:13" ht="51.6" customHeight="1" x14ac:dyDescent="0.2">
      <c r="B133" s="105" t="str">
        <f>CONCATENATE("4.",Prüfkriterien_4[[#This Row],[Spalte2]])</f>
        <v>4.15</v>
      </c>
      <c r="C133" s="111">
        <f>ROW()-ROW(Prüfkriterien_4[[#Headers],[Spalte3]])</f>
        <v>15</v>
      </c>
      <c r="D133" s="111">
        <f>(Prüfkriterien_4[Spalte2]+40)/10</f>
        <v>5.5</v>
      </c>
      <c r="E133" s="108" t="s">
        <v>202</v>
      </c>
      <c r="F133" s="96" t="s">
        <v>283</v>
      </c>
      <c r="G133" s="96" t="s">
        <v>213</v>
      </c>
      <c r="H133" s="46"/>
      <c r="I133" s="191" t="s">
        <v>39</v>
      </c>
      <c r="J133" s="191" t="s">
        <v>39</v>
      </c>
      <c r="K133" s="46"/>
      <c r="L133" s="191" t="s">
        <v>39</v>
      </c>
      <c r="M133" s="47"/>
    </row>
    <row r="134" spans="2:13" ht="64.150000000000006" customHeight="1" x14ac:dyDescent="0.2">
      <c r="B134" s="105" t="str">
        <f>CONCATENATE("4.",Prüfkriterien_4[[#This Row],[Spalte2]])</f>
        <v>4.16</v>
      </c>
      <c r="C134" s="111">
        <f>ROW()-ROW(Prüfkriterien_4[[#Headers],[Spalte3]])</f>
        <v>16</v>
      </c>
      <c r="D134" s="111">
        <f>(Prüfkriterien_4[Spalte2]+40)/10</f>
        <v>5.6</v>
      </c>
      <c r="E134" s="108" t="s">
        <v>202</v>
      </c>
      <c r="F134" s="96" t="s">
        <v>284</v>
      </c>
      <c r="G134" s="96" t="s">
        <v>214</v>
      </c>
      <c r="H134" s="46"/>
      <c r="I134" s="191" t="s">
        <v>39</v>
      </c>
      <c r="J134" s="191" t="s">
        <v>39</v>
      </c>
      <c r="K134" s="46"/>
      <c r="L134" s="191" t="s">
        <v>39</v>
      </c>
      <c r="M134" s="47"/>
    </row>
    <row r="135" spans="2:13" ht="42" customHeight="1" x14ac:dyDescent="0.2">
      <c r="B135" s="105" t="str">
        <f>CONCATENATE("4.",Prüfkriterien_4[[#This Row],[Spalte2]])</f>
        <v>4.17</v>
      </c>
      <c r="C135" s="111">
        <f>ROW()-ROW(Prüfkriterien_4[[#Headers],[Spalte3]])</f>
        <v>17</v>
      </c>
      <c r="D135" s="111">
        <f>(Prüfkriterien_4[Spalte2]+40)/10</f>
        <v>5.7</v>
      </c>
      <c r="E135" s="104" t="s">
        <v>209</v>
      </c>
      <c r="F135" s="96" t="s">
        <v>352</v>
      </c>
      <c r="G135" s="96" t="s">
        <v>353</v>
      </c>
      <c r="H135" s="46"/>
      <c r="I135" s="46"/>
      <c r="J135" s="46"/>
      <c r="K135" s="46"/>
      <c r="L135" s="46"/>
      <c r="M135" s="47"/>
    </row>
    <row r="136" spans="2:13" ht="49.9" customHeight="1" x14ac:dyDescent="0.2">
      <c r="B136" s="123" t="str">
        <f>CONCATENATE("4.",Prüfkriterien_4[[#This Row],[Spalte2]])</f>
        <v>4.18</v>
      </c>
      <c r="C136" s="124">
        <f>ROW()-ROW(Prüfkriterien_4[[#Headers],[Spalte3]])</f>
        <v>18</v>
      </c>
      <c r="D136" s="124">
        <f>(Prüfkriterien_4[Spalte2]+40)/10</f>
        <v>5.8</v>
      </c>
      <c r="E136" s="120" t="s">
        <v>209</v>
      </c>
      <c r="F136" s="121" t="s">
        <v>354</v>
      </c>
      <c r="G136" s="121"/>
      <c r="H136" s="77"/>
      <c r="I136" s="77"/>
      <c r="J136" s="77"/>
      <c r="K136" s="77"/>
      <c r="L136" s="77"/>
      <c r="M136" s="78"/>
    </row>
    <row r="137" spans="2:13" x14ac:dyDescent="0.2">
      <c r="B137" s="169" t="s">
        <v>215</v>
      </c>
      <c r="C137" s="170"/>
      <c r="D137" s="170"/>
      <c r="E137" s="170"/>
      <c r="F137" s="170"/>
      <c r="G137" s="170"/>
      <c r="H137" s="170"/>
      <c r="I137" s="170"/>
      <c r="J137" s="170"/>
      <c r="K137" s="170"/>
      <c r="L137" s="170"/>
      <c r="M137" s="171"/>
    </row>
    <row r="138" spans="2:13" hidden="1" x14ac:dyDescent="0.2">
      <c r="B138" s="37" t="s">
        <v>42</v>
      </c>
      <c r="C138" s="38" t="s">
        <v>43</v>
      </c>
      <c r="D138" s="38" t="s">
        <v>44</v>
      </c>
      <c r="E138" s="26" t="s">
        <v>45</v>
      </c>
      <c r="F138" s="27" t="s">
        <v>46</v>
      </c>
      <c r="G138" s="27" t="s">
        <v>49</v>
      </c>
      <c r="H138" s="28" t="s">
        <v>50</v>
      </c>
      <c r="I138" s="28" t="s">
        <v>51</v>
      </c>
      <c r="J138" s="28" t="s">
        <v>52</v>
      </c>
      <c r="K138" s="28" t="s">
        <v>53</v>
      </c>
      <c r="L138" s="28" t="s">
        <v>54</v>
      </c>
      <c r="M138" s="29" t="s">
        <v>55</v>
      </c>
    </row>
    <row r="139" spans="2:13" ht="72" customHeight="1" x14ac:dyDescent="0.2">
      <c r="B139" s="25" t="str">
        <f>CONCATENATE("5.",Prüfkriterien_5[[#This Row],[Spalte2]])</f>
        <v>5.1</v>
      </c>
      <c r="C139" s="30">
        <f>ROW()-ROW(Prüfkriterien_5[[#Headers],[Spalte3]])</f>
        <v>1</v>
      </c>
      <c r="D139" s="30">
        <f>(Prüfkriterien_5[Spalte2]+50)/10</f>
        <v>5.0999999999999996</v>
      </c>
      <c r="E139" s="108" t="s">
        <v>216</v>
      </c>
      <c r="F139" s="96" t="s">
        <v>285</v>
      </c>
      <c r="G139" s="96" t="s">
        <v>286</v>
      </c>
      <c r="H139" s="28"/>
      <c r="I139" s="28"/>
      <c r="J139" s="28"/>
      <c r="K139" s="28"/>
      <c r="L139" s="28"/>
      <c r="M139" s="29"/>
    </row>
    <row r="140" spans="2:13" ht="63" customHeight="1" x14ac:dyDescent="0.2">
      <c r="B140" s="105" t="str">
        <f>CONCATENATE("5.",Prüfkriterien_5[[#This Row],[Spalte2]])</f>
        <v>5.2</v>
      </c>
      <c r="C140" s="111">
        <f>ROW()-ROW(Prüfkriterien_5[[#Headers],[Spalte3]])</f>
        <v>2</v>
      </c>
      <c r="D140" s="111">
        <f>(Prüfkriterien_5[Spalte2]+50)/10</f>
        <v>5.2</v>
      </c>
      <c r="E140" s="108" t="s">
        <v>216</v>
      </c>
      <c r="F140" s="109" t="s">
        <v>386</v>
      </c>
      <c r="G140" s="109" t="s">
        <v>287</v>
      </c>
      <c r="H140" s="46"/>
      <c r="I140" s="46"/>
      <c r="J140" s="46"/>
      <c r="K140" s="46"/>
      <c r="L140" s="46"/>
      <c r="M140" s="47"/>
    </row>
    <row r="141" spans="2:13" ht="103.15" customHeight="1" x14ac:dyDescent="0.2">
      <c r="B141" s="25" t="str">
        <f>CONCATENATE("5.",Prüfkriterien_5[[#This Row],[Spalte2]])</f>
        <v>5.3</v>
      </c>
      <c r="C141" s="30">
        <f>ROW()-ROW(Prüfkriterien_5[[#Headers],[Spalte3]])</f>
        <v>3</v>
      </c>
      <c r="D141" s="30">
        <f>(Prüfkriterien_5[Spalte2]+50)/10</f>
        <v>5.3</v>
      </c>
      <c r="E141" s="108" t="s">
        <v>217</v>
      </c>
      <c r="F141" s="36" t="s">
        <v>218</v>
      </c>
      <c r="G141" s="36" t="s">
        <v>342</v>
      </c>
      <c r="H141" s="28"/>
      <c r="I141" s="28"/>
      <c r="J141" s="28"/>
      <c r="K141" s="28"/>
      <c r="L141" s="28"/>
      <c r="M141" s="29"/>
    </row>
    <row r="142" spans="2:13" ht="77.45" customHeight="1" x14ac:dyDescent="0.2">
      <c r="B142" s="25" t="str">
        <f>CONCATENATE("5.",Prüfkriterien_5[[#This Row],[Spalte2]])</f>
        <v>5.4</v>
      </c>
      <c r="C142" s="30">
        <f>ROW()-ROW(Prüfkriterien_5[[#Headers],[Spalte3]])</f>
        <v>4</v>
      </c>
      <c r="D142" s="30">
        <f>(Prüfkriterien_5[Spalte2]+50)/10</f>
        <v>5.4</v>
      </c>
      <c r="E142" s="108" t="s">
        <v>219</v>
      </c>
      <c r="F142" s="36" t="s">
        <v>220</v>
      </c>
      <c r="G142" s="36" t="s">
        <v>391</v>
      </c>
      <c r="H142" s="28"/>
      <c r="I142" s="28"/>
      <c r="J142" s="28"/>
      <c r="K142" s="28"/>
      <c r="L142" s="28"/>
      <c r="M142" s="29"/>
    </row>
    <row r="143" spans="2:13" ht="116.45" customHeight="1" x14ac:dyDescent="0.2">
      <c r="B143" s="25" t="str">
        <f>CONCATENATE("5.",Prüfkriterien_5[[#This Row],[Spalte2]])</f>
        <v>5.5</v>
      </c>
      <c r="C143" s="30">
        <f>ROW()-ROW(Prüfkriterien_5[[#Headers],[Spalte3]])</f>
        <v>5</v>
      </c>
      <c r="D143" s="30">
        <f>(Prüfkriterien_5[Spalte2]+50)/10</f>
        <v>5.5</v>
      </c>
      <c r="E143" s="108" t="s">
        <v>219</v>
      </c>
      <c r="F143" s="36" t="s">
        <v>221</v>
      </c>
      <c r="G143" s="36" t="s">
        <v>341</v>
      </c>
      <c r="H143" s="28"/>
      <c r="I143" s="28"/>
      <c r="J143" s="28"/>
      <c r="K143" s="28"/>
      <c r="L143" s="28"/>
      <c r="M143" s="29"/>
    </row>
    <row r="144" spans="2:13" ht="39" customHeight="1" x14ac:dyDescent="0.2">
      <c r="B144" s="25" t="str">
        <f>CONCATENATE("5.",Prüfkriterien_5[[#This Row],[Spalte2]])</f>
        <v>5.6</v>
      </c>
      <c r="C144" s="30">
        <f>ROW()-ROW(Prüfkriterien_5[[#Headers],[Spalte3]])</f>
        <v>6</v>
      </c>
      <c r="D144" s="30">
        <f>(Prüfkriterien_5[Spalte2]+50)/10</f>
        <v>5.6</v>
      </c>
      <c r="E144" s="108" t="s">
        <v>219</v>
      </c>
      <c r="F144" s="36" t="s">
        <v>222</v>
      </c>
      <c r="G144" s="36" t="s">
        <v>223</v>
      </c>
      <c r="H144" s="28"/>
      <c r="I144" s="28"/>
      <c r="J144" s="28"/>
      <c r="K144" s="28"/>
      <c r="L144" s="28"/>
      <c r="M144" s="29"/>
    </row>
    <row r="145" spans="2:13" ht="67.150000000000006" customHeight="1" x14ac:dyDescent="0.2">
      <c r="B145" s="25" t="str">
        <f>CONCATENATE("5.",Prüfkriterien_5[[#This Row],[Spalte2]])</f>
        <v>5.7</v>
      </c>
      <c r="C145" s="30">
        <f>ROW()-ROW(Prüfkriterien_5[[#Headers],[Spalte3]])</f>
        <v>7</v>
      </c>
      <c r="D145" s="30">
        <f>(Prüfkriterien_5[Spalte2]+50)/10</f>
        <v>5.7</v>
      </c>
      <c r="E145" s="113" t="s">
        <v>224</v>
      </c>
      <c r="F145" s="96" t="s">
        <v>288</v>
      </c>
      <c r="G145" s="96" t="s">
        <v>289</v>
      </c>
      <c r="H145" s="28"/>
      <c r="I145" s="28"/>
      <c r="J145" s="28"/>
      <c r="K145" s="28"/>
      <c r="L145" s="28"/>
      <c r="M145" s="29"/>
    </row>
    <row r="146" spans="2:13" ht="66.599999999999994" customHeight="1" x14ac:dyDescent="0.2">
      <c r="B146" s="25" t="str">
        <f>CONCATENATE("5.",Prüfkriterien_5[[#This Row],[Spalte2]])</f>
        <v>5.8</v>
      </c>
      <c r="C146" s="30">
        <f>ROW()-ROW(Prüfkriterien_5[[#Headers],[Spalte3]])</f>
        <v>8</v>
      </c>
      <c r="D146" s="30">
        <f>(Prüfkriterien_5[Spalte2]+50)/10</f>
        <v>5.8</v>
      </c>
      <c r="E146" s="113" t="s">
        <v>290</v>
      </c>
      <c r="F146" s="96" t="s">
        <v>291</v>
      </c>
      <c r="G146" s="96" t="s">
        <v>420</v>
      </c>
      <c r="H146" s="28"/>
      <c r="I146" s="28"/>
      <c r="J146" s="28"/>
      <c r="K146" s="28"/>
      <c r="L146" s="28"/>
      <c r="M146" s="29"/>
    </row>
    <row r="147" spans="2:13" ht="64.5" customHeight="1" x14ac:dyDescent="0.2">
      <c r="B147" s="25" t="str">
        <f>CONCATENATE("5.",Prüfkriterien_5[[#This Row],[Spalte2]])</f>
        <v>5.9</v>
      </c>
      <c r="C147" s="30">
        <f>ROW()-ROW(Prüfkriterien_5[[#Headers],[Spalte3]])</f>
        <v>9</v>
      </c>
      <c r="D147" s="30">
        <f>(Prüfkriterien_5[Spalte2]+50)/10</f>
        <v>5.9</v>
      </c>
      <c r="E147" s="113" t="s">
        <v>292</v>
      </c>
      <c r="F147" s="96" t="s">
        <v>319</v>
      </c>
      <c r="G147" s="107" t="s">
        <v>392</v>
      </c>
      <c r="H147" s="28"/>
      <c r="I147" s="28"/>
      <c r="J147" s="28"/>
      <c r="K147" s="28"/>
      <c r="L147" s="28"/>
      <c r="M147" s="29"/>
    </row>
    <row r="148" spans="2:13" ht="62.45" customHeight="1" x14ac:dyDescent="0.2">
      <c r="B148" s="25" t="str">
        <f>CONCATENATE("5.",Prüfkriterien_5[[#This Row],[Spalte2]])</f>
        <v>5.10</v>
      </c>
      <c r="C148" s="30">
        <f>ROW()-ROW(Prüfkriterien_5[[#Headers],[Spalte3]])</f>
        <v>10</v>
      </c>
      <c r="D148" s="30">
        <f>(Prüfkriterien_5[Spalte2]+50)/10</f>
        <v>6</v>
      </c>
      <c r="E148" s="113" t="s">
        <v>225</v>
      </c>
      <c r="F148" s="96" t="s">
        <v>293</v>
      </c>
      <c r="G148" s="96" t="s">
        <v>421</v>
      </c>
      <c r="H148" s="28"/>
      <c r="I148" s="28"/>
      <c r="J148" s="28"/>
      <c r="K148" s="28"/>
      <c r="L148" s="28"/>
      <c r="M148" s="29"/>
    </row>
    <row r="149" spans="2:13" ht="67.5" customHeight="1" x14ac:dyDescent="0.2">
      <c r="B149" s="25" t="str">
        <f>CONCATENATE("5.",Prüfkriterien_5[[#This Row],[Spalte2]])</f>
        <v>5.11</v>
      </c>
      <c r="C149" s="30">
        <f>ROW()-ROW(Prüfkriterien_5[[#Headers],[Spalte3]])</f>
        <v>11</v>
      </c>
      <c r="D149" s="30">
        <f>(Prüfkriterien_5[Spalte2]+50)/10</f>
        <v>6.1</v>
      </c>
      <c r="E149" s="113" t="s">
        <v>226</v>
      </c>
      <c r="F149" s="96" t="s">
        <v>294</v>
      </c>
      <c r="G149" s="96" t="s">
        <v>295</v>
      </c>
      <c r="H149" s="28"/>
      <c r="I149" s="28"/>
      <c r="J149" s="28"/>
      <c r="K149" s="28"/>
      <c r="L149" s="28"/>
      <c r="M149" s="29"/>
    </row>
    <row r="150" spans="2:13" ht="71.25" customHeight="1" x14ac:dyDescent="0.2">
      <c r="B150" s="25" t="str">
        <f>CONCATENATE("5.",Prüfkriterien_5[[#This Row],[Spalte2]])</f>
        <v>5.12</v>
      </c>
      <c r="C150" s="30">
        <f>ROW()-ROW(Prüfkriterien_5[[#Headers],[Spalte3]])</f>
        <v>12</v>
      </c>
      <c r="D150" s="30">
        <f>(Prüfkriterien_5[Spalte2]+50)/10</f>
        <v>6.2</v>
      </c>
      <c r="E150" s="113" t="s">
        <v>227</v>
      </c>
      <c r="F150" s="109" t="s">
        <v>317</v>
      </c>
      <c r="G150" s="109" t="s">
        <v>296</v>
      </c>
      <c r="H150" s="28"/>
      <c r="I150" s="28"/>
      <c r="J150" s="28"/>
      <c r="K150" s="28"/>
      <c r="L150" s="28"/>
      <c r="M150" s="29"/>
    </row>
    <row r="151" spans="2:13" ht="76.900000000000006" customHeight="1" x14ac:dyDescent="0.2">
      <c r="B151" s="25" t="str">
        <f>CONCATENATE("5.",Prüfkriterien_5[[#This Row],[Spalte2]])</f>
        <v>5.13</v>
      </c>
      <c r="C151" s="30">
        <f>ROW()-ROW(Prüfkriterien_5[[#Headers],[Spalte3]])</f>
        <v>13</v>
      </c>
      <c r="D151" s="30">
        <f>(Prüfkriterien_5[Spalte2]+50)/10</f>
        <v>6.3</v>
      </c>
      <c r="E151" s="113" t="s">
        <v>228</v>
      </c>
      <c r="F151" s="96" t="s">
        <v>297</v>
      </c>
      <c r="G151" s="107" t="s">
        <v>298</v>
      </c>
      <c r="H151" s="28"/>
      <c r="I151" s="28"/>
      <c r="J151" s="28"/>
      <c r="K151" s="28"/>
      <c r="L151" s="28"/>
      <c r="M151" s="29"/>
    </row>
    <row r="152" spans="2:13" ht="145.9" customHeight="1" x14ac:dyDescent="0.2">
      <c r="B152" s="25" t="str">
        <f>CONCATENATE("5.",Prüfkriterien_5[[#This Row],[Spalte2]])</f>
        <v>5.14</v>
      </c>
      <c r="C152" s="30">
        <f>ROW()-ROW(Prüfkriterien_5[[#Headers],[Spalte3]])</f>
        <v>14</v>
      </c>
      <c r="D152" s="30">
        <f>(Prüfkriterien_5[Spalte2]+50)/10</f>
        <v>6.4</v>
      </c>
      <c r="E152" s="113" t="s">
        <v>229</v>
      </c>
      <c r="F152" s="107" t="s">
        <v>299</v>
      </c>
      <c r="G152" s="125" t="s">
        <v>402</v>
      </c>
      <c r="H152" s="28"/>
      <c r="I152" s="28"/>
      <c r="J152" s="28"/>
      <c r="K152" s="28"/>
      <c r="L152" s="28"/>
      <c r="M152" s="29"/>
    </row>
    <row r="153" spans="2:13" ht="89.45" customHeight="1" x14ac:dyDescent="0.2">
      <c r="B153" s="25" t="str">
        <f>CONCATENATE("5.",Prüfkriterien_5[[#This Row],[Spalte2]])</f>
        <v>5.15</v>
      </c>
      <c r="C153" s="30">
        <f>ROW()-ROW(Prüfkriterien_5[[#Headers],[Spalte3]])</f>
        <v>15</v>
      </c>
      <c r="D153" s="30">
        <f>(Prüfkriterien_5[Spalte2]+50)/10</f>
        <v>6.5</v>
      </c>
      <c r="E153" s="113" t="s">
        <v>422</v>
      </c>
      <c r="F153" s="107" t="s">
        <v>302</v>
      </c>
      <c r="G153" s="96" t="s">
        <v>303</v>
      </c>
      <c r="H153" s="28"/>
      <c r="I153" s="28"/>
      <c r="J153" s="28"/>
      <c r="K153" s="28"/>
      <c r="L153" s="28"/>
      <c r="M153" s="29"/>
    </row>
    <row r="154" spans="2:13" ht="87.6" customHeight="1" x14ac:dyDescent="0.2">
      <c r="B154" s="25" t="str">
        <f>CONCATENATE("5.",Prüfkriterien_5[[#This Row],[Spalte2]])</f>
        <v>5.16</v>
      </c>
      <c r="C154" s="30">
        <f>ROW()-ROW(Prüfkriterien_5[[#Headers],[Spalte3]])</f>
        <v>16</v>
      </c>
      <c r="D154" s="30">
        <f>(Prüfkriterien_5[Spalte2]+50)/10</f>
        <v>6.6</v>
      </c>
      <c r="E154" s="113" t="s">
        <v>422</v>
      </c>
      <c r="F154" s="107" t="s">
        <v>304</v>
      </c>
      <c r="G154" s="96" t="s">
        <v>305</v>
      </c>
      <c r="H154" s="28"/>
      <c r="I154" s="28"/>
      <c r="J154" s="28"/>
      <c r="K154" s="28"/>
      <c r="L154" s="28"/>
      <c r="M154" s="29"/>
    </row>
    <row r="155" spans="2:13" ht="89.25" customHeight="1" x14ac:dyDescent="0.2">
      <c r="B155" s="25" t="str">
        <f>CONCATENATE("5.",Prüfkriterien_5[[#This Row],[Spalte2]])</f>
        <v>5.17</v>
      </c>
      <c r="C155" s="30">
        <f>ROW()-ROW(Prüfkriterien_5[[#Headers],[Spalte3]])</f>
        <v>17</v>
      </c>
      <c r="D155" s="30">
        <f>(Prüfkriterien_5[Spalte2]+50)/10</f>
        <v>6.7</v>
      </c>
      <c r="E155" s="113" t="s">
        <v>422</v>
      </c>
      <c r="F155" s="107" t="s">
        <v>300</v>
      </c>
      <c r="G155" s="96" t="s">
        <v>306</v>
      </c>
      <c r="H155" s="28"/>
      <c r="I155" s="28"/>
      <c r="J155" s="28"/>
      <c r="K155" s="28"/>
      <c r="L155" s="28"/>
      <c r="M155" s="29"/>
    </row>
    <row r="156" spans="2:13" ht="104.25" customHeight="1" x14ac:dyDescent="0.2">
      <c r="B156" s="25" t="str">
        <f>CONCATENATE("5.",Prüfkriterien_5[[#This Row],[Spalte2]])</f>
        <v>5.18</v>
      </c>
      <c r="C156" s="30">
        <f>ROW()-ROW(Prüfkriterien_5[[#Headers],[Spalte3]])</f>
        <v>18</v>
      </c>
      <c r="D156" s="30">
        <f>(Prüfkriterien_5[Spalte2]+50)/10</f>
        <v>6.8</v>
      </c>
      <c r="E156" s="113" t="s">
        <v>422</v>
      </c>
      <c r="F156" s="96" t="s">
        <v>301</v>
      </c>
      <c r="G156" s="96" t="s">
        <v>307</v>
      </c>
      <c r="H156" s="28"/>
      <c r="I156" s="28"/>
      <c r="J156" s="28"/>
      <c r="K156" s="28"/>
      <c r="L156" s="28"/>
      <c r="M156" s="29"/>
    </row>
    <row r="157" spans="2:13" ht="71.25" customHeight="1" x14ac:dyDescent="0.2">
      <c r="B157" s="25" t="str">
        <f>CONCATENATE("5.",Prüfkriterien_5[[#This Row],[Spalte2]])</f>
        <v>5.19</v>
      </c>
      <c r="C157" s="30">
        <f>ROW()-ROW(Prüfkriterien_5[[#Headers],[Spalte3]])</f>
        <v>19</v>
      </c>
      <c r="D157" s="30">
        <f>(Prüfkriterien_5[Spalte2]+50)/10</f>
        <v>6.9</v>
      </c>
      <c r="E157" s="113" t="s">
        <v>422</v>
      </c>
      <c r="F157" s="96" t="s">
        <v>308</v>
      </c>
      <c r="G157" s="96" t="s">
        <v>309</v>
      </c>
      <c r="H157" s="28"/>
      <c r="I157" s="28"/>
      <c r="J157" s="28"/>
      <c r="K157" s="28"/>
      <c r="L157" s="28"/>
      <c r="M157" s="29"/>
    </row>
    <row r="158" spans="2:13" ht="84.6" customHeight="1" x14ac:dyDescent="0.2">
      <c r="B158" s="25" t="str">
        <f>CONCATENATE("5.",Prüfkriterien_5[[#This Row],[Spalte2]])</f>
        <v>5.20</v>
      </c>
      <c r="C158" s="30">
        <f>ROW()-ROW(Prüfkriterien_5[[#Headers],[Spalte3]])</f>
        <v>20</v>
      </c>
      <c r="D158" s="30">
        <f>(Prüfkriterien_5[Spalte2]+50)/10</f>
        <v>7</v>
      </c>
      <c r="E158" s="113" t="s">
        <v>422</v>
      </c>
      <c r="F158" s="96" t="s">
        <v>310</v>
      </c>
      <c r="G158" s="96" t="s">
        <v>311</v>
      </c>
      <c r="H158" s="28"/>
      <c r="I158" s="28"/>
      <c r="J158" s="28"/>
      <c r="K158" s="28"/>
      <c r="L158" s="28"/>
      <c r="M158" s="29"/>
    </row>
    <row r="159" spans="2:13" ht="92.45" customHeight="1" x14ac:dyDescent="0.2">
      <c r="B159" s="105" t="str">
        <f>CONCATENATE("5.",Prüfkriterien_5[[#This Row],[Spalte2]])</f>
        <v>5.21</v>
      </c>
      <c r="C159" s="111">
        <f>ROW()-ROW(Prüfkriterien_5[[#Headers],[Spalte3]])</f>
        <v>21</v>
      </c>
      <c r="D159" s="111">
        <f>(Prüfkriterien_5[Spalte2]+50)/10</f>
        <v>7.1</v>
      </c>
      <c r="E159" s="113" t="s">
        <v>422</v>
      </c>
      <c r="F159" s="96" t="s">
        <v>312</v>
      </c>
      <c r="G159" s="96" t="s">
        <v>313</v>
      </c>
      <c r="H159" s="46"/>
      <c r="I159" s="46"/>
      <c r="J159" s="46"/>
      <c r="K159" s="46"/>
      <c r="L159" s="46"/>
      <c r="M159" s="47"/>
    </row>
    <row r="160" spans="2:13" x14ac:dyDescent="0.2">
      <c r="B160" s="169" t="s">
        <v>230</v>
      </c>
      <c r="C160" s="170"/>
      <c r="D160" s="170"/>
      <c r="E160" s="170"/>
      <c r="F160" s="170"/>
      <c r="G160" s="170"/>
      <c r="H160" s="170"/>
      <c r="I160" s="170"/>
      <c r="J160" s="170"/>
      <c r="K160" s="170"/>
      <c r="L160" s="170"/>
      <c r="M160" s="171"/>
    </row>
    <row r="161" spans="2:13" hidden="1" x14ac:dyDescent="0.2">
      <c r="B161" s="37" t="s">
        <v>42</v>
      </c>
      <c r="C161" s="38" t="s">
        <v>43</v>
      </c>
      <c r="D161" s="38" t="s">
        <v>44</v>
      </c>
      <c r="E161" s="26" t="s">
        <v>45</v>
      </c>
      <c r="F161" s="27" t="s">
        <v>46</v>
      </c>
      <c r="G161" s="27" t="s">
        <v>49</v>
      </c>
      <c r="H161" s="28" t="s">
        <v>50</v>
      </c>
      <c r="I161" s="28" t="s">
        <v>51</v>
      </c>
      <c r="J161" s="28" t="s">
        <v>52</v>
      </c>
      <c r="K161" s="28" t="s">
        <v>53</v>
      </c>
      <c r="L161" s="28" t="s">
        <v>54</v>
      </c>
      <c r="M161" s="29" t="s">
        <v>55</v>
      </c>
    </row>
    <row r="162" spans="2:13" ht="32.25" customHeight="1" x14ac:dyDescent="0.2">
      <c r="B162" s="25" t="str">
        <f>CONCATENATE("6.",Prüfkriterien_6[[#This Row],[Spalte2]])</f>
        <v>6.1</v>
      </c>
      <c r="C162" s="30">
        <f>ROW()-ROW(Prüfkriterien_6[[#Headers],[Spalte3]])</f>
        <v>1</v>
      </c>
      <c r="D162" s="30">
        <f>(Prüfkriterien_6[Spalte2]+60)/10</f>
        <v>6.1</v>
      </c>
      <c r="E162" s="108" t="s">
        <v>231</v>
      </c>
      <c r="F162" s="36" t="s">
        <v>233</v>
      </c>
      <c r="G162" s="36" t="s">
        <v>393</v>
      </c>
      <c r="H162" s="28"/>
      <c r="I162" s="28"/>
      <c r="J162" s="28"/>
      <c r="K162" s="28"/>
      <c r="L162" s="28"/>
      <c r="M162" s="29"/>
    </row>
    <row r="163" spans="2:13" ht="46.5" customHeight="1" x14ac:dyDescent="0.2">
      <c r="B163" s="105" t="str">
        <f>CONCATENATE("6.",Prüfkriterien_6[[#This Row],[Spalte2]])</f>
        <v>6.2</v>
      </c>
      <c r="C163" s="111">
        <f>ROW()-ROW(Prüfkriterien_6[[#Headers],[Spalte3]])</f>
        <v>2</v>
      </c>
      <c r="D163" s="111">
        <f>(Prüfkriterien_6[Spalte2]+60)/10</f>
        <v>6.2</v>
      </c>
      <c r="E163" s="108" t="s">
        <v>231</v>
      </c>
      <c r="F163" s="36" t="s">
        <v>370</v>
      </c>
      <c r="G163" s="36" t="s">
        <v>393</v>
      </c>
      <c r="H163" s="46"/>
      <c r="I163" s="46"/>
      <c r="J163" s="46"/>
      <c r="K163" s="46"/>
      <c r="L163" s="46"/>
      <c r="M163" s="47"/>
    </row>
    <row r="164" spans="2:13" ht="36.75" customHeight="1" x14ac:dyDescent="0.2">
      <c r="B164" s="25" t="str">
        <f>CONCATENATE("6.",Prüfkriterien_6[[#This Row],[Spalte2]])</f>
        <v>6.3</v>
      </c>
      <c r="C164" s="30">
        <f>ROW()-ROW(Prüfkriterien_6[[#Headers],[Spalte3]])</f>
        <v>3</v>
      </c>
      <c r="D164" s="30">
        <f>(Prüfkriterien_6[Spalte2]+60)/10</f>
        <v>6.3</v>
      </c>
      <c r="E164" s="108" t="s">
        <v>231</v>
      </c>
      <c r="F164" s="36" t="s">
        <v>234</v>
      </c>
      <c r="G164" s="36" t="s">
        <v>393</v>
      </c>
      <c r="H164" s="28"/>
      <c r="I164" s="28"/>
      <c r="J164" s="28"/>
      <c r="K164" s="28"/>
      <c r="L164" s="28"/>
      <c r="M164" s="29"/>
    </row>
    <row r="165" spans="2:13" ht="72" customHeight="1" x14ac:dyDescent="0.2">
      <c r="B165" s="25" t="str">
        <f>CONCATENATE("6.",Prüfkriterien_6[[#This Row],[Spalte2]])</f>
        <v>6.4</v>
      </c>
      <c r="C165" s="30">
        <f>ROW()-ROW(Prüfkriterien_6[[#Headers],[Spalte3]])</f>
        <v>4</v>
      </c>
      <c r="D165" s="30">
        <f>(Prüfkriterien_6[Spalte2]+60)/10</f>
        <v>6.4</v>
      </c>
      <c r="E165" s="108" t="s">
        <v>231</v>
      </c>
      <c r="F165" s="36" t="s">
        <v>235</v>
      </c>
      <c r="G165" s="36" t="s">
        <v>394</v>
      </c>
      <c r="H165" s="28"/>
      <c r="I165" s="28"/>
      <c r="J165" s="28"/>
      <c r="K165" s="28"/>
      <c r="L165" s="28"/>
      <c r="M165" s="29"/>
    </row>
    <row r="166" spans="2:13" ht="70.5" customHeight="1" x14ac:dyDescent="0.2">
      <c r="B166" s="25" t="str">
        <f>CONCATENATE("6.",Prüfkriterien_6[[#This Row],[Spalte2]])</f>
        <v>6.5</v>
      </c>
      <c r="C166" s="30">
        <f>ROW()-ROW(Prüfkriterien_6[[#Headers],[Spalte3]])</f>
        <v>5</v>
      </c>
      <c r="D166" s="30">
        <f>(Prüfkriterien_6[Spalte2]+60)/10</f>
        <v>6.5</v>
      </c>
      <c r="E166" s="108" t="s">
        <v>231</v>
      </c>
      <c r="F166" s="36" t="s">
        <v>236</v>
      </c>
      <c r="G166" s="36" t="s">
        <v>345</v>
      </c>
      <c r="H166" s="28"/>
      <c r="I166" s="28"/>
      <c r="J166" s="28"/>
      <c r="K166" s="28"/>
      <c r="L166" s="28"/>
      <c r="M166" s="29"/>
    </row>
    <row r="167" spans="2:13" ht="41.45" customHeight="1" x14ac:dyDescent="0.2">
      <c r="B167" s="25" t="str">
        <f>CONCATENATE("6.",Prüfkriterien_6[[#This Row],[Spalte2]])</f>
        <v>6.6</v>
      </c>
      <c r="C167" s="30">
        <f>ROW()-ROW(Prüfkriterien_6[[#Headers],[Spalte3]])</f>
        <v>6</v>
      </c>
      <c r="D167" s="30">
        <f>(Prüfkriterien_6[Spalte2]+60)/10</f>
        <v>6.6</v>
      </c>
      <c r="E167" s="108" t="s">
        <v>231</v>
      </c>
      <c r="F167" s="36" t="s">
        <v>237</v>
      </c>
      <c r="G167" s="36" t="s">
        <v>254</v>
      </c>
      <c r="H167" s="28"/>
      <c r="I167" s="28"/>
      <c r="J167" s="28"/>
      <c r="K167" s="28"/>
      <c r="L167" s="28"/>
      <c r="M167" s="29"/>
    </row>
    <row r="168" spans="2:13" ht="63.75" customHeight="1" x14ac:dyDescent="0.2">
      <c r="B168" s="25" t="str">
        <f>CONCATENATE("6.",Prüfkriterien_6[[#This Row],[Spalte2]])</f>
        <v>6.7</v>
      </c>
      <c r="C168" s="30">
        <f>ROW()-ROW(Prüfkriterien_6[[#Headers],[Spalte3]])</f>
        <v>7</v>
      </c>
      <c r="D168" s="30">
        <f>(Prüfkriterien_6[Spalte2]+60)/10</f>
        <v>6.7</v>
      </c>
      <c r="E168" s="108" t="s">
        <v>231</v>
      </c>
      <c r="F168" s="36" t="s">
        <v>238</v>
      </c>
      <c r="G168" s="36" t="s">
        <v>314</v>
      </c>
      <c r="H168" s="28"/>
      <c r="I168" s="31" t="s">
        <v>39</v>
      </c>
      <c r="J168" s="31" t="s">
        <v>39</v>
      </c>
      <c r="K168" s="28"/>
      <c r="L168" s="28"/>
      <c r="M168" s="29"/>
    </row>
    <row r="169" spans="2:13" ht="61.5" customHeight="1" x14ac:dyDescent="0.2">
      <c r="B169" s="25" t="str">
        <f>CONCATENATE("6.",Prüfkriterien_6[[#This Row],[Spalte2]])</f>
        <v>6.8</v>
      </c>
      <c r="C169" s="30">
        <f>ROW()-ROW(Prüfkriterien_6[[#Headers],[Spalte3]])</f>
        <v>8</v>
      </c>
      <c r="D169" s="30">
        <f>(Prüfkriterien_6[Spalte2]+60)/10</f>
        <v>6.8</v>
      </c>
      <c r="E169" s="108" t="s">
        <v>231</v>
      </c>
      <c r="F169" s="36" t="s">
        <v>239</v>
      </c>
      <c r="G169" s="36" t="s">
        <v>315</v>
      </c>
      <c r="H169" s="28"/>
      <c r="I169" s="31" t="s">
        <v>39</v>
      </c>
      <c r="J169" s="31" t="s">
        <v>39</v>
      </c>
      <c r="K169" s="28"/>
      <c r="L169" s="28"/>
      <c r="M169" s="29"/>
    </row>
    <row r="170" spans="2:13" ht="29.25" customHeight="1" x14ac:dyDescent="0.2">
      <c r="B170" s="25" t="str">
        <f>CONCATENATE("6.",Prüfkriterien_6[[#This Row],[Spalte2]])</f>
        <v>6.9</v>
      </c>
      <c r="C170" s="30">
        <f>ROW()-ROW(Prüfkriterien_6[[#Headers],[Spalte3]])</f>
        <v>9</v>
      </c>
      <c r="D170" s="30">
        <f>(Prüfkriterien_6[Spalte2]+60)/10</f>
        <v>6.9</v>
      </c>
      <c r="E170" s="108" t="s">
        <v>231</v>
      </c>
      <c r="F170" s="36" t="s">
        <v>240</v>
      </c>
      <c r="G170" s="36" t="s">
        <v>393</v>
      </c>
      <c r="H170" s="28"/>
      <c r="I170" s="28"/>
      <c r="J170" s="28"/>
      <c r="K170" s="28"/>
      <c r="L170" s="28"/>
      <c r="M170" s="29"/>
    </row>
    <row r="171" spans="2:13" ht="63.75" x14ac:dyDescent="0.2">
      <c r="B171" s="25" t="str">
        <f>CONCATENATE("6.",Prüfkriterien_6[[#This Row],[Spalte2]])</f>
        <v>6.10</v>
      </c>
      <c r="C171" s="30">
        <f>ROW()-ROW(Prüfkriterien_6[[#Headers],[Spalte3]])</f>
        <v>10</v>
      </c>
      <c r="D171" s="30">
        <f>(Prüfkriterien_6[Spalte2]+60)/10</f>
        <v>7</v>
      </c>
      <c r="E171" s="108" t="s">
        <v>231</v>
      </c>
      <c r="F171" s="36" t="s">
        <v>241</v>
      </c>
      <c r="G171" s="36" t="s">
        <v>395</v>
      </c>
      <c r="H171" s="28"/>
      <c r="I171" s="28"/>
      <c r="J171" s="28"/>
      <c r="K171" s="28"/>
      <c r="L171" s="28"/>
      <c r="M171" s="29"/>
    </row>
    <row r="172" spans="2:13" ht="38.25" x14ac:dyDescent="0.2">
      <c r="B172" s="25" t="str">
        <f>CONCATENATE("6.",Prüfkriterien_6[[#This Row],[Spalte2]])</f>
        <v>6.11</v>
      </c>
      <c r="C172" s="30">
        <f>ROW()-ROW(Prüfkriterien_6[[#Headers],[Spalte3]])</f>
        <v>11</v>
      </c>
      <c r="D172" s="30">
        <f>(Prüfkriterien_6[Spalte2]+60)/10</f>
        <v>7.1</v>
      </c>
      <c r="E172" s="108" t="s">
        <v>232</v>
      </c>
      <c r="F172" s="107" t="s">
        <v>349</v>
      </c>
      <c r="G172" s="36" t="s">
        <v>396</v>
      </c>
      <c r="H172" s="28"/>
      <c r="I172" s="28"/>
      <c r="J172" s="28"/>
      <c r="K172" s="28"/>
      <c r="L172" s="28"/>
      <c r="M172" s="29"/>
    </row>
    <row r="173" spans="2:13" ht="76.900000000000006" customHeight="1" x14ac:dyDescent="0.2">
      <c r="B173" s="25" t="str">
        <f>CONCATENATE("6.",Prüfkriterien_6[[#This Row],[Spalte2]])</f>
        <v>6.12</v>
      </c>
      <c r="C173" s="30">
        <f>ROW()-ROW(Prüfkriterien_6[[#Headers],[Spalte3]])</f>
        <v>12</v>
      </c>
      <c r="D173" s="30">
        <f>(Prüfkriterien_6[Spalte2]+60)/10</f>
        <v>7.2</v>
      </c>
      <c r="E173" s="108" t="s">
        <v>232</v>
      </c>
      <c r="F173" s="36" t="s">
        <v>242</v>
      </c>
      <c r="G173" s="36" t="s">
        <v>346</v>
      </c>
      <c r="H173" s="28"/>
      <c r="I173" s="28"/>
      <c r="J173" s="28"/>
      <c r="K173" s="28"/>
      <c r="L173" s="28"/>
      <c r="M173" s="29"/>
    </row>
    <row r="174" spans="2:13" ht="36.6" customHeight="1" x14ac:dyDescent="0.2">
      <c r="B174" s="25" t="str">
        <f>CONCATENATE("6.",Prüfkriterien_6[[#This Row],[Spalte2]])</f>
        <v>6.13</v>
      </c>
      <c r="C174" s="30">
        <f>ROW()-ROW(Prüfkriterien_6[[#Headers],[Spalte3]])</f>
        <v>13</v>
      </c>
      <c r="D174" s="30">
        <f>(Prüfkriterien_6[Spalte2]+60)/10</f>
        <v>7.3</v>
      </c>
      <c r="E174" s="108" t="s">
        <v>232</v>
      </c>
      <c r="F174" s="36" t="s">
        <v>374</v>
      </c>
      <c r="G174" s="36" t="s">
        <v>397</v>
      </c>
      <c r="H174" s="28"/>
      <c r="I174" s="28"/>
      <c r="J174" s="28"/>
      <c r="K174" s="28"/>
      <c r="L174" s="28"/>
      <c r="M174" s="29"/>
    </row>
    <row r="175" spans="2:13" ht="50.25" customHeight="1" x14ac:dyDescent="0.2">
      <c r="B175" s="105" t="str">
        <f>CONCATENATE("6.",Prüfkriterien_6[[#This Row],[Spalte2]])</f>
        <v>6.14</v>
      </c>
      <c r="C175" s="111">
        <f>ROW()-ROW(Prüfkriterien_6[[#Headers],[Spalte3]])</f>
        <v>14</v>
      </c>
      <c r="D175" s="111">
        <f>(Prüfkriterien_6[Spalte2]+60)/10</f>
        <v>7.4</v>
      </c>
      <c r="E175" s="108" t="s">
        <v>232</v>
      </c>
      <c r="F175" s="36" t="s">
        <v>375</v>
      </c>
      <c r="G175" s="36" t="s">
        <v>398</v>
      </c>
      <c r="H175" s="46"/>
      <c r="I175" s="46"/>
      <c r="J175" s="46"/>
      <c r="K175" s="46"/>
      <c r="L175" s="46"/>
      <c r="M175" s="47"/>
    </row>
    <row r="176" spans="2:13" x14ac:dyDescent="0.2">
      <c r="B176" s="169" t="s">
        <v>243</v>
      </c>
      <c r="C176" s="170"/>
      <c r="D176" s="170"/>
      <c r="E176" s="170"/>
      <c r="F176" s="170"/>
      <c r="G176" s="170"/>
      <c r="H176" s="170"/>
      <c r="I176" s="170"/>
      <c r="J176" s="170"/>
      <c r="K176" s="170"/>
      <c r="L176" s="170"/>
      <c r="M176" s="171"/>
    </row>
    <row r="177" spans="2:13" hidden="1" x14ac:dyDescent="0.2">
      <c r="B177" s="37" t="s">
        <v>42</v>
      </c>
      <c r="C177" s="38" t="s">
        <v>43</v>
      </c>
      <c r="D177" s="38" t="s">
        <v>44</v>
      </c>
      <c r="E177" s="26" t="s">
        <v>45</v>
      </c>
      <c r="F177" s="27" t="s">
        <v>46</v>
      </c>
      <c r="G177" s="27" t="s">
        <v>49</v>
      </c>
      <c r="H177" s="28" t="s">
        <v>50</v>
      </c>
      <c r="I177" s="28" t="s">
        <v>51</v>
      </c>
      <c r="J177" s="28" t="s">
        <v>52</v>
      </c>
      <c r="K177" s="28" t="s">
        <v>53</v>
      </c>
      <c r="L177" s="28" t="s">
        <v>54</v>
      </c>
      <c r="M177" s="29" t="s">
        <v>55</v>
      </c>
    </row>
    <row r="178" spans="2:13" ht="51.75" customHeight="1" x14ac:dyDescent="0.2">
      <c r="B178" s="25" t="str">
        <f>CONCATENATE("7.",Prüfkriterien_7[[#This Row],[Spalte2]])</f>
        <v>7.1</v>
      </c>
      <c r="C178" s="30">
        <f>ROW()-ROW(Prüfkriterien_7[[#Headers],[Spalte3]])</f>
        <v>1</v>
      </c>
      <c r="D178" s="30">
        <f>(Prüfkriterien_7[Spalte2]+70)/10</f>
        <v>7.1</v>
      </c>
      <c r="E178" s="108" t="s">
        <v>245</v>
      </c>
      <c r="F178" s="96" t="s">
        <v>244</v>
      </c>
      <c r="G178" s="96" t="s">
        <v>408</v>
      </c>
      <c r="H178" s="28"/>
      <c r="I178" s="28"/>
      <c r="J178" s="28"/>
      <c r="K178" s="28"/>
      <c r="L178" s="28"/>
      <c r="M178" s="29"/>
    </row>
    <row r="179" spans="2:13" ht="62.45" customHeight="1" x14ac:dyDescent="0.2">
      <c r="B179" s="105" t="str">
        <f>CONCATENATE("7.",Prüfkriterien_7[[#This Row],[Spalte2]])</f>
        <v>7.2</v>
      </c>
      <c r="C179" s="111">
        <f>ROW()-ROW(Prüfkriterien_7[[#Headers],[Spalte3]])</f>
        <v>2</v>
      </c>
      <c r="D179" s="111">
        <f>(Prüfkriterien_7[Spalte2]+70)/10</f>
        <v>7.2</v>
      </c>
      <c r="E179" s="108" t="s">
        <v>246</v>
      </c>
      <c r="F179" s="96" t="s">
        <v>401</v>
      </c>
      <c r="G179" s="96" t="s">
        <v>409</v>
      </c>
      <c r="H179" s="46"/>
      <c r="I179" s="46"/>
      <c r="J179" s="46"/>
      <c r="K179" s="46"/>
      <c r="L179" s="46"/>
      <c r="M179" s="47"/>
    </row>
    <row r="180" spans="2:13" ht="46.9" customHeight="1" x14ac:dyDescent="0.2">
      <c r="B180" s="105" t="str">
        <f>CONCATENATE("7.",Prüfkriterien_7[[#This Row],[Spalte2]])</f>
        <v>7.3</v>
      </c>
      <c r="C180" s="111">
        <f>ROW()-ROW(Prüfkriterien_7[[#Headers],[Spalte3]])</f>
        <v>3</v>
      </c>
      <c r="D180" s="111">
        <f>(Prüfkriterien_7[Spalte2]+70)/10</f>
        <v>7.3</v>
      </c>
      <c r="E180" s="108" t="s">
        <v>248</v>
      </c>
      <c r="F180" s="96" t="s">
        <v>247</v>
      </c>
      <c r="G180" s="96" t="s">
        <v>410</v>
      </c>
      <c r="H180" s="46"/>
      <c r="I180" s="46"/>
      <c r="J180" s="46"/>
      <c r="K180" s="46"/>
      <c r="L180" s="46"/>
      <c r="M180" s="47"/>
    </row>
    <row r="181" spans="2:13" ht="75" customHeight="1" x14ac:dyDescent="0.2">
      <c r="B181" s="105" t="str">
        <f>CONCATENATE("7.",Prüfkriterien_7[[#This Row],[Spalte2]])</f>
        <v>7.4</v>
      </c>
      <c r="C181" s="111">
        <f>ROW()-ROW(Prüfkriterien_7[[#Headers],[Spalte3]])</f>
        <v>4</v>
      </c>
      <c r="D181" s="111">
        <f>(Prüfkriterien_7[Spalte2]+70)/10</f>
        <v>7.4</v>
      </c>
      <c r="E181" s="108" t="s">
        <v>248</v>
      </c>
      <c r="F181" s="107" t="s">
        <v>252</v>
      </c>
      <c r="G181" s="96" t="s">
        <v>411</v>
      </c>
      <c r="H181" s="46"/>
      <c r="I181" s="46"/>
      <c r="J181" s="46"/>
      <c r="K181" s="46"/>
      <c r="L181" s="46"/>
      <c r="M181" s="47"/>
    </row>
    <row r="182" spans="2:13" ht="60" customHeight="1" x14ac:dyDescent="0.2">
      <c r="B182" s="105" t="str">
        <f>CONCATENATE("7.",Prüfkriterien_7[[#This Row],[Spalte2]])</f>
        <v>7.5</v>
      </c>
      <c r="C182" s="111">
        <f>ROW()-ROW(Prüfkriterien_7[[#Headers],[Spalte3]])</f>
        <v>5</v>
      </c>
      <c r="D182" s="111">
        <f>(Prüfkriterien_7[Spalte2]+70)/10</f>
        <v>7.5</v>
      </c>
      <c r="E182" s="108" t="s">
        <v>248</v>
      </c>
      <c r="F182" s="36" t="s">
        <v>249</v>
      </c>
      <c r="G182" s="96" t="s">
        <v>412</v>
      </c>
      <c r="H182" s="46"/>
      <c r="I182" s="46"/>
      <c r="J182" s="46"/>
      <c r="K182" s="46"/>
      <c r="L182" s="46"/>
      <c r="M182" s="47"/>
    </row>
    <row r="183" spans="2:13" ht="62.25" customHeight="1" x14ac:dyDescent="0.2">
      <c r="B183" s="25" t="str">
        <f>CONCATENATE("7.",Prüfkriterien_7[[#This Row],[Spalte2]])</f>
        <v>7.6</v>
      </c>
      <c r="C183" s="30">
        <f>ROW()-ROW(Prüfkriterien_7[[#Headers],[Spalte3]])</f>
        <v>6</v>
      </c>
      <c r="D183" s="30">
        <f>(Prüfkriterien_7[Spalte2]+70)/10</f>
        <v>7.6</v>
      </c>
      <c r="E183" s="108" t="s">
        <v>248</v>
      </c>
      <c r="F183" s="36" t="s">
        <v>413</v>
      </c>
      <c r="G183" s="96" t="s">
        <v>412</v>
      </c>
      <c r="H183" s="28"/>
      <c r="I183" s="28"/>
      <c r="J183" s="28"/>
      <c r="K183" s="28"/>
      <c r="L183" s="28"/>
      <c r="M183" s="29"/>
    </row>
    <row r="184" spans="2:13" ht="58.9" customHeight="1" x14ac:dyDescent="0.2">
      <c r="B184" s="25" t="str">
        <f>CONCATENATE("7.",Prüfkriterien_7[[#This Row],[Spalte2]])</f>
        <v>7.7</v>
      </c>
      <c r="C184" s="30">
        <f>ROW()-ROW(Prüfkriterien_7[[#Headers],[Spalte3]])</f>
        <v>7</v>
      </c>
      <c r="D184" s="30">
        <f>(Prüfkriterien_7[Spalte2]+70)/10</f>
        <v>7.7</v>
      </c>
      <c r="E184" s="108" t="s">
        <v>248</v>
      </c>
      <c r="F184" s="36" t="s">
        <v>414</v>
      </c>
      <c r="G184" s="96" t="s">
        <v>412</v>
      </c>
      <c r="H184" s="28"/>
      <c r="I184" s="31" t="s">
        <v>39</v>
      </c>
      <c r="J184" s="31" t="s">
        <v>39</v>
      </c>
      <c r="K184" s="28"/>
      <c r="L184" s="28"/>
      <c r="M184" s="29"/>
    </row>
    <row r="185" spans="2:13" ht="102.6" customHeight="1" x14ac:dyDescent="0.2">
      <c r="B185" s="105" t="str">
        <f>CONCATENATE("7.",Prüfkriterien_7[[#This Row],[Spalte2]])</f>
        <v>7.8</v>
      </c>
      <c r="C185" s="111">
        <f>ROW()-ROW(Prüfkriterien_7[[#Headers],[Spalte3]])</f>
        <v>8</v>
      </c>
      <c r="D185" s="111">
        <f>(Prüfkriterien_7[Spalte2]+70)/10</f>
        <v>7.8</v>
      </c>
      <c r="E185" s="108" t="s">
        <v>248</v>
      </c>
      <c r="F185" s="36" t="s">
        <v>250</v>
      </c>
      <c r="G185" s="126" t="s">
        <v>415</v>
      </c>
      <c r="H185" s="46"/>
      <c r="I185" s="191" t="s">
        <v>39</v>
      </c>
      <c r="J185" s="191" t="s">
        <v>39</v>
      </c>
      <c r="K185" s="46"/>
      <c r="L185" s="46"/>
      <c r="M185" s="47"/>
    </row>
    <row r="186" spans="2:13" hidden="1" x14ac:dyDescent="0.2">
      <c r="B186" s="74" t="s">
        <v>68</v>
      </c>
      <c r="C186" s="75"/>
      <c r="D186" s="75"/>
      <c r="E186" s="75"/>
      <c r="F186" s="69"/>
      <c r="G186" s="69"/>
      <c r="H186" s="75"/>
      <c r="I186" s="75"/>
      <c r="J186" s="75"/>
      <c r="K186" s="75"/>
      <c r="L186" s="75"/>
      <c r="M186" s="76"/>
    </row>
    <row r="187" spans="2:13" hidden="1" x14ac:dyDescent="0.2">
      <c r="B187" s="37" t="s">
        <v>42</v>
      </c>
      <c r="C187" s="38" t="s">
        <v>43</v>
      </c>
      <c r="D187" s="38" t="s">
        <v>44</v>
      </c>
      <c r="E187" s="26" t="s">
        <v>45</v>
      </c>
      <c r="F187" s="67" t="s">
        <v>46</v>
      </c>
      <c r="G187" s="67" t="s">
        <v>49</v>
      </c>
      <c r="H187" s="28" t="s">
        <v>50</v>
      </c>
      <c r="I187" s="28" t="s">
        <v>51</v>
      </c>
      <c r="J187" s="28" t="s">
        <v>52</v>
      </c>
      <c r="K187" s="28" t="s">
        <v>53</v>
      </c>
      <c r="L187" s="28" t="s">
        <v>54</v>
      </c>
      <c r="M187" s="29" t="s">
        <v>55</v>
      </c>
    </row>
    <row r="188" spans="2:13" hidden="1" x14ac:dyDescent="0.2">
      <c r="B188" s="37" t="str">
        <f>CONCATENATE("8.",Prüfkriterien_8[[#This Row],[Spalte2]])</f>
        <v>8.1</v>
      </c>
      <c r="C188" s="38">
        <f>ROW()-ROW(Prüfkriterien_8[[#Headers],[Spalte3]])</f>
        <v>1</v>
      </c>
      <c r="D188" s="38">
        <f>(Prüfkriterien_8[Spalte2]+80)/10</f>
        <v>8.1</v>
      </c>
      <c r="E188" s="26"/>
      <c r="F188" s="67"/>
      <c r="G188" s="67"/>
      <c r="H188" s="28"/>
      <c r="I188" s="28"/>
      <c r="J188" s="28"/>
      <c r="K188" s="28"/>
      <c r="L188" s="28"/>
      <c r="M188" s="29"/>
    </row>
    <row r="189" spans="2:13" hidden="1" x14ac:dyDescent="0.2">
      <c r="B189" s="43" t="str">
        <f>CONCATENATE("8.",Prüfkriterien_8[[#This Row],[Spalte2]])</f>
        <v>8.2</v>
      </c>
      <c r="C189" s="44">
        <f>ROW()-ROW(Prüfkriterien_8[[#Headers],[Spalte3]])</f>
        <v>2</v>
      </c>
      <c r="D189" s="44">
        <f>(Prüfkriterien_8[Spalte2]+80)/10</f>
        <v>8.1999999999999993</v>
      </c>
      <c r="E189" s="45"/>
      <c r="F189" s="68"/>
      <c r="G189" s="68"/>
      <c r="H189" s="46"/>
      <c r="I189" s="46"/>
      <c r="J189" s="46"/>
      <c r="K189" s="46"/>
      <c r="L189" s="46"/>
      <c r="M189" s="47"/>
    </row>
    <row r="190" spans="2:13" hidden="1" x14ac:dyDescent="0.2">
      <c r="B190" s="37" t="str">
        <f>CONCATENATE("8.",Prüfkriterien_8[[#This Row],[Spalte2]])</f>
        <v>8.3</v>
      </c>
      <c r="C190" s="38">
        <f>ROW()-ROW(Prüfkriterien_8[[#Headers],[Spalte3]])</f>
        <v>3</v>
      </c>
      <c r="D190" s="38">
        <f>(Prüfkriterien_8[Spalte2]+80)/10</f>
        <v>8.3000000000000007</v>
      </c>
      <c r="E190" s="26"/>
      <c r="F190" s="67"/>
      <c r="G190" s="67"/>
      <c r="H190" s="28"/>
      <c r="I190" s="28"/>
      <c r="J190" s="28"/>
      <c r="K190" s="28"/>
      <c r="L190" s="28"/>
      <c r="M190" s="29"/>
    </row>
    <row r="191" spans="2:13" hidden="1" x14ac:dyDescent="0.2">
      <c r="B191" s="37" t="str">
        <f>CONCATENATE("8.",Prüfkriterien_8[[#This Row],[Spalte2]])</f>
        <v>8.4</v>
      </c>
      <c r="C191" s="38">
        <f>ROW()-ROW(Prüfkriterien_8[[#Headers],[Spalte3]])</f>
        <v>4</v>
      </c>
      <c r="D191" s="38">
        <f>(Prüfkriterien_8[Spalte2]+80)/10</f>
        <v>8.4</v>
      </c>
      <c r="E191" s="26"/>
      <c r="F191" s="67"/>
      <c r="G191" s="67"/>
      <c r="H191" s="28"/>
      <c r="I191" s="28"/>
      <c r="J191" s="28"/>
      <c r="K191" s="28"/>
      <c r="L191" s="28"/>
      <c r="M191" s="29"/>
    </row>
    <row r="192" spans="2:13" hidden="1" x14ac:dyDescent="0.2">
      <c r="B192" s="43" t="str">
        <f>CONCATENATE("8.",Prüfkriterien_8[[#This Row],[Spalte2]])</f>
        <v>8.5</v>
      </c>
      <c r="C192" s="44">
        <f>ROW()-ROW(Prüfkriterien_8[[#Headers],[Spalte3]])</f>
        <v>5</v>
      </c>
      <c r="D192" s="44">
        <f>(Prüfkriterien_8[Spalte2]+80)/10</f>
        <v>8.5</v>
      </c>
      <c r="E192" s="45"/>
      <c r="F192" s="68"/>
      <c r="G192" s="68"/>
      <c r="H192" s="46"/>
      <c r="I192" s="46"/>
      <c r="J192" s="46"/>
      <c r="K192" s="46"/>
      <c r="L192" s="46"/>
      <c r="M192" s="47"/>
    </row>
    <row r="193" spans="2:13" hidden="1" x14ac:dyDescent="0.2">
      <c r="B193" s="74" t="s">
        <v>69</v>
      </c>
      <c r="C193" s="75"/>
      <c r="D193" s="75"/>
      <c r="E193" s="75"/>
      <c r="F193" s="69"/>
      <c r="G193" s="69"/>
      <c r="H193" s="75"/>
      <c r="I193" s="75"/>
      <c r="J193" s="75"/>
      <c r="K193" s="75"/>
      <c r="L193" s="75"/>
      <c r="M193" s="76"/>
    </row>
    <row r="194" spans="2:13" hidden="1" x14ac:dyDescent="0.2">
      <c r="B194" s="37" t="s">
        <v>42</v>
      </c>
      <c r="C194" s="38" t="s">
        <v>43</v>
      </c>
      <c r="D194" s="38" t="s">
        <v>44</v>
      </c>
      <c r="E194" s="26" t="s">
        <v>45</v>
      </c>
      <c r="F194" s="67" t="s">
        <v>46</v>
      </c>
      <c r="G194" s="67" t="s">
        <v>49</v>
      </c>
      <c r="H194" s="28" t="s">
        <v>50</v>
      </c>
      <c r="I194" s="28" t="s">
        <v>51</v>
      </c>
      <c r="J194" s="28" t="s">
        <v>52</v>
      </c>
      <c r="K194" s="28" t="s">
        <v>53</v>
      </c>
      <c r="L194" s="28" t="s">
        <v>54</v>
      </c>
      <c r="M194" s="29" t="s">
        <v>55</v>
      </c>
    </row>
    <row r="195" spans="2:13" hidden="1" x14ac:dyDescent="0.2">
      <c r="B195" s="37" t="str">
        <f>CONCATENATE("9.",Prüfkriterien_9[[#This Row],[Spalte2]])</f>
        <v>9.1</v>
      </c>
      <c r="C195" s="38">
        <f>ROW()-ROW(Prüfkriterien_9[[#Headers],[Spalte3]])</f>
        <v>1</v>
      </c>
      <c r="D195" s="38">
        <f>(Prüfkriterien_9[Spalte2]+90)/10</f>
        <v>9.1</v>
      </c>
      <c r="E195" s="26"/>
      <c r="F195" s="67"/>
      <c r="G195" s="67"/>
      <c r="H195" s="28"/>
      <c r="I195" s="28"/>
      <c r="J195" s="28"/>
      <c r="K195" s="28"/>
      <c r="L195" s="28"/>
      <c r="M195" s="29"/>
    </row>
    <row r="196" spans="2:13" hidden="1" x14ac:dyDescent="0.2">
      <c r="B196" s="43" t="str">
        <f>CONCATENATE("9.",Prüfkriterien_9[[#This Row],[Spalte2]])</f>
        <v>9.2</v>
      </c>
      <c r="C196" s="44">
        <f>ROW()-ROW(Prüfkriterien_9[[#Headers],[Spalte3]])</f>
        <v>2</v>
      </c>
      <c r="D196" s="44">
        <f>(Prüfkriterien_9[Spalte2]+90)/10</f>
        <v>9.1999999999999993</v>
      </c>
      <c r="E196" s="45"/>
      <c r="F196" s="68"/>
      <c r="G196" s="68"/>
      <c r="H196" s="46"/>
      <c r="I196" s="46"/>
      <c r="J196" s="46"/>
      <c r="K196" s="46"/>
      <c r="L196" s="46"/>
      <c r="M196" s="47"/>
    </row>
    <row r="197" spans="2:13" hidden="1" x14ac:dyDescent="0.2">
      <c r="B197" s="37" t="str">
        <f>CONCATENATE("9.",Prüfkriterien_9[[#This Row],[Spalte2]])</f>
        <v>9.3</v>
      </c>
      <c r="C197" s="38">
        <f>ROW()-ROW(Prüfkriterien_9[[#Headers],[Spalte3]])</f>
        <v>3</v>
      </c>
      <c r="D197" s="38">
        <f>(Prüfkriterien_9[Spalte2]+90)/10</f>
        <v>9.3000000000000007</v>
      </c>
      <c r="E197" s="26"/>
      <c r="F197" s="67"/>
      <c r="G197" s="67"/>
      <c r="H197" s="28"/>
      <c r="I197" s="28"/>
      <c r="J197" s="28"/>
      <c r="K197" s="28"/>
      <c r="L197" s="28"/>
      <c r="M197" s="29"/>
    </row>
    <row r="198" spans="2:13" hidden="1" x14ac:dyDescent="0.2">
      <c r="B198" s="37" t="str">
        <f>CONCATENATE("9.",Prüfkriterien_9[[#This Row],[Spalte2]])</f>
        <v>9.4</v>
      </c>
      <c r="C198" s="38">
        <f>ROW()-ROW(Prüfkriterien_9[[#Headers],[Spalte3]])</f>
        <v>4</v>
      </c>
      <c r="D198" s="38">
        <f>(Prüfkriterien_9[Spalte2]+90)/10</f>
        <v>9.4</v>
      </c>
      <c r="E198" s="26"/>
      <c r="F198" s="67"/>
      <c r="G198" s="67"/>
      <c r="H198" s="28"/>
      <c r="I198" s="28"/>
      <c r="J198" s="28"/>
      <c r="K198" s="28"/>
      <c r="L198" s="28"/>
      <c r="M198" s="29"/>
    </row>
    <row r="199" spans="2:13" hidden="1" x14ac:dyDescent="0.2">
      <c r="B199" s="43" t="str">
        <f>CONCATENATE("9.",Prüfkriterien_9[[#This Row],[Spalte2]])</f>
        <v>9.5</v>
      </c>
      <c r="C199" s="44">
        <f>ROW()-ROW(Prüfkriterien_9[[#Headers],[Spalte3]])</f>
        <v>5</v>
      </c>
      <c r="D199" s="44">
        <f>(Prüfkriterien_9[Spalte2]+90)/10</f>
        <v>9.5</v>
      </c>
      <c r="E199" s="45"/>
      <c r="F199" s="68"/>
      <c r="G199" s="68"/>
      <c r="H199" s="46"/>
      <c r="I199" s="46"/>
      <c r="J199" s="46"/>
      <c r="K199" s="46"/>
      <c r="L199" s="46"/>
      <c r="M199" s="47"/>
    </row>
    <row r="200" spans="2:13" hidden="1" x14ac:dyDescent="0.2">
      <c r="B200" s="74" t="s">
        <v>70</v>
      </c>
      <c r="C200" s="75"/>
      <c r="D200" s="75"/>
      <c r="E200" s="75"/>
      <c r="F200" s="69"/>
      <c r="G200" s="69"/>
      <c r="H200" s="75"/>
      <c r="I200" s="75"/>
      <c r="J200" s="75"/>
      <c r="K200" s="75"/>
      <c r="L200" s="75"/>
      <c r="M200" s="76"/>
    </row>
    <row r="201" spans="2:13" hidden="1" x14ac:dyDescent="0.2">
      <c r="B201" s="37" t="s">
        <v>42</v>
      </c>
      <c r="C201" s="38" t="s">
        <v>43</v>
      </c>
      <c r="D201" s="38" t="s">
        <v>44</v>
      </c>
      <c r="E201" s="26" t="s">
        <v>45</v>
      </c>
      <c r="F201" s="67" t="s">
        <v>46</v>
      </c>
      <c r="G201" s="67" t="s">
        <v>49</v>
      </c>
      <c r="H201" s="28" t="s">
        <v>50</v>
      </c>
      <c r="I201" s="28" t="s">
        <v>51</v>
      </c>
      <c r="J201" s="28" t="s">
        <v>52</v>
      </c>
      <c r="K201" s="28" t="s">
        <v>53</v>
      </c>
      <c r="L201" s="28" t="s">
        <v>54</v>
      </c>
      <c r="M201" s="29" t="s">
        <v>55</v>
      </c>
    </row>
    <row r="202" spans="2:13" hidden="1" x14ac:dyDescent="0.2">
      <c r="B202" s="37" t="str">
        <f>CONCATENATE("10.",Prüfkriterien_10[[#This Row],[Spalte2]])</f>
        <v>10.1</v>
      </c>
      <c r="C202" s="38">
        <f>ROW()-ROW(Prüfkriterien_10[[#Headers],[Spalte3]])</f>
        <v>1</v>
      </c>
      <c r="D202" s="38">
        <f>(Prüfkriterien_10[Spalte2]+100)/10</f>
        <v>10.1</v>
      </c>
      <c r="E202" s="26"/>
      <c r="F202" s="67"/>
      <c r="G202" s="67"/>
      <c r="H202" s="28"/>
      <c r="I202" s="28"/>
      <c r="J202" s="28"/>
      <c r="K202" s="28"/>
      <c r="L202" s="28"/>
      <c r="M202" s="29"/>
    </row>
    <row r="203" spans="2:13" hidden="1" x14ac:dyDescent="0.2">
      <c r="B203" s="43" t="str">
        <f>CONCATENATE("10.",Prüfkriterien_10[[#This Row],[Spalte2]])</f>
        <v>10.2</v>
      </c>
      <c r="C203" s="44">
        <f>ROW()-ROW(Prüfkriterien_10[[#Headers],[Spalte3]])</f>
        <v>2</v>
      </c>
      <c r="D203" s="44">
        <f>(Prüfkriterien_10[Spalte2]+100)/10</f>
        <v>10.199999999999999</v>
      </c>
      <c r="E203" s="45"/>
      <c r="F203" s="68"/>
      <c r="G203" s="68"/>
      <c r="H203" s="46"/>
      <c r="I203" s="46"/>
      <c r="J203" s="46"/>
      <c r="K203" s="46"/>
      <c r="L203" s="46"/>
      <c r="M203" s="47"/>
    </row>
    <row r="204" spans="2:13" hidden="1" x14ac:dyDescent="0.2">
      <c r="B204" s="37" t="str">
        <f>CONCATENATE("10.",Prüfkriterien_10[[#This Row],[Spalte2]])</f>
        <v>10.3</v>
      </c>
      <c r="C204" s="38">
        <f>ROW()-ROW(Prüfkriterien_10[[#Headers],[Spalte3]])</f>
        <v>3</v>
      </c>
      <c r="D204" s="38">
        <f>(Prüfkriterien_10[Spalte2]+100)/10</f>
        <v>10.3</v>
      </c>
      <c r="E204" s="26"/>
      <c r="F204" s="67"/>
      <c r="G204" s="67"/>
      <c r="H204" s="28"/>
      <c r="I204" s="28"/>
      <c r="J204" s="28"/>
      <c r="K204" s="28"/>
      <c r="L204" s="28"/>
      <c r="M204" s="29"/>
    </row>
    <row r="205" spans="2:13" hidden="1" x14ac:dyDescent="0.2">
      <c r="B205" s="37" t="str">
        <f>CONCATENATE("10.",Prüfkriterien_10[[#This Row],[Spalte2]])</f>
        <v>10.4</v>
      </c>
      <c r="C205" s="38">
        <f>ROW()-ROW(Prüfkriterien_10[[#Headers],[Spalte3]])</f>
        <v>4</v>
      </c>
      <c r="D205" s="38">
        <f>(Prüfkriterien_10[Spalte2]+100)/10</f>
        <v>10.4</v>
      </c>
      <c r="E205" s="26"/>
      <c r="F205" s="67"/>
      <c r="G205" s="67"/>
      <c r="H205" s="28"/>
      <c r="I205" s="28"/>
      <c r="J205" s="28"/>
      <c r="K205" s="28"/>
      <c r="L205" s="28"/>
      <c r="M205" s="29"/>
    </row>
    <row r="206" spans="2:13" hidden="1" x14ac:dyDescent="0.2">
      <c r="B206" s="43" t="str">
        <f>CONCATENATE("10.",Prüfkriterien_10[[#This Row],[Spalte2]])</f>
        <v>10.5</v>
      </c>
      <c r="C206" s="44">
        <f>ROW()-ROW(Prüfkriterien_10[[#Headers],[Spalte3]])</f>
        <v>5</v>
      </c>
      <c r="D206" s="44">
        <f>(Prüfkriterien_10[Spalte2]+100)/10</f>
        <v>10.5</v>
      </c>
      <c r="E206" s="45"/>
      <c r="F206" s="68"/>
      <c r="G206" s="68"/>
      <c r="H206" s="46"/>
      <c r="I206" s="46"/>
      <c r="J206" s="46"/>
      <c r="K206" s="46"/>
      <c r="L206" s="46"/>
      <c r="M206" s="47"/>
    </row>
    <row r="207" spans="2:13" hidden="1" x14ac:dyDescent="0.2">
      <c r="B207" s="74" t="s">
        <v>71</v>
      </c>
      <c r="C207" s="75"/>
      <c r="D207" s="75"/>
      <c r="E207" s="75"/>
      <c r="F207" s="69"/>
      <c r="G207" s="69"/>
      <c r="H207" s="75"/>
      <c r="I207" s="75"/>
      <c r="J207" s="75"/>
      <c r="K207" s="75"/>
      <c r="L207" s="75"/>
      <c r="M207" s="76"/>
    </row>
    <row r="208" spans="2:13" hidden="1" x14ac:dyDescent="0.2">
      <c r="B208" s="37" t="s">
        <v>42</v>
      </c>
      <c r="C208" s="38" t="s">
        <v>43</v>
      </c>
      <c r="D208" s="38" t="s">
        <v>44</v>
      </c>
      <c r="E208" s="26" t="s">
        <v>45</v>
      </c>
      <c r="F208" s="67" t="s">
        <v>46</v>
      </c>
      <c r="G208" s="67" t="s">
        <v>49</v>
      </c>
      <c r="H208" s="28" t="s">
        <v>50</v>
      </c>
      <c r="I208" s="28" t="s">
        <v>51</v>
      </c>
      <c r="J208" s="28" t="s">
        <v>52</v>
      </c>
      <c r="K208" s="28" t="s">
        <v>53</v>
      </c>
      <c r="L208" s="28" t="s">
        <v>54</v>
      </c>
      <c r="M208" s="29" t="s">
        <v>55</v>
      </c>
    </row>
    <row r="209" spans="2:13" hidden="1" x14ac:dyDescent="0.2">
      <c r="B209" s="37" t="str">
        <f>CONCATENATE("11.",Prüfkriterien_11[[#This Row],[Spalte2]])</f>
        <v>11.1</v>
      </c>
      <c r="C209" s="38">
        <f>ROW()-ROW(Prüfkriterien_11[[#Headers],[Spalte3]])</f>
        <v>1</v>
      </c>
      <c r="D209" s="38">
        <f>(Prüfkriterien_11[Spalte2]+110)/10</f>
        <v>11.1</v>
      </c>
      <c r="E209" s="26"/>
      <c r="F209" s="67"/>
      <c r="G209" s="67"/>
      <c r="H209" s="28"/>
      <c r="I209" s="28"/>
      <c r="J209" s="28"/>
      <c r="K209" s="28"/>
      <c r="L209" s="28"/>
      <c r="M209" s="29"/>
    </row>
    <row r="210" spans="2:13" hidden="1" x14ac:dyDescent="0.2">
      <c r="B210" s="43" t="str">
        <f>CONCATENATE("11.",Prüfkriterien_11[[#This Row],[Spalte2]])</f>
        <v>11.2</v>
      </c>
      <c r="C210" s="44">
        <f>ROW()-ROW(Prüfkriterien_11[[#Headers],[Spalte3]])</f>
        <v>2</v>
      </c>
      <c r="D210" s="44">
        <f>(Prüfkriterien_11[Spalte2]+110)/10</f>
        <v>11.2</v>
      </c>
      <c r="E210" s="45"/>
      <c r="F210" s="68"/>
      <c r="G210" s="68"/>
      <c r="H210" s="46"/>
      <c r="I210" s="46"/>
      <c r="J210" s="46"/>
      <c r="K210" s="46"/>
      <c r="L210" s="46"/>
      <c r="M210" s="47"/>
    </row>
    <row r="211" spans="2:13" ht="6.75" customHeight="1" x14ac:dyDescent="0.2">
      <c r="F211" s="85"/>
      <c r="G211" s="85"/>
    </row>
    <row r="212" spans="2:13" x14ac:dyDescent="0.2">
      <c r="F212" s="85"/>
      <c r="G212" s="85"/>
    </row>
    <row r="213" spans="2:13" x14ac:dyDescent="0.2">
      <c r="F213" s="85"/>
      <c r="G213" s="85"/>
    </row>
    <row r="214" spans="2:13" x14ac:dyDescent="0.2">
      <c r="F214" s="85"/>
      <c r="G214" s="85"/>
    </row>
    <row r="215" spans="2:13" x14ac:dyDescent="0.2">
      <c r="F215" s="85"/>
      <c r="G215" s="85"/>
    </row>
    <row r="216" spans="2:13" x14ac:dyDescent="0.2">
      <c r="F216" s="85"/>
      <c r="G216" s="85"/>
    </row>
    <row r="217" spans="2:13" x14ac:dyDescent="0.2">
      <c r="F217" s="85"/>
      <c r="G217" s="85"/>
    </row>
    <row r="218" spans="2:13" x14ac:dyDescent="0.2">
      <c r="F218" s="85"/>
      <c r="G218" s="85"/>
    </row>
    <row r="219" spans="2:13" x14ac:dyDescent="0.2">
      <c r="F219" s="85"/>
      <c r="G219" s="85"/>
    </row>
    <row r="220" spans="2:13" x14ac:dyDescent="0.2">
      <c r="F220" s="85"/>
      <c r="G220" s="85"/>
    </row>
    <row r="221" spans="2:13" x14ac:dyDescent="0.2">
      <c r="F221" s="85"/>
      <c r="G221" s="85"/>
    </row>
    <row r="222" spans="2:13" x14ac:dyDescent="0.2">
      <c r="F222" s="85"/>
      <c r="G222" s="85"/>
    </row>
    <row r="223" spans="2:13" x14ac:dyDescent="0.2">
      <c r="F223" s="85"/>
      <c r="G223" s="85"/>
    </row>
    <row r="224" spans="2:13" x14ac:dyDescent="0.2">
      <c r="F224" s="85"/>
      <c r="G224" s="85"/>
    </row>
    <row r="225" spans="6:7" x14ac:dyDescent="0.2">
      <c r="F225" s="85"/>
      <c r="G225" s="85"/>
    </row>
    <row r="226" spans="6:7" x14ac:dyDescent="0.2">
      <c r="F226" s="85"/>
      <c r="G226" s="85"/>
    </row>
    <row r="227" spans="6:7" x14ac:dyDescent="0.2">
      <c r="F227" s="85"/>
      <c r="G227" s="85"/>
    </row>
    <row r="228" spans="6:7" x14ac:dyDescent="0.2">
      <c r="F228" s="85"/>
      <c r="G228" s="85"/>
    </row>
    <row r="229" spans="6:7" x14ac:dyDescent="0.2">
      <c r="F229" s="85"/>
      <c r="G229" s="85"/>
    </row>
    <row r="230" spans="6:7" x14ac:dyDescent="0.2">
      <c r="F230" s="85"/>
      <c r="G230" s="85"/>
    </row>
    <row r="231" spans="6:7" x14ac:dyDescent="0.2">
      <c r="F231" s="85"/>
      <c r="G231" s="85"/>
    </row>
    <row r="232" spans="6:7" x14ac:dyDescent="0.2">
      <c r="F232" s="85"/>
      <c r="G232" s="85"/>
    </row>
    <row r="233" spans="6:7" x14ac:dyDescent="0.2">
      <c r="F233" s="85"/>
      <c r="G233" s="85"/>
    </row>
    <row r="234" spans="6:7" x14ac:dyDescent="0.2">
      <c r="F234" s="85"/>
      <c r="G234" s="85"/>
    </row>
    <row r="235" spans="6:7" x14ac:dyDescent="0.2">
      <c r="F235" s="85"/>
      <c r="G235" s="85"/>
    </row>
    <row r="236" spans="6:7" x14ac:dyDescent="0.2">
      <c r="F236" s="85"/>
      <c r="G236" s="85"/>
    </row>
    <row r="237" spans="6:7" x14ac:dyDescent="0.2">
      <c r="F237" s="85"/>
      <c r="G237" s="85"/>
    </row>
    <row r="238" spans="6:7" x14ac:dyDescent="0.2">
      <c r="F238" s="85"/>
      <c r="G238" s="85"/>
    </row>
    <row r="239" spans="6:7" x14ac:dyDescent="0.2">
      <c r="F239" s="85"/>
      <c r="G239" s="85"/>
    </row>
    <row r="240" spans="6:7" x14ac:dyDescent="0.2">
      <c r="F240" s="85"/>
      <c r="G240" s="85"/>
    </row>
    <row r="241" spans="6:7" x14ac:dyDescent="0.2">
      <c r="F241" s="85"/>
      <c r="G241" s="85"/>
    </row>
    <row r="242" spans="6:7" x14ac:dyDescent="0.2">
      <c r="F242" s="85"/>
      <c r="G242" s="85"/>
    </row>
    <row r="243" spans="6:7" x14ac:dyDescent="0.2">
      <c r="F243" s="85"/>
      <c r="G243" s="85"/>
    </row>
    <row r="244" spans="6:7" x14ac:dyDescent="0.2">
      <c r="F244" s="85"/>
      <c r="G244" s="85"/>
    </row>
    <row r="245" spans="6:7" x14ac:dyDescent="0.2">
      <c r="F245" s="85"/>
      <c r="G245" s="85"/>
    </row>
    <row r="246" spans="6:7" x14ac:dyDescent="0.2">
      <c r="F246" s="85"/>
      <c r="G246" s="85"/>
    </row>
    <row r="247" spans="6:7" x14ac:dyDescent="0.2">
      <c r="F247" s="85"/>
      <c r="G247" s="85"/>
    </row>
    <row r="248" spans="6:7" x14ac:dyDescent="0.2">
      <c r="F248" s="85"/>
      <c r="G248" s="85"/>
    </row>
    <row r="249" spans="6:7" x14ac:dyDescent="0.2">
      <c r="F249" s="85"/>
      <c r="G249" s="85"/>
    </row>
    <row r="250" spans="6:7" x14ac:dyDescent="0.2">
      <c r="F250" s="85"/>
      <c r="G250" s="85"/>
    </row>
    <row r="251" spans="6:7" x14ac:dyDescent="0.2">
      <c r="F251" s="85"/>
      <c r="G251" s="85"/>
    </row>
    <row r="252" spans="6:7" x14ac:dyDescent="0.2">
      <c r="F252" s="85"/>
      <c r="G252" s="85"/>
    </row>
    <row r="253" spans="6:7" x14ac:dyDescent="0.2">
      <c r="F253" s="85"/>
      <c r="G253" s="85"/>
    </row>
    <row r="254" spans="6:7" x14ac:dyDescent="0.2">
      <c r="F254" s="85"/>
      <c r="G254" s="85"/>
    </row>
    <row r="255" spans="6:7" x14ac:dyDescent="0.2">
      <c r="F255" s="85"/>
      <c r="G255" s="85"/>
    </row>
    <row r="256" spans="6:7" x14ac:dyDescent="0.2">
      <c r="F256" s="85"/>
      <c r="G256" s="85"/>
    </row>
    <row r="257" spans="6:7" x14ac:dyDescent="0.2">
      <c r="F257" s="85"/>
      <c r="G257" s="85"/>
    </row>
    <row r="258" spans="6:7" x14ac:dyDescent="0.2">
      <c r="F258" s="85"/>
      <c r="G258" s="85"/>
    </row>
    <row r="259" spans="6:7" x14ac:dyDescent="0.2">
      <c r="F259" s="85"/>
      <c r="G259" s="85"/>
    </row>
    <row r="260" spans="6:7" x14ac:dyDescent="0.2">
      <c r="F260" s="85"/>
      <c r="G260" s="85"/>
    </row>
    <row r="261" spans="6:7" x14ac:dyDescent="0.2">
      <c r="F261" s="85"/>
      <c r="G261" s="85"/>
    </row>
    <row r="262" spans="6:7" x14ac:dyDescent="0.2">
      <c r="F262" s="85"/>
      <c r="G262" s="85"/>
    </row>
    <row r="263" spans="6:7" x14ac:dyDescent="0.2">
      <c r="F263" s="85"/>
      <c r="G263" s="85"/>
    </row>
    <row r="264" spans="6:7" x14ac:dyDescent="0.2">
      <c r="F264" s="85"/>
      <c r="G264" s="85"/>
    </row>
    <row r="265" spans="6:7" x14ac:dyDescent="0.2">
      <c r="F265" s="85"/>
      <c r="G265" s="85"/>
    </row>
    <row r="266" spans="6:7" x14ac:dyDescent="0.2">
      <c r="F266" s="85"/>
      <c r="G266" s="85"/>
    </row>
    <row r="267" spans="6:7" x14ac:dyDescent="0.2">
      <c r="F267" s="85"/>
      <c r="G267" s="85"/>
    </row>
    <row r="268" spans="6:7" x14ac:dyDescent="0.2">
      <c r="F268" s="85"/>
      <c r="G268" s="85"/>
    </row>
    <row r="269" spans="6:7" x14ac:dyDescent="0.2">
      <c r="F269" s="85"/>
      <c r="G269" s="85"/>
    </row>
    <row r="270" spans="6:7" x14ac:dyDescent="0.2">
      <c r="F270" s="85"/>
      <c r="G270" s="85"/>
    </row>
    <row r="271" spans="6:7" x14ac:dyDescent="0.2">
      <c r="F271" s="85"/>
      <c r="G271" s="85"/>
    </row>
    <row r="272" spans="6:7" x14ac:dyDescent="0.2">
      <c r="F272" s="85"/>
      <c r="G272" s="85"/>
    </row>
    <row r="273" spans="6:7" x14ac:dyDescent="0.2">
      <c r="F273" s="85"/>
      <c r="G273" s="85"/>
    </row>
    <row r="274" spans="6:7" x14ac:dyDescent="0.2">
      <c r="F274" s="85"/>
      <c r="G274" s="85"/>
    </row>
    <row r="275" spans="6:7" x14ac:dyDescent="0.2">
      <c r="F275" s="85"/>
      <c r="G275" s="85"/>
    </row>
    <row r="276" spans="6:7" x14ac:dyDescent="0.2">
      <c r="F276" s="85"/>
      <c r="G276" s="85"/>
    </row>
    <row r="277" spans="6:7" x14ac:dyDescent="0.2">
      <c r="F277" s="85"/>
      <c r="G277" s="85"/>
    </row>
    <row r="278" spans="6:7" x14ac:dyDescent="0.2">
      <c r="F278" s="85"/>
      <c r="G278" s="85"/>
    </row>
    <row r="279" spans="6:7" x14ac:dyDescent="0.2">
      <c r="F279" s="85"/>
      <c r="G279" s="85"/>
    </row>
    <row r="280" spans="6:7" x14ac:dyDescent="0.2">
      <c r="F280" s="85"/>
      <c r="G280" s="85"/>
    </row>
    <row r="281" spans="6:7" x14ac:dyDescent="0.2">
      <c r="F281" s="85"/>
      <c r="G281" s="85"/>
    </row>
    <row r="282" spans="6:7" x14ac:dyDescent="0.2">
      <c r="F282" s="85"/>
      <c r="G282" s="85"/>
    </row>
    <row r="283" spans="6:7" x14ac:dyDescent="0.2">
      <c r="F283" s="85"/>
      <c r="G283" s="85"/>
    </row>
    <row r="284" spans="6:7" x14ac:dyDescent="0.2">
      <c r="F284" s="85"/>
      <c r="G284" s="85"/>
    </row>
    <row r="285" spans="6:7" x14ac:dyDescent="0.2">
      <c r="F285" s="85"/>
      <c r="G285" s="85"/>
    </row>
    <row r="286" spans="6:7" x14ac:dyDescent="0.2">
      <c r="F286" s="85"/>
      <c r="G286" s="85"/>
    </row>
    <row r="287" spans="6:7" x14ac:dyDescent="0.2">
      <c r="F287" s="85"/>
      <c r="G287" s="85"/>
    </row>
    <row r="288" spans="6:7" x14ac:dyDescent="0.2">
      <c r="F288" s="85"/>
      <c r="G288" s="85"/>
    </row>
    <row r="289" spans="6:7" x14ac:dyDescent="0.2">
      <c r="F289" s="85"/>
      <c r="G289" s="85"/>
    </row>
    <row r="290" spans="6:7" x14ac:dyDescent="0.2">
      <c r="F290" s="85"/>
      <c r="G290" s="85"/>
    </row>
    <row r="291" spans="6:7" x14ac:dyDescent="0.2">
      <c r="F291" s="85"/>
      <c r="G291" s="85"/>
    </row>
    <row r="292" spans="6:7" x14ac:dyDescent="0.2">
      <c r="F292" s="85"/>
      <c r="G292" s="85"/>
    </row>
  </sheetData>
  <sheetProtection algorithmName="SHA-512" hashValue="PciHwCikISzW9Trc4HA0gIXKyd9S3Q8Mbg/xeCV8Sykk8uOZteRKpU/kzOkMEkFtPA7D9zcH6nlfizIIcZUTpA==" saltValue="9wbxpUGbdMS8DDWIKCfA6Q==" spinCount="100000" sheet="1" formatCells="0" formatRows="0" selectLockedCells="1"/>
  <mergeCells count="19">
    <mergeCell ref="B176:M176"/>
    <mergeCell ref="B137:M137"/>
    <mergeCell ref="B2:M2"/>
    <mergeCell ref="B5:M5"/>
    <mergeCell ref="B8:M8"/>
    <mergeCell ref="B21:M21"/>
    <mergeCell ref="B37:M37"/>
    <mergeCell ref="C4:K4"/>
    <mergeCell ref="B6:B7"/>
    <mergeCell ref="C6:C7"/>
    <mergeCell ref="E6:E7"/>
    <mergeCell ref="F6:F7"/>
    <mergeCell ref="G6:G7"/>
    <mergeCell ref="H6:L6"/>
    <mergeCell ref="M6:M7"/>
    <mergeCell ref="D6:D7"/>
    <mergeCell ref="B3:M3"/>
    <mergeCell ref="B117:M117"/>
    <mergeCell ref="B160:M16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
&amp;C&amp;G&amp;R
&amp;"Arial,Standard"&amp;8&amp;P von &amp;N</oddFooter>
  </headerFooter>
  <rowBreaks count="7" manualBreakCount="7">
    <brk id="20" max="16383" man="1"/>
    <brk id="97" max="12" man="1"/>
    <brk id="108" max="12" man="1"/>
    <brk id="116" max="16383" man="1"/>
    <brk id="123" max="16383" man="1"/>
    <brk id="136" max="16383" man="1"/>
    <brk id="146" max="1638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2" operator="containsText" id="{5E95DCB8-8D9B-43CB-9F0E-367D7B8C392E}">
            <xm:f>NOT(ISERROR(SEARCH("grau",H22)))</xm:f>
            <xm:f>"grau"</xm:f>
            <x14:dxf>
              <font>
                <color rgb="FF808080"/>
              </font>
              <fill>
                <patternFill>
                  <bgColor rgb="FF808080"/>
                </patternFill>
              </fill>
            </x14:dxf>
          </x14:cfRule>
          <xm:sqref>H138:L159 H22:L36 H208:L210 H38:L53 H118:L136 H56:L116</xm:sqref>
        </x14:conditionalFormatting>
        <x14:conditionalFormatting xmlns:xm="http://schemas.microsoft.com/office/excel/2006/main">
          <x14:cfRule type="containsText" priority="9" operator="containsText" id="{856D55F9-5406-42BE-8943-059812964641}">
            <xm:f>NOT(ISERROR(SEARCH("grau",H10)))</xm:f>
            <xm:f>"grau"</xm:f>
            <x14:dxf>
              <font>
                <strike val="0"/>
                <color rgb="FF808080"/>
              </font>
              <fill>
                <patternFill>
                  <bgColor rgb="FF808080"/>
                </patternFill>
              </fill>
            </x14:dxf>
          </x14:cfRule>
          <xm:sqref>H10:L20</xm:sqref>
        </x14:conditionalFormatting>
        <x14:conditionalFormatting xmlns:xm="http://schemas.microsoft.com/office/excel/2006/main">
          <x14:cfRule type="containsText" priority="7" operator="containsText" id="{3EA6EFDB-E455-4F38-A982-1E38324F0343}">
            <xm:f>NOT(ISERROR(SEARCH("grau",H161)))</xm:f>
            <xm:f>"grau"</xm:f>
            <x14:dxf>
              <font>
                <color rgb="FF808080"/>
              </font>
              <fill>
                <patternFill>
                  <bgColor rgb="FF808080"/>
                </patternFill>
              </fill>
            </x14:dxf>
          </x14:cfRule>
          <xm:sqref>H161:L175</xm:sqref>
        </x14:conditionalFormatting>
        <x14:conditionalFormatting xmlns:xm="http://schemas.microsoft.com/office/excel/2006/main">
          <x14:cfRule type="containsText" priority="6" operator="containsText" id="{5BEAB68E-34A9-4110-B056-50320AFBCCB0}">
            <xm:f>NOT(ISERROR(SEARCH("grau",H177)))</xm:f>
            <xm:f>"grau"</xm:f>
            <x14:dxf>
              <font>
                <color rgb="FF808080"/>
              </font>
              <fill>
                <patternFill>
                  <bgColor rgb="FF808080"/>
                </patternFill>
              </fill>
            </x14:dxf>
          </x14:cfRule>
          <xm:sqref>H177:L185</xm:sqref>
        </x14:conditionalFormatting>
        <x14:conditionalFormatting xmlns:xm="http://schemas.microsoft.com/office/excel/2006/main">
          <x14:cfRule type="containsText" priority="5" operator="containsText" id="{CF7EDDB7-2157-4E54-80CC-AC6AB6FBA5CD}">
            <xm:f>NOT(ISERROR(SEARCH("grau",H187)))</xm:f>
            <xm:f>"grau"</xm:f>
            <x14:dxf>
              <font>
                <color rgb="FF808080"/>
              </font>
              <fill>
                <patternFill>
                  <bgColor rgb="FF808080"/>
                </patternFill>
              </fill>
            </x14:dxf>
          </x14:cfRule>
          <xm:sqref>H187:L192</xm:sqref>
        </x14:conditionalFormatting>
        <x14:conditionalFormatting xmlns:xm="http://schemas.microsoft.com/office/excel/2006/main">
          <x14:cfRule type="containsText" priority="4" operator="containsText" id="{A15A7D79-1345-4D48-A805-61E375A492E8}">
            <xm:f>NOT(ISERROR(SEARCH("grau",H194)))</xm:f>
            <xm:f>"grau"</xm:f>
            <x14:dxf>
              <font>
                <color rgb="FF808080"/>
              </font>
              <fill>
                <patternFill>
                  <bgColor rgb="FF808080"/>
                </patternFill>
              </fill>
            </x14:dxf>
          </x14:cfRule>
          <xm:sqref>H194:L199</xm:sqref>
        </x14:conditionalFormatting>
        <x14:conditionalFormatting xmlns:xm="http://schemas.microsoft.com/office/excel/2006/main">
          <x14:cfRule type="containsText" priority="3" operator="containsText" id="{24D64CB9-06C8-4AB6-96E9-068B2C93B725}">
            <xm:f>NOT(ISERROR(SEARCH("grau",H201)))</xm:f>
            <xm:f>"grau"</xm:f>
            <x14:dxf>
              <font>
                <color rgb="FF808080"/>
              </font>
              <fill>
                <patternFill>
                  <bgColor rgb="FF808080"/>
                </patternFill>
              </fill>
            </x14:dxf>
          </x14:cfRule>
          <xm:sqref>H201:L206</xm:sqref>
        </x14:conditionalFormatting>
        <x14:conditionalFormatting xmlns:xm="http://schemas.microsoft.com/office/excel/2006/main">
          <x14:cfRule type="containsText" priority="1" operator="containsText" id="{3146EF2A-80BC-4101-9F01-5889CD1F12C5}">
            <xm:f>NOT(ISERROR(SEARCH("grau",H54)))</xm:f>
            <xm:f>"grau"</xm:f>
            <x14:dxf>
              <font>
                <color rgb="FF808080"/>
              </font>
              <fill>
                <patternFill>
                  <bgColor rgb="FF808080"/>
                </patternFill>
              </fill>
            </x14:dxf>
          </x14:cfRule>
          <xm:sqref>H54:L55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Einstellungen!$C$9:$C$11</xm:f>
          </x14:formula1>
          <xm:sqref>H22:L36 H138:L159 H161:L175 H177:L185 H187:L192 H194:L199 H201:L206 H208:L210 H9:L20 H118:L136 H38:L53 H56:L116</xm:sqref>
        </x14:dataValidation>
        <x14:dataValidation type="list" allowBlank="1" showInputMessage="1" showErrorMessage="1">
          <x14:formula1>
            <xm:f>'T:\08 RL-ARBEIT\04 Masthühner\2023\5_revCL_I\[2022_09_22 revCL I Masthuhn E.xlsx]Einstellungen'!#REF!</xm:f>
          </x14:formula1>
          <xm:sqref>H54:L55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22" sqref="C22"/>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88" t="s">
        <v>73</v>
      </c>
      <c r="C2" s="188"/>
    </row>
    <row r="3" spans="2:5" ht="7.9" customHeight="1" x14ac:dyDescent="0.25">
      <c r="B3" s="8"/>
      <c r="C3" s="8"/>
    </row>
    <row r="4" spans="2:5" ht="55.9" customHeight="1" x14ac:dyDescent="0.25">
      <c r="B4" s="189" t="s">
        <v>41</v>
      </c>
      <c r="C4" s="189"/>
    </row>
    <row r="5" spans="2:5" ht="7.9" customHeight="1" x14ac:dyDescent="0.2">
      <c r="B5" s="9"/>
      <c r="C5" s="9"/>
    </row>
    <row r="6" spans="2:5" s="10" customFormat="1" ht="25.9" customHeight="1" x14ac:dyDescent="0.25">
      <c r="B6" s="57" t="s">
        <v>56</v>
      </c>
      <c r="C6" s="41" t="s">
        <v>76</v>
      </c>
    </row>
    <row r="7" spans="2:5" s="10" customFormat="1" ht="25.9" customHeight="1" x14ac:dyDescent="0.25">
      <c r="B7" s="57" t="s">
        <v>74</v>
      </c>
      <c r="C7" s="41" t="s">
        <v>77</v>
      </c>
    </row>
    <row r="8" spans="2:5" s="10" customFormat="1" ht="25.9" customHeight="1" x14ac:dyDescent="0.25">
      <c r="B8" s="56" t="s">
        <v>72</v>
      </c>
      <c r="C8" s="42" t="s">
        <v>83</v>
      </c>
    </row>
    <row r="9" spans="2:5" s="10" customFormat="1" ht="25.9" customHeight="1" x14ac:dyDescent="0.25">
      <c r="B9" s="49" t="s">
        <v>57</v>
      </c>
      <c r="C9" s="12" t="s">
        <v>15</v>
      </c>
    </row>
    <row r="10" spans="2:5" s="10" customFormat="1" ht="25.9" customHeight="1" x14ac:dyDescent="0.25">
      <c r="B10" s="11"/>
      <c r="C10" s="66"/>
      <c r="E10" s="58" t="s">
        <v>75</v>
      </c>
    </row>
    <row r="11" spans="2:5" s="10" customFormat="1" ht="25.9" customHeight="1" x14ac:dyDescent="0.25">
      <c r="B11" s="11"/>
      <c r="C11" s="65" t="s">
        <v>39</v>
      </c>
    </row>
    <row r="12" spans="2:5" s="10" customFormat="1" ht="25.9" customHeight="1" x14ac:dyDescent="0.25">
      <c r="B12" s="49" t="s">
        <v>58</v>
      </c>
      <c r="C12" s="60" t="s">
        <v>27</v>
      </c>
    </row>
    <row r="13" spans="2:5" s="10" customFormat="1" ht="25.9" customHeight="1" x14ac:dyDescent="0.25">
      <c r="B13" s="11"/>
      <c r="C13" s="60" t="s">
        <v>28</v>
      </c>
    </row>
    <row r="14" spans="2:5" s="10" customFormat="1" ht="25.9" customHeight="1" x14ac:dyDescent="0.25">
      <c r="B14" s="11"/>
      <c r="C14" s="60"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2023-01-25T08:36:35Z</dcterms:modified>
</cp:coreProperties>
</file>