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Checkliste!$1:$7</definedName>
    <definedName name="Print_Area" localSheetId="0">'Angaben zum Audit'!$A$1:$M$32</definedName>
    <definedName name="Print_Area" localSheetId="2">Checkliste!$A$1:$N$162</definedName>
    <definedName name="Print_Area" localSheetId="1">Maßnahmenplan!$A$1:$J$24</definedName>
    <definedName name="Print_Titles" localSheetId="2">Checkliste!$1:$7</definedName>
  </definedNames>
  <calcPr calcId="162913" calcMode="manual"/>
</workbook>
</file>

<file path=xl/calcChain.xml><?xml version="1.0" encoding="utf-8"?>
<calcChain xmlns="http://schemas.openxmlformats.org/spreadsheetml/2006/main">
  <c r="C20" i="7" l="1"/>
  <c r="B20" i="7" s="1"/>
  <c r="D20" i="7" l="1"/>
  <c r="C101" i="7"/>
  <c r="B101" i="7" s="1"/>
  <c r="C92" i="7"/>
  <c r="B92" i="7" s="1"/>
  <c r="C84" i="7"/>
  <c r="B84" i="7" s="1"/>
  <c r="D84" i="7"/>
  <c r="C81" i="7"/>
  <c r="B81" i="7" s="1"/>
  <c r="C38" i="7"/>
  <c r="B38" i="7" s="1"/>
  <c r="C16" i="7"/>
  <c r="B16" i="7" s="1"/>
  <c r="D101" i="7" l="1"/>
  <c r="D92" i="7"/>
  <c r="D16" i="7"/>
  <c r="D81" i="7"/>
  <c r="D38" i="7"/>
  <c r="C130" i="7"/>
  <c r="B130" i="7" s="1"/>
  <c r="C131" i="7"/>
  <c r="B131" i="7" s="1"/>
  <c r="C132" i="7"/>
  <c r="B132" i="7" s="1"/>
  <c r="C125" i="7"/>
  <c r="D125" i="7" s="1"/>
  <c r="C126" i="7"/>
  <c r="B126" i="7" s="1"/>
  <c r="C127" i="7"/>
  <c r="B127" i="7" s="1"/>
  <c r="C128" i="7"/>
  <c r="B128" i="7" s="1"/>
  <c r="C129" i="7"/>
  <c r="B129" i="7" s="1"/>
  <c r="D131" i="7" l="1"/>
  <c r="D130" i="7"/>
  <c r="D132" i="7"/>
  <c r="B125" i="7"/>
  <c r="D126" i="7"/>
  <c r="D127" i="7"/>
  <c r="D128" i="7"/>
  <c r="D129" i="7"/>
  <c r="C36" i="7" l="1"/>
  <c r="B36" i="7" s="1"/>
  <c r="D36" i="7" l="1"/>
  <c r="C40" i="7"/>
  <c r="B40" i="7" s="1"/>
  <c r="C39" i="7"/>
  <c r="D39" i="7" s="1"/>
  <c r="D40" i="7" l="1"/>
  <c r="B39" i="7"/>
  <c r="C112" i="7" l="1"/>
  <c r="D112" i="7" s="1"/>
  <c r="C105" i="7"/>
  <c r="B105" i="7" s="1"/>
  <c r="C102" i="7"/>
  <c r="B102" i="7" s="1"/>
  <c r="C97" i="7"/>
  <c r="B97" i="7" s="1"/>
  <c r="C98" i="7"/>
  <c r="B98" i="7" s="1"/>
  <c r="C99" i="7"/>
  <c r="B99" i="7" s="1"/>
  <c r="C93" i="7"/>
  <c r="B93" i="7" s="1"/>
  <c r="C90" i="7"/>
  <c r="B90" i="7" s="1"/>
  <c r="C88" i="7"/>
  <c r="B88" i="7" s="1"/>
  <c r="C85" i="7"/>
  <c r="B85" i="7" s="1"/>
  <c r="C80" i="7"/>
  <c r="B80" i="7" s="1"/>
  <c r="C83" i="7"/>
  <c r="D83" i="7" s="1"/>
  <c r="C73" i="7"/>
  <c r="B73" i="7" s="1"/>
  <c r="C56" i="7"/>
  <c r="B56" i="7" s="1"/>
  <c r="C55" i="7"/>
  <c r="B55" i="7" s="1"/>
  <c r="C51" i="7"/>
  <c r="B51" i="7" s="1"/>
  <c r="C52" i="7"/>
  <c r="B52" i="7" s="1"/>
  <c r="C32" i="7"/>
  <c r="C124" i="7"/>
  <c r="B124" i="7" s="1"/>
  <c r="B32" i="7" l="1"/>
  <c r="B112" i="7"/>
  <c r="D102" i="7"/>
  <c r="D105" i="7"/>
  <c r="D98" i="7"/>
  <c r="D97" i="7"/>
  <c r="D99" i="7"/>
  <c r="D93" i="7"/>
  <c r="D90" i="7"/>
  <c r="D88" i="7"/>
  <c r="D85" i="7"/>
  <c r="D80" i="7"/>
  <c r="B83" i="7"/>
  <c r="D73" i="7"/>
  <c r="D56" i="7"/>
  <c r="D55" i="7"/>
  <c r="D52" i="7"/>
  <c r="D51" i="7"/>
  <c r="D32" i="7"/>
  <c r="D124" i="7"/>
  <c r="C111" i="7"/>
  <c r="B111" i="7" s="1"/>
  <c r="C113" i="7"/>
  <c r="B113" i="7" s="1"/>
  <c r="C114" i="7"/>
  <c r="B114" i="7" s="1"/>
  <c r="C115" i="7"/>
  <c r="B115" i="7" s="1"/>
  <c r="C116" i="7"/>
  <c r="B116" i="7" s="1"/>
  <c r="C117" i="7"/>
  <c r="B117" i="7" s="1"/>
  <c r="D115" i="7" l="1"/>
  <c r="D111" i="7"/>
  <c r="D113" i="7"/>
  <c r="D114" i="7"/>
  <c r="D116" i="7"/>
  <c r="D117" i="7"/>
  <c r="C63" i="7"/>
  <c r="B63" i="7" s="1"/>
  <c r="C121" i="7"/>
  <c r="B121" i="7" s="1"/>
  <c r="C122" i="7"/>
  <c r="D122" i="7" s="1"/>
  <c r="C123" i="7"/>
  <c r="B123" i="7" s="1"/>
  <c r="C96" i="7"/>
  <c r="B96" i="7" s="1"/>
  <c r="C100" i="7"/>
  <c r="D100" i="7" s="1"/>
  <c r="C103" i="7"/>
  <c r="B103" i="7" s="1"/>
  <c r="C104" i="7"/>
  <c r="D104" i="7" s="1"/>
  <c r="C106" i="7"/>
  <c r="B106" i="7" s="1"/>
  <c r="C89" i="7"/>
  <c r="B89" i="7" s="1"/>
  <c r="C61" i="7"/>
  <c r="B61" i="7" s="1"/>
  <c r="C62" i="7"/>
  <c r="B62" i="7" s="1"/>
  <c r="C64" i="7"/>
  <c r="B64" i="7" s="1"/>
  <c r="C65" i="7"/>
  <c r="B65" i="7" s="1"/>
  <c r="C66" i="7"/>
  <c r="B66" i="7" s="1"/>
  <c r="C67" i="7"/>
  <c r="B67" i="7" s="1"/>
  <c r="C68" i="7"/>
  <c r="B68" i="7" s="1"/>
  <c r="C69" i="7"/>
  <c r="B69" i="7" s="1"/>
  <c r="C70" i="7"/>
  <c r="B70" i="7" s="1"/>
  <c r="C71" i="7"/>
  <c r="B71" i="7" s="1"/>
  <c r="C72" i="7"/>
  <c r="B72" i="7" s="1"/>
  <c r="C74" i="7"/>
  <c r="B74" i="7" s="1"/>
  <c r="C75" i="7"/>
  <c r="B75" i="7" s="1"/>
  <c r="C76" i="7"/>
  <c r="B76" i="7" s="1"/>
  <c r="C77" i="7"/>
  <c r="B77" i="7" s="1"/>
  <c r="C78" i="7"/>
  <c r="B78" i="7" s="1"/>
  <c r="C79" i="7"/>
  <c r="B79" i="7" s="1"/>
  <c r="C82" i="7"/>
  <c r="B82" i="7" s="1"/>
  <c r="C86" i="7"/>
  <c r="B86" i="7" s="1"/>
  <c r="C15" i="7"/>
  <c r="C17" i="7"/>
  <c r="C18" i="7"/>
  <c r="C19" i="7"/>
  <c r="C21" i="7"/>
  <c r="C22" i="7"/>
  <c r="C23" i="7"/>
  <c r="C24" i="7"/>
  <c r="C25" i="7"/>
  <c r="C26" i="7"/>
  <c r="C27" i="7"/>
  <c r="C28" i="7"/>
  <c r="C29" i="7"/>
  <c r="C30" i="7"/>
  <c r="C31" i="7"/>
  <c r="C33" i="7"/>
  <c r="C34" i="7"/>
  <c r="C35" i="7"/>
  <c r="C37" i="7"/>
  <c r="B26" i="7" l="1"/>
  <c r="B25" i="7"/>
  <c r="B35" i="7"/>
  <c r="B23" i="7"/>
  <c r="B30" i="7"/>
  <c r="B21" i="7"/>
  <c r="B34" i="7"/>
  <c r="B33" i="7"/>
  <c r="B29" i="7"/>
  <c r="B18" i="7"/>
  <c r="B17" i="7"/>
  <c r="B24" i="7"/>
  <c r="B15" i="7"/>
  <c r="B31" i="7"/>
  <c r="B22" i="7"/>
  <c r="B28" i="7"/>
  <c r="B37" i="7"/>
  <c r="B27" i="7"/>
  <c r="D19" i="7"/>
  <c r="D63" i="7"/>
  <c r="D89" i="7"/>
  <c r="D123" i="7"/>
  <c r="D121" i="7"/>
  <c r="B122" i="7"/>
  <c r="D103" i="7"/>
  <c r="B104" i="7"/>
  <c r="D96" i="7"/>
  <c r="B100" i="7"/>
  <c r="D21" i="7"/>
  <c r="D106" i="7"/>
  <c r="D64" i="7"/>
  <c r="D65" i="7"/>
  <c r="D62" i="7"/>
  <c r="D61" i="7"/>
  <c r="D69" i="7"/>
  <c r="D68" i="7"/>
  <c r="D67" i="7"/>
  <c r="D66" i="7"/>
  <c r="D74" i="7"/>
  <c r="D72" i="7"/>
  <c r="D71" i="7"/>
  <c r="D70" i="7"/>
  <c r="D15" i="7"/>
  <c r="D78" i="7"/>
  <c r="D77" i="7"/>
  <c r="D76" i="7"/>
  <c r="D75" i="7"/>
  <c r="D82" i="7"/>
  <c r="D79" i="7"/>
  <c r="D86" i="7"/>
  <c r="D18" i="7"/>
  <c r="D17" i="7"/>
  <c r="B19" i="7"/>
  <c r="D23" i="7"/>
  <c r="D22" i="7"/>
  <c r="D24" i="7"/>
  <c r="D25" i="7"/>
  <c r="D26" i="7"/>
  <c r="D29" i="7"/>
  <c r="D27" i="7"/>
  <c r="D28" i="7"/>
  <c r="D30" i="7"/>
  <c r="D34" i="7"/>
  <c r="D31" i="7"/>
  <c r="D35" i="7"/>
  <c r="D33" i="7"/>
  <c r="D37" i="7"/>
  <c r="C224" i="7"/>
  <c r="B224" i="7" s="1"/>
  <c r="C223" i="7"/>
  <c r="B223" i="7" s="1"/>
  <c r="C222" i="7"/>
  <c r="D222" i="7" s="1"/>
  <c r="C221" i="7"/>
  <c r="B221" i="7" s="1"/>
  <c r="C220" i="7"/>
  <c r="D220" i="7" s="1"/>
  <c r="C217" i="7"/>
  <c r="B217" i="7" s="1"/>
  <c r="C216" i="7"/>
  <c r="B216" i="7" s="1"/>
  <c r="C215" i="7"/>
  <c r="D215" i="7" s="1"/>
  <c r="C214" i="7"/>
  <c r="D214" i="7" s="1"/>
  <c r="C213" i="7"/>
  <c r="D213" i="7" s="1"/>
  <c r="C210" i="7"/>
  <c r="B210" i="7" s="1"/>
  <c r="C209" i="7"/>
  <c r="B209" i="7" s="1"/>
  <c r="C208" i="7"/>
  <c r="D208" i="7" s="1"/>
  <c r="C207" i="7"/>
  <c r="D207" i="7" s="1"/>
  <c r="C206" i="7"/>
  <c r="D206" i="7" s="1"/>
  <c r="C203" i="7"/>
  <c r="D203" i="7" s="1"/>
  <c r="C202" i="7"/>
  <c r="D202" i="7" s="1"/>
  <c r="C201" i="7"/>
  <c r="D201" i="7" s="1"/>
  <c r="C200" i="7"/>
  <c r="B200" i="7" s="1"/>
  <c r="C199" i="7"/>
  <c r="B199" i="7" s="1"/>
  <c r="C196" i="7"/>
  <c r="D196" i="7" s="1"/>
  <c r="C195" i="7"/>
  <c r="D195" i="7" s="1"/>
  <c r="C194" i="7"/>
  <c r="D194" i="7" s="1"/>
  <c r="C193" i="7"/>
  <c r="D193" i="7" s="1"/>
  <c r="C192" i="7"/>
  <c r="D192" i="7" s="1"/>
  <c r="C189" i="7"/>
  <c r="D189" i="7" s="1"/>
  <c r="C188" i="7"/>
  <c r="D188" i="7" s="1"/>
  <c r="C187" i="7"/>
  <c r="D187" i="7" s="1"/>
  <c r="C186" i="7"/>
  <c r="B186" i="7" s="1"/>
  <c r="C185" i="7"/>
  <c r="B185" i="7" s="1"/>
  <c r="C182" i="7"/>
  <c r="B182" i="7" s="1"/>
  <c r="C181" i="7"/>
  <c r="B181" i="7" s="1"/>
  <c r="C180" i="7"/>
  <c r="D180" i="7" s="1"/>
  <c r="C179" i="7"/>
  <c r="D179" i="7" s="1"/>
  <c r="C178" i="7"/>
  <c r="D178" i="7" s="1"/>
  <c r="C175" i="7"/>
  <c r="D175" i="7" s="1"/>
  <c r="C174" i="7"/>
  <c r="D174" i="7" s="1"/>
  <c r="C173" i="7"/>
  <c r="B173" i="7" s="1"/>
  <c r="C172" i="7"/>
  <c r="B172" i="7" s="1"/>
  <c r="C171" i="7"/>
  <c r="B171" i="7" s="1"/>
  <c r="C168" i="7"/>
  <c r="D168" i="7" s="1"/>
  <c r="C167" i="7"/>
  <c r="D167" i="7" s="1"/>
  <c r="C166" i="7"/>
  <c r="B166" i="7" s="1"/>
  <c r="C165" i="7"/>
  <c r="B165" i="7" s="1"/>
  <c r="C164" i="7"/>
  <c r="B164" i="7" s="1"/>
  <c r="B195" i="7" l="1"/>
  <c r="B196" i="7"/>
  <c r="B194" i="7"/>
  <c r="B208" i="7"/>
  <c r="B189" i="7"/>
  <c r="B207" i="7"/>
  <c r="B187" i="7"/>
  <c r="B201" i="7"/>
  <c r="B188" i="7"/>
  <c r="B180" i="7"/>
  <c r="B193" i="7"/>
  <c r="B215" i="7"/>
  <c r="B192" i="7"/>
  <c r="B214" i="7"/>
  <c r="B179" i="7"/>
  <c r="B178" i="7"/>
  <c r="B222" i="7"/>
  <c r="D200" i="7"/>
  <c r="B220" i="7"/>
  <c r="D186" i="7"/>
  <c r="B202" i="7"/>
  <c r="D224" i="7"/>
  <c r="D223" i="7"/>
  <c r="D221" i="7"/>
  <c r="D217" i="7"/>
  <c r="D216" i="7"/>
  <c r="B213" i="7"/>
  <c r="B206" i="7"/>
  <c r="D209" i="7"/>
  <c r="D210" i="7"/>
  <c r="B203" i="7"/>
  <c r="D199" i="7"/>
  <c r="D185" i="7"/>
  <c r="D182" i="7"/>
  <c r="D181" i="7"/>
  <c r="B175" i="7"/>
  <c r="D173" i="7"/>
  <c r="D172" i="7"/>
  <c r="D171" i="7"/>
  <c r="B174" i="7"/>
  <c r="D165" i="7"/>
  <c r="D166" i="7"/>
  <c r="D164" i="7"/>
  <c r="B168" i="7"/>
  <c r="B167" i="7"/>
  <c r="C11" i="7"/>
  <c r="B11" i="7" l="1"/>
  <c r="D11" i="7"/>
  <c r="B2" i="2"/>
  <c r="B2" i="7"/>
  <c r="B2" i="1"/>
  <c r="C13" i="7" l="1"/>
  <c r="C14" i="7"/>
  <c r="C161" i="7"/>
  <c r="B161" i="7" s="1"/>
  <c r="C160" i="7"/>
  <c r="B160" i="7" s="1"/>
  <c r="C159" i="7"/>
  <c r="D159" i="7" s="1"/>
  <c r="C158" i="7"/>
  <c r="D158" i="7" s="1"/>
  <c r="C157" i="7"/>
  <c r="B157" i="7" s="1"/>
  <c r="C154" i="7"/>
  <c r="D154" i="7" s="1"/>
  <c r="C153" i="7"/>
  <c r="B153" i="7" s="1"/>
  <c r="C152" i="7"/>
  <c r="D152" i="7" s="1"/>
  <c r="C151" i="7"/>
  <c r="D151" i="7" s="1"/>
  <c r="C150" i="7"/>
  <c r="D150" i="7" s="1"/>
  <c r="C118" i="7"/>
  <c r="B118" i="7" s="1"/>
  <c r="C110" i="7"/>
  <c r="D110" i="7" s="1"/>
  <c r="C109" i="7"/>
  <c r="B109" i="7" s="1"/>
  <c r="D14" i="7" l="1"/>
  <c r="D13" i="7"/>
  <c r="B152" i="7"/>
  <c r="B13" i="7"/>
  <c r="B110" i="7"/>
  <c r="B151" i="7"/>
  <c r="B159" i="7"/>
  <c r="B154" i="7"/>
  <c r="B150" i="7"/>
  <c r="B158" i="7"/>
  <c r="B14" i="7"/>
  <c r="D109" i="7"/>
  <c r="D118" i="7"/>
  <c r="D161" i="7"/>
  <c r="D157" i="7"/>
  <c r="D160" i="7"/>
  <c r="D153" i="7"/>
  <c r="C91" i="7" l="1"/>
  <c r="D91" i="7" s="1"/>
  <c r="C87" i="7"/>
  <c r="D87" i="7" s="1"/>
  <c r="C57" i="7"/>
  <c r="B57" i="7" s="1"/>
  <c r="C54" i="7"/>
  <c r="B54" i="7" s="1"/>
  <c r="C53" i="7"/>
  <c r="D53" i="7" s="1"/>
  <c r="C46" i="7"/>
  <c r="D46" i="7" s="1"/>
  <c r="C47" i="7"/>
  <c r="B47" i="7" s="1"/>
  <c r="C45" i="7"/>
  <c r="D45" i="7" s="1"/>
  <c r="C44" i="7"/>
  <c r="B44" i="7" s="1"/>
  <c r="B91" i="7" l="1"/>
  <c r="B87" i="7"/>
  <c r="D54" i="7"/>
  <c r="D57" i="7"/>
  <c r="B53" i="7"/>
  <c r="B46" i="7"/>
  <c r="B45" i="7"/>
  <c r="D47" i="7"/>
  <c r="D44" i="7"/>
  <c r="C50" i="7" l="1"/>
  <c r="C43" i="7"/>
  <c r="C60" i="7"/>
  <c r="C10" i="7"/>
  <c r="C12" i="7"/>
  <c r="D50" i="7" l="1"/>
  <c r="B50" i="7"/>
  <c r="D60" i="7"/>
  <c r="B60" i="7"/>
  <c r="D10" i="7"/>
  <c r="B10" i="7"/>
  <c r="D43" i="7"/>
  <c r="B43" i="7"/>
  <c r="D12" i="7"/>
  <c r="B12" i="7"/>
</calcChain>
</file>

<file path=xl/sharedStrings.xml><?xml version="1.0" encoding="utf-8"?>
<sst xmlns="http://schemas.openxmlformats.org/spreadsheetml/2006/main" count="708" uniqueCount="367">
  <si>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</si>
  <si>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</si>
  <si>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</si>
  <si>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</si>
  <si>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</si>
  <si>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</si>
  <si>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</si>
  <si>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</si>
  <si>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</si>
  <si>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</si>
  <si>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</si>
  <si>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</si>
  <si>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</si>
  <si>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</si>
  <si>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</si>
  <si>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</si>
  <si>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</si>
  <si>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</si>
  <si>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</si>
  <si>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</si>
  <si>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</si>
  <si>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</si>
  <si>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</si>
  <si>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</si>
  <si>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</si>
  <si>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</si>
  <si>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</si>
  <si>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</si>
  <si>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</si>
  <si>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</si>
  <si>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</si>
  <si>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</si>
  <si>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</si>
  <si>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</si>
  <si>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</si>
  <si>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</si>
  <si>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</si>
  <si>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</si>
  <si>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</si>
  <si>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</si>
  <si>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</si>
  <si>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</si>
  <si>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</si>
  <si>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</si>
  <si>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</si>
  <si>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</si>
  <si>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</si>
  <si>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</si>
  <si>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</si>
  <si>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</si>
  <si>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</si>
  <si>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</si>
  <si>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</si>
  <si>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</si>
  <si>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</si>
  <si>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</si>
  <si>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</si>
  <si>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</si>
  <si>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</si>
  <si>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</si>
  <si>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</si>
  <si>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</si>
  <si>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</si>
  <si>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</si>
  <si>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</si>
  <si>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</si>
  <si>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</si>
  <si>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</si>
  <si>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</si>
  <si>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</si>
  <si>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</si>
  <si>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</si>
  <si>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</si>
  <si>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</si>
  <si>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</si>
  <si>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</si>
  <si>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</si>
  <si>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</si>
  <si>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</si>
  <si>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</si>
  <si>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</si>
  <si>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</si>
  <si>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</si>
  <si>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</si>
  <si>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</si>
  <si>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</si>
  <si>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</si>
  <si>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</si>
  <si>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</si>
  <si>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</si>
  <si>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</si>
  <si>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</si>
  <si>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</si>
  <si>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</si>
  <si>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</si>
  <si>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</si>
  <si>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</si>
  <si>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</si>
  <si>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t>Mast von Kälbern und Rindern aus Milchkuhbetrieben</t>
  </si>
  <si>
    <t>RL Zert 2024
3.3</t>
  </si>
  <si>
    <t>RL Zert 2024
3.2</t>
  </si>
  <si>
    <t>2.7</t>
  </si>
  <si>
    <t>RL Zert 2024
6.4.2</t>
  </si>
  <si>
    <t>RL Zert 2024
6</t>
  </si>
  <si>
    <t>2.10</t>
  </si>
  <si>
    <t>2.4</t>
  </si>
  <si>
    <t xml:space="preserve">Der Betriebsleiter bzw. die für die Tierhaltung hauptverantwortliche Person hat die nötige Sachkunde. </t>
  </si>
  <si>
    <t>Überprüfung der Sachkunde gemäß RL Mastrinder, Kap. 2.4</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</si>
  <si>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</si>
  <si>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</si>
  <si>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2.5</t>
  </si>
  <si>
    <t>2.2</t>
  </si>
  <si>
    <t>2.3</t>
  </si>
  <si>
    <t>Eine dokumentierte Wareneingangsprüfung wird durchgeführt.</t>
  </si>
  <si>
    <t>Die Dokumentationsanforderungen hinsichtlich der Warenstromkontrolle werden erfüllt.</t>
  </si>
  <si>
    <t>Alle notwendigen Aufzeichungen und Dokumentationen werden auf dem Betrieb und beim Transport vorgehalten.</t>
  </si>
  <si>
    <t>2.8</t>
  </si>
  <si>
    <t>Für Abweichungen, die in der TSL-Eigenkontrolle festgestellt wurden, sind Korrekturmaßnahmen sowie Fristen dokumentiert.</t>
  </si>
  <si>
    <t xml:space="preserve">Festgelegte Korrekturmaßnahmen aus der TSL-Eigenkontrolle wurden fristgerecht umgesetzt und dokumentiert. </t>
  </si>
  <si>
    <t>3</t>
  </si>
  <si>
    <t>3.1</t>
  </si>
  <si>
    <t>Die Vorgaben hinsichtlich des Zukaufs von Tieren werden erfüllt und sind durch die MU 8.1 dokumentiert.</t>
  </si>
  <si>
    <t>3.6</t>
  </si>
  <si>
    <t>Die Vorgaben zur Bestandsobergrenze werden eingehalten.</t>
  </si>
  <si>
    <t>3.11</t>
  </si>
  <si>
    <t>Die Vorgabe zur GVO-freien Fütterung wird eingehalten.</t>
  </si>
  <si>
    <t>3.15</t>
  </si>
  <si>
    <t>3.16</t>
  </si>
  <si>
    <t>Die Vorgaben zur Dokumentation der täglichen Tier- und Stallkontrolle werden eingehalten.</t>
  </si>
  <si>
    <t>3.18</t>
  </si>
  <si>
    <t>Die Vorgaben zum Einsatz von Antibiotika werden eingehalten.</t>
  </si>
  <si>
    <t>3.19</t>
  </si>
  <si>
    <t>Bei Weidegang: Ein Managementplan zum Umgang mit Endo- und Ektoparasiten liegt vor.</t>
  </si>
  <si>
    <t>3.4.1</t>
  </si>
  <si>
    <t xml:space="preserve">Die Vorgaben zum schonenden Veröden der Hornanlagen bei unter 6 Wochen alten Kälbern werden eingehalten.
</t>
  </si>
  <si>
    <t>Die Vorgaben zur Schulung der Mitarbeiter, die die Verödung der Hornanlagen bei den Kälbern durchführen, werden eingehalten.</t>
  </si>
  <si>
    <t>3.4.2</t>
  </si>
  <si>
    <t>Die Vorgaben zur Enthornung von adulten Rindern werden eingehalten.</t>
  </si>
  <si>
    <t>3.4.3</t>
  </si>
  <si>
    <t>Die Grundvoraussetzung für die Kastration der Tiere wird erfüllt.</t>
  </si>
  <si>
    <t>Die Vorgaben zur Schmerzausschaltung bei der Kastration von Kälbern werden eingehalten.</t>
  </si>
  <si>
    <t>2. Dokumentenprüfung - Spezieller Teil: Eingriffe am Tier</t>
  </si>
  <si>
    <t>3. Dokumentenprüfung - Spezieller Teil: Tierbezogene Kriterien</t>
  </si>
  <si>
    <t>5.1</t>
  </si>
  <si>
    <t>Die Person, die die TBK erfasst, ist durch den DTschB geschult.</t>
  </si>
  <si>
    <t>5.2</t>
  </si>
  <si>
    <t>5.3.1</t>
  </si>
  <si>
    <t>4. Physische Prüfung im Stall - Haltung der Tiere</t>
  </si>
  <si>
    <t>Auf dem Betrieb werden die gesetzlichen Vorgaben hinsichtlich des Tierschutzgesetzes und der Tierschutz-Nutztierhaltungsverordnung im Allgemeinen sowie im Besonderen der Abschnitt 2 "Verordnung zur Haltung von Kälbern" eingehalten.</t>
  </si>
  <si>
    <t>Überprüfung der Tierhaltung auf dem gesamten Betrieb (Haltung der Kälber sowie die Haltung der Rinder in allen Mastabschnitten).</t>
  </si>
  <si>
    <t>3.7</t>
  </si>
  <si>
    <t>Auf dem gesamten Betrieb liegt keine Anbindehaltung vor.</t>
  </si>
  <si>
    <t>Die Anbindehaltung ist verboten.</t>
  </si>
  <si>
    <t>Auf dem gesamten Betrieb liegt keine Haltung in Einflächenbuchten mit Vollspaltenböden vor.</t>
  </si>
  <si>
    <t>3.7.1</t>
  </si>
  <si>
    <t>Die Vorgaben zur Haltung der Kälber werden erfüllt.</t>
  </si>
  <si>
    <t>Kälber bis zum Ende der 4. Lebenswoche dürfen in Kälberhütten und Einzeliglus gehalten werden. Ab der 5. Lebenswoche sind die Kälber in der Gruppe zu halten. Die Haltung in Gruppeniglus ist erlaubt.</t>
  </si>
  <si>
    <t>Mind. bis zum Ende der 12. Lebenswoche erhalten die Kälber Vollmilch oder Milchaustauscher. Die Tränkung erfolgt mind. 2x am Tag oder ad libitum. Raufutter ist spätestens ab dem 8. Lebenstag anzubieten und Wasser spätestens ab dem 14. Lebenstag.</t>
  </si>
  <si>
    <t>Die Vorgaben zur Bereitstellung eines Auslaufes für die Kälber ab der 5. Lebenswoche werden eingehalten.</t>
  </si>
  <si>
    <t>3.8</t>
  </si>
  <si>
    <t>Die Laufflächen sind sauber und trittsicher.</t>
  </si>
  <si>
    <t xml:space="preserve">Die Laufflächen im Stall sind jederzeit sauber, trittsicher und rutschfest. Pfützenbildung ist zu vermeiden. Die Reinigung der Laufflächen orientiert sich an der Besatzdichte und den klimatischen Bedingungen.Der Laufbereich ist perforiert oder planbefestigt. Die Elemente des Spaltenbodens sind intakt. Sie wackeln nicht, weisen keine größeren Schäden und keine schadhaften Stellen oder Verlegeungenauigkeiten, die eine erhöhte Verletzungsgefahr bergen, auf.
</t>
  </si>
  <si>
    <t>3.9</t>
  </si>
  <si>
    <t>3.10</t>
  </si>
  <si>
    <t>Die Vorgaben zum Liegeboxenmanagement werden erfüllt.</t>
  </si>
  <si>
    <t xml:space="preserve">Alle Liegeboxen und -flächen, die als Liegeflächen für das Tier-Liegeplatz-Verhältnis angerechnet werden, weisen eine schutzspendende Überdachung auf. </t>
  </si>
  <si>
    <t>3.12</t>
  </si>
  <si>
    <t>3.13</t>
  </si>
  <si>
    <t>Die Vorgaben zur Gruppenzusammensetzung werden eingehalten.</t>
  </si>
  <si>
    <t>3.5</t>
  </si>
  <si>
    <t>Die Vorgaben zu den Scheuermöglichkeiten werden erfüllt.</t>
  </si>
  <si>
    <t>3.17</t>
  </si>
  <si>
    <t xml:space="preserve">Kranke, schwache, verletzte Tiere werden separiert und gegebenenfalls tierärztlich behandelt.
</t>
  </si>
  <si>
    <t>3.3</t>
  </si>
  <si>
    <t>Die Tiere weisen keine erkennbaren Zeichen auf, die auf eine Störung des Allgemeinbefindens des Gesamtbestandes hinweisen.</t>
  </si>
  <si>
    <t>Zum Beispiel Verletzungen, Lahmheiten, Immobilität, Apathie, Anzeichen von Schmerzen, Abmagerung, Symptome von Infektionserkrankungen, Abweichungen vom Normalverhalten.</t>
  </si>
  <si>
    <t>Bei Störungen des Allgemeinbefindens der Tiere werden wirksame Gegenmaßnahmen ergriffen und protokolliert.</t>
  </si>
  <si>
    <t>Protokolle des Tierhalters mit den aufgeführten Gegenmaßnahmen, die durchgeführt wurden, prüfen sowie die Dokumentation über die Entwicklung der Situation.</t>
  </si>
  <si>
    <t>Die Haltungsbedingungen sind so gestaltet, dass die Tiere ihren Wärmehaushalt regulieren können.</t>
  </si>
  <si>
    <t>5.4.1</t>
  </si>
  <si>
    <t>5.5.1</t>
  </si>
  <si>
    <t xml:space="preserve">In der Herde treten keine Lahmheiten über dem angegebenen Grenzwert auf.
Anzahl lahmer Tiere: ________                       
Anzahl bonitierter Tiere: ________                                                                                                                                                                          </t>
  </si>
  <si>
    <t>5.5.2</t>
  </si>
  <si>
    <t xml:space="preserve">An den Tieren sind keine Schwanzspitzennekrosen über dem angegebenen Grenzwert erkennbar.                                                    
Anzahl Tiere mit nekrotischen Veränderungen: _____________                                                               
Anzahl bonitierter Tiere: _____________ 
          </t>
  </si>
  <si>
    <t>5.5.3</t>
  </si>
  <si>
    <t>5.5.4</t>
  </si>
  <si>
    <t>5.5.5</t>
  </si>
  <si>
    <t xml:space="preserve">Die Rinder, deren Fleisch im TSL-System vermarktet werden soll, werden die gesamte Mastperiode lang in einem TSL-Betrieb gehalten. 
</t>
  </si>
  <si>
    <t xml:space="preserve">Die Kälber, deren Fleisch im TSL-System vermarktet werden soll, waren am Tag des Zukaufs nicht älter als 4 Wochen und wurden seitdem auf einem  TSL-Betrieb gehalten.
</t>
  </si>
  <si>
    <t>6</t>
  </si>
  <si>
    <t xml:space="preserve">Die Tiere werden an ein TSL-Schlachtunternehmen abgegeben.
Name des Schlachtunternehmens eintragen:_____________________
</t>
  </si>
  <si>
    <t>7.3</t>
  </si>
  <si>
    <t xml:space="preserve">Beim Verladen wurde auf das schmerzinduzierende Treiben verzichtet.
</t>
  </si>
  <si>
    <t>6.1</t>
  </si>
  <si>
    <t>6.2</t>
  </si>
  <si>
    <t>Bei über 30 °C Außentemperatur werden keine Tiere verladen oder das Transportfahrzeug ist mit einer funktionsfähigen Klimaanlage ausgestattet.</t>
  </si>
  <si>
    <t xml:space="preserve">Bei der Verladung werden keine Tiere aus verschiedenen Haltungsbuchten gemischt.
</t>
  </si>
  <si>
    <t>Der mehrstöckige Transport von Rindern ist verboten.</t>
  </si>
  <si>
    <t>Es werden nur transportfähige Tiere transportiert.</t>
  </si>
  <si>
    <t>Der Fahrzeugboden wird eingestreut.</t>
  </si>
  <si>
    <t>Gültig ab: 01.01.2024
*Übergangsfrist für Bestandsbetriebe (Zertifizierung vor 01.01.;  s. bereichsspezifische Richtlinie, Kap. 1.2): Erfassung von Abweichungen ab 01.01., Berücksichtigung in Risikoeinstufung ab 01.07.</t>
  </si>
  <si>
    <t xml:space="preserve">Der Systemteilnehmer bewirtschaftet innerhalb seines teilnehmenden Mastbetriebs grundsätzlich keine Tierhaltung der gleichen Nutzungsart, deren Standards unterhalb der Anforderungen der Premiumstufe liegen. </t>
  </si>
  <si>
    <t>6. Physische Prüfung im Stall - Spezieller Teil: Tierbezogene Kriterien</t>
  </si>
  <si>
    <t>5.  Physische Prüfung auf dem Laufhof und der Weide - Anforderungen an die Premiumstufe</t>
  </si>
  <si>
    <t>4.1</t>
  </si>
  <si>
    <t>Der direkte Kontakt zum Außenklima ist möglich.</t>
  </si>
  <si>
    <t>4.2</t>
  </si>
  <si>
    <t>Der Laufhof wird ganzjährig zur Verfügung gestellt.</t>
  </si>
  <si>
    <t>Die Zugänge zu den jeweiligen Laufhöfen entsprechen den Vorgaben.</t>
  </si>
  <si>
    <t>4.3</t>
  </si>
  <si>
    <t>Den Tieren wird der Zugang zur Weide ermöglicht.</t>
  </si>
  <si>
    <t>Ein gültiger Bestandsbetreuungsvertrag mit dem Tierarzt liegt vor.</t>
  </si>
  <si>
    <t>Besuchsprotokolle der tierärztlichen Bestandsbetreuung liegen vor.</t>
  </si>
  <si>
    <t>Bei Schwellenwertüberschreitung: Korrekturmaßnahmen werden eingeleitet und 
dokumentiert.</t>
  </si>
  <si>
    <t>Bei Grenzwertüberschreitung:
Die Überschreitung eines oder mehrerer 
Grenzwerte wird umgehend an den DTSchB gemeldet.</t>
  </si>
  <si>
    <t>Bei Grenzwertüberschreitung: Der Tierhalter hat eine professionelle Beratung in Anspruch genommen.</t>
  </si>
  <si>
    <t>Bei Grenzwertüberschreitung: Der Tierhalter hat die aus der professionellen Beratung empfohlenen Korrekturmaßnahmen umgesetzt und dokumentiert.</t>
  </si>
  <si>
    <t>Alle Ressourcen (Tränken, Futterplätze oder Liegeflächen) sind für alle Tiere gleichermaßen erreichbar. Die Ressourcen sind entsprechend räumlich zu verteilen. Rangniedrigen Tiere ist es möglich auszuweichen.</t>
  </si>
  <si>
    <t>Die Platzvorgaben für die Kälber richten sich nach Alter und Körpergewicht und sind in Tabelle 1 im Kapitel 3.7.1. aufgeführt. Die genauen Angaben zu den Platzverhältnissen je Kälbergruppe sind dem Betriebsbeschreibungsbogen zu entnehmen. Im Audit ist zu überprüfen, ob die im Betriebsbeschreibungsbogen eingetragene Anzahl an Kälbern je Gruppe eingehalten werden. Sie müssen nicht in jedem Audit neu erhoben werden.</t>
  </si>
  <si>
    <t xml:space="preserve">Die Angaben zum Platzbedarf beziehen sich ausschließlich auf die nutzbare Stallfläche, welche die Tiere regelmäßig und eigenständig erreichen können (Laufgänge, Liegeboxen, freie Liegeflächen) und sind abhängig vom Körpergewicht der Tiere gemäß Tabelle 2 im Kapitel 3.9. Die genauen Angaben zu den Platzverhältnissen je Rindergruppe sind dem Betriebsbeschreibungsbogen zu entnehmen. Sie müssen nicht in jedem Audit neu erhoben werden. Im Audit ist zu überprüfen, ob die im Betriebsbeschreibungsbogen eingetragene Anzahl an Rindern je Gruppe eingehalten werden. </t>
  </si>
  <si>
    <t>Für jedes Rind und jedes Kalb ist eine ausreichend große, eingestreute Liegefläche vorhanden.</t>
  </si>
  <si>
    <t xml:space="preserve">Raufutter ist ad libitum anzubieten, Stroh als Einstreu zählt nicht dazu. Das Grundfutter wird am Futtertisch angeboten. Die Tiere sind nach ihrem individuellen Nährstoffbedarf zu versorgen. </t>
  </si>
  <si>
    <t>Ab dem 6. Lebensmonat oder ab der rassespezifischen Geschlechtsreife der Tiere,sind weibliche und unkastrierte männliche Tiere in getrennten Gruppen zu halten.</t>
  </si>
  <si>
    <t>Der Außenauslauf ist je nach Witterung, Allgemeinzustand und Gesundheit der Tiere spätestens ab der 5. Lebenswoche anzubieten. Ab dem 4. Monat muss er jederzeit zugänglich sein. Die notwendige Fläche ist in Tabelle 1 im Kapitel 3.7.1. aufgeführt. Die genauen Angaben zur Größe der Ausläufe je Kälbergruppe sind dem Betriebsbeschreibungsbogen zu entnehmen. Im Audit ist zu überprüfen, ob die im Betriebsbeschreibungsbogen eingetragene Anzahl an Kälber je Gruppe und somit die jedem Kalb zur Verfügung stehende Auslauffläche eingehalten wird. Sie muss nicht in jedem Audit neu erhoben werden.</t>
  </si>
  <si>
    <t>Das Tier-Fressplatz-Verhältnis wird erfüllt.</t>
  </si>
  <si>
    <t xml:space="preserve">Die erforderliche Fressplatzbreite ist abhängig vom Körpergewicht der Tiere und wird in Tabelle 3 im Kapitel 3.12 angegeben. </t>
  </si>
  <si>
    <t>Die Vorgaben zur Fressplatzbreite werden erfüllt.</t>
  </si>
  <si>
    <t>Nottötungen werden nur durch einen sachkundigen Tierarzt oder einen Metzger durchgeführt.</t>
  </si>
  <si>
    <t>Die Platzvorgaben für die Krankenbuchten bei Kälbern bis zum Ende des 3. Lebensmonats werden erfüllt.</t>
  </si>
  <si>
    <t>Die Platzorgaben für die Krankenbuchten bei den Tieren ab dem 4. Lebensmonat werden erfüllt.</t>
  </si>
  <si>
    <t>Die Einstreu in der Krankenbucht entspricht den Vorgaben.</t>
  </si>
  <si>
    <r>
      <t>Die genauen Angaben zur Krankenbucht sind dem Betriebsbeschreibungsbogen zu entnehmen. Sie müssen nicht in jedem Audit neu erhoben werden. Kranke Tiere sind in gesonderten Buchten unterzubringen. Ein separates Krankenabteil ist jederzeit verfügbar/schnell einrichtbar. Kälber bis zum Ende des 3. Lebensmonats: Für mindestens 5 % der Tiere müssen Krankenbuchten vorhanden sein. In den Krankenbuchten muss pro Tier eine Fläche von min. 2 m</t>
    </r>
    <r>
      <rPr>
        <vertAlign val="superscript"/>
        <sz val="10"/>
        <color theme="1"/>
        <rFont val="Arial"/>
        <family val="2"/>
      </rPr>
      <t>2</t>
    </r>
    <r>
      <rPr>
        <sz val="10"/>
        <color theme="1"/>
        <rFont val="Arial"/>
        <family val="2"/>
      </rPr>
      <t xml:space="preserve"> vorhanden sein. Hör- und Sichtkontakt zu Artgenossen ist vorhanden, aber die Tiere können sich zurückziehen.</t>
    </r>
  </si>
  <si>
    <t>Die Futter- und Wassererversorgung in den Krankenbuchten ist sichergestellt.</t>
  </si>
  <si>
    <t>Der Laufhof ist planbefestigt oder mit einem Spaltenboden ausgestattet.</t>
  </si>
  <si>
    <t>Die Vorgaben zu den Strukturelementen werden eingehalten.</t>
  </si>
  <si>
    <t>Der Laufhof wird ausgestaltet und enthält mindestens zwei der folgenden Strukturelemente: Tränken, Kratzbürsten, Grundfuttergabe, Liegeflächen für die Tiere. Tränken dürfen bei Frost abgestellt werden.</t>
  </si>
  <si>
    <t>Die Weide ist beim Austrieb befahrbar und weist sie einen trittsicheren und begrünten Untergrund auf.</t>
  </si>
  <si>
    <t>5.3.2</t>
  </si>
  <si>
    <t>Kranke und verletzte Tiere, die nicht behandelt werden, nicht in einer Krankenbucht sind, die man „sich selber“ überlässt, gelten als Abweichung. Es gibt keinen Grenzwert. Festzuhalten ist die Anzahl der betroffenen Tiere und die Antwort auf die Frage: Werden kranke und verletzte Tiere fachgerecht behandelt und gepflegt? (ja/nein).</t>
  </si>
  <si>
    <t>Der Vertrag liegt im Erstaudit vor.</t>
  </si>
  <si>
    <r>
      <t xml:space="preserve">Der prophylaktische Einsatz von Antibiotika ist verboten. Er ist nur nach tierärztlicher Untersuchung im Rahmen einer Indikation oder Behandlung zulässig. Überprüfung der AUA-Belege oder der Tierarztrechnungen. Die Indikation für die Antibiotikagabe für das zu behandelnde Tier (Identifizierung über Ohrmarkennummer) ist anzugeben.
</t>
    </r>
    <r>
      <rPr>
        <b/>
        <sz val="10"/>
        <color theme="1"/>
        <rFont val="Arial"/>
        <family val="2"/>
      </rPr>
      <t>Erstaudit = n.a.</t>
    </r>
  </si>
  <si>
    <t>Sofern Weidegang erfolgt, liegt ein an die individuelle Haltungsform des Betriebs angepasster und mit dem bestandsbetreuenden Tierarzt schriftlich abgestimmter Managementplan zum Umgang mit Endo- und Ektoparasiten vor. Zur Dokumentation kann die MU 8.11 oder eine gleichwertige Dokumentation genutzt werden.</t>
  </si>
  <si>
    <t xml:space="preserve">Die Gruppen sollen nach Möglichkeit während der gesamten Haltungsphase zusammen bleiben. Bei der Zusammensetzung soll daher darauf geachtet werden, dass die Tiere einer Gruppe etwa gleich groß und gleich schwer sind. Kleinere Tiere dürfen nicht abgedrängt werden. </t>
  </si>
  <si>
    <t>Für jedes Tier ist eine ausreichend große, eingestreute Liegefläche vorzuhalten (siehe Kapitel 3 Tabelle 1 und Tabelle 2). Liegeplätze können in Form von Liegeboxen oder freien Liegeflächen angeboten werden. Bei Liegeboxenställen ist für jedes Tier mindestens eine Liegebox vorzuhalten (Tier-Liegebox-Verhältnis 1:1). Alle Tiere können gleichzeitig ruhen. Zusätzlich zum eingestreuten Liegebereich kann es einen Laufbereich geben, dieser darf planbefestigt oder perforiert/mit Spaltenboden versehen sein. Die genauen Angaben zum Tier-Liegeplatz-Verhältnis je Kälbergruppe sind dem Betriebsbeschreibungsbogen zu entnehmen. Im Audit ist zu überprüfen, ob die im Betriebsbeschreibungsbogen eingetragene Anzahl an Kälbern je Gruppe eingehalten werden.</t>
  </si>
  <si>
    <t>Die genauen Angaben zu der Anzahl der Fressplätze je Gruppe sind dem Betriebsbeschreibungsbogen zu entnehmen. Sie müssen nicht in jedem Audit neu erhoben werden. Die Anzahl der Fressplätze entspricht der Anzahl der Tiere in jeder Gruppe (1:1). Das Tier-Fressplatz-Verhältnis kann auf 1,2:1 erhöht werden, wenn ad libitum-Fütterung durch ständige Futtervorlage gewährleistet wird. Der vorhandene Futterrest am Futtertisch beträgt jederzeit mindestens 10 %. Es darf in der Gruppe keinen Hinweis auf Futterstress geben.</t>
  </si>
  <si>
    <t>Auf Thermoregulation ist zu achten. Zeigen die Tiere Anzeichen von Hitzestress oder 
Frieren, müssen Gegenmaßnahmen ergriffen werden.</t>
  </si>
  <si>
    <t>Die Liegeboxen sind an die Größe der Tiere angepasst, sodass ein arttypisches Aufsteh-, Ablege- und Ruheverhalten ausgeübt werden kann.</t>
  </si>
  <si>
    <t>Die Vorgaben zur Laufhoffläche je Tier werden eingehalten.</t>
  </si>
  <si>
    <t xml:space="preserve">Die TSL-Eigenkontrolle, welche alle TSL-Anforderungen umfasst, wird alle 12 Monate durchgeführt und dokumentiert. </t>
  </si>
  <si>
    <t>Die Vorgaben zur Tränkeplatzbreite werden erfüllt.</t>
  </si>
  <si>
    <t xml:space="preserve">Die erforderliche Tränkeplatzbreite ist abhängig vom Körpergewicht der Tiere und wird in Tabelle 3 im Kapitel 3.12 angegeben. </t>
  </si>
  <si>
    <t>Wurden die Dokumentationen über den Einsatz von Antibiotika mindenstens quartalsweise an den Deutschen Tierschutzbund übermittelt?*</t>
  </si>
  <si>
    <r>
      <t>Grundsätzlich ist pro Betrieb (Registriernummer) eine Parallelhaltung von Tieren der gleichen Nutzungsart (Mastrinder), die unterhalb des Tierschutzlabels der Premiumstufe liegt, verboten. Im Einzelfall können Ausnahmegenehmigungen erteilt werden, diese müssen auf Aktualität geprüft werden.
K</t>
    </r>
    <r>
      <rPr>
        <b/>
        <sz val="10"/>
        <color theme="1"/>
        <rFont val="Arial"/>
        <family val="2"/>
      </rPr>
      <t>eine ANG für Parallelhaltung = K.O.</t>
    </r>
  </si>
  <si>
    <t>Der Betrieb nimmt an einem Qualitätsmanagementprogramm teil.</t>
  </si>
  <si>
    <r>
      <t xml:space="preserve">Überprüfung der Futtermittellieferscheine oder VLOG-Zertifikate.
</t>
    </r>
    <r>
      <rPr>
        <b/>
        <sz val="10"/>
        <rFont val="Arial"/>
        <family val="2"/>
      </rPr>
      <t>Einsatz von GVO-haltigem Futtermittel =</t>
    </r>
    <r>
      <rPr>
        <sz val="10"/>
        <rFont val="Arial"/>
        <family val="2"/>
      </rPr>
      <t xml:space="preserve"> </t>
    </r>
    <r>
      <rPr>
        <b/>
        <sz val="10"/>
        <rFont val="Arial"/>
        <family val="2"/>
      </rPr>
      <t>K.O.</t>
    </r>
  </si>
  <si>
    <r>
      <t xml:space="preserve">Es sind sind max. 600 Tierplätze erlaubt. In der Premiumstufe können in Einzelfällen nach Prüfung durch den Deutschen Tierschutzbund unter Auflagen auch größere Bestände genehmigt werden. Wenn ein Betrieb, der sowohl im Bereich der Milchkuhhaltung im TSL-System zertifiziert ist als auch im Bereich Mast von Rindern, zählen für diesen Betrieb die Bestandsobergrenzen für den jeweiligen Bereich unabhängig voneinander.
</t>
    </r>
    <r>
      <rPr>
        <b/>
        <sz val="10"/>
        <rFont val="Arial"/>
        <family val="2"/>
      </rPr>
      <t>Mehr als 600 Tierplätze ohne Genehmigung = K.O.</t>
    </r>
  </si>
  <si>
    <r>
      <t xml:space="preserve">Die Person, die die Verödung der Hornanlagen der Kälber auf dem Betrieb durchführt, hat einen Nachweis über eine Schulung zum schonenden Veröden der Hornanlagen bei Kälbern vorzuweisen. Der Nachweis über die Teilnahme an einer solchen Schulung darf nicht älter als 10 Jahre sein. Sollte zum Zeitpunkt des Erstaudits noch kein Nachweis über die Teilnahme an einer solchen Schulung vorliegen, so ist spätestens ein Jahr nach der Erstzertifizierung ein Nachweis zu erbringen.
</t>
    </r>
    <r>
      <rPr>
        <b/>
        <sz val="10"/>
        <color theme="1"/>
        <rFont val="Arial"/>
        <family val="2"/>
      </rPr>
      <t>Erstaudit = n.a.</t>
    </r>
  </si>
  <si>
    <t xml:space="preserve">Es erfolgt zweimal jährlich eine Erfassung der TBK und diese wird dokumentiert.
</t>
  </si>
  <si>
    <t>Bei der Erfassung der TBK wird der Stichenprobenumfang eingehalten.</t>
  </si>
  <si>
    <t>Bei Kälbern bis zum Ende des 6. Lebensmonats werden keine TBK am Einzeltier, sondern nur der Allgemeinzustand der Tiere (siehe Kapitel 5.4) sowie die Versorgung von kranken Tieren überprüft (siehe Kapitel 5.3.2).
Bei Rindern ab dem Beginn des 7. Lebensmonats werden auf Einzeltierebene TBK erfasst. Zur Ermittlung der zu bonitierenden Anzahl an Tieren dient die untenstehende Tabelle.
Herdengröße Stichprobengröße
Bis 30            Alle Tiere
31 - 50           31 - 35
51 - 70           36 - 40
71 - 100         45
101                50
150                60
200                65
250                70
300                75
500                80
800                85</t>
  </si>
  <si>
    <r>
      <t xml:space="preserve">Der Tierhalter zieht bei der Überschreitung eines Grenzwertes professionelle Beratung hinzu. Die Beratung wird im Hinblick auf die Ursache der Überschreitung des entsprechenden Kriteriums in Anspruch genommen. Als professionelle Beratung wird die Beratung durch den jeweiligen Fachberater des DTSchB, den Fachtierarzt, einen unabhängigen Futtermittelberater und ähnliche anerkannt.
</t>
    </r>
    <r>
      <rPr>
        <b/>
        <sz val="10"/>
        <color theme="1"/>
        <rFont val="Arial"/>
        <family val="2"/>
      </rPr>
      <t>Erstaudit/keine Grenzwertüberschreitung = n.a.</t>
    </r>
  </si>
  <si>
    <t xml:space="preserve">Die Verluste aller Tiere innerhalb der letzten 12 Monate liegen unter dem  vorgegebenen Grenzwert.                                        
Einstallen bis Ende 3. Lebensmonat:                                                                                
Anzahl notgetöteter Tiere:      ________                                                                                                         
Anzahl verendeter Tiere:        ________                                                                         
Anzahl euthanasierter Tiere:  ________                                                                                                                          
Beginn 4. Lebensmonat bis Mastende:              
Anzahl notgetöteter Tiere:      ________                                                                                                         
Anzahl verendeter Tiere:        ________                                                                         
Anzahl euthanasierter Tiere:  ________  </t>
  </si>
  <si>
    <r>
      <t xml:space="preserve">Erläuterungen zur Erfassung TBK siehe MU 8.7.
</t>
    </r>
    <r>
      <rPr>
        <b/>
        <sz val="10"/>
        <color theme="1"/>
        <rFont val="Arial"/>
        <family val="2"/>
      </rPr>
      <t>Grenzwert:</t>
    </r>
    <r>
      <rPr>
        <sz val="10"/>
        <color theme="1"/>
        <rFont val="Arial"/>
        <family val="2"/>
      </rPr>
      <t xml:space="preserve"> 
Anteil Verluste bis 3. Lebensmonat: max. 5%
Anteil Verluste ab 4. Lebensmonat: max. 3%</t>
    </r>
  </si>
  <si>
    <t>Jedem Kalb steht genügend Platz zur Verfügung.</t>
  </si>
  <si>
    <t>Jedem Rind steht genügend Platz zur Verfügung.</t>
  </si>
  <si>
    <t>Die genauen Angaben zu den Laufgangsbreiten je Gruppe sind dem Betriebsbeschreibungsbogen zu entnehmen. Sie müssen nicht in jedem Audit neu erhoben werden. Laufgänge sind derart gestaltet, dass mindestens zwei Tiere problemlos aneinander vorbeigehen können. Laufgänge sind nicht schmaler als 3 m, anzustreben sind 3,5 m bis 4 m. Von den oben genannten Maßen im Stall kann abgewichen werden, wenn durch die Beratung des DTSchB eine BiB ausgestellt wurde. Sie liegt für den Auditor jederzeit zugänglich bereit.</t>
  </si>
  <si>
    <t>Die genauen Angaben zu den Durchgangsbreiten je Gruppe sind dem Betriebsbeschreibungsbogen zu entnehmen. Sie müssen nicht in jedem Audit neu erhoben werden. Durchgänge im Stall sind so zu gestalten, dass entweder zwei Tiere problemlos nebeneinander passieren können (&gt; 2,5 m) oder sie sind so schmal, dass gewährleistet ist, dass nur ein Tier den Durchgang passieren kann (0,80  bis 1,3 m). Von den oben genannten Maßen im Stall kann abgewichen werden, wenn durch die Beratung des DTSchB eine BiB ausgestellt wurde. Sie liegt für den Auditor jederzeit zugänglich bereit.</t>
  </si>
  <si>
    <t xml:space="preserve">Liegeboxen und -flächen sind derart gestaltet, dass durch eine weiche, verformbare, saubere und trockene Auflagefläche hoher Liegekomfort gesichert werden kann. Die alleinige Verwendung von Gummimatten ohne Einstreu ist nicht zulässig. Die Gummimatten sind funktionstüchtig und in einem guten Zustand.
Das verwendete Einstreumaterial bindet Feuchtigkeit. In beiden Stufen sind die Liegeboxen und -flächen daher regelmäßig zu reinigen und stets flächendeckend mit organischem Material oder Gemischen aus organischen und anorganischen Materialien (z.B. Stroh, Strohhäcksel, Strohmehl-Kalkgemische oder ähnlichem) einzustreuen. Der Gesamteindruck der Liegeflächen sowie der Gesamteindruck der Herde lässt auf ein ordnungsgemäßes Liegeboxenmanagement zurückschließen. Der Verschmutzungsgrad der Liegeboxen und -flächen oder die Einstreuqualität wird über TBK (siehe Kapitel 5) erfasst. 
</t>
  </si>
  <si>
    <t>Gegebenenfalls sind Maßnahmen zu ergreifen, die geeignet sind, Zugluft entgegenzuwirken.</t>
  </si>
  <si>
    <t>Die Vorgaben zu den Tränken werden erfüllt.</t>
  </si>
  <si>
    <r>
      <rPr>
        <b/>
        <sz val="10"/>
        <rFont val="Arial"/>
        <family val="2"/>
      </rPr>
      <t>Nottötungen durch andere Personen = K.O</t>
    </r>
    <r>
      <rPr>
        <sz val="10"/>
        <rFont val="Arial"/>
        <family val="2"/>
      </rPr>
      <t>.</t>
    </r>
  </si>
  <si>
    <r>
      <t xml:space="preserve">Den Kälbern ab dem 4. Lebensmonat und den Rindern wird ganzjährig der Zugang zum Außenklima/Außenklimareiz (zum Beispiel Sonne, Regen, Schnee) durch einen permanent zugänglichen Laufhof ermöglicht, sodass sie innerhalb ihrer Haltungseinrichtung zwischen verschiedenen Klimazonen wählen können. Während der Weideperiode ist anstelle des Laufhofes auch Weidegang möglich.
</t>
    </r>
    <r>
      <rPr>
        <b/>
        <sz val="10"/>
        <color theme="1"/>
        <rFont val="Arial"/>
        <family val="2"/>
      </rPr>
      <t>Kein Zugang zum Außenklima ab dem 4. Lebensmonat = K.O.</t>
    </r>
  </si>
  <si>
    <r>
      <t xml:space="preserve">Als Laufhof zählt die unüberdachte Fläche sowie die überdachten Außenliegeboxen und der (überdachte) Futtertisch, wenn vorhanden. Der Laufhof darf in den Wintermonaten oder an Tagen mit winterlichen Verhältnissen zum Zwecke der Beseitigung von Schnee und Eis kurzfristig geschlossen sein. Vorrang hat die Sicherheit der Tiere. Abweichungen, in diesem Fall das Sperren des Laufhofes, werden innerhalb der täglichen Kontrolle (Stallbuch) dokumentiert, ebenso das Einfrieren von Schiebern. Sowie es die Witterungsverhältnisse ermöglichen, ist der Laufhof sofort zu reinigen und den Tieren zur Verfügung zu stellen.
</t>
    </r>
    <r>
      <rPr>
        <b/>
        <sz val="10"/>
        <color theme="1"/>
        <rFont val="Arial"/>
        <family val="2"/>
      </rPr>
      <t>Kein permanenter Zugang zum Laufhof bei entsprechender Witterung = K.O.</t>
    </r>
  </si>
  <si>
    <t>Die Flächenangaben sowie die Angaben zu den Tränken und dem Witterungsschutz für die jeweilige Weide sind dem BBB zu entnehmen. Sie müssen nicht in jedem Audit neu erhoben werden. Wenn im Winter keine Weidehaltung stattfindet, kann auf eine Überprüfung der Tränken und des Witterungsschutzes verzichtet werden.</t>
  </si>
  <si>
    <t xml:space="preserve">Die Anzahl und die Breite der Zugänge für den jeweiligen Laufhof sind dem BBB zu entnehmen. Sie müssen nicht in jedem Audit neu erhoben werden. Der Zugang zum Laufhof ist mind. so breit, dass 2 Tiere problemlos aneinander vorbei können. Wenn der Zugang schmaler ist, dann ist ein zweiter Zugang notwemdig. Von den oben genannten Vorgaben kann abgewichen werden, wenn durch die Beratung des DTSchB eine BiB ausgestellt wurde. </t>
  </si>
  <si>
    <t>Kranke und verletzte Tiere werden in der Krankenbucht untergebracht und ggf. fachgerecht/tierärztlich versorgt.</t>
  </si>
  <si>
    <t xml:space="preserve">Der Anteil an Kälbern mit eingeschränktem Allgemeinbefinden liegt unter dem angegeben Grenzwert.      
Einstallen bis Ende 6. Lebensmonat:                                                                                
Anzahl Tiere mit eingeschränktem Allgemeinzustand: ________                                  </t>
  </si>
  <si>
    <t xml:space="preserve">Der Anteil an verschmutzten Tiere liegt unter dem angegebenen Grenzwert.                                                      
Anzahl verschmutziger Tiere: _____________                       
Anzahl bonitierter Tiere: _____________    </t>
  </si>
  <si>
    <t xml:space="preserve">An den Tieren sind keine Hautveränderungen (HV) und Integumentschäden (IS) über dem angegebenen Grenzwert zu erkennen.           
Anzahl Tiere mit HV und IS: _____________                       
Anzahl bonitierter Tiere: _____________                                                         </t>
  </si>
  <si>
    <t>Bei den Rindern treten keine andere Krankheiten und Verletzungen über dem angegebenen Grenzwert auf.                                   
Wenn ja, welche? ________________________</t>
  </si>
  <si>
    <t>Die Transportstrecke von max. 200 km und eine Dauer von max. 4 Stunden dürfen nicht überschritten werden.</t>
  </si>
  <si>
    <t xml:space="preserve">Der Betriebsleiter bzw. die für die Tierhaltung hauptverantwortliche Person nimmt alle 2 Kalenderjahre an einer Fortbildung mit den Themenbereichen Tierverhalten, Tierschutz u./o. Tierhaltung von Mastrindern teil. </t>
  </si>
  <si>
    <t>8.</t>
  </si>
  <si>
    <t>7.  Anforderungen an die Abgabe und den Transport von TSL-Tieren an ein TSL-Schlachtunternehmen</t>
  </si>
  <si>
    <t>Im Falle einer ausnahmsweise gestatteten Parallelhaltung, dürfen weder die Tiere, welche nicht nach den Anforderungen des Tierschutzlabels gehalten werden, noch deren Produkte, unter dem TSL vermarktet werden.</t>
  </si>
  <si>
    <r>
      <t xml:space="preserve">Folgende Dokumentationsanforderungen für Eingangslieferscheine, Rechnungen oder Ausgangslieferscheine sind zwischen Vorlieferanten (Futtermittel und Tiere), Tierhalter und Schlachtunetrnehmen zu erfüllen:
• Lieferschein-/Rechnungsnummer
• Daten des Lieferanten (Name und Anschrift) 
• Daten des Abnehmers (Name und Anschrift)
• Produkt: Produktbezeichnung mit Volumen/Menge/Gewicht/Stückzahl, Chargen-Nummer oder 
Artikelnummer/Ohrmarkennummer
• Beleg darüber, dass der Herkunftsbetrieb der Tiere das Veröden der Hornanlagen bei den Kälbern 
den TSL-Anforderungen entsprechend durchführt
• Datum der Abwicklung des Geschäftes
• Darüber hinaus bestehende rechtliche Kennzeichnungs- und Dokumentationspflichten (zum Beispiel Produkte ausreichend auf Spezifikationen zu kennzeichnen).
</t>
    </r>
    <r>
      <rPr>
        <b/>
        <sz val="10"/>
        <color theme="1"/>
        <rFont val="Arial"/>
        <family val="2"/>
      </rPr>
      <t>Erstaudit = n.a.</t>
    </r>
  </si>
  <si>
    <r>
      <t>Der Betrieb erfüllt die Anforderungen an den Zukauf von Tieren ausnahmslos. Zur Dokumentation ist die MU 8.1 zu verwenden. Für jedes auf dem Mastbetrieb eingestallte TSL-Tier liegt dieser Herkunftsnachweis vor.</t>
    </r>
    <r>
      <rPr>
        <b/>
        <sz val="10"/>
        <rFont val="Arial"/>
        <family val="2"/>
      </rPr>
      <t xml:space="preserve"> </t>
    </r>
    <r>
      <rPr>
        <sz val="10"/>
        <rFont val="Arial"/>
        <family val="2"/>
      </rPr>
      <t>Männliche und weibliche Mastrinder stammen von Milchkuhbetrieben, bevorzugt von TSL zertifizierten Milchkuhbetrieben. Es dürfen auch Tiere zugekauft werden, die nicht von 
Milchkuhbetrieben stammen, die TSL-zertifiziert sind. Die Transportzeit von der Sammelstelle beziehungsweise vom Kälbermarkt bis zum Mastbetrieb darf nicht länger als 4 h dauern, die Entfernung sollte 200 km nicht überschreiten.</t>
    </r>
  </si>
  <si>
    <r>
      <t xml:space="preserve">Die Enthornung eines Rindes ist nur nach medizinischer Indikation oder auf Antrag in Ausnahmefällen durch einen Tierarzt zulässig. Sie darf ausschließlich unter Sedation kombiniert mit Lokalanästhesie des Hornnerves und Schmerzbehandlung erfolgen. Überprüfung der AUA-Belege, der Tierartrechnungen o.ä.. Aus den Dokumenten ist eindeutig nachvollziehbar, dass das Rind eine Lokalanästhesie durch den Tierarzt erhalten hat sowie eine Schmerzmittelgabe und Sedierung erfolgt ist. Es kann die MU 8.3 zur Dokumentation verwendet werden.
</t>
    </r>
    <r>
      <rPr>
        <b/>
        <sz val="10"/>
        <color theme="1"/>
        <rFont val="Arial"/>
        <family val="2"/>
      </rPr>
      <t>Erstaudit = n.a.</t>
    </r>
  </si>
  <si>
    <t>Die Haltungsumgebung ermöglicht den Tieren ein arttypisches Bewegungs- und Sozialverhalten.</t>
  </si>
  <si>
    <r>
      <t>Die Laufgänge</t>
    </r>
    <r>
      <rPr>
        <b/>
        <sz val="10"/>
        <color theme="1"/>
        <rFont val="Arial"/>
        <family val="2"/>
      </rPr>
      <t xml:space="preserve"> </t>
    </r>
    <r>
      <rPr>
        <sz val="10"/>
        <color theme="1"/>
        <rFont val="Arial"/>
        <family val="2"/>
      </rPr>
      <t>verfügen über eine ausreichende Breite.</t>
    </r>
  </si>
  <si>
    <t>Die Durchgänge verfügen über eine ausreichende Breite.</t>
  </si>
  <si>
    <t>Pro Tier ist ein Platzangebot entsprechend Tabelle 1 und 2 in Kapitel 3 vorzuhalten. Die genaue Laufhoffläche je Gruppe ist dem Betriebsbeschreibungsbogen zu entnehmen. Sie muss nicht in jedem Audit neu erhoben werden. In begründeten Ausnahmefällen können auf Antrag Bib erteilt werden, wenn eine größere Fläche im Stall vorhanden ist.</t>
  </si>
  <si>
    <t>Bei Auslobung von Weidefleisch: die Vorgaben für die Auslobung von Weidefleisch werden eingehalten.</t>
  </si>
  <si>
    <t>Die Liegeboxen/-flächen sind überdacht.*</t>
  </si>
  <si>
    <t>Die Liegeplätze sind nicht zugluftexponiert.*</t>
  </si>
  <si>
    <r>
      <t xml:space="preserve">Besonderes Augenmerk ist auf kranke, schwache, verletzte, bewegungsunfähige Tiere zu richten. Kranke Tiere sind gegebenenfalls abzusondern und tierärztlich zu behandeln oder tierschutzgerecht zu töten.
</t>
    </r>
    <r>
      <rPr>
        <b/>
        <sz val="10"/>
        <color theme="1"/>
        <rFont val="Arial"/>
        <family val="2"/>
      </rPr>
      <t>Keine Separation oder keine Behandlung = K.O.</t>
    </r>
  </si>
  <si>
    <t>Die Anforderungen bezüglich der Meldepflicht werden erfüllt.</t>
  </si>
  <si>
    <t xml:space="preserve">Neben Cephalosporinen der dritten und vierten Generation sowie Fluorchinolonen wurden Makrolide und Polymyxine als Wirkstoffgruppen der Reserveantibiotika ergänzt (siehe Richtlinie Mast von Rindern und Kälbern Anhang 7.1).
</t>
  </si>
  <si>
    <t>bezugnehmend zum Prüfpunkt mit der lfd. Nr. 1.28*</t>
  </si>
  <si>
    <t>Die Vorgaben zur Tränkung der Kälber werden eingehalten.</t>
  </si>
  <si>
    <t>Bei Trogtränken beträgt der notwendige Wasserdurchfluss &gt; 20 l/min., d.h. 5 l/15 s (bezieht sich auf Ventiltrogtränken, große Trogtränken bieten viel Wasservolumen, der Durchfluss ist hier nicht entscheidend und muss nicht gemessen werden).</t>
  </si>
  <si>
    <t>bezugnehmend zum Prüfpunkt mit der lfd. Nummer 4.24*</t>
  </si>
  <si>
    <r>
      <t>Jedes Kalb und jedes Rind kann ungehindert frisches und sauberes Wasser aufnehmen. Dafür sind genügend Tränkemöglichkeiten vorzuhalten, die jeweils mind. 2 m voneinander entfernt sind und leicht zu erreichen sind. Zulässig sind Schalen- oder Trogtränken. Die Tränken sind auf Sauberkeit und Funktionstüchtigkeit zu überprüfen. Die genaue Anzahl der Tränken je Rindergruppe sind dem Betriebsbeschreibungsbogen zu entnehmen. Sie müssen nicht in jedem Audit neu erhoben werden. Der Bedarf an Tränkestellen verändert sich in Abhängigkeit zur Gruppengröße sowie der Verteilung im Stall. Der notwendige Wasserdurchfluss beträgt bei Schalentränke &gt; 10 l/min., d.h. 2,5 l/15 s.</t>
    </r>
    <r>
      <rPr>
        <sz val="10"/>
        <rFont val="Arial"/>
        <family val="2"/>
      </rPr>
      <t/>
    </r>
  </si>
  <si>
    <t>bezugnehmend zum Prüfpunkt mit der lfd. Nummer 4.33*</t>
  </si>
  <si>
    <t>Verschmutzte Einstreu ist täglich zu entfernen. Die Buchten sind regelmäßig, insbesondere nach jeder Belegung, zu reinigen.</t>
  </si>
  <si>
    <t xml:space="preserve"> Die Liegeflächen der Krankenbuchten sind mit organischem Material oder einem Gemisch aus organischen und anorganischem Material derart eingestreut, dass eine weiche, trockene, verformbare und saubere Liegefläche entsteht und hoher Liegekomfort gewährleistet werden kann. Der Verschmutzungsgrad der Tiere wird überprüft, um Rückschlüsse auf die Einstreuqualität zu erhalten (siehe Kapitel 5).</t>
  </si>
  <si>
    <t>Der Boden des Laufhofes ist rutschfest und sauber.</t>
  </si>
  <si>
    <t>Der Boden des Laufhofes ist unabhängig von der Witterung rutschfest und sauber zu halten.</t>
  </si>
  <si>
    <t xml:space="preserve"> Die Laufflächen sind täglich zu entmisten.</t>
  </si>
  <si>
    <t>bezugnehmend zum Prüfpunkt mit der lfd. Nr. 5.5*</t>
  </si>
  <si>
    <t>bezugnehmend zum Prüfpunkt mit der lfd. Nummer 1.6*</t>
  </si>
  <si>
    <t>bezugnehmend zum Prüfpunkt mit der lfd. Nummer 1.30*</t>
  </si>
  <si>
    <t>bezugnehmend zum Prüfpunkt mit der lfd. Nr. 4.21*</t>
  </si>
  <si>
    <t>Die Futterration ist wiederkäuergerecht.</t>
  </si>
  <si>
    <r>
      <t xml:space="preserve">Prüfung des vorangegangenen Auditberichts und der darin festgehaltenen Korrekturmaßnahmen zur Abstellung der Abweichungen.
</t>
    </r>
    <r>
      <rPr>
        <b/>
        <sz val="10"/>
        <rFont val="Arial"/>
        <family val="2"/>
      </rPr>
      <t xml:space="preserve">Erstaudit = n. a. </t>
    </r>
  </si>
  <si>
    <r>
      <rPr>
        <b/>
        <sz val="10"/>
        <color theme="1"/>
        <rFont val="Arial"/>
        <family val="2"/>
      </rPr>
      <t xml:space="preserve">Keine ANG/BiB vorhanden = n. a.
</t>
    </r>
    <r>
      <rPr>
        <b/>
        <sz val="10"/>
        <rFont val="Arial"/>
        <family val="2"/>
      </rPr>
      <t xml:space="preserve">Erstaudit = n. a. </t>
    </r>
  </si>
  <si>
    <r>
      <t xml:space="preserve">Meldung von Zertifikatsentzügen/melde- u./o. anzeigepflichtigen Tierkrankheiten und damit zusammenhängende behördliche Anordnungen/Veränderungen am o. auf dem Betrieb/Sabotage/Einbrüchen an den DTSchB.
</t>
    </r>
    <r>
      <rPr>
        <b/>
        <sz val="10"/>
        <rFont val="Arial"/>
        <family val="2"/>
      </rPr>
      <t>Erstaudit = n. a.</t>
    </r>
  </si>
  <si>
    <r>
      <t xml:space="preserve">Brandvorfällen werden an den DTSchB gemeldet.
</t>
    </r>
    <r>
      <rPr>
        <b/>
        <sz val="10"/>
        <rFont val="Arial"/>
        <family val="2"/>
      </rPr>
      <t>Erstaudit = n. a.</t>
    </r>
  </si>
  <si>
    <r>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r>
    <r>
      <rPr>
        <b/>
        <sz val="10"/>
        <color theme="1"/>
        <rFont val="Arial"/>
        <family val="2"/>
      </rPr>
      <t>Erstaudit = n. a.</t>
    </r>
  </si>
  <si>
    <t>Keine Parallelhaltung = n. a.</t>
  </si>
  <si>
    <r>
      <rPr>
        <sz val="10"/>
        <rFont val="Arial"/>
        <family val="2"/>
      </rPr>
      <t xml:space="preserve">Eine dokumentierte Wareneingangsprüfung zur Prüfung der Anforderungen für die durchzuführende Warenstromkontrolle hinsichtlich des Futters und der Tiere ist durch den Systemteilnehmer selbst und kontinuierlich durchzuführen.
</t>
    </r>
    <r>
      <rPr>
        <b/>
        <sz val="10"/>
        <color theme="1"/>
        <rFont val="Arial"/>
        <family val="2"/>
      </rPr>
      <t xml:space="preserve">Erstaudit = n. a. </t>
    </r>
  </si>
  <si>
    <r>
      <t xml:space="preserve">Auf dem Betrieb und beim Transport der Tiere sind alle notwendigen Aufzeichnungen und 
Dokumentationen vorzuhalten, mit denen alle Tierbewegungen zweifelsfrei nachvollzogen werden können. Anhand vorgehaltener Dokumentationen muss die Plausibilität der Warenströme belegt sein.
</t>
    </r>
    <r>
      <rPr>
        <b/>
        <sz val="10"/>
        <color theme="1"/>
        <rFont val="Arial"/>
        <family val="2"/>
      </rPr>
      <t>Erstaudit = n. a.</t>
    </r>
  </si>
  <si>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</si>
  <si>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rPr>
        <sz val="10"/>
        <color theme="1"/>
        <rFont val="Arial"/>
        <family val="2"/>
      </rPr>
      <t xml:space="preserve">Prüfung der letzten TSL-Eigenkontrolle. </t>
    </r>
    <r>
      <rPr>
        <b/>
        <sz val="10"/>
        <color theme="1"/>
        <rFont val="Arial"/>
        <family val="2"/>
      </rPr>
      <t>Erstaudit/keine Abweichungen = n. a.</t>
    </r>
  </si>
  <si>
    <t>n. a.</t>
  </si>
  <si>
    <t>Überprüfung z. B. des "QS"-Zertifikates. Anerkannt sind auch gleichwertige Qualitätsmanagementsysteme.</t>
  </si>
  <si>
    <r>
      <t xml:space="preserve">Die in dem Managementplan genannten Maßnahmen (z. B. parasitologische Untersuchungen von Kotproben inklusive Ergebnis sowie die eventuell daraufhin durchgeführten Behandlungen) sind mindestens einmal jährlich durchzuführen und zu dokumentieren.
</t>
    </r>
    <r>
      <rPr>
        <b/>
        <sz val="10"/>
        <rFont val="Arial"/>
        <family val="2"/>
      </rPr>
      <t>Erstaudit = n. a</t>
    </r>
    <r>
      <rPr>
        <sz val="10"/>
        <color theme="1"/>
        <rFont val="Arial"/>
        <family val="2"/>
      </rPr>
      <t>.</t>
    </r>
  </si>
  <si>
    <r>
      <t xml:space="preserve">Eine tierärztliche Bestandskontrolle erfolgt min. zwei Mal im Jahr. Entsprechende Besuchsprotokolle sind vorzuhalten.
Folgende Punkte sind zu berücksichtigen:
• Allgemeine Beurteilung des Gesamtzustandes der verschiedenen Tiergruppen
• aktuelle Schwachpunkte oder Problemstellen
• durchgeführte und geplante diagnostische Maßnahmen
• therapeutisch notwendige Maßnahmen
• Abschlussbeurteilung für den gesamten Betrieb Zur Dokumentation der Bestandsbetreuung kann die MU 8.5 verwendet werden.
</t>
    </r>
    <r>
      <rPr>
        <b/>
        <sz val="10"/>
        <rFont val="Arial"/>
        <family val="2"/>
      </rPr>
      <t>Erstaudit = n. a.</t>
    </r>
  </si>
  <si>
    <r>
      <t xml:space="preserve">Der Tierhalter hat das Befinden seiner Tiere und die Funktion der Einrichtungen mindestens einmal täglich zu überprüfen. Festgestellte Abweichungen (z. B. gesperrter Laufhof, defekte Stalleinrichtungen usw.) sind tagesaktuell zu dokumentieren (z. B. Herdensoftware oder handschriftlich).
</t>
    </r>
    <r>
      <rPr>
        <b/>
        <sz val="10"/>
        <color theme="1"/>
        <rFont val="Arial"/>
        <family val="2"/>
      </rPr>
      <t>Erstaudit = n. a.</t>
    </r>
  </si>
  <si>
    <r>
      <t xml:space="preserve">MU AB oder AUA Belege müssen schriftlich an den Deutschen Tierschutzbund übermittelt werden, zum Beispiel in Kopie per E-Mail. Prüfung der Eingangsbestätigung über die Meldung.
</t>
    </r>
    <r>
      <rPr>
        <b/>
        <sz val="10"/>
        <color theme="1"/>
        <rFont val="Arial"/>
        <family val="2"/>
      </rPr>
      <t>Erstaudit = n. a.</t>
    </r>
  </si>
  <si>
    <r>
      <t xml:space="preserve">Es ist verboten, das Hornwachstums durch jegliche Manipulation sowie ohne Schmerzausschaltung und ohne Schmerzmittelgabe zu verhindern. Erlaubt ist die Verödung der Hornanlagen bei unter 6 Wochen alten Kälbern ausschließlich mittels thermischer Verfahren unter Sedation kombiniert mit Lokalanästhesie und Schmerzmittelgabe (MU 8.2). Die Lokalanästhesie ist von einem Tierarzt vorzunehmen. Überprüfung der AUA-Belege, der Tierarztrechnungen oder des Bestandsbetreuungsvertrages, sofern dieser die regelmäßige Lokalanästhesie der Kälber zum Zweck der schonenden Verödung der Hornanlagen beinhaltet oder der MU 8.3. Aus den Dokumenten muss eindeutig hervorgehen, dass das Kalb eine Lokalanästhesie durch den Tierarzt erhalten hat sowie eine Schmerzmittelgabe und Sedierung erfolgt ist.
</t>
    </r>
    <r>
      <rPr>
        <b/>
        <sz val="10"/>
        <color theme="1"/>
        <rFont val="Arial"/>
        <family val="2"/>
      </rPr>
      <t>Erstaudit = n. a.</t>
    </r>
  </si>
  <si>
    <r>
      <t xml:space="preserve">Die Kastration ist nur erlaubt, wenn den Tieren als Ochsen für mind. eine Weideperiode (in der Regel von April bis Oktober, aber mind. 5 Monate lang) Weidegang ermöglicht wird oder die Kastration eine andere, besonders tiergerechte Haltung ermöglicht. Die Kälber sind zum Zeitpunkt der Kastration zwischen 10 Tagen und Ende des 5. Lebensmonats alt.
</t>
    </r>
    <r>
      <rPr>
        <b/>
        <sz val="10"/>
        <color theme="1"/>
        <rFont val="Arial"/>
        <family val="2"/>
      </rPr>
      <t>Erstaudit = n. a.</t>
    </r>
  </si>
  <si>
    <r>
      <t xml:space="preserve">Die Kastration muss unter Allgemeinanästhesie oder Sedierung und Lokalanästhesie jeweils in Kombination mit einer Schmerzmittelgabe erfolgen und ist von einem Tierarzt durchzuführen. Überprüfung der AUA-Belege, der Tierarztrechnungen oder des Bestandsbetreuungsvertrages, sofern dieser die Schmerzausschaltung der Kälber zum Zweck Kastration beinhaltet oder der MU 8.4. Aus den Dokumenten muss eindeutig hervorgehen, dass das Kalb entweder eine Allgemeinanästhesie oder eine Lokalanästhesie durch den Tierarzt erhalten hat sowie eine Schmerzmittelgabe und Sedierung erfolgt ist.
</t>
    </r>
    <r>
      <rPr>
        <b/>
        <sz val="10"/>
        <color theme="1"/>
        <rFont val="Arial"/>
        <family val="2"/>
      </rPr>
      <t>Erstaudit = n. a.</t>
    </r>
  </si>
  <si>
    <r>
      <t xml:space="preserve">Teilnahmebescheinigung vom DTschB liegt vor.
</t>
    </r>
    <r>
      <rPr>
        <b/>
        <sz val="10"/>
        <color theme="1"/>
        <rFont val="Arial"/>
        <family val="2"/>
      </rPr>
      <t>Erstaudit = n. a.</t>
    </r>
  </si>
  <si>
    <r>
      <t xml:space="preserve">Der Betrieb führt 2x im Jahr im Abstand von etwa 6 Monaten (im Sommer- und im Winterhalbjahr), eine Erfassung der TBK in der gesamten Herde durch. Zur Erfassung der TBK im Stall kann die MU 8.10 genutzt werden. Wesentlich sind jedoch die Ergebnisse der MU 8.8, die beim Audit überprüft werden.
</t>
    </r>
    <r>
      <rPr>
        <b/>
        <sz val="10"/>
        <color theme="1"/>
        <rFont val="Arial"/>
        <family val="2"/>
      </rPr>
      <t>Erstaudit = n. a.</t>
    </r>
  </si>
  <si>
    <r>
      <t xml:space="preserve">Stellt ein Tierhalter bei der Erfassung der 
TBK eine Überschreitung eines Schwellenwertes fest, werden entsprechende Maßnahmen ergriffen und diese, sowie die Überschreitung dokumentiert.
</t>
    </r>
    <r>
      <rPr>
        <b/>
        <sz val="10"/>
        <color theme="1"/>
        <rFont val="Arial"/>
        <family val="2"/>
      </rPr>
      <t>Erstaudit/Keine Schwellenwertüberschreitung = n. a.</t>
    </r>
  </si>
  <si>
    <r>
      <t xml:space="preserve">Der Tierhalter führt die in der professionellen Beratung vereinbarten Korrekturmaßnahmen durch und dokumentiert diese.
</t>
    </r>
    <r>
      <rPr>
        <b/>
        <sz val="10"/>
        <color theme="1"/>
        <rFont val="Arial"/>
        <family val="2"/>
      </rPr>
      <t>Erstaudit/keine Grenzwertüberschreitung = n. a.</t>
    </r>
  </si>
  <si>
    <t>Zugelassen sind Ställe, die eine separate Liege-sowie eine Lauffläche vorweisen (z. B. Zweiflächenbuchten, Tretmistställe, Liegeboxenlaufställe. Einflächenbuchten sind nur dann zulässig, wenn die gesamte Stallfläche eingestreut ist (z. B. Tiefstreuställe).</t>
  </si>
  <si>
    <t>Die Tiere haben die Möglichkeit, ungehindert unterschiedliche Liegepositionen einzunehmen (z. B. Brustlage, Seitenlage, gestrecktes Vorderbein). Die Kühe müssen frei von Technopathien sein.</t>
  </si>
  <si>
    <t>Bei Erhöhung des Tier-Fressplatz-Verhältnis auf 1,2:1 muss durch die ad-libitum-Fütterung der Futterrest am Futtertisch jederzeit mind. 10 % betragen.</t>
  </si>
  <si>
    <t>Den Tieren ist eine Möglichkeit zum Scheuern anzubieten (z. B. in Form von rotierenden Bürsten, Scheuerbaum). Die Scheuermöglichkeiten sind regelmäßig zu reinigen, zu pflegen und bei Bedarf zu erneuern. Die Anzahl der Scheuermöglichkeiten richtet sich nach der Anzahl der Tiere je Gruppe. In jeder Tiergruppe muss mindestens für je 20 Tiere eine Scheuermöglichkeit vorgehalten werden.</t>
  </si>
  <si>
    <t>Die genauen Angaben zur Krankenbucht sind dem Betriebsbeschreibungsbogen zu entnehmen. Sie müssen nicht in jedem Audit neu erhoben werden. Kranke Tiere sind in gesonderten Buchten unterzubringen. Ein separates Krankenabteil ist jederzeit verfügbar/schnell einrichtbar. Für Tiere ab dem 4. Lebensmonat sind für mindestens 2 % der Tiere Krankenbuchten vorhanden. Die Krankenbucht ist mindestens 8 m² groß, für jedes weitere Tier 4 m² zusätzlich. Hör- und Sichtkontakt zu Artgenossen ist vorhanden, aber die Tiere können sich zurückziehen.</t>
  </si>
  <si>
    <r>
      <t xml:space="preserve">Alternativ oder zusätzlich zum Laufhof kann der Betrieb den Zugang zu einer Weide gewähren. z. B. für die Rinder im ersten Lebensjahr oder bei Ochsenhaltung. Bei heißen Temperaturen können die Weidestunden auch auf die Abend- und Nachtstunden verlagert werden.
</t>
    </r>
    <r>
      <rPr>
        <b/>
        <sz val="10"/>
        <rFont val="Arial"/>
        <family val="2"/>
      </rPr>
      <t>Kein Weidezugang = n. a.</t>
    </r>
  </si>
  <si>
    <t>Die Auslobung von TSL Weidefleisch ist ausschließlich möglich, wenn alle Kriterien der Richtlinie Mastrinder der Premiumstufe erfüllt sind. Zusätzlich wird nachweislich sichergestellt, dass die Weidefläche ausreichend groß ist, sodass die Grundfutteraufnahme während der Weideperiode zu jeder Zeit über den Weidegang sichergestellt ist. Der Nachweis über eine Weidefläche von mindestens 1000 Quadratmeter pro Tier kann nachgewiesen werden über einen separaten Weidestandard (z. B. Pro Weideland) oder einen gleichwertigen Standard (z. B. auch hausinterner Weidestandard mit entsprechenden Nachweisen).</t>
  </si>
  <si>
    <r>
      <t xml:space="preserve">Dieses Merkmal wird für Kälber vom Tag des Einstallens bis Ende 6. Lebensmonat erfasst.
Erläuterungen zur Erfassung der TBK siehe MU 8.7.
</t>
    </r>
    <r>
      <rPr>
        <b/>
        <sz val="10"/>
        <color theme="1"/>
        <rFont val="Arial"/>
        <family val="2"/>
      </rPr>
      <t>Grenzwert:</t>
    </r>
    <r>
      <rPr>
        <sz val="10"/>
        <color theme="1"/>
        <rFont val="Arial"/>
        <family val="2"/>
      </rPr>
      <t xml:space="preserve"> Anteil Kälber mit eingeschränkten Allgemeinzustand max. 5 %                                    </t>
    </r>
  </si>
  <si>
    <r>
      <t xml:space="preserve">Dieses Merkmal wird für Tiere ab dem 7. Lebensmonat erfasst.
Erläuterungen zur Erfassung der TBK siehe MU 8.7.
</t>
    </r>
    <r>
      <rPr>
        <b/>
        <sz val="10"/>
        <color theme="1"/>
        <rFont val="Arial"/>
        <family val="2"/>
      </rPr>
      <t>Grenzwert:</t>
    </r>
    <r>
      <rPr>
        <sz val="10"/>
        <color theme="1"/>
        <rFont val="Arial"/>
        <family val="2"/>
      </rPr>
      <t xml:space="preserve"> Anteil lahmer Tiere max. 5 %</t>
    </r>
  </si>
  <si>
    <r>
      <t xml:space="preserve">Dieses Merkmal wird für Tiere ab dem 7. Lebensmonat erfasst. 
Erläuterungen zur Erfassung der TBK siehe MU 8.7.
</t>
    </r>
    <r>
      <rPr>
        <b/>
        <sz val="10"/>
        <color theme="1"/>
        <rFont val="Arial"/>
        <family val="2"/>
      </rPr>
      <t xml:space="preserve">Grenzwert: </t>
    </r>
    <r>
      <rPr>
        <sz val="10"/>
        <color theme="1"/>
        <rFont val="Arial"/>
        <family val="2"/>
      </rPr>
      <t>Anteil Tiere mit nekrotischen Veränderungen max. 3 %</t>
    </r>
  </si>
  <si>
    <r>
      <t xml:space="preserve">Dieses Merkmal wird für Tiere ab dem 7. Lebensmonat erfasst. 
Erläuterungen zur Erfassung der TBK siehe MU 8.7.
</t>
    </r>
    <r>
      <rPr>
        <b/>
        <sz val="10"/>
        <color theme="1"/>
        <rFont val="Arial"/>
        <family val="2"/>
      </rPr>
      <t>Grenzwert:</t>
    </r>
    <r>
      <rPr>
        <sz val="10"/>
        <color theme="1"/>
        <rFont val="Arial"/>
        <family val="2"/>
      </rPr>
      <t xml:space="preserve"> Anteil HV und IS max. 10 %</t>
    </r>
  </si>
  <si>
    <r>
      <t xml:space="preserve">Dieses Merkmal wird für Tiere ab dem 7. Lebensmonat erfasst. 
Erläuterungen zur Erfassung der tierbezogenen Kriterien siehe MU 8.7.
</t>
    </r>
    <r>
      <rPr>
        <b/>
        <sz val="10"/>
        <color theme="1"/>
        <rFont val="Arial"/>
        <family val="2"/>
      </rPr>
      <t xml:space="preserve">Grenzwert: </t>
    </r>
    <r>
      <rPr>
        <sz val="10"/>
        <color theme="1"/>
        <rFont val="Arial"/>
        <family val="2"/>
      </rPr>
      <t>Anteil verschmutzter Tiere &lt; 15 %</t>
    </r>
  </si>
  <si>
    <r>
      <t xml:space="preserve">Dieses Merkmal wird für Tiere ab dem 7. Lebensmonat erfasst. 
Erläuterungen zur Erfassung der TBK siehe MU 8.7.
</t>
    </r>
    <r>
      <rPr>
        <b/>
        <sz val="10"/>
        <color theme="1"/>
        <rFont val="Arial"/>
        <family val="2"/>
      </rPr>
      <t>Grenzwert:</t>
    </r>
    <r>
      <rPr>
        <sz val="10"/>
        <color theme="1"/>
        <rFont val="Arial"/>
        <family val="2"/>
      </rPr>
      <t xml:space="preserve"> Anteil kranker und verletzter Tiere max. 5 %</t>
    </r>
  </si>
  <si>
    <r>
      <t xml:space="preserve">Sie dürfen nicht älter als 7 Monate sein, wenn sie auf den Mastbetrieb kommen. Danach müssen sie ihr gesamtes Leben auf einem TSL-Betrieb gehalten werden. Dokumentation und Überprüfung anhand der MU 8.6. Das Original bleibt auf dem Betrieb.
</t>
    </r>
    <r>
      <rPr>
        <b/>
        <sz val="10"/>
        <color theme="1"/>
        <rFont val="Arial"/>
        <family val="2"/>
      </rPr>
      <t>Erstaudit = n. a.</t>
    </r>
  </si>
  <si>
    <r>
      <t xml:space="preserve">Werden die Tiere von Nicht-TSL-Betrieben zugekauft und sollen sie als Schlachtkälber mit 6-7 Monaten geschlachtet werden, dürfen sie beim Zukauf nicht älter als 4 Wochen sein. Danach müssen sie ihr gesamtes Leben auf einem TSL-Betrieb gehalten werden. Dokumentation und Überprüfung anhand der MU 8.6. Das Original bleibt auf dem Betrieb.
</t>
    </r>
    <r>
      <rPr>
        <b/>
        <sz val="10"/>
        <color theme="1"/>
        <rFont val="Arial"/>
        <family val="2"/>
      </rPr>
      <t>Erstaudit = n. a.</t>
    </r>
  </si>
  <si>
    <r>
      <t xml:space="preserve">Masttiere, deren Fleisch im TSL-System vermarktet werden soll, müssen an ein im TSL-System zugelassens Schlachtunternehmen abgeben werden. Überprüfung der MU 8.6. Das Dokument ist vom Landwirt auszufüllen und zu unterschreiben. Das Original bleibt auf dem Betrieb.
</t>
    </r>
    <r>
      <rPr>
        <b/>
        <sz val="10"/>
        <color theme="1"/>
        <rFont val="Arial"/>
        <family val="2"/>
      </rPr>
      <t>Erstaudit = n. a.</t>
    </r>
  </si>
  <si>
    <r>
      <t xml:space="preserve">Schlachttiere müssen in den Lieferpapieren und Rechnungen immer eindeutig mit Bezug auf das TSL-System und die TSL-Stufe (z. B.TSL-E oder TSL-P) gekennzeichnet werden. Alternativ sind gleichwertige elektronische Rückverfolgbarkeitssysteme zulässig. Diese müssen auf dem Betrieb, beim Transport und beim Schlachtunternehmen einsehbar sein. </t>
    </r>
    <r>
      <rPr>
        <b/>
        <sz val="10"/>
        <color theme="1"/>
        <rFont val="Arial"/>
        <family val="2"/>
      </rPr>
      <t>Erstaudit = n. a.</t>
    </r>
    <r>
      <rPr>
        <sz val="10"/>
        <color theme="1"/>
        <rFont val="Arial"/>
        <family val="2"/>
      </rPr>
      <t xml:space="preserve"> </t>
    </r>
  </si>
  <si>
    <t xml:space="preserve">Schlachttiere, deren Fleisch im TSL-System vermarktet werden soll, werden in den Lieferpapieren und Rechnungen immer eindeutig mit Bezug auf das TSL-System und die TSL-Stufe (z. B. TSL-E oder TSL-P) gekennzeichnet. </t>
  </si>
  <si>
    <r>
      <t xml:space="preserve">Schmerzinduzierendes Treiben (z. B. der Einsatz elektrischer Treibstöcke, Schläge) ist verboten. Überprüfung der MU 8.6. Das Dokument ist vom Landwirt auszufüllen und zu unterschreiben. Das Original bleibt auf dem Betrieb.
</t>
    </r>
    <r>
      <rPr>
        <b/>
        <sz val="10"/>
        <color theme="1"/>
        <rFont val="Arial"/>
        <family val="2"/>
      </rPr>
      <t>Erstaudit = n.a.</t>
    </r>
  </si>
  <si>
    <r>
      <t xml:space="preserve">Die Transportdaten werden anhand der MU 8.6
</t>
    </r>
    <r>
      <rPr>
        <b/>
        <sz val="10"/>
        <color theme="1"/>
        <rFont val="Arial"/>
        <family val="2"/>
      </rPr>
      <t>→ Richtlinie Mast von Rindern</t>
    </r>
    <r>
      <rPr>
        <sz val="10"/>
        <color theme="1"/>
        <rFont val="Arial"/>
        <family val="2"/>
      </rPr>
      <t xml:space="preserve"> in ihrer gültigen Fassung) erfasst.</t>
    </r>
  </si>
  <si>
    <r>
      <t xml:space="preserve">Die vollständig ausgefüllte und unterschriebene  MU 8.6 </t>
    </r>
    <r>
      <rPr>
        <b/>
        <sz val="10"/>
        <color theme="1"/>
        <rFont val="Arial"/>
        <family val="2"/>
      </rPr>
      <t>→ Richtlinie Mast von Rindern</t>
    </r>
    <r>
      <rPr>
        <sz val="10"/>
        <color theme="1"/>
        <rFont val="Arial"/>
        <family val="2"/>
      </rPr>
      <t xml:space="preserve"> in ihrer gültigen Fassung liegt auf dem Betrieb vor.
</t>
    </r>
    <r>
      <rPr>
        <b/>
        <sz val="10"/>
        <color theme="1"/>
        <rFont val="Arial"/>
        <family val="2"/>
      </rPr>
      <t>Erstaudit = n. a.</t>
    </r>
  </si>
  <si>
    <r>
      <t xml:space="preserve">Überprüfung anhand der Angaben in der MU 8.6 </t>
    </r>
    <r>
      <rPr>
        <b/>
        <sz val="10"/>
        <color theme="1"/>
        <rFont val="Arial"/>
        <family val="2"/>
      </rPr>
      <t>→ Richtlinie Mast von Rindern</t>
    </r>
    <r>
      <rPr>
        <sz val="10"/>
        <color theme="1"/>
        <rFont val="Arial"/>
        <family val="2"/>
      </rPr>
      <t xml:space="preserve"> in ihrer gültigen Fassung sowie anhand der Angaben im Lieferpapieren (Entfernung zwischen Einsendungsort und Bestimmungsort / Tierhaltung-Schlachthof).
</t>
    </r>
    <r>
      <rPr>
        <b/>
        <sz val="10"/>
        <color theme="1"/>
        <rFont val="Arial"/>
        <family val="2"/>
      </rPr>
      <t>Erstaudit = n. a.</t>
    </r>
  </si>
  <si>
    <r>
      <t xml:space="preserve">Überprüfung anhand der MU 8.6 → Richtlinie Mast von Rindern in ihrer gültigen Fassung.
</t>
    </r>
    <r>
      <rPr>
        <b/>
        <sz val="10"/>
        <color theme="1"/>
        <rFont val="Arial"/>
        <family val="2"/>
      </rPr>
      <t>Erstaudit = n. a.</t>
    </r>
  </si>
  <si>
    <r>
      <t xml:space="preserve">Rinder unterschiedlichen Geschlechts bzw. behornte und unbehornte Rinder werden nur dann in den gleichen Gruppen befördert, wenn sie auch so gehalten wurden.Überprüfung anhand der MU 8.6 </t>
    </r>
    <r>
      <rPr>
        <b/>
        <sz val="10"/>
        <color theme="1"/>
        <rFont val="Arial"/>
        <family val="2"/>
      </rPr>
      <t>→ Richtlinie Mast von Rindern</t>
    </r>
    <r>
      <rPr>
        <sz val="10"/>
        <color theme="1"/>
        <rFont val="Arial"/>
        <family val="2"/>
      </rPr>
      <t xml:space="preserve"> in ihrer gültigen Fassung.
</t>
    </r>
    <r>
      <rPr>
        <b/>
        <sz val="10"/>
        <color theme="1"/>
        <rFont val="Arial"/>
        <family val="2"/>
      </rPr>
      <t>Erstaudit = n. a.</t>
    </r>
  </si>
  <si>
    <r>
      <t xml:space="preserve">Überprüfung anhand der MU 8.6 </t>
    </r>
    <r>
      <rPr>
        <b/>
        <sz val="10"/>
        <color theme="1"/>
        <rFont val="Arial"/>
        <family val="2"/>
      </rPr>
      <t>→ Richtlinie Mast von Rindern</t>
    </r>
    <r>
      <rPr>
        <sz val="10"/>
        <color theme="1"/>
        <rFont val="Arial"/>
        <family val="2"/>
      </rPr>
      <t xml:space="preserve"> in ihrer gültigen Fassung.
</t>
    </r>
    <r>
      <rPr>
        <b/>
        <sz val="10"/>
        <color theme="1"/>
        <rFont val="Arial"/>
        <family val="2"/>
      </rPr>
      <t>Mehrstöckiger Transport = K.O.</t>
    </r>
    <r>
      <rPr>
        <sz val="10"/>
        <color theme="1"/>
        <rFont val="Arial"/>
        <family val="2"/>
      </rPr>
      <t xml:space="preserve">
</t>
    </r>
    <r>
      <rPr>
        <b/>
        <sz val="10"/>
        <color theme="1"/>
        <rFont val="Arial"/>
        <family val="2"/>
      </rPr>
      <t>Erstaudit = n. a.</t>
    </r>
  </si>
  <si>
    <r>
      <t xml:space="preserve">Überprüfung anhand der MU 8.6 </t>
    </r>
    <r>
      <rPr>
        <b/>
        <sz val="10"/>
        <color theme="1"/>
        <rFont val="Arial"/>
        <family val="2"/>
      </rPr>
      <t>→ Richtlinie Mast von Rindern</t>
    </r>
    <r>
      <rPr>
        <sz val="10"/>
        <color theme="1"/>
        <rFont val="Arial"/>
        <family val="2"/>
      </rPr>
      <t xml:space="preserve"> in ihrer gültigen Fassung.
</t>
    </r>
    <r>
      <rPr>
        <b/>
        <sz val="10"/>
        <color theme="1"/>
        <rFont val="Arial"/>
        <family val="2"/>
      </rPr>
      <t>Erstaudit = n. a.</t>
    </r>
  </si>
  <si>
    <r>
      <t>Überprüfung anhand der MU 8.6</t>
    </r>
    <r>
      <rPr>
        <b/>
        <sz val="10"/>
        <color theme="1"/>
        <rFont val="Arial"/>
        <family val="2"/>
      </rPr>
      <t>→ Richtlinie Mast von Rindern</t>
    </r>
    <r>
      <rPr>
        <sz val="10"/>
        <color theme="1"/>
        <rFont val="Arial"/>
        <family val="2"/>
      </rPr>
      <t xml:space="preserve"> in ihrer gültigen Fassung.
</t>
    </r>
    <r>
      <rPr>
        <b/>
        <sz val="10"/>
        <color theme="1"/>
        <rFont val="Arial"/>
        <family val="2"/>
      </rPr>
      <t>Erstaudit = n. a.</t>
    </r>
  </si>
  <si>
    <t>Die Vorgaben zum Einsatz von Reserve-Antibiotika werden eingehalten.</t>
  </si>
  <si>
    <r>
      <t xml:space="preserve">Überprüfung von AUA-Belegen/Tierarztrechnungen sowie Resistenztests. Der Einsatz von Reserve-AB für die Humanmedizin (Anhang 7.1) ist nicht zulässig. Sie dürfen nur ausnahmsweise im Falle eines Therapienotstandes und nach Vorliegen eines Resistenztests eingesetzt werden, wenn dessen Ergebnis gezeigt hat, dass alle anderen Wirkstoffe gänzlich unwirksam sind. Sollte aus Tierschutzgründen eine Behandlung mit Reserve-AB vor Vorliegen des Ergebnisses des Resistenztests durchgeführt werden müssen, so ist der Resistenztest, sofern nach guter fachlicher Praxis durchführbar, trotzdem durchzuführen. Handelt es sich bei einer Indikation für den Einsatz eines Reserve-AB um eine Erkrankung, bei der am lebenden Tier keine Probe entnommen und daraufhin auch kein Resistenztest durchgeführt werden kann, oder bei der am lebenden Tier keine nach tiermedizinischem Ermessen sinnvolle Probe oder nur eine nicht zu rechtfertigende stark invasive Probe entnommen werden kann, ist der Einsatz des Wirkstoffes auch ohne Resistenztest zulässig. Indikation und Gründe für den Verzicht auf einen Resistenztest sind explizit und nachvollziehbar zu dokumentieren. </t>
    </r>
    <r>
      <rPr>
        <b/>
        <sz val="10"/>
        <color theme="1"/>
        <rFont val="Arial"/>
        <family val="2"/>
      </rPr>
      <t xml:space="preserve">Erstaudit = n. a. </t>
    </r>
    <r>
      <rPr>
        <sz val="10"/>
        <color theme="1"/>
        <rFont val="Arial"/>
        <family val="2"/>
      </rPr>
      <t xml:space="preserve">
</t>
    </r>
  </si>
  <si>
    <r>
      <t xml:space="preserve">Stellt ein Tierhalter bei der Erfassung der 
TBK eine Grenzwertüberschreitung fest, ist dies 
unverzüglich dem zuständigen Berater des 
DTSchB mitzuteilen. Die Meldung erfolgt bevorzugt schriftlich (z.B. per E-Mail oder Fax). Der Tierhalter erhält daraufhin eine Eingangsbestätigung über die erfolgte Meldung. 
</t>
    </r>
    <r>
      <rPr>
        <b/>
        <sz val="10"/>
        <color theme="1"/>
        <rFont val="Arial"/>
        <family val="2"/>
      </rPr>
      <t>Erstaudit/keine Grenzwertüberschreitung =
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</si>
</sst>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theme="1"/>
      <name val="Arial"/>
      <family val="2"/>
    </font>
    <font>
      <b/>
      <sz val="10"/>
      <name val="Arial"/>
      <family val="2"/>
    </font>
    <font>
      <sz val="8"/>
      <name val="Arial"/>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229">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165" fontId="21"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1" fontId="21" fillId="0" borderId="0" xfId="0" applyNumberFormat="1" applyFont="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8" fillId="0" borderId="2" xfId="0" applyFont="1" applyBorder="1" applyProtection="1">
      <protection locked="0"/>
    </xf>
    <xf numFmtId="0" fontId="24" fillId="0" borderId="0"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Alignment="1" applyProtection="1">
      <alignment wrapText="1"/>
      <protection locked="0"/>
    </xf>
    <xf numFmtId="0" fontId="8" fillId="0" borderId="1" xfId="0" applyFont="1" applyBorder="1" applyAlignment="1" applyProtection="1">
      <alignment vertical="center" wrapText="1"/>
      <protection locked="0"/>
    </xf>
    <xf numFmtId="0" fontId="17" fillId="0" borderId="13" xfId="1" applyFill="1" applyBorder="1" applyAlignment="1" applyProtection="1">
      <alignment horizontal="center" vertical="center" wrapText="1"/>
      <protection locked="0"/>
    </xf>
    <xf numFmtId="0" fontId="17" fillId="0" borderId="14" xfId="1" applyFill="1" applyBorder="1" applyAlignment="1" applyProtection="1">
      <alignment horizontal="center" vertical="center" wrapText="1"/>
      <protection locked="0"/>
    </xf>
    <xf numFmtId="0" fontId="8" fillId="0" borderId="4" xfId="0" applyFont="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14" fontId="8"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7" fillId="0" borderId="0" xfId="0" applyNumberFormat="1" applyFont="1" applyAlignment="1" applyProtection="1">
      <alignment horizontal="center" vertical="center"/>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23" fillId="0" borderId="0" xfId="0" applyFont="1" applyAlignment="1" applyProtection="1">
      <alignment horizontal="center" vertical="center" wrapText="1"/>
    </xf>
    <xf numFmtId="0" fontId="23" fillId="0" borderId="0" xfId="0" applyFont="1" applyAlignment="1" applyProtection="1">
      <alignment horizontal="center" vertical="center"/>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9"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7" xfId="0"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7"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49" fontId="8"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9" fillId="0" borderId="0" xfId="0" applyFont="1" applyBorder="1" applyAlignment="1" applyProtection="1">
      <alignment vertical="center" wrapText="1"/>
    </xf>
    <xf numFmtId="0" fontId="8"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6" borderId="0" xfId="0" applyFont="1" applyFill="1" applyBorder="1" applyAlignment="1" applyProtection="1">
      <alignment horizontal="left" vertical="center" wrapText="1"/>
    </xf>
    <xf numFmtId="0" fontId="20" fillId="6" borderId="0" xfId="0" applyFont="1" applyFill="1" applyBorder="1" applyAlignment="1" applyProtection="1">
      <alignment vertical="center" wrapText="1"/>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8" fillId="0" borderId="0" xfId="0" applyFont="1" applyFill="1" applyBorder="1" applyAlignment="1" applyProtection="1">
      <alignment vertical="center" wrapText="1"/>
    </xf>
    <xf numFmtId="49" fontId="21" fillId="0" borderId="0" xfId="0" applyNumberFormat="1" applyFont="1" applyBorder="1" applyAlignment="1" applyProtection="1">
      <alignment horizontal="left" vertical="center" wrapText="1"/>
    </xf>
    <xf numFmtId="0" fontId="9" fillId="0" borderId="0" xfId="0" applyFont="1" applyFill="1" applyBorder="1" applyAlignment="1" applyProtection="1">
      <alignment vertical="center" wrapText="1"/>
    </xf>
    <xf numFmtId="0" fontId="8" fillId="5" borderId="0" xfId="0" applyFont="1" applyFill="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wrapText="1"/>
    </xf>
    <xf numFmtId="0" fontId="9" fillId="0" borderId="0" xfId="0" applyFont="1" applyAlignment="1" applyProtection="1">
      <alignment vertical="center" wrapText="1"/>
    </xf>
    <xf numFmtId="49" fontId="8" fillId="0" borderId="0" xfId="0" applyNumberFormat="1" applyFont="1" applyAlignment="1" applyProtection="1">
      <alignment horizontal="left" vertical="center" wrapText="1"/>
    </xf>
    <xf numFmtId="0" fontId="21" fillId="0" borderId="0" xfId="0" applyNumberFormat="1" applyFont="1" applyBorder="1" applyAlignment="1" applyProtection="1">
      <alignment horizontal="left" vertical="center"/>
    </xf>
    <xf numFmtId="165" fontId="21" fillId="0" borderId="0" xfId="0" applyNumberFormat="1" applyFont="1" applyBorder="1" applyAlignment="1" applyProtection="1">
      <alignment horizontal="center" vertical="center"/>
    </xf>
    <xf numFmtId="0" fontId="21" fillId="0" borderId="0" xfId="0" applyNumberFormat="1" applyFont="1" applyBorder="1" applyAlignment="1" applyProtection="1">
      <alignment horizontal="center" vertical="center"/>
    </xf>
    <xf numFmtId="0" fontId="8" fillId="0" borderId="0" xfId="0" applyFont="1" applyAlignment="1" applyProtection="1">
      <alignment vertical="center" wrapText="1"/>
    </xf>
    <xf numFmtId="0" fontId="20" fillId="0" borderId="0" xfId="0" applyFont="1" applyBorder="1" applyAlignment="1" applyProtection="1">
      <alignment vertical="center" wrapText="1"/>
    </xf>
    <xf numFmtId="0" fontId="24" fillId="0" borderId="0" xfId="0" applyNumberFormat="1" applyFont="1" applyBorder="1" applyAlignment="1" applyProtection="1">
      <alignment horizontal="left" vertical="center"/>
    </xf>
    <xf numFmtId="165" fontId="24" fillId="0" borderId="0"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49" fontId="24" fillId="0" borderId="0" xfId="0" applyNumberFormat="1" applyFont="1" applyBorder="1" applyAlignment="1" applyProtection="1">
      <alignment horizontal="left" vertical="center" wrapText="1"/>
    </xf>
    <xf numFmtId="0" fontId="20" fillId="0" borderId="0" xfId="0" applyFont="1" applyFill="1" applyBorder="1" applyAlignment="1" applyProtection="1">
      <alignment horizontal="left" vertical="center" wrapText="1"/>
    </xf>
    <xf numFmtId="165"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6" borderId="0" xfId="0" applyFont="1" applyFill="1" applyBorder="1" applyAlignment="1" applyProtection="1">
      <alignment vertical="center" wrapText="1"/>
    </xf>
    <xf numFmtId="0"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8" fillId="6" borderId="0" xfId="0" applyFont="1" applyFill="1" applyAlignment="1" applyProtection="1">
      <alignment horizontal="left" vertical="center" wrapText="1"/>
    </xf>
    <xf numFmtId="0" fontId="9" fillId="2" borderId="11" xfId="0" applyFont="1" applyFill="1" applyBorder="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 fontId="21" fillId="0" borderId="0" xfId="0" applyNumberFormat="1" applyFont="1" applyBorder="1" applyAlignment="1" applyProtection="1">
      <alignment horizontal="left" vertical="center"/>
    </xf>
    <xf numFmtId="0" fontId="8" fillId="0" borderId="0" xfId="0" applyFont="1" applyFill="1" applyAlignment="1" applyProtection="1">
      <alignment vertical="center" wrapText="1"/>
    </xf>
    <xf numFmtId="49" fontId="21" fillId="0" borderId="0" xfId="0" applyNumberFormat="1"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20" fillId="0" borderId="1" xfId="0" applyNumberFormat="1" applyFont="1" applyFill="1" applyBorder="1" applyAlignment="1" applyProtection="1">
      <alignment horizontal="left" vertical="center" wrapText="1"/>
    </xf>
    <xf numFmtId="0" fontId="21" fillId="0" borderId="0" xfId="0" applyFont="1" applyFill="1" applyAlignment="1" applyProtection="1">
      <alignment vertical="center" wrapText="1"/>
    </xf>
    <xf numFmtId="49" fontId="8" fillId="0" borderId="0" xfId="0" applyNumberFormat="1" applyFont="1" applyFill="1" applyBorder="1" applyAlignment="1" applyProtection="1">
      <alignment vertical="center" wrapText="1"/>
    </xf>
    <xf numFmtId="1" fontId="21" fillId="0" borderId="2" xfId="0" applyNumberFormat="1" applyFont="1" applyBorder="1" applyAlignment="1" applyProtection="1">
      <alignment horizontal="left" vertical="center"/>
    </xf>
    <xf numFmtId="165" fontId="21" fillId="0" borderId="2" xfId="0" applyNumberFormat="1" applyFont="1" applyBorder="1" applyAlignment="1" applyProtection="1">
      <alignment horizontal="center" vertical="center"/>
    </xf>
    <xf numFmtId="49" fontId="8" fillId="0" borderId="2" xfId="0" applyNumberFormat="1" applyFont="1" applyFill="1" applyBorder="1" applyAlignment="1" applyProtection="1">
      <alignment vertical="center" wrapText="1"/>
    </xf>
    <xf numFmtId="0" fontId="8" fillId="0" borderId="2" xfId="0" applyFont="1" applyBorder="1" applyAlignment="1" applyProtection="1">
      <alignment vertical="center" wrapText="1"/>
    </xf>
    <xf numFmtId="0" fontId="8" fillId="0" borderId="2" xfId="0" applyFont="1" applyFill="1" applyBorder="1" applyAlignment="1" applyProtection="1">
      <alignment vertical="center" wrapText="1"/>
    </xf>
    <xf numFmtId="0" fontId="8" fillId="6" borderId="0" xfId="0" applyFont="1" applyFill="1" applyAlignment="1" applyProtection="1">
      <alignment vertical="center" wrapText="1"/>
    </xf>
    <xf numFmtId="49" fontId="21" fillId="0" borderId="0" xfId="0" applyNumberFormat="1" applyFont="1" applyFill="1" applyBorder="1" applyAlignment="1" applyProtection="1">
      <alignment vertical="center" wrapText="1"/>
    </xf>
    <xf numFmtId="0" fontId="8" fillId="0" borderId="0" xfId="0" applyFont="1" applyFill="1" applyAlignment="1" applyProtection="1">
      <alignment horizontal="left" vertical="center" wrapText="1"/>
    </xf>
    <xf numFmtId="1" fontId="24" fillId="0" borderId="0" xfId="0" applyNumberFormat="1" applyFont="1" applyBorder="1" applyAlignment="1" applyProtection="1">
      <alignment horizontal="left" vertical="center"/>
    </xf>
  </cellXfs>
  <cellStyles count="2">
    <cellStyle name="Eingabe" xfId="1" builtinId="20"/>
    <cellStyle name="Standard" xfId="0" builtinId="0"/>
  </cellStyles>
  <dxfs count="354">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3"/>
      <tableStyleElement type="headerRow" dxfId="352"/>
      <tableStyleElement type="totalRow" dxfId="351"/>
      <tableStyleElement type="firstColumn" dxfId="350"/>
      <tableStyleElement type="lastColumn" dxfId="349"/>
      <tableStyleElement type="firstRowStripe" dxfId="348"/>
      <tableStyleElement type="secondRowStripe" dxfId="347"/>
      <tableStyleElement type="firstColumnStripe" dxfId="346"/>
      <tableStyleElement type="secondColumnStripe" dxfId="345"/>
    </tableStyle>
    <tableStyle name="TSL_1" pivot="0" count="9">
      <tableStyleElement type="wholeTable" dxfId="344"/>
      <tableStyleElement type="headerRow" dxfId="343"/>
      <tableStyleElement type="totalRow" dxfId="342"/>
      <tableStyleElement type="firstColumn" dxfId="341"/>
      <tableStyleElement type="lastColumn" dxfId="340"/>
      <tableStyleElement type="firstRowStripe" dxfId="339"/>
      <tableStyleElement type="secondRowStripe" dxfId="338"/>
      <tableStyleElement type="firstColumnStripe" dxfId="337"/>
      <tableStyleElement type="secondColumnStripe" dxfId="33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40" totalsRowShown="0" headerRowDxfId="273" dataDxfId="272" tableBorderDxfId="299">
  <autoFilter ref="B9:M40"/>
  <tableColumns count="12">
    <tableColumn id="1" name="Lfd. Nr" dataDxfId="41">
      <calculatedColumnFormula>CONCATENATE("1.",Prüfkriterien_1[[#This Row],[Hilfsspalte_Num]])</calculatedColumnFormula>
    </tableColumn>
    <tableColumn id="2" name="Hilfsspalte_Num" dataDxfId="40">
      <calculatedColumnFormula>ROW()-ROW(Prüfkriterien_1[[#Headers],[Hilfsspalte_Kom]])</calculatedColumnFormula>
    </tableColumn>
    <tableColumn id="12" name="Hilfsspalte_Kom" dataDxfId="39">
      <calculatedColumnFormula>(Prüfkriterien_1[Hilfsspalte_Num]+10)/10</calculatedColumnFormula>
    </tableColumn>
    <tableColumn id="3" name="Kapitel_x000a_Richtlinie" dataDxfId="38"/>
    <tableColumn id="4" name="Kriterium" dataDxfId="37"/>
    <tableColumn id="5" name="Erläuterung / _x000a_Durchführungshinweis" dataDxfId="36"/>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9:M154" totalsRowShown="0" headerRowDxfId="183" dataDxfId="182" tableBorderDxfId="290">
  <autoFilter ref="B149:M154"/>
  <tableColumns count="12">
    <tableColumn id="1" name="Spalte1" dataDxfId="195">
      <calculatedColumnFormula>CONCATENATE("10.",Prüfkriterien_10[[#This Row],[Spalte2]])</calculatedColumnFormula>
    </tableColumn>
    <tableColumn id="2" name="Spalte2" dataDxfId="194">
      <calculatedColumnFormula>ROW()-ROW(Prüfkriterien_10[[#Headers],[Spalte3]])</calculatedColumnFormula>
    </tableColumn>
    <tableColumn id="3" name="Spalte3" dataDxfId="193">
      <calculatedColumnFormula>(Prüfkriterien_10[Spalte2]+100)/10</calculatedColumnFormula>
    </tableColumn>
    <tableColumn id="4" name="Spalte4" dataDxfId="192"/>
    <tableColumn id="5" name="Spalte5" dataDxfId="191"/>
    <tableColumn id="6" name="Spalte6" dataDxfId="190"/>
    <tableColumn id="7" name="Spalte7" dataDxfId="189"/>
    <tableColumn id="8" name="Spalte8" dataDxfId="188"/>
    <tableColumn id="9" name="Spalte9" dataDxfId="187"/>
    <tableColumn id="10" name="Spalte10" dataDxfId="186"/>
    <tableColumn id="11" name="Spalte11" dataDxfId="185"/>
    <tableColumn id="12" name="Spalte12" dataDxfId="18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56:M161" totalsRowShown="0" headerRowDxfId="169" dataDxfId="168" tableBorderDxfId="289">
  <autoFilter ref="B156:M161"/>
  <tableColumns count="12">
    <tableColumn id="1" name="Spalte1" dataDxfId="181">
      <calculatedColumnFormula>CONCATENATE("11.",Prüfkriterien_11[[#This Row],[Spalte2]])</calculatedColumnFormula>
    </tableColumn>
    <tableColumn id="2" name="Spalte2" dataDxfId="180">
      <calculatedColumnFormula>ROW()-ROW(Prüfkriterien_11[[#Headers],[Spalte3]])</calculatedColumnFormula>
    </tableColumn>
    <tableColumn id="3" name="Spalte3" dataDxfId="179">
      <calculatedColumnFormula>(Prüfkriterien_11[Spalte2]+110)/10</calculatedColumnFormula>
    </tableColumn>
    <tableColumn id="4" name="Spalte4" dataDxfId="178"/>
    <tableColumn id="5" name="Spalte5" dataDxfId="177"/>
    <tableColumn id="6" name="Spalte6" dataDxfId="176"/>
    <tableColumn id="7" name="Spalte7" dataDxfId="175"/>
    <tableColumn id="8" name="Spalte8" dataDxfId="174"/>
    <tableColumn id="9" name="Spalte9" dataDxfId="173"/>
    <tableColumn id="10" name="Spalte10" dataDxfId="172"/>
    <tableColumn id="11" name="Spalte11" dataDxfId="171"/>
    <tableColumn id="12" name="Spalte12" dataDxfId="170"/>
  </tableColumns>
  <tableStyleInfo name="TSL_1" showFirstColumn="0" showLastColumn="0" showRowStripes="1" showColumnStripes="0"/>
</table>
</file>

<file path=xl/tables/table12.xml><?xml version="1.0" encoding="utf-8"?>
<table xmlns="http://schemas.openxmlformats.org/spreadsheetml/2006/main" id="13" name="Prüfkriterien_1114" displayName="Prüfkriterien_1114" ref="B163:M168" totalsRowShown="0" headerRowDxfId="155" dataDxfId="154" tableBorderDxfId="288">
  <autoFilter ref="B163:M168"/>
  <tableColumns count="12">
    <tableColumn id="1" name="Spalte1" dataDxfId="167">
      <calculatedColumnFormula>CONCATENATE("12.",Prüfkriterien_1114[[#This Row],[Spalte2]])</calculatedColumnFormula>
    </tableColumn>
    <tableColumn id="2" name="Spalte2" dataDxfId="166">
      <calculatedColumnFormula>ROW()-ROW(Prüfkriterien_1114[[#Headers],[Spalte3]])</calculatedColumnFormula>
    </tableColumn>
    <tableColumn id="3" name="Spalte3" dataDxfId="165">
      <calculatedColumnFormula>(Prüfkriterien_1114[Spalte2]+120)/10</calculatedColumnFormula>
    </tableColumn>
    <tableColumn id="4" name="Spalte4" dataDxfId="164"/>
    <tableColumn id="5" name="Spalte5" dataDxfId="163"/>
    <tableColumn id="6" name="Spalte6" dataDxfId="162"/>
    <tableColumn id="7" name="Spalte7" dataDxfId="161"/>
    <tableColumn id="8" name="Spalte8" dataDxfId="160"/>
    <tableColumn id="9" name="Spalte9" dataDxfId="159"/>
    <tableColumn id="10" name="Spalte10" dataDxfId="158"/>
    <tableColumn id="11" name="Spalte11" dataDxfId="157"/>
    <tableColumn id="12" name="Spalte12" dataDxfId="156"/>
  </tableColumns>
  <tableStyleInfo name="TSL_1" showFirstColumn="0" showLastColumn="0" showRowStripes="1" showColumnStripes="0"/>
</table>
</file>

<file path=xl/tables/table13.xml><?xml version="1.0" encoding="utf-8"?>
<table xmlns="http://schemas.openxmlformats.org/spreadsheetml/2006/main" id="14" name="Prüfkriterien_1115" displayName="Prüfkriterien_1115" ref="B170:M175" totalsRowShown="0" headerRowDxfId="141" dataDxfId="140" tableBorderDxfId="287">
  <autoFilter ref="B170:M175"/>
  <tableColumns count="12">
    <tableColumn id="1" name="Spalte1" dataDxfId="153">
      <calculatedColumnFormula>CONCATENATE("13.",Prüfkriterien_1115[[#This Row],[Spalte2]])</calculatedColumnFormula>
    </tableColumn>
    <tableColumn id="2" name="Spalte2" dataDxfId="152">
      <calculatedColumnFormula>ROW()-ROW(Prüfkriterien_1115[[#Headers],[Spalte3]])</calculatedColumnFormula>
    </tableColumn>
    <tableColumn id="3" name="Spalte3" dataDxfId="151">
      <calculatedColumnFormula>(Prüfkriterien_1115[Spalte2]+130)/10</calculatedColumnFormula>
    </tableColumn>
    <tableColumn id="4" name="Spalte4" dataDxfId="150"/>
    <tableColumn id="5" name="Spalte5" dataDxfId="149"/>
    <tableColumn id="6" name="Spalte6" dataDxfId="148"/>
    <tableColumn id="7" name="Spalte7" dataDxfId="147"/>
    <tableColumn id="8" name="Spalte8" dataDxfId="146"/>
    <tableColumn id="9" name="Spalte9" dataDxfId="145"/>
    <tableColumn id="10" name="Spalte10" dataDxfId="144"/>
    <tableColumn id="11" name="Spalte11" dataDxfId="143"/>
    <tableColumn id="12" name="Spalte12" dataDxfId="142"/>
  </tableColumns>
  <tableStyleInfo name="TSL_1" showFirstColumn="0" showLastColumn="0" showRowStripes="1" showColumnStripes="0"/>
</table>
</file>

<file path=xl/tables/table14.xml><?xml version="1.0" encoding="utf-8"?>
<table xmlns="http://schemas.openxmlformats.org/spreadsheetml/2006/main" id="15" name="Prüfkriterien_1116" displayName="Prüfkriterien_1116" ref="B177:M182" totalsRowShown="0" headerRowDxfId="127" dataDxfId="126" tableBorderDxfId="286">
  <autoFilter ref="B177:M182"/>
  <tableColumns count="12">
    <tableColumn id="1" name="Spalte1" dataDxfId="139">
      <calculatedColumnFormula>CONCATENATE("14.",Prüfkriterien_1116[[#This Row],[Spalte2]])</calculatedColumnFormula>
    </tableColumn>
    <tableColumn id="2" name="Spalte2" dataDxfId="138">
      <calculatedColumnFormula>ROW()-ROW(Prüfkriterien_1116[[#Headers],[Spalte3]])</calculatedColumnFormula>
    </tableColumn>
    <tableColumn id="3" name="Spalte3" dataDxfId="137">
      <calculatedColumnFormula>(Prüfkriterien_1116[Spalte2]+140)/10</calculatedColumnFormula>
    </tableColumn>
    <tableColumn id="4" name="Spalte4" dataDxfId="136"/>
    <tableColumn id="5" name="Spalte5" dataDxfId="135"/>
    <tableColumn id="6" name="Spalte6" dataDxfId="134"/>
    <tableColumn id="7" name="Spalte7" dataDxfId="133"/>
    <tableColumn id="8" name="Spalte8" dataDxfId="132"/>
    <tableColumn id="9" name="Spalte9" dataDxfId="131"/>
    <tableColumn id="10" name="Spalte10" dataDxfId="130"/>
    <tableColumn id="11" name="Spalte11" dataDxfId="129"/>
    <tableColumn id="12" name="Spalte12" dataDxfId="128"/>
  </tableColumns>
  <tableStyleInfo name="TSL_1" showFirstColumn="0" showLastColumn="0" showRowStripes="1" showColumnStripes="0"/>
</table>
</file>

<file path=xl/tables/table15.xml><?xml version="1.0" encoding="utf-8"?>
<table xmlns="http://schemas.openxmlformats.org/spreadsheetml/2006/main" id="16" name="Prüfkriterien_1117" displayName="Prüfkriterien_1117" ref="B184:M189" totalsRowShown="0" headerRowDxfId="113" dataDxfId="112" tableBorderDxfId="285">
  <autoFilter ref="B184:M189"/>
  <tableColumns count="12">
    <tableColumn id="1" name="Spalte1" dataDxfId="125">
      <calculatedColumnFormula>CONCATENATE("15.",Prüfkriterien_1117[[#This Row],[Spalte2]])</calculatedColumnFormula>
    </tableColumn>
    <tableColumn id="2" name="Spalte2" dataDxfId="124">
      <calculatedColumnFormula>ROW()-ROW(Prüfkriterien_1117[[#Headers],[Spalte3]])</calculatedColumnFormula>
    </tableColumn>
    <tableColumn id="3" name="Spalte3" dataDxfId="123">
      <calculatedColumnFormula>(Prüfkriterien_1117[Spalte2]+150)/10</calculatedColumnFormula>
    </tableColumn>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s>
  <tableStyleInfo name="TSL_1" showFirstColumn="0" showLastColumn="0" showRowStripes="1" showColumnStripes="0"/>
</table>
</file>

<file path=xl/tables/table16.xml><?xml version="1.0" encoding="utf-8"?>
<table xmlns="http://schemas.openxmlformats.org/spreadsheetml/2006/main" id="17" name="Prüfkriterien_1118" displayName="Prüfkriterien_1118" ref="B191:M196" totalsRowShown="0" headerRowDxfId="99" dataDxfId="98" tableBorderDxfId="284">
  <autoFilter ref="B191:M196"/>
  <tableColumns count="12">
    <tableColumn id="1" name="Spalte1" dataDxfId="111">
      <calculatedColumnFormula>CONCATENATE("16.",Prüfkriterien_1118[[#This Row],[Spalte2]])</calculatedColumnFormula>
    </tableColumn>
    <tableColumn id="2" name="Spalte2" dataDxfId="110">
      <calculatedColumnFormula>ROW()-ROW(Prüfkriterien_1118[[#Headers],[Spalte3]])</calculatedColumnFormula>
    </tableColumn>
    <tableColumn id="3" name="Spalte3" dataDxfId="109">
      <calculatedColumnFormula>(Prüfkriterien_1118[Spalte2]+160)/10</calculatedColumnFormula>
    </tableColumn>
    <tableColumn id="4" name="Spalte4" dataDxfId="108"/>
    <tableColumn id="5" name="Spalte5" dataDxfId="107"/>
    <tableColumn id="6" name="Spalte6" dataDxfId="106"/>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17.xml><?xml version="1.0" encoding="utf-8"?>
<table xmlns="http://schemas.openxmlformats.org/spreadsheetml/2006/main" id="18" name="Prüfkriterien_1119" displayName="Prüfkriterien_1119" ref="B198:M203" totalsRowShown="0" headerRowDxfId="85" dataDxfId="84" tableBorderDxfId="283">
  <autoFilter ref="B198:M203"/>
  <tableColumns count="12">
    <tableColumn id="1" name="Spalte1" dataDxfId="97">
      <calculatedColumnFormula>CONCATENATE("17.",Prüfkriterien_1119[[#This Row],[Spalte2]])</calculatedColumnFormula>
    </tableColumn>
    <tableColumn id="2" name="Spalte2" dataDxfId="96">
      <calculatedColumnFormula>ROW()-ROW(Prüfkriterien_1119[[#Headers],[Spalte3]])</calculatedColumnFormula>
    </tableColumn>
    <tableColumn id="3" name="Spalte3" dataDxfId="95">
      <calculatedColumnFormula>(Prüfkriterien_1119[Spalte2]+170)/10</calculatedColumnFormula>
    </tableColumn>
    <tableColumn id="4" name="Spalte4" dataDxfId="94"/>
    <tableColumn id="5" name="Spalte5" dataDxfId="93"/>
    <tableColumn id="6" name="Spalte6" dataDxfId="9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18.xml><?xml version="1.0" encoding="utf-8"?>
<table xmlns="http://schemas.openxmlformats.org/spreadsheetml/2006/main" id="19" name="Prüfkriterien_1120" displayName="Prüfkriterien_1120" ref="B205:M210" totalsRowShown="0" headerRowDxfId="71" dataDxfId="70" tableBorderDxfId="282">
  <autoFilter ref="B205:M210"/>
  <tableColumns count="12">
    <tableColumn id="1" name="Spalte1" dataDxfId="83">
      <calculatedColumnFormula>CONCATENATE("18.",Prüfkriterien_1120[[#This Row],[Spalte2]])</calculatedColumnFormula>
    </tableColumn>
    <tableColumn id="2" name="Spalte2" dataDxfId="82">
      <calculatedColumnFormula>ROW()-ROW(Prüfkriterien_1120[[#Headers],[Spalte3]])</calculatedColumnFormula>
    </tableColumn>
    <tableColumn id="3" name="Spalte3" dataDxfId="81">
      <calculatedColumnFormula>(Prüfkriterien_1120[Spalte2]+180)/10</calculatedColumnFormula>
    </tableColumn>
    <tableColumn id="4" name="Spalte4" dataDxfId="80"/>
    <tableColumn id="5" name="Spalte5" dataDxfId="79"/>
    <tableColumn id="6" name="Spalte6" dataDxfId="78"/>
    <tableColumn id="7" name="Spalte7" dataDxfId="77"/>
    <tableColumn id="8" name="Spalte8" dataDxfId="76"/>
    <tableColumn id="9" name="Spalte9" dataDxfId="75"/>
    <tableColumn id="10" name="Spalte10" dataDxfId="74"/>
    <tableColumn id="11" name="Spalte11" dataDxfId="73"/>
    <tableColumn id="12" name="Spalte12" dataDxfId="72"/>
  </tableColumns>
  <tableStyleInfo name="TSL_1" showFirstColumn="0" showLastColumn="0" showRowStripes="1" showColumnStripes="0"/>
</table>
</file>

<file path=xl/tables/table19.xml><?xml version="1.0" encoding="utf-8"?>
<table xmlns="http://schemas.openxmlformats.org/spreadsheetml/2006/main" id="20" name="Prüfkriterien_1121" displayName="Prüfkriterien_1121" ref="B212:M217" totalsRowShown="0" headerRowDxfId="57" dataDxfId="56" tableBorderDxfId="281">
  <autoFilter ref="B212:M217"/>
  <tableColumns count="12">
    <tableColumn id="1" name="Spalte1" dataDxfId="69">
      <calculatedColumnFormula>CONCATENATE("19.",Prüfkriterien_1121[[#This Row],[Spalte2]])</calculatedColumnFormula>
    </tableColumn>
    <tableColumn id="2" name="Spalte2" dataDxfId="68">
      <calculatedColumnFormula>ROW()-ROW(Prüfkriterien_1121[[#Headers],[Spalte3]])</calculatedColumnFormula>
    </tableColumn>
    <tableColumn id="3" name="Spalte3" dataDxfId="67">
      <calculatedColumnFormula>(Prüfkriterien_1121[Spalte2]+190)/10</calculatedColumnFormula>
    </tableColumn>
    <tableColumn id="4" name="Spalte4" dataDxfId="66"/>
    <tableColumn id="5" name="Spalte5" dataDxfId="65"/>
    <tableColumn id="6" name="Spalte6" dataDxfId="64"/>
    <tableColumn id="7" name="Spalte7" dataDxfId="63"/>
    <tableColumn id="8" name="Spalte8" dataDxfId="62"/>
    <tableColumn id="9" name="Spalte9" dataDxfId="61"/>
    <tableColumn id="10" name="Spalte10" dataDxfId="60"/>
    <tableColumn id="11" name="Spalte11" dataDxfId="59"/>
    <tableColumn id="12" name="Spalte12" dataDxfId="5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42:M47" totalsRowShown="0" headerRowDxfId="265" dataDxfId="264" tableBorderDxfId="298">
  <autoFilter ref="B42:M47"/>
  <tableColumns count="12">
    <tableColumn id="1" name="Spalte1" dataDxfId="35">
      <calculatedColumnFormula>CONCATENATE("2.",Prüfkriterien_2[[#This Row],[Spalte2]])</calculatedColumnFormula>
    </tableColumn>
    <tableColumn id="2" name="Spalte2" dataDxfId="34">
      <calculatedColumnFormula>ROW()-ROW(Prüfkriterien_2[[#Headers],[Spalte3]])</calculatedColumnFormula>
    </tableColumn>
    <tableColumn id="3" name="Spalte3" dataDxfId="33">
      <calculatedColumnFormula>(Prüfkriterien_2[[#This Row],[Spalte2]]+20)/10</calculatedColumnFormula>
    </tableColumn>
    <tableColumn id="4" name="Spalte4" dataDxfId="32"/>
    <tableColumn id="5" name="Spalte5" dataDxfId="31"/>
    <tableColumn id="6" name="Spalte6" dataDxfId="30"/>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1" name="Prüfkriterien_1122" displayName="Prüfkriterien_1122" ref="B219:M224" totalsRowShown="0" headerRowDxfId="43" dataDxfId="42" tableBorderDxfId="280">
  <autoFilter ref="B219:M224"/>
  <tableColumns count="12">
    <tableColumn id="1" name="Spalte1" dataDxfId="55">
      <calculatedColumnFormula>CONCATENATE("20.",Prüfkriterien_1122[[#This Row],[Spalte2]])</calculatedColumnFormula>
    </tableColumn>
    <tableColumn id="2" name="Spalte2" dataDxfId="54">
      <calculatedColumnFormula>ROW()-ROW(Prüfkriterien_1122[[#Headers],[Spalte3]])</calculatedColumnFormula>
    </tableColumn>
    <tableColumn id="3" name="Spalte3" dataDxfId="53">
      <calculatedColumnFormula>(Prüfkriterien_1122[Spalte2]+200)/10</calculatedColumnFormula>
    </tableColumn>
    <tableColumn id="4" name="Spalte4" dataDxfId="52"/>
    <tableColumn id="5" name="Spalte5" dataDxfId="51"/>
    <tableColumn id="6" name="Spalte6" dataDxfId="50"/>
    <tableColumn id="7" name="Spalte7" dataDxfId="49"/>
    <tableColumn id="8" name="Spalte8" dataDxfId="48"/>
    <tableColumn id="9" name="Spalte9" dataDxfId="47"/>
    <tableColumn id="10" name="Spalte10" dataDxfId="46"/>
    <tableColumn id="11" name="Spalte11" dataDxfId="45"/>
    <tableColumn id="12" name="Spalte12" dataDxfId="4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9:M57" totalsRowShown="0" headerRowDxfId="257" dataDxfId="256" tableBorderDxfId="297">
  <autoFilter ref="B49:M57"/>
  <tableColumns count="12">
    <tableColumn id="1" name="Spalte1" dataDxfId="29">
      <calculatedColumnFormula>CONCATENATE("3.",Prüfkriterien_3[[#This Row],[Spalte2]])</calculatedColumnFormula>
    </tableColumn>
    <tableColumn id="2" name="Spalte2" dataDxfId="28">
      <calculatedColumnFormula>ROW()-ROW(Prüfkriterien_3[[#Headers],[Spalte3]])</calculatedColumnFormula>
    </tableColumn>
    <tableColumn id="3" name="Spalte3" dataDxfId="27">
      <calculatedColumnFormula>(Prüfkriterien_3[[#This Row],[Spalte2]]+30)/10</calculatedColumnFormula>
    </tableColumn>
    <tableColumn id="4" name="Spalte4" dataDxfId="26"/>
    <tableColumn id="5" name="Spalte5" dataDxfId="25"/>
    <tableColumn id="6" name="Spalte6" dataDxfId="24"/>
    <tableColumn id="7" name="Spalte7" dataDxfId="263"/>
    <tableColumn id="8" name="Spalte8" dataDxfId="262"/>
    <tableColumn id="9" name="Spalte9" dataDxfId="261"/>
    <tableColumn id="10" name="Spalte10" dataDxfId="260"/>
    <tableColumn id="11" name="Spalte11" dataDxfId="259"/>
    <tableColumn id="12" name="Spalte12" dataDxfId="25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9:M93" totalsRowShown="0" headerRowDxfId="249" dataDxfId="248" tableBorderDxfId="296">
  <autoFilter ref="B59:M93"/>
  <tableColumns count="12">
    <tableColumn id="1" name="Spalte1" dataDxfId="23">
      <calculatedColumnFormula>CONCATENATE("4.",Prüfkriterien_4[[#This Row],[Spalte2]])</calculatedColumnFormula>
    </tableColumn>
    <tableColumn id="2" name="Spalte2" dataDxfId="22">
      <calculatedColumnFormula>ROW()-ROW(Prüfkriterien_4[[#Headers],[Spalte3]])</calculatedColumnFormula>
    </tableColumn>
    <tableColumn id="3" name="Spalte3" dataDxfId="21">
      <calculatedColumnFormula>(Prüfkriterien_4[Spalte2]+40)/10</calculatedColumnFormula>
    </tableColumn>
    <tableColumn id="4" name="Spalte4" dataDxfId="20"/>
    <tableColumn id="5" name="Spalte5" dataDxfId="19"/>
    <tableColumn id="6" name="Spalte6" dataDxfId="18"/>
    <tableColumn id="7" name="Spalte7" dataDxfId="255"/>
    <tableColumn id="8" name="Spalte8" dataDxfId="254"/>
    <tableColumn id="9" name="Spalte9" dataDxfId="253"/>
    <tableColumn id="10" name="Spalte10" dataDxfId="252"/>
    <tableColumn id="11" name="Spalte11" dataDxfId="251"/>
    <tableColumn id="12" name="Spalte12" dataDxfId="25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95:M106" totalsRowShown="0" headerRowDxfId="241" dataDxfId="240" tableBorderDxfId="295">
  <autoFilter ref="B95:M106"/>
  <tableColumns count="12">
    <tableColumn id="1" name="Spalte1" dataDxfId="17">
      <calculatedColumnFormula>CONCATENATE("5.",Prüfkriterien_5[[#This Row],[Spalte2]])</calculatedColumnFormula>
    </tableColumn>
    <tableColumn id="2" name="Spalte2" dataDxfId="16">
      <calculatedColumnFormula>ROW()-ROW(Prüfkriterien_5[[#Headers],[Spalte3]])</calculatedColumnFormula>
    </tableColumn>
    <tableColumn id="3" name="Spalte3" dataDxfId="15">
      <calculatedColumnFormula>(Prüfkriterien_5[Spalte2]+50)/10</calculatedColumnFormula>
    </tableColumn>
    <tableColumn id="4" name="Spalte4" dataDxfId="14"/>
    <tableColumn id="5" name="Spalte5" dataDxfId="13"/>
    <tableColumn id="6" name="Spalte6" dataDxfId="12"/>
    <tableColumn id="7" name="Spalte7" dataDxfId="247"/>
    <tableColumn id="8" name="Spalte8" dataDxfId="246"/>
    <tableColumn id="9" name="Spalte9" dataDxfId="245"/>
    <tableColumn id="10" name="Spalte10" dataDxfId="244"/>
    <tableColumn id="11" name="Spalte11" dataDxfId="243"/>
    <tableColumn id="12" name="Spalte12" dataDxfId="24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08:M118" totalsRowShown="0" headerRowDxfId="233" dataDxfId="232" tableBorderDxfId="294">
  <autoFilter ref="B108:M118"/>
  <tableColumns count="12">
    <tableColumn id="1" name="Spalte1" dataDxfId="11">
      <calculatedColumnFormula>CONCATENATE("6.",Prüfkriterien_6[[#This Row],[Spalte2]])</calculatedColumnFormula>
    </tableColumn>
    <tableColumn id="2" name="Spalte2" dataDxfId="10">
      <calculatedColumnFormula>ROW()-ROW(Prüfkriterien_6[[#Headers],[Spalte3]])</calculatedColumnFormula>
    </tableColumn>
    <tableColumn id="3" name="Spalte3" dataDxfId="9">
      <calculatedColumnFormula>(Prüfkriterien_6[Spalte2]+60)/10</calculatedColumnFormula>
    </tableColumn>
    <tableColumn id="4" name="Spalte4" dataDxfId="8"/>
    <tableColumn id="5" name="Spalte5" dataDxfId="7"/>
    <tableColumn id="6" name="Spalte6" dataDxfId="6"/>
    <tableColumn id="7" name="Spalte7" dataDxfId="239"/>
    <tableColumn id="8" name="Spalte8" dataDxfId="238"/>
    <tableColumn id="9" name="Spalte9" dataDxfId="237"/>
    <tableColumn id="10" name="Spalte10" dataDxfId="236"/>
    <tableColumn id="11" name="Spalte11" dataDxfId="235"/>
    <tableColumn id="12" name="Spalte12" dataDxfId="23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20:M132" totalsRowShown="0" headerRowDxfId="225" dataDxfId="224" tableBorderDxfId="293">
  <autoFilter ref="B120:M132"/>
  <tableColumns count="12">
    <tableColumn id="1" name="Spalte1" dataDxfId="5">
      <calculatedColumnFormula>CONCATENATE("7.",Prüfkriterien_7[[#This Row],[Spalte2]])</calculatedColumnFormula>
    </tableColumn>
    <tableColumn id="2" name="Spalte2" dataDxfId="4">
      <calculatedColumnFormula>ROW()-ROW(Prüfkriterien_7[[#Headers],[Spalte3]])</calculatedColumnFormula>
    </tableColumn>
    <tableColumn id="3" name="Spalte3" dataDxfId="3">
      <calculatedColumnFormula>(Prüfkriterien_7[Spalte2]+70)/10</calculatedColumnFormula>
    </tableColumn>
    <tableColumn id="4" name="Spalte4" dataDxfId="2"/>
    <tableColumn id="5" name="Spalte5" dataDxfId="1"/>
    <tableColumn id="6" name="Spalte6" dataDxfId="0"/>
    <tableColumn id="7" name="Spalte7" dataDxfId="231"/>
    <tableColumn id="8" name="Spalte8" dataDxfId="230"/>
    <tableColumn id="9" name="Spalte9" dataDxfId="229"/>
    <tableColumn id="10" name="Spalte10" dataDxfId="228"/>
    <tableColumn id="11" name="Spalte11" dataDxfId="227"/>
    <tableColumn id="12" name="Spalte12" dataDxfId="22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34:M144" totalsRowShown="0" headerRowDxfId="211" dataDxfId="210" tableBorderDxfId="292">
  <autoFilter ref="B134:M144"/>
  <tableColumns count="12">
    <tableColumn id="1" name="Spalte1" dataDxfId="223"/>
    <tableColumn id="2" name="Spalte2" dataDxfId="222"/>
    <tableColumn id="3" name="Spalte3" dataDxfId="221"/>
    <tableColumn id="4" name="Spalte4" dataDxfId="220"/>
    <tableColumn id="5" name="Spalte5" dataDxfId="219"/>
    <tableColumn id="6" name="Spalte6" dataDxfId="218"/>
    <tableColumn id="7" name="Spalte7" dataDxfId="217"/>
    <tableColumn id="8" name="Spalte8" dataDxfId="216"/>
    <tableColumn id="9" name="Spalte9" dataDxfId="215"/>
    <tableColumn id="10" name="Spalte10" dataDxfId="214"/>
    <tableColumn id="11" name="Spalte11" dataDxfId="213"/>
    <tableColumn id="12" name="Spalte12" dataDxfId="21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46:M147" insertRow="1" totalsRowShown="0" headerRowDxfId="197" dataDxfId="196" tableBorderDxfId="291">
  <autoFilter ref="B146:M147"/>
  <tableColumns count="12">
    <tableColumn id="1" name="Spalte1" dataDxfId="209">
      <calculatedColumnFormula>CONCATENATE("9.",Prüfkriterien_9[[#This Row],[Spalte2]])</calculatedColumnFormula>
    </tableColumn>
    <tableColumn id="2" name="Spalte2" dataDxfId="208">
      <calculatedColumnFormula>ROW()-ROW(Prüfkriterien_9[[#Headers],[Spalte3]])</calculatedColumnFormula>
    </tableColumn>
    <tableColumn id="3" name="Spalte3" dataDxfId="207">
      <calculatedColumnFormula>(Prüfkriterien_9[Spalte2]+90)/10</calculatedColumnFormula>
    </tableColumn>
    <tableColumn id="4" name="Spalte4" dataDxfId="206"/>
    <tableColumn id="5" name="Spalte5" dataDxfId="205"/>
    <tableColumn id="6" name="Spalte6" dataDxfId="204"/>
    <tableColumn id="7" name="Spalte7" dataDxfId="203"/>
    <tableColumn id="8" name="Spalte8" dataDxfId="202"/>
    <tableColumn id="9" name="Spalte9" dataDxfId="201"/>
    <tableColumn id="10" name="Spalte10" dataDxfId="200"/>
    <tableColumn id="11" name="Spalte11" dataDxfId="199"/>
    <tableColumn id="12" name="Spalte12" dataDxfId="19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103"/>
  <sheetViews>
    <sheetView zoomScale="80" zoomScaleNormal="80" zoomScalePageLayoutView="70" workbookViewId="0">
      <selection activeCell="A7" sqref="A7:XFD7"/>
    </sheetView>
  </sheetViews>
  <sheetFormatPr baseColWidth="10" defaultColWidth="8.88671875" defaultRowHeight="13.8" x14ac:dyDescent="0.25"/>
  <cols>
    <col min="1" max="1" width="1.109375" style="5" customWidth="1"/>
    <col min="2" max="2" width="3.6640625" style="5" customWidth="1"/>
    <col min="3" max="3" width="1.6640625" style="5" customWidth="1"/>
    <col min="4" max="5" width="8.6640625" style="5" customWidth="1"/>
    <col min="6" max="6" width="40.6640625" style="5" customWidth="1"/>
    <col min="7" max="7" width="26.6640625" style="5" customWidth="1"/>
    <col min="8" max="8" width="18.6640625" style="5" customWidth="1"/>
    <col min="9" max="9" width="26.6640625" style="5" customWidth="1"/>
    <col min="10" max="10" width="18.6640625" style="5" customWidth="1"/>
    <col min="11" max="11" width="26.6640625" style="5" customWidth="1"/>
    <col min="12" max="12" width="18.6640625" style="5" customWidth="1"/>
    <col min="13" max="13" width="1.109375" style="5" customWidth="1"/>
    <col min="14" max="16384" width="8.88671875" style="5"/>
  </cols>
  <sheetData>
    <row r="1" spans="2:12" ht="6" customHeight="1" x14ac:dyDescent="0.25"/>
    <row r="2" spans="2:12" s="9" customFormat="1" ht="18" customHeight="1" x14ac:dyDescent="0.3">
      <c r="B2" s="100" t="str">
        <f>"Checkliste "&amp;_RLV&amp;" Premiumstufe"</f>
        <v>Checkliste Mast von Kälbern und Rindern aus Milchkuhbetrieben Premiumstufe</v>
      </c>
      <c r="C2" s="100"/>
      <c r="D2" s="100"/>
      <c r="E2" s="100"/>
      <c r="F2" s="100"/>
      <c r="G2" s="100"/>
      <c r="H2" s="100"/>
      <c r="I2" s="100"/>
      <c r="J2" s="100"/>
      <c r="K2" s="100"/>
      <c r="L2" s="100"/>
    </row>
    <row r="3" spans="2:12" ht="6" customHeight="1" x14ac:dyDescent="0.25"/>
    <row r="4" spans="2:12" ht="27" customHeight="1" x14ac:dyDescent="0.25"/>
    <row r="5" spans="2:12" s="23" customFormat="1" ht="27" customHeight="1" x14ac:dyDescent="0.3">
      <c r="B5" s="101" t="s">
        <v>0</v>
      </c>
      <c r="C5" s="101"/>
      <c r="D5" s="101"/>
      <c r="E5" s="101"/>
      <c r="F5" s="101"/>
      <c r="G5" s="101"/>
      <c r="H5" s="101"/>
      <c r="I5" s="101"/>
      <c r="J5" s="101"/>
      <c r="K5" s="101"/>
      <c r="L5" s="101"/>
    </row>
    <row r="6" spans="2:12" s="23" customFormat="1" ht="29.4" customHeight="1" x14ac:dyDescent="0.3">
      <c r="B6" s="99" t="s">
        <v>74</v>
      </c>
      <c r="C6" s="99"/>
      <c r="D6" s="99"/>
      <c r="E6" s="99"/>
      <c r="F6" s="99"/>
      <c r="G6" s="98"/>
      <c r="H6" s="98"/>
      <c r="I6" s="98"/>
      <c r="J6" s="98"/>
      <c r="K6" s="98"/>
      <c r="L6" s="98"/>
    </row>
    <row r="7" spans="2:12" s="23" customFormat="1" ht="29.4" customHeight="1" x14ac:dyDescent="0.3">
      <c r="B7" s="99" t="s">
        <v>75</v>
      </c>
      <c r="C7" s="99"/>
      <c r="D7" s="99"/>
      <c r="E7" s="99"/>
      <c r="F7" s="99"/>
      <c r="G7" s="98"/>
      <c r="H7" s="98"/>
      <c r="I7" s="98"/>
      <c r="J7" s="98"/>
      <c r="K7" s="98"/>
      <c r="L7" s="98"/>
    </row>
    <row r="8" spans="2:12" s="23" customFormat="1" ht="29.4" customHeight="1" x14ac:dyDescent="0.3">
      <c r="B8" s="103" t="s">
        <v>72</v>
      </c>
      <c r="C8" s="104"/>
      <c r="D8" s="104"/>
      <c r="E8" s="104"/>
      <c r="F8" s="105"/>
      <c r="G8" s="91"/>
      <c r="H8" s="92"/>
      <c r="I8" s="92"/>
      <c r="J8" s="92"/>
      <c r="K8" s="92"/>
      <c r="L8" s="93"/>
    </row>
    <row r="9" spans="2:12" s="23" customFormat="1" ht="29.4" customHeight="1" x14ac:dyDescent="0.3">
      <c r="B9" s="99" t="s">
        <v>1</v>
      </c>
      <c r="C9" s="99"/>
      <c r="D9" s="99"/>
      <c r="E9" s="99"/>
      <c r="F9" s="99"/>
      <c r="G9" s="98"/>
      <c r="H9" s="98"/>
      <c r="I9" s="98"/>
      <c r="J9" s="98"/>
      <c r="K9" s="98"/>
      <c r="L9" s="98"/>
    </row>
    <row r="10" spans="2:12" s="23" customFormat="1" ht="29.4" customHeight="1" x14ac:dyDescent="0.3">
      <c r="B10" s="99" t="s">
        <v>2</v>
      </c>
      <c r="C10" s="99"/>
      <c r="D10" s="99"/>
      <c r="E10" s="99"/>
      <c r="F10" s="99"/>
      <c r="G10" s="98"/>
      <c r="H10" s="98"/>
      <c r="I10" s="98"/>
      <c r="J10" s="98"/>
      <c r="K10" s="98"/>
      <c r="L10" s="98"/>
    </row>
    <row r="11" spans="2:12" s="23" customFormat="1" ht="29.4" customHeight="1" x14ac:dyDescent="0.3">
      <c r="B11" s="99" t="s">
        <v>3</v>
      </c>
      <c r="C11" s="99"/>
      <c r="D11" s="99"/>
      <c r="E11" s="99"/>
      <c r="F11" s="99"/>
      <c r="G11" s="98"/>
      <c r="H11" s="98"/>
      <c r="I11" s="98"/>
      <c r="J11" s="98"/>
      <c r="K11" s="98"/>
      <c r="L11" s="98"/>
    </row>
    <row r="12" spans="2:12" s="23" customFormat="1" ht="29.4" customHeight="1" x14ac:dyDescent="0.3">
      <c r="B12" s="99" t="s">
        <v>4</v>
      </c>
      <c r="C12" s="99"/>
      <c r="D12" s="99"/>
      <c r="E12" s="99"/>
      <c r="F12" s="99"/>
      <c r="G12" s="98"/>
      <c r="H12" s="98"/>
      <c r="I12" s="98"/>
      <c r="J12" s="98"/>
      <c r="K12" s="98"/>
      <c r="L12" s="98"/>
    </row>
    <row r="13" spans="2:12" s="23" customFormat="1" ht="29.4" customHeight="1" x14ac:dyDescent="0.3">
      <c r="B13" s="99" t="s">
        <v>5</v>
      </c>
      <c r="C13" s="99"/>
      <c r="D13" s="99"/>
      <c r="E13" s="99"/>
      <c r="F13" s="99"/>
      <c r="G13" s="98"/>
      <c r="H13" s="98"/>
      <c r="I13" s="98"/>
      <c r="J13" s="98"/>
      <c r="K13" s="98"/>
      <c r="L13" s="98"/>
    </row>
    <row r="14" spans="2:12" s="23" customFormat="1" ht="29.4" customHeight="1" x14ac:dyDescent="0.3">
      <c r="B14" s="111" t="s">
        <v>6</v>
      </c>
      <c r="C14" s="112"/>
      <c r="D14" s="112"/>
      <c r="E14" s="112"/>
      <c r="F14" s="113"/>
      <c r="G14" s="31" t="s">
        <v>58</v>
      </c>
      <c r="H14" s="51"/>
      <c r="I14" s="31" t="s">
        <v>59</v>
      </c>
      <c r="J14" s="51"/>
      <c r="K14" s="31" t="s">
        <v>60</v>
      </c>
      <c r="L14" s="51"/>
    </row>
    <row r="15" spans="2:12" s="23" customFormat="1" ht="29.4" customHeight="1" x14ac:dyDescent="0.3">
      <c r="B15" s="114"/>
      <c r="C15" s="115"/>
      <c r="D15" s="115"/>
      <c r="E15" s="115"/>
      <c r="F15" s="116"/>
      <c r="G15" s="31" t="s">
        <v>90</v>
      </c>
      <c r="H15" s="51"/>
      <c r="I15" s="123"/>
      <c r="J15" s="124"/>
      <c r="K15" s="124"/>
      <c r="L15" s="125"/>
    </row>
    <row r="16" spans="2:12" s="23" customFormat="1" ht="29.4" customHeight="1" x14ac:dyDescent="0.3">
      <c r="B16" s="110" t="s">
        <v>57</v>
      </c>
      <c r="C16" s="99"/>
      <c r="D16" s="99"/>
      <c r="E16" s="99"/>
      <c r="F16" s="99"/>
      <c r="G16" s="106"/>
      <c r="H16" s="106"/>
      <c r="I16" s="106"/>
      <c r="J16" s="107"/>
      <c r="K16" s="107"/>
      <c r="L16" s="107"/>
    </row>
    <row r="17" spans="2:12" s="23" customFormat="1" ht="29.4" customHeight="1" x14ac:dyDescent="0.3">
      <c r="B17" s="110" t="s">
        <v>7</v>
      </c>
      <c r="C17" s="110"/>
      <c r="D17" s="110"/>
      <c r="E17" s="110"/>
      <c r="F17" s="110"/>
      <c r="G17" s="52" t="s">
        <v>56</v>
      </c>
      <c r="H17" s="12"/>
      <c r="I17" s="52" t="s">
        <v>9</v>
      </c>
      <c r="J17" s="12"/>
      <c r="K17" s="52" t="s">
        <v>10</v>
      </c>
      <c r="L17" s="13"/>
    </row>
    <row r="18" spans="2:12" s="23" customFormat="1" ht="29.4" customHeight="1" x14ac:dyDescent="0.3">
      <c r="B18" s="110" t="s">
        <v>8</v>
      </c>
      <c r="C18" s="110"/>
      <c r="D18" s="110"/>
      <c r="E18" s="110"/>
      <c r="F18" s="110"/>
      <c r="G18" s="108"/>
      <c r="H18" s="108"/>
      <c r="I18" s="108"/>
      <c r="J18" s="108"/>
      <c r="K18" s="108"/>
      <c r="L18" s="108"/>
    </row>
    <row r="19" spans="2:12" ht="29.25" customHeight="1" x14ac:dyDescent="0.25">
      <c r="B19" s="120" t="s">
        <v>76</v>
      </c>
      <c r="C19" s="121"/>
      <c r="D19" s="121"/>
      <c r="E19" s="121"/>
      <c r="F19" s="122"/>
      <c r="G19" s="94"/>
      <c r="H19" s="95"/>
      <c r="I19" s="95"/>
      <c r="J19" s="95"/>
      <c r="K19" s="95"/>
      <c r="L19" s="96"/>
    </row>
    <row r="20" spans="2:12" ht="14.4" customHeight="1" x14ac:dyDescent="0.25"/>
    <row r="22" spans="2:12" s="9" customFormat="1" ht="13.95" customHeight="1" x14ac:dyDescent="0.25">
      <c r="B22" s="109" t="s">
        <v>11</v>
      </c>
      <c r="C22" s="109"/>
      <c r="D22" s="109"/>
      <c r="E22" s="109"/>
      <c r="F22" s="109"/>
      <c r="G22" s="109"/>
      <c r="H22" s="109"/>
      <c r="I22" s="109"/>
      <c r="J22" s="109"/>
      <c r="K22" s="109"/>
      <c r="L22" s="109"/>
    </row>
    <row r="23" spans="2:12" ht="6.6" customHeight="1" x14ac:dyDescent="0.25">
      <c r="B23" s="1"/>
      <c r="C23" s="1"/>
      <c r="D23" s="1"/>
      <c r="E23" s="1"/>
      <c r="F23" s="1"/>
      <c r="G23" s="1"/>
      <c r="H23" s="1"/>
      <c r="I23" s="1"/>
      <c r="J23" s="1"/>
      <c r="K23" s="1"/>
      <c r="L23" s="1"/>
    </row>
    <row r="24" spans="2:12" s="9" customFormat="1" ht="13.95" customHeight="1" x14ac:dyDescent="0.3">
      <c r="B24" s="14"/>
      <c r="C24" s="28"/>
      <c r="D24" s="58" t="s">
        <v>12</v>
      </c>
      <c r="E24" s="58"/>
      <c r="F24" s="58"/>
      <c r="G24" s="58"/>
      <c r="H24" s="58"/>
      <c r="I24" s="58"/>
      <c r="J24" s="58"/>
      <c r="K24" s="58"/>
      <c r="L24" s="58"/>
    </row>
    <row r="25" spans="2:12" ht="13.95" customHeight="1" x14ac:dyDescent="0.25">
      <c r="B25" s="2"/>
      <c r="C25" s="2"/>
      <c r="D25" s="57"/>
      <c r="E25" s="57"/>
      <c r="F25" s="57"/>
      <c r="G25" s="57"/>
      <c r="H25" s="57"/>
      <c r="I25" s="57"/>
      <c r="J25" s="57"/>
      <c r="K25" s="57"/>
      <c r="L25" s="57"/>
    </row>
    <row r="26" spans="2:12" ht="13.95" customHeight="1" x14ac:dyDescent="0.25">
      <c r="B26" s="14"/>
      <c r="C26" s="28"/>
      <c r="D26" s="58" t="s">
        <v>13</v>
      </c>
      <c r="E26" s="58"/>
      <c r="F26" s="58"/>
      <c r="G26" s="58"/>
      <c r="H26" s="58"/>
      <c r="I26" s="58"/>
      <c r="J26" s="58"/>
      <c r="K26" s="58"/>
      <c r="L26" s="58"/>
    </row>
    <row r="27" spans="2:12" x14ac:dyDescent="0.25">
      <c r="B27" s="1"/>
      <c r="C27" s="1"/>
      <c r="D27" s="1"/>
      <c r="E27" s="1"/>
      <c r="F27" s="1"/>
      <c r="G27" s="1"/>
      <c r="H27" s="1"/>
      <c r="I27" s="1"/>
      <c r="J27" s="1"/>
      <c r="K27" s="1"/>
      <c r="L27" s="1"/>
    </row>
    <row r="28" spans="2:12" ht="27" customHeight="1" x14ac:dyDescent="0.25">
      <c r="B28" s="119" t="s">
        <v>77</v>
      </c>
      <c r="C28" s="119"/>
      <c r="D28" s="119"/>
      <c r="E28" s="119"/>
      <c r="F28" s="119"/>
      <c r="G28" s="119"/>
      <c r="H28" s="119"/>
      <c r="I28" s="119"/>
      <c r="J28" s="119"/>
      <c r="K28" s="119"/>
      <c r="L28" s="119"/>
    </row>
    <row r="29" spans="2:12" x14ac:dyDescent="0.25">
      <c r="B29" s="1"/>
      <c r="C29" s="1"/>
      <c r="D29" s="1"/>
      <c r="E29" s="1"/>
      <c r="F29" s="1"/>
      <c r="G29" s="1"/>
      <c r="H29" s="1"/>
      <c r="I29" s="1"/>
      <c r="J29" s="1"/>
      <c r="K29" s="1"/>
      <c r="L29" s="1"/>
    </row>
    <row r="30" spans="2:12" x14ac:dyDescent="0.25">
      <c r="B30" s="97"/>
      <c r="C30" s="97"/>
      <c r="D30" s="97"/>
      <c r="E30" s="97"/>
      <c r="F30" s="97"/>
      <c r="G30" s="32"/>
      <c r="H30" s="32"/>
      <c r="I30" s="32"/>
      <c r="J30" s="32"/>
      <c r="K30" s="32"/>
      <c r="L30" s="32"/>
    </row>
    <row r="31" spans="2:12" x14ac:dyDescent="0.25">
      <c r="B31" s="102" t="s">
        <v>15</v>
      </c>
      <c r="C31" s="102"/>
      <c r="D31" s="102"/>
      <c r="E31" s="102"/>
      <c r="F31" s="118" t="s">
        <v>18</v>
      </c>
      <c r="G31" s="118"/>
      <c r="H31" s="118"/>
      <c r="I31" s="118"/>
      <c r="J31" s="118"/>
      <c r="K31" s="117" t="s">
        <v>17</v>
      </c>
      <c r="L31" s="117"/>
    </row>
    <row r="32" spans="2:12" ht="6" customHeight="1" x14ac:dyDescent="0.25"/>
    <row r="36" ht="86.4" customHeight="1" x14ac:dyDescent="0.25"/>
    <row r="37" ht="409.2" customHeight="1" x14ac:dyDescent="0.25"/>
    <row r="52" ht="321" customHeight="1" x14ac:dyDescent="0.25"/>
    <row r="98" ht="224.4" customHeight="1" x14ac:dyDescent="0.25"/>
    <row r="103" ht="141.6" customHeight="1" x14ac:dyDescent="0.25"/>
  </sheetData>
  <sheetProtection formatCells="0"/>
  <mergeCells count="33">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B12:F12"/>
    <mergeCell ref="I15:L15"/>
    <mergeCell ref="B2:L2"/>
    <mergeCell ref="B5:L5"/>
    <mergeCell ref="B6:F6"/>
    <mergeCell ref="B7:F7"/>
    <mergeCell ref="G6:L6"/>
    <mergeCell ref="G7:L7"/>
    <mergeCell ref="G8:L8"/>
    <mergeCell ref="G19:L19"/>
    <mergeCell ref="B30:F30"/>
    <mergeCell ref="G9:L9"/>
    <mergeCell ref="G10:L10"/>
    <mergeCell ref="G11:L11"/>
    <mergeCell ref="G12:L12"/>
    <mergeCell ref="B9:F9"/>
    <mergeCell ref="B10:F10"/>
    <mergeCell ref="B11:F11"/>
    <mergeCell ref="B13:F13"/>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103"/>
  <sheetViews>
    <sheetView topLeftCell="A4" zoomScale="80" zoomScaleNormal="80" workbookViewId="0">
      <selection activeCell="G7" sqref="G7:G16"/>
    </sheetView>
  </sheetViews>
  <sheetFormatPr baseColWidth="10" defaultColWidth="8.88671875" defaultRowHeight="13.8" x14ac:dyDescent="0.3"/>
  <cols>
    <col min="1" max="1" width="1.109375" style="9" customWidth="1"/>
    <col min="2" max="2" width="8.6640625" style="9" customWidth="1"/>
    <col min="3" max="3" width="24.6640625" style="9" customWidth="1"/>
    <col min="4" max="5" width="32.6640625" style="9" customWidth="1"/>
    <col min="6" max="6" width="16.6640625" style="15" customWidth="1"/>
    <col min="7" max="7" width="40.6640625" style="9" customWidth="1"/>
    <col min="8" max="8" width="24.6640625" style="9" customWidth="1"/>
    <col min="9" max="9" width="16.6640625" style="9" customWidth="1"/>
    <col min="10" max="10" width="1.109375" style="9" customWidth="1"/>
    <col min="11" max="16384" width="8.88671875" style="9"/>
  </cols>
  <sheetData>
    <row r="1" spans="2:9" ht="6" customHeight="1" x14ac:dyDescent="0.3"/>
    <row r="2" spans="2:9" s="29" customFormat="1" ht="18" customHeight="1" x14ac:dyDescent="0.3">
      <c r="B2" s="126" t="str">
        <f>"Checkliste "&amp;_RLV&amp;" Premiumstufe"</f>
        <v>Checkliste Mast von Kälbern und Rindern aus Milchkuhbetrieben Premiumstufe</v>
      </c>
      <c r="C2" s="126"/>
      <c r="D2" s="126"/>
      <c r="E2" s="126"/>
      <c r="F2" s="126"/>
      <c r="G2" s="126"/>
      <c r="H2" s="126"/>
      <c r="I2" s="126"/>
    </row>
    <row r="3" spans="2:9" s="18" customFormat="1" ht="6" customHeight="1" x14ac:dyDescent="0.3">
      <c r="B3" s="16"/>
      <c r="C3" s="16"/>
      <c r="D3" s="16"/>
      <c r="E3" s="16"/>
      <c r="F3" s="17"/>
      <c r="G3" s="17"/>
      <c r="H3" s="17"/>
      <c r="I3" s="16"/>
    </row>
    <row r="4" spans="2:9" ht="27" customHeight="1" x14ac:dyDescent="0.3">
      <c r="B4" s="19" t="s">
        <v>19</v>
      </c>
      <c r="C4" s="130"/>
      <c r="D4" s="130"/>
      <c r="E4" s="130"/>
      <c r="F4" s="130"/>
      <c r="G4" s="130"/>
      <c r="H4" s="20"/>
      <c r="I4" s="46"/>
    </row>
    <row r="5" spans="2:9" ht="27" customHeight="1" x14ac:dyDescent="0.3">
      <c r="B5" s="129" t="s">
        <v>20</v>
      </c>
      <c r="C5" s="129"/>
      <c r="D5" s="129"/>
      <c r="E5" s="129"/>
      <c r="F5" s="129"/>
      <c r="G5" s="129"/>
      <c r="H5" s="129"/>
      <c r="I5" s="129"/>
    </row>
    <row r="6" spans="2:9" s="15" customFormat="1" ht="27" customHeight="1" x14ac:dyDescent="0.3">
      <c r="B6" s="4" t="s">
        <v>21</v>
      </c>
      <c r="C6" s="4" t="s">
        <v>62</v>
      </c>
      <c r="D6" s="134" t="s">
        <v>22</v>
      </c>
      <c r="E6" s="135"/>
      <c r="F6" s="3" t="s">
        <v>29</v>
      </c>
      <c r="G6" s="4" t="s">
        <v>24</v>
      </c>
      <c r="H6" s="4" t="s">
        <v>25</v>
      </c>
      <c r="I6" s="4" t="s">
        <v>78</v>
      </c>
    </row>
    <row r="7" spans="2:9" ht="55.95" customHeight="1" x14ac:dyDescent="0.3">
      <c r="B7" s="4">
        <v>1</v>
      </c>
      <c r="C7" s="77"/>
      <c r="D7" s="94"/>
      <c r="E7" s="96"/>
      <c r="F7" s="78"/>
      <c r="G7" s="61"/>
      <c r="H7" s="77"/>
      <c r="I7" s="77"/>
    </row>
    <row r="8" spans="2:9" ht="55.95" customHeight="1" x14ac:dyDescent="0.3">
      <c r="B8" s="4">
        <v>2</v>
      </c>
      <c r="C8" s="77"/>
      <c r="D8" s="94"/>
      <c r="E8" s="96"/>
      <c r="F8" s="79"/>
      <c r="G8" s="61"/>
      <c r="H8" s="77"/>
      <c r="I8" s="77"/>
    </row>
    <row r="9" spans="2:9" ht="55.95" customHeight="1" x14ac:dyDescent="0.3">
      <c r="B9" s="4">
        <v>3</v>
      </c>
      <c r="C9" s="77"/>
      <c r="D9" s="94"/>
      <c r="E9" s="96"/>
      <c r="F9" s="79"/>
      <c r="G9" s="61"/>
      <c r="H9" s="77"/>
      <c r="I9" s="77"/>
    </row>
    <row r="10" spans="2:9" ht="56.1" customHeight="1" x14ac:dyDescent="0.3">
      <c r="B10" s="4">
        <v>4</v>
      </c>
      <c r="C10" s="77"/>
      <c r="D10" s="94"/>
      <c r="E10" s="96"/>
      <c r="F10" s="79"/>
      <c r="G10" s="61"/>
      <c r="H10" s="77"/>
      <c r="I10" s="77"/>
    </row>
    <row r="11" spans="2:9" ht="56.1" customHeight="1" x14ac:dyDescent="0.3">
      <c r="B11" s="4">
        <v>5</v>
      </c>
      <c r="C11" s="77"/>
      <c r="D11" s="94"/>
      <c r="E11" s="96"/>
      <c r="F11" s="79"/>
      <c r="G11" s="61"/>
      <c r="H11" s="77"/>
      <c r="I11" s="77"/>
    </row>
    <row r="12" spans="2:9" ht="56.1" customHeight="1" x14ac:dyDescent="0.3">
      <c r="B12" s="4">
        <v>6</v>
      </c>
      <c r="C12" s="77"/>
      <c r="D12" s="94"/>
      <c r="E12" s="96"/>
      <c r="F12" s="79"/>
      <c r="G12" s="61"/>
      <c r="H12" s="77"/>
      <c r="I12" s="77"/>
    </row>
    <row r="13" spans="2:9" ht="56.1" customHeight="1" x14ac:dyDescent="0.3">
      <c r="B13" s="4">
        <v>7</v>
      </c>
      <c r="C13" s="77"/>
      <c r="D13" s="94"/>
      <c r="E13" s="96"/>
      <c r="F13" s="79"/>
      <c r="G13" s="61"/>
      <c r="H13" s="77"/>
      <c r="I13" s="77"/>
    </row>
    <row r="14" spans="2:9" ht="56.1" customHeight="1" x14ac:dyDescent="0.3">
      <c r="B14" s="4">
        <v>8</v>
      </c>
      <c r="C14" s="77"/>
      <c r="D14" s="94"/>
      <c r="E14" s="96"/>
      <c r="F14" s="79"/>
      <c r="G14" s="61"/>
      <c r="H14" s="77"/>
      <c r="I14" s="77"/>
    </row>
    <row r="15" spans="2:9" ht="56.1" customHeight="1" x14ac:dyDescent="0.3">
      <c r="B15" s="4">
        <v>9</v>
      </c>
      <c r="C15" s="77"/>
      <c r="D15" s="94"/>
      <c r="E15" s="96"/>
      <c r="F15" s="79"/>
      <c r="G15" s="61"/>
      <c r="H15" s="77"/>
      <c r="I15" s="77"/>
    </row>
    <row r="16" spans="2:9" ht="56.1" customHeight="1" x14ac:dyDescent="0.3">
      <c r="B16" s="4">
        <v>10</v>
      </c>
      <c r="C16" s="77"/>
      <c r="D16" s="94"/>
      <c r="E16" s="96"/>
      <c r="F16" s="79"/>
      <c r="G16" s="61"/>
      <c r="H16" s="77"/>
      <c r="I16" s="77"/>
    </row>
    <row r="17" spans="2:9" ht="15.6" x14ac:dyDescent="0.3">
      <c r="B17" s="131" t="s">
        <v>79</v>
      </c>
      <c r="C17" s="131"/>
      <c r="D17" s="131"/>
      <c r="E17" s="131"/>
      <c r="F17" s="2"/>
      <c r="G17" s="19"/>
      <c r="H17" s="19"/>
      <c r="I17" s="19"/>
    </row>
    <row r="19" spans="2:9" ht="28.2" customHeight="1" x14ac:dyDescent="0.3">
      <c r="B19" s="132" t="s">
        <v>61</v>
      </c>
      <c r="C19" s="133"/>
      <c r="D19" s="133"/>
      <c r="E19" s="133"/>
      <c r="F19" s="133"/>
      <c r="G19" s="133"/>
      <c r="H19" s="133"/>
      <c r="I19" s="133"/>
    </row>
    <row r="20" spans="2:9" ht="14.4" customHeight="1" x14ac:dyDescent="0.3"/>
    <row r="22" spans="2:9" x14ac:dyDescent="0.3">
      <c r="B22" s="97"/>
      <c r="C22" s="97"/>
      <c r="D22" s="97"/>
      <c r="E22" s="21"/>
      <c r="F22" s="22"/>
      <c r="G22" s="21"/>
      <c r="H22" s="21"/>
      <c r="I22" s="21"/>
    </row>
    <row r="23" spans="2:9" x14ac:dyDescent="0.3">
      <c r="B23" s="127" t="s">
        <v>15</v>
      </c>
      <c r="C23" s="127"/>
      <c r="E23" s="128" t="s">
        <v>16</v>
      </c>
      <c r="F23" s="128"/>
      <c r="G23" s="128"/>
      <c r="H23" s="117" t="s">
        <v>17</v>
      </c>
      <c r="I23" s="117"/>
    </row>
    <row r="36" ht="86.4" customHeight="1" x14ac:dyDescent="0.3"/>
    <row r="37" ht="409.2" customHeight="1" x14ac:dyDescent="0.3"/>
    <row r="52" ht="321" customHeight="1" x14ac:dyDescent="0.3"/>
    <row r="98" ht="224.4" customHeight="1" x14ac:dyDescent="0.3"/>
    <row r="103" ht="141.6" customHeight="1" x14ac:dyDescent="0.3"/>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5" priority="1" operator="containsText" text="sAbw">
      <formula>NOT(ISERROR(SEARCH("sAbw",F7)))</formula>
    </cfRule>
    <cfRule type="containsText" dxfId="334" priority="2" operator="containsText" text="lAbw">
      <formula>NOT(ISERROR(SEARCH("lAbw",F7)))</formula>
    </cfRule>
    <cfRule type="containsText" dxfId="33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24"/>
  <sheetViews>
    <sheetView tabSelected="1" zoomScale="80" zoomScaleNormal="80" workbookViewId="0">
      <pane ySplit="7" topLeftCell="A8" activePane="bottomLeft" state="frozen"/>
      <selection activeCell="E36" sqref="E36"/>
      <selection pane="bottomLeft" activeCell="B121" sqref="B121:G132"/>
    </sheetView>
  </sheetViews>
  <sheetFormatPr baseColWidth="10" defaultColWidth="8.88671875" defaultRowHeight="13.2" x14ac:dyDescent="0.25"/>
  <cols>
    <col min="1" max="1" width="1.109375" style="35" customWidth="1"/>
    <col min="2" max="2" width="8.6640625" style="88" customWidth="1"/>
    <col min="3" max="4" width="18.33203125" style="89" hidden="1" customWidth="1"/>
    <col min="5" max="5" width="12.6640625" style="90" customWidth="1"/>
    <col min="6" max="7" width="40.6640625" style="35" customWidth="1"/>
    <col min="8" max="10" width="9.6640625" style="35" customWidth="1"/>
    <col min="11" max="11" width="10.33203125" style="35" customWidth="1"/>
    <col min="12" max="12" width="10.6640625" style="35" customWidth="1"/>
    <col min="13" max="13" width="52.6640625" style="35" customWidth="1"/>
    <col min="14" max="14" width="1.109375" style="35" customWidth="1"/>
    <col min="15" max="16384" width="8.88671875" style="35"/>
  </cols>
  <sheetData>
    <row r="1" spans="2:13" s="83" customFormat="1" ht="6" customHeight="1" x14ac:dyDescent="0.3">
      <c r="B1" s="81"/>
      <c r="C1" s="82"/>
      <c r="D1" s="82"/>
      <c r="G1" s="82"/>
    </row>
    <row r="2" spans="2:13" s="84" customFormat="1" ht="18" customHeight="1" x14ac:dyDescent="0.3">
      <c r="B2" s="100" t="str">
        <f>"Checkliste "&amp;_RLV&amp;" Premiumstufe"</f>
        <v>Checkliste Mast von Kälbern und Rindern aus Milchkuhbetrieben Premiumstufe</v>
      </c>
      <c r="C2" s="100"/>
      <c r="D2" s="100"/>
      <c r="E2" s="100"/>
      <c r="F2" s="100"/>
      <c r="G2" s="100"/>
      <c r="H2" s="100"/>
      <c r="I2" s="100"/>
      <c r="J2" s="100"/>
      <c r="K2" s="100"/>
      <c r="L2" s="100"/>
      <c r="M2" s="100"/>
    </row>
    <row r="3" spans="2:13" s="85" customFormat="1" ht="26.1" customHeight="1" x14ac:dyDescent="0.3">
      <c r="B3" s="141" t="s">
        <v>200</v>
      </c>
      <c r="C3" s="142"/>
      <c r="D3" s="142"/>
      <c r="E3" s="142"/>
      <c r="F3" s="142"/>
      <c r="G3" s="142"/>
      <c r="H3" s="142"/>
      <c r="I3" s="142"/>
      <c r="J3" s="142"/>
      <c r="K3" s="142"/>
      <c r="L3" s="142"/>
      <c r="M3" s="142"/>
    </row>
    <row r="4" spans="2:13" s="83" customFormat="1" ht="27" customHeight="1" x14ac:dyDescent="0.3">
      <c r="B4" s="58" t="s">
        <v>19</v>
      </c>
      <c r="C4" s="143"/>
      <c r="D4" s="143"/>
      <c r="E4" s="143"/>
      <c r="F4" s="143"/>
      <c r="G4" s="143"/>
      <c r="H4" s="143"/>
      <c r="I4" s="143"/>
      <c r="J4" s="143"/>
      <c r="K4" s="143"/>
      <c r="L4" s="9"/>
      <c r="M4" s="144"/>
    </row>
    <row r="5" spans="2:13" ht="27" customHeight="1" x14ac:dyDescent="0.25">
      <c r="B5" s="129" t="s">
        <v>30</v>
      </c>
      <c r="C5" s="129"/>
      <c r="D5" s="129"/>
      <c r="E5" s="129"/>
      <c r="F5" s="129"/>
      <c r="G5" s="129"/>
      <c r="H5" s="129"/>
      <c r="I5" s="129"/>
      <c r="J5" s="129"/>
      <c r="K5" s="129"/>
      <c r="L5" s="129"/>
      <c r="M5" s="129"/>
    </row>
    <row r="6" spans="2:13" s="86" customFormat="1" ht="26.4" customHeight="1" x14ac:dyDescent="0.3">
      <c r="B6" s="145" t="s">
        <v>31</v>
      </c>
      <c r="C6" s="146" t="s">
        <v>44</v>
      </c>
      <c r="D6" s="146" t="s">
        <v>45</v>
      </c>
      <c r="E6" s="147" t="s">
        <v>32</v>
      </c>
      <c r="F6" s="146" t="s">
        <v>33</v>
      </c>
      <c r="G6" s="148" t="s">
        <v>34</v>
      </c>
      <c r="H6" s="149" t="s">
        <v>23</v>
      </c>
      <c r="I6" s="150"/>
      <c r="J6" s="150"/>
      <c r="K6" s="150"/>
      <c r="L6" s="151"/>
      <c r="M6" s="146" t="s">
        <v>73</v>
      </c>
    </row>
    <row r="7" spans="2:13" ht="21" customHeight="1" x14ac:dyDescent="0.25">
      <c r="B7" s="152"/>
      <c r="C7" s="153"/>
      <c r="D7" s="153"/>
      <c r="E7" s="154"/>
      <c r="F7" s="153"/>
      <c r="G7" s="153"/>
      <c r="H7" s="155" t="s">
        <v>37</v>
      </c>
      <c r="I7" s="155" t="s">
        <v>26</v>
      </c>
      <c r="J7" s="80" t="s">
        <v>27</v>
      </c>
      <c r="K7" s="80" t="s">
        <v>28</v>
      </c>
      <c r="L7" s="80" t="s">
        <v>324</v>
      </c>
      <c r="M7" s="156"/>
    </row>
    <row r="8" spans="2:13" s="87" customFormat="1" x14ac:dyDescent="0.25">
      <c r="B8" s="157" t="s">
        <v>63</v>
      </c>
      <c r="C8" s="158"/>
      <c r="D8" s="158"/>
      <c r="E8" s="158"/>
      <c r="F8" s="158"/>
      <c r="G8" s="158"/>
      <c r="H8" s="158"/>
      <c r="I8" s="158"/>
      <c r="J8" s="159"/>
      <c r="K8" s="159"/>
      <c r="L8" s="159"/>
      <c r="M8" s="160"/>
    </row>
    <row r="9" spans="2:13" ht="26.4" hidden="1" x14ac:dyDescent="0.25">
      <c r="B9" s="33" t="s">
        <v>31</v>
      </c>
      <c r="C9" s="38" t="s">
        <v>44</v>
      </c>
      <c r="D9" s="38" t="s">
        <v>45</v>
      </c>
      <c r="E9" s="36" t="s">
        <v>32</v>
      </c>
      <c r="F9" s="37" t="s">
        <v>33</v>
      </c>
      <c r="G9" s="25" t="s">
        <v>34</v>
      </c>
      <c r="H9" s="30" t="s">
        <v>23</v>
      </c>
      <c r="I9" s="30" t="s">
        <v>39</v>
      </c>
      <c r="J9" s="26" t="s">
        <v>40</v>
      </c>
      <c r="K9" s="26" t="s">
        <v>41</v>
      </c>
      <c r="L9" s="26" t="s">
        <v>42</v>
      </c>
      <c r="M9" s="27" t="s">
        <v>35</v>
      </c>
    </row>
    <row r="10" spans="2:13" s="48" customFormat="1" ht="50.4" customHeight="1" x14ac:dyDescent="0.25">
      <c r="B10" s="161" t="str">
        <f>CONCATENATE("1.",Prüfkriterien_1[[#This Row],[Hilfsspalte_Num]])</f>
        <v>1.1</v>
      </c>
      <c r="C10" s="162">
        <f>ROW()-ROW(Prüfkriterien_1[[#Headers],[Hilfsspalte_Kom]])</f>
        <v>1</v>
      </c>
      <c r="D10" s="163">
        <f>(Prüfkriterien_1[Hilfsspalte_Num]+10)/10</f>
        <v>1.1000000000000001</v>
      </c>
      <c r="E10" s="164" t="s">
        <v>99</v>
      </c>
      <c r="F10" s="165" t="s">
        <v>91</v>
      </c>
      <c r="G10" s="166" t="s">
        <v>95</v>
      </c>
      <c r="H10" s="30"/>
      <c r="I10" s="30" t="s">
        <v>36</v>
      </c>
      <c r="J10" s="30" t="s">
        <v>36</v>
      </c>
      <c r="K10" s="30"/>
      <c r="L10" s="30" t="s">
        <v>36</v>
      </c>
      <c r="M10" s="37"/>
    </row>
    <row r="11" spans="2:13" s="48" customFormat="1" ht="66" customHeight="1" x14ac:dyDescent="0.25">
      <c r="B11" s="161" t="str">
        <f>CONCATENATE("1.",Prüfkriterien_1[[#This Row],[Hilfsspalte_Num]])</f>
        <v>1.2</v>
      </c>
      <c r="C11" s="162">
        <f>ROW()-ROW(Prüfkriterien_1[[#Headers],[Hilfsspalte_Kom]])</f>
        <v>2</v>
      </c>
      <c r="D11" s="163">
        <f>(Prüfkriterien_1[Hilfsspalte_Num]+10)/10</f>
        <v>1.2</v>
      </c>
      <c r="E11" s="164" t="s">
        <v>100</v>
      </c>
      <c r="F11" s="165" t="s">
        <v>96</v>
      </c>
      <c r="G11" s="166" t="s">
        <v>89</v>
      </c>
      <c r="H11" s="30"/>
      <c r="I11" s="30" t="s">
        <v>36</v>
      </c>
      <c r="J11" s="30" t="s">
        <v>36</v>
      </c>
      <c r="K11" s="30"/>
      <c r="L11" s="30" t="s">
        <v>36</v>
      </c>
      <c r="M11" s="37"/>
    </row>
    <row r="12" spans="2:13" s="48" customFormat="1" ht="50.4" customHeight="1" x14ac:dyDescent="0.25">
      <c r="B12" s="161" t="str">
        <f>CONCATENATE("1.",Prüfkriterien_1[[#This Row],[Hilfsspalte_Num]])</f>
        <v>1.3</v>
      </c>
      <c r="C12" s="162">
        <f>ROW()-ROW(Prüfkriterien_1[[#Headers],[Hilfsspalte_Kom]])</f>
        <v>3</v>
      </c>
      <c r="D12" s="163">
        <f>(Prüfkriterien_1[Hilfsspalte_Num]+10)/10</f>
        <v>1.3</v>
      </c>
      <c r="E12" s="167" t="s">
        <v>101</v>
      </c>
      <c r="F12" s="165" t="s">
        <v>92</v>
      </c>
      <c r="G12" s="166" t="s">
        <v>97</v>
      </c>
      <c r="H12" s="30"/>
      <c r="I12" s="30"/>
      <c r="J12" s="30"/>
      <c r="K12" s="30"/>
      <c r="L12" s="30"/>
      <c r="M12" s="37"/>
    </row>
    <row r="13" spans="2:13" s="48" customFormat="1" ht="66" x14ac:dyDescent="0.25">
      <c r="B13" s="168" t="str">
        <f>CONCATENATE("1.",Prüfkriterien_1[[#This Row],[Hilfsspalte_Num]])</f>
        <v>1.4</v>
      </c>
      <c r="C13" s="169">
        <f>ROW()-ROW(Prüfkriterien_1[[#Headers],[Hilfsspalte_Kom]])</f>
        <v>4</v>
      </c>
      <c r="D13" s="170">
        <f>(Prüfkriterien_1[Hilfsspalte_Num]+10)/10</f>
        <v>1.4</v>
      </c>
      <c r="E13" s="164" t="s">
        <v>102</v>
      </c>
      <c r="F13" s="171" t="s">
        <v>93</v>
      </c>
      <c r="G13" s="166" t="s">
        <v>314</v>
      </c>
      <c r="H13" s="30"/>
      <c r="I13" s="30"/>
      <c r="J13" s="30"/>
      <c r="K13" s="30"/>
      <c r="L13" s="30"/>
      <c r="M13" s="49"/>
    </row>
    <row r="14" spans="2:13" s="48" customFormat="1" ht="50.4" customHeight="1" x14ac:dyDescent="0.25">
      <c r="B14" s="168" t="str">
        <f>CONCATENATE("1.",Prüfkriterien_1[[#This Row],[Hilfsspalte_Num]])</f>
        <v>1.5</v>
      </c>
      <c r="C14" s="169">
        <f>ROW()-ROW(Prüfkriterien_1[[#Headers],[Hilfsspalte_Kom]])</f>
        <v>5</v>
      </c>
      <c r="D14" s="170">
        <f>(Prüfkriterien_1[Hilfsspalte_Num]+10)/10</f>
        <v>1.5</v>
      </c>
      <c r="E14" s="164" t="s">
        <v>103</v>
      </c>
      <c r="F14" s="165" t="s">
        <v>94</v>
      </c>
      <c r="G14" s="172" t="s">
        <v>315</v>
      </c>
      <c r="H14" s="30"/>
      <c r="I14" s="30"/>
      <c r="J14" s="30"/>
      <c r="K14" s="30"/>
      <c r="L14" s="30"/>
      <c r="M14" s="49"/>
    </row>
    <row r="15" spans="2:13" s="48" customFormat="1" ht="79.2" x14ac:dyDescent="0.25">
      <c r="B15" s="168" t="str">
        <f>CONCATENATE("1.",Prüfkriterien_1[[#This Row],[Hilfsspalte_Num]])</f>
        <v>1.6</v>
      </c>
      <c r="C15" s="169">
        <f>ROW()-ROW(Prüfkriterien_1[[#Headers],[Hilfsspalte_Kom]])</f>
        <v>6</v>
      </c>
      <c r="D15" s="170">
        <f>(Prüfkriterien_1[Hilfsspalte_Num]+10)/10</f>
        <v>1.6</v>
      </c>
      <c r="E15" s="167" t="s">
        <v>104</v>
      </c>
      <c r="F15" s="173" t="s">
        <v>296</v>
      </c>
      <c r="G15" s="174" t="s">
        <v>316</v>
      </c>
      <c r="H15" s="30"/>
      <c r="I15" s="30"/>
      <c r="J15" s="30"/>
      <c r="K15" s="30"/>
      <c r="L15" s="30"/>
      <c r="M15" s="49"/>
    </row>
    <row r="16" spans="2:13" s="48" customFormat="1" ht="49.95" customHeight="1" x14ac:dyDescent="0.25">
      <c r="B16" s="175" t="str">
        <f>CONCATENATE("1.",Prüfkriterien_1[[#This Row],[Hilfsspalte_Num]])</f>
        <v>1.7</v>
      </c>
      <c r="C16" s="162">
        <f>ROW()-ROW(Prüfkriterien_1[[#Headers],[Hilfsspalte_Kom]])</f>
        <v>7</v>
      </c>
      <c r="D16" s="163">
        <f>(Prüfkriterien_1[Hilfsspalte_Num]+10)/10</f>
        <v>1.7</v>
      </c>
      <c r="E16" s="167" t="s">
        <v>104</v>
      </c>
      <c r="F16" s="176" t="s">
        <v>310</v>
      </c>
      <c r="G16" s="177" t="s">
        <v>317</v>
      </c>
      <c r="H16" s="30"/>
      <c r="I16" s="30"/>
      <c r="J16" s="30"/>
      <c r="K16" s="30"/>
      <c r="L16" s="30"/>
      <c r="M16" s="37"/>
    </row>
    <row r="17" spans="2:13" s="48" customFormat="1" ht="50.4" customHeight="1" x14ac:dyDescent="0.25">
      <c r="B17" s="168" t="str">
        <f>CONCATENATE("1.",Prüfkriterien_1[[#This Row],[Hilfsspalte_Num]])</f>
        <v>1.8</v>
      </c>
      <c r="C17" s="178">
        <f>ROW()-ROW(Prüfkriterien_1[[#Headers],[Hilfsspalte_Kom]])</f>
        <v>8</v>
      </c>
      <c r="D17" s="179">
        <f>(Prüfkriterien_1[Hilfsspalte_Num]+10)/10</f>
        <v>1.8</v>
      </c>
      <c r="E17" s="167" t="s">
        <v>105</v>
      </c>
      <c r="F17" s="173" t="s">
        <v>106</v>
      </c>
      <c r="G17" s="180" t="s">
        <v>107</v>
      </c>
      <c r="H17" s="30"/>
      <c r="I17" s="30"/>
      <c r="J17" s="30"/>
      <c r="K17" s="30"/>
      <c r="L17" s="30"/>
      <c r="M17" s="49"/>
    </row>
    <row r="18" spans="2:13" s="48" customFormat="1" ht="79.2" x14ac:dyDescent="0.25">
      <c r="B18" s="168" t="str">
        <f>CONCATENATE("1.",Prüfkriterien_1[[#This Row],[Hilfsspalte_Num]])</f>
        <v>1.9</v>
      </c>
      <c r="C18" s="178">
        <f>ROW()-ROW(Prüfkriterien_1[[#Headers],[Hilfsspalte_Kom]])</f>
        <v>9</v>
      </c>
      <c r="D18" s="179">
        <f>(Prüfkriterien_1[Hilfsspalte_Num]+10)/10</f>
        <v>1.9</v>
      </c>
      <c r="E18" s="167" t="s">
        <v>105</v>
      </c>
      <c r="F18" s="173" t="s">
        <v>108</v>
      </c>
      <c r="G18" s="180" t="s">
        <v>109</v>
      </c>
      <c r="H18" s="30"/>
      <c r="I18" s="30"/>
      <c r="J18" s="30"/>
      <c r="K18" s="30"/>
      <c r="L18" s="30"/>
      <c r="M18" s="49"/>
    </row>
    <row r="19" spans="2:13" s="48" customFormat="1" ht="105.6" x14ac:dyDescent="0.25">
      <c r="B19" s="168" t="str">
        <f>CONCATENATE("1.",Prüfkriterien_1[[#This Row],[Hilfsspalte_Num]])</f>
        <v>1.10</v>
      </c>
      <c r="C19" s="178">
        <f>ROW()-ROW(Prüfkriterien_1[[#Headers],[Hilfsspalte_Kom]])</f>
        <v>10</v>
      </c>
      <c r="D19" s="179">
        <f>(Prüfkriterien_1[Hilfsspalte_Num]+10)/10</f>
        <v>2</v>
      </c>
      <c r="E19" s="167" t="s">
        <v>110</v>
      </c>
      <c r="F19" s="173" t="s">
        <v>281</v>
      </c>
      <c r="G19" s="166" t="s">
        <v>318</v>
      </c>
      <c r="H19" s="30"/>
      <c r="I19" s="30"/>
      <c r="J19" s="30"/>
      <c r="K19" s="30"/>
      <c r="L19" s="30"/>
      <c r="M19" s="49"/>
    </row>
    <row r="20" spans="2:13" s="48" customFormat="1" ht="113.4" customHeight="1" x14ac:dyDescent="0.25">
      <c r="B20" s="168" t="str">
        <f>CONCATENATE("1.",Prüfkriterien_1[[#This Row],[Hilfsspalte_Num]])</f>
        <v>1.11</v>
      </c>
      <c r="C20" s="178">
        <f>ROW()-ROW(Prüfkriterien_1[[#Headers],[Hilfsspalte_Kom]])</f>
        <v>11</v>
      </c>
      <c r="D20" s="179">
        <f>(Prüfkriterien_1[Hilfsspalte_Num]+10)/10</f>
        <v>2.1</v>
      </c>
      <c r="E20" s="167" t="s">
        <v>111</v>
      </c>
      <c r="F20" s="173" t="s">
        <v>201</v>
      </c>
      <c r="G20" s="180" t="s">
        <v>252</v>
      </c>
      <c r="H20" s="30"/>
      <c r="I20" s="30" t="s">
        <v>36</v>
      </c>
      <c r="J20" s="30" t="s">
        <v>36</v>
      </c>
      <c r="K20" s="30"/>
      <c r="L20" s="30"/>
      <c r="M20" s="49"/>
    </row>
    <row r="21" spans="2:13" s="48" customFormat="1" ht="66" x14ac:dyDescent="0.25">
      <c r="B21" s="168" t="str">
        <f>CONCATENATE("1.",Prüfkriterien_1[[#This Row],[Hilfsspalte_Num]])</f>
        <v>1.12</v>
      </c>
      <c r="C21" s="178">
        <f>ROW()-ROW(Prüfkriterien_1[[#Headers],[Hilfsspalte_Kom]])</f>
        <v>12</v>
      </c>
      <c r="D21" s="179">
        <f>(Prüfkriterien_1[Hilfsspalte_Num]+10)/10</f>
        <v>2.2000000000000002</v>
      </c>
      <c r="E21" s="181" t="s">
        <v>111</v>
      </c>
      <c r="F21" s="173" t="s">
        <v>284</v>
      </c>
      <c r="G21" s="182" t="s">
        <v>319</v>
      </c>
      <c r="H21" s="30"/>
      <c r="I21" s="30" t="s">
        <v>36</v>
      </c>
      <c r="J21" s="30" t="s">
        <v>36</v>
      </c>
      <c r="K21" s="30"/>
      <c r="L21" s="30"/>
      <c r="M21" s="49"/>
    </row>
    <row r="22" spans="2:13" s="48" customFormat="1" ht="92.4" x14ac:dyDescent="0.25">
      <c r="B22" s="168" t="str">
        <f>CONCATENATE("1.",Prüfkriterien_1[[#This Row],[Hilfsspalte_Num]])</f>
        <v>1.13</v>
      </c>
      <c r="C22" s="178">
        <f>ROW()-ROW(Prüfkriterien_1[[#Headers],[Hilfsspalte_Kom]])</f>
        <v>13</v>
      </c>
      <c r="D22" s="179">
        <f>(Prüfkriterien_1[Hilfsspalte_Num]+10)/10</f>
        <v>2.2999999999999998</v>
      </c>
      <c r="E22" s="167" t="s">
        <v>112</v>
      </c>
      <c r="F22" s="183" t="s">
        <v>113</v>
      </c>
      <c r="G22" s="180" t="s">
        <v>320</v>
      </c>
      <c r="H22" s="30"/>
      <c r="I22" s="30"/>
      <c r="J22" s="30"/>
      <c r="K22" s="30"/>
      <c r="L22" s="30"/>
      <c r="M22" s="49"/>
    </row>
    <row r="23" spans="2:13" s="48" customFormat="1" ht="303.60000000000002" x14ac:dyDescent="0.25">
      <c r="B23" s="168" t="str">
        <f>CONCATENATE("1.",Prüfkriterien_1[[#This Row],[Hilfsspalte_Num]])</f>
        <v>1.14</v>
      </c>
      <c r="C23" s="178">
        <f>ROW()-ROW(Prüfkriterien_1[[#Headers],[Hilfsspalte_Kom]])</f>
        <v>14</v>
      </c>
      <c r="D23" s="179">
        <f>(Prüfkriterien_1[Hilfsspalte_Num]+10)/10</f>
        <v>2.4</v>
      </c>
      <c r="E23" s="167" t="s">
        <v>112</v>
      </c>
      <c r="F23" s="183" t="s">
        <v>114</v>
      </c>
      <c r="G23" s="180" t="s">
        <v>285</v>
      </c>
      <c r="H23" s="30"/>
      <c r="I23" s="30"/>
      <c r="J23" s="30"/>
      <c r="K23" s="30"/>
      <c r="L23" s="30"/>
      <c r="M23" s="49"/>
    </row>
    <row r="24" spans="2:13" s="48" customFormat="1" ht="105.6" x14ac:dyDescent="0.25">
      <c r="B24" s="168" t="str">
        <f>CONCATENATE("1.",Prüfkriterien_1[[#This Row],[Hilfsspalte_Num]])</f>
        <v>1.15</v>
      </c>
      <c r="C24" s="178">
        <f>ROW()-ROW(Prüfkriterien_1[[#Headers],[Hilfsspalte_Kom]])</f>
        <v>15</v>
      </c>
      <c r="D24" s="179">
        <f>(Prüfkriterien_1[Hilfsspalte_Num]+10)/10</f>
        <v>2.5</v>
      </c>
      <c r="E24" s="167" t="s">
        <v>112</v>
      </c>
      <c r="F24" s="183" t="s">
        <v>115</v>
      </c>
      <c r="G24" s="180" t="s">
        <v>321</v>
      </c>
      <c r="H24" s="30"/>
      <c r="I24" s="30"/>
      <c r="J24" s="30"/>
      <c r="K24" s="30"/>
      <c r="L24" s="30"/>
      <c r="M24" s="49"/>
    </row>
    <row r="25" spans="2:13" s="48" customFormat="1" ht="118.8" x14ac:dyDescent="0.25">
      <c r="B25" s="168" t="str">
        <f>CONCATENATE("1.",Prüfkriterien_1[[#This Row],[Hilfsspalte_Num]])</f>
        <v>1.16</v>
      </c>
      <c r="C25" s="178">
        <f>ROW()-ROW(Prüfkriterien_1[[#Headers],[Hilfsspalte_Kom]])</f>
        <v>16</v>
      </c>
      <c r="D25" s="179">
        <f>(Prüfkriterien_1[Hilfsspalte_Num]+10)/10</f>
        <v>2.6</v>
      </c>
      <c r="E25" s="167" t="s">
        <v>116</v>
      </c>
      <c r="F25" s="184" t="s">
        <v>248</v>
      </c>
      <c r="G25" s="185" t="s">
        <v>322</v>
      </c>
      <c r="H25" s="30"/>
      <c r="I25" s="30"/>
      <c r="J25" s="30"/>
      <c r="K25" s="30"/>
      <c r="L25" s="30"/>
      <c r="M25" s="49"/>
    </row>
    <row r="26" spans="2:13" s="48" customFormat="1" ht="52.8" x14ac:dyDescent="0.25">
      <c r="B26" s="168" t="str">
        <f>CONCATENATE("1.",Prüfkriterien_1[[#This Row],[Hilfsspalte_Num]])</f>
        <v>1.17</v>
      </c>
      <c r="C26" s="178">
        <f>ROW()-ROW(Prüfkriterien_1[[#Headers],[Hilfsspalte_Kom]])</f>
        <v>17</v>
      </c>
      <c r="D26" s="179">
        <f>(Prüfkriterien_1[Hilfsspalte_Num]+10)/10</f>
        <v>2.7</v>
      </c>
      <c r="E26" s="167" t="s">
        <v>116</v>
      </c>
      <c r="F26" s="165" t="s">
        <v>117</v>
      </c>
      <c r="G26" s="186" t="s">
        <v>323</v>
      </c>
      <c r="H26" s="30"/>
      <c r="I26" s="30"/>
      <c r="J26" s="30"/>
      <c r="K26" s="30"/>
      <c r="L26" s="30"/>
      <c r="M26" s="49"/>
    </row>
    <row r="27" spans="2:13" s="48" customFormat="1" ht="50.4" customHeight="1" x14ac:dyDescent="0.25">
      <c r="B27" s="168" t="str">
        <f>CONCATENATE("1.",Prüfkriterien_1[[#This Row],[Hilfsspalte_Num]])</f>
        <v>1.18</v>
      </c>
      <c r="C27" s="178">
        <f>ROW()-ROW(Prüfkriterien_1[[#Headers],[Hilfsspalte_Kom]])</f>
        <v>18</v>
      </c>
      <c r="D27" s="179">
        <f>(Prüfkriterien_1[Hilfsspalte_Num]+10)/10</f>
        <v>2.8</v>
      </c>
      <c r="E27" s="167" t="s">
        <v>116</v>
      </c>
      <c r="F27" s="185" t="s">
        <v>118</v>
      </c>
      <c r="G27" s="186" t="s">
        <v>323</v>
      </c>
      <c r="H27" s="30"/>
      <c r="I27" s="30"/>
      <c r="J27" s="30"/>
      <c r="K27" s="30"/>
      <c r="L27" s="30"/>
      <c r="M27" s="49"/>
    </row>
    <row r="28" spans="2:13" s="48" customFormat="1" ht="50.4" customHeight="1" x14ac:dyDescent="0.25">
      <c r="B28" s="168" t="str">
        <f>CONCATENATE("1.",Prüfkriterien_1[[#This Row],[Hilfsspalte_Num]])</f>
        <v>1.19</v>
      </c>
      <c r="C28" s="178">
        <f>ROW()-ROW(Prüfkriterien_1[[#Headers],[Hilfsspalte_Kom]])</f>
        <v>19</v>
      </c>
      <c r="D28" s="179">
        <f>(Prüfkriterien_1[Hilfsspalte_Num]+10)/10</f>
        <v>2.9</v>
      </c>
      <c r="E28" s="167" t="s">
        <v>119</v>
      </c>
      <c r="F28" s="184" t="s">
        <v>253</v>
      </c>
      <c r="G28" s="184" t="s">
        <v>325</v>
      </c>
      <c r="H28" s="30"/>
      <c r="I28" s="30"/>
      <c r="J28" s="30"/>
      <c r="K28" s="30"/>
      <c r="L28" s="30"/>
      <c r="M28" s="49"/>
    </row>
    <row r="29" spans="2:13" s="48" customFormat="1" ht="229.95" customHeight="1" x14ac:dyDescent="0.25">
      <c r="B29" s="168" t="str">
        <f>CONCATENATE("1.",Prüfkriterien_1[[#This Row],[Hilfsspalte_Num]])</f>
        <v>1.20</v>
      </c>
      <c r="C29" s="178">
        <f>ROW()-ROW(Prüfkriterien_1[[#Headers],[Hilfsspalte_Kom]])</f>
        <v>20</v>
      </c>
      <c r="D29" s="179">
        <f>(Prüfkriterien_1[Hilfsspalte_Num]+10)/10</f>
        <v>3</v>
      </c>
      <c r="E29" s="187" t="s">
        <v>120</v>
      </c>
      <c r="F29" s="173" t="s">
        <v>121</v>
      </c>
      <c r="G29" s="174" t="s">
        <v>286</v>
      </c>
      <c r="H29" s="30"/>
      <c r="I29" s="30"/>
      <c r="J29" s="30"/>
      <c r="K29" s="30"/>
      <c r="L29" s="30"/>
      <c r="M29" s="49"/>
    </row>
    <row r="30" spans="2:13" s="48" customFormat="1" ht="158.4" x14ac:dyDescent="0.25">
      <c r="B30" s="168" t="str">
        <f>CONCATENATE("1.",Prüfkriterien_1[[#This Row],[Hilfsspalte_Num]])</f>
        <v>1.21</v>
      </c>
      <c r="C30" s="178">
        <f>ROW()-ROW(Prüfkriterien_1[[#Headers],[Hilfsspalte_Kom]])</f>
        <v>21</v>
      </c>
      <c r="D30" s="179">
        <f>(Prüfkriterien_1[Hilfsspalte_Num]+10)/10</f>
        <v>3.1</v>
      </c>
      <c r="E30" s="167" t="s">
        <v>122</v>
      </c>
      <c r="F30" s="173" t="s">
        <v>123</v>
      </c>
      <c r="G30" s="174" t="s">
        <v>255</v>
      </c>
      <c r="H30" s="30"/>
      <c r="I30" s="30" t="s">
        <v>36</v>
      </c>
      <c r="J30" s="30" t="s">
        <v>36</v>
      </c>
      <c r="K30" s="30"/>
      <c r="L30" s="30" t="s">
        <v>36</v>
      </c>
      <c r="M30" s="49"/>
    </row>
    <row r="31" spans="2:13" s="48" customFormat="1" ht="52.8" x14ac:dyDescent="0.25">
      <c r="B31" s="188" t="str">
        <f>CONCATENATE("1.",Prüfkriterien_1[[#This Row],[Hilfsspalte_Num]])</f>
        <v>1.22</v>
      </c>
      <c r="C31" s="189">
        <f>ROW()-ROW(Prüfkriterien_1[[#Headers],[Hilfsspalte_Kom]])</f>
        <v>22</v>
      </c>
      <c r="D31" s="190">
        <f>(Prüfkriterien_1[Hilfsspalte_Num]+10)/10</f>
        <v>3.2</v>
      </c>
      <c r="E31" s="167" t="s">
        <v>124</v>
      </c>
      <c r="F31" s="173" t="s">
        <v>125</v>
      </c>
      <c r="G31" s="174" t="s">
        <v>254</v>
      </c>
      <c r="H31" s="30"/>
      <c r="I31" s="30" t="s">
        <v>36</v>
      </c>
      <c r="J31" s="30" t="s">
        <v>36</v>
      </c>
      <c r="K31" s="30"/>
      <c r="L31" s="30" t="s">
        <v>36</v>
      </c>
      <c r="M31" s="64"/>
    </row>
    <row r="32" spans="2:13" s="48" customFormat="1" ht="40.950000000000003" customHeight="1" x14ac:dyDescent="0.25">
      <c r="B32" s="188" t="str">
        <f>CONCATENATE("1.",Prüfkriterien_1[[#This Row],[Hilfsspalte_Num]])</f>
        <v>1.23</v>
      </c>
      <c r="C32" s="189">
        <f>ROW()-ROW(Prüfkriterien_1[[#Headers],[Hilfsspalte_Kom]])</f>
        <v>23</v>
      </c>
      <c r="D32" s="190">
        <f>(Prüfkriterien_1[Hilfsspalte_Num]+10)/10</f>
        <v>3.3</v>
      </c>
      <c r="E32" s="181" t="s">
        <v>126</v>
      </c>
      <c r="F32" s="185" t="s">
        <v>211</v>
      </c>
      <c r="G32" s="180" t="s">
        <v>239</v>
      </c>
      <c r="H32" s="65"/>
      <c r="I32" s="65"/>
      <c r="J32" s="65"/>
      <c r="K32" s="65"/>
      <c r="L32" s="65"/>
      <c r="M32" s="64"/>
    </row>
    <row r="33" spans="2:13" s="48" customFormat="1" ht="190.2" customHeight="1" x14ac:dyDescent="0.25">
      <c r="B33" s="168" t="str">
        <f>CONCATENATE("1.",Prüfkriterien_1[[#This Row],[Hilfsspalte_Num]])</f>
        <v>1.24</v>
      </c>
      <c r="C33" s="178">
        <f>ROW()-ROW(Prüfkriterien_1[[#Headers],[Hilfsspalte_Kom]])</f>
        <v>24</v>
      </c>
      <c r="D33" s="179">
        <f>(Prüfkriterien_1[Hilfsspalte_Num]+10)/10</f>
        <v>3.4</v>
      </c>
      <c r="E33" s="167" t="s">
        <v>126</v>
      </c>
      <c r="F33" s="191" t="s">
        <v>212</v>
      </c>
      <c r="G33" s="192" t="s">
        <v>327</v>
      </c>
      <c r="H33" s="30"/>
      <c r="I33" s="30"/>
      <c r="J33" s="30"/>
      <c r="K33" s="30"/>
      <c r="L33" s="30"/>
      <c r="M33" s="49"/>
    </row>
    <row r="34" spans="2:13" s="48" customFormat="1" ht="105.6" x14ac:dyDescent="0.25">
      <c r="B34" s="188" t="str">
        <f>CONCATENATE("1.",Prüfkriterien_1[[#This Row],[Hilfsspalte_Num]])</f>
        <v>1.25</v>
      </c>
      <c r="C34" s="189">
        <f>ROW()-ROW(Prüfkriterien_1[[#Headers],[Hilfsspalte_Kom]])</f>
        <v>25</v>
      </c>
      <c r="D34" s="190">
        <f>(Prüfkriterien_1[Hilfsspalte_Num]+10)/10</f>
        <v>3.5</v>
      </c>
      <c r="E34" s="167" t="s">
        <v>127</v>
      </c>
      <c r="F34" s="165" t="s">
        <v>128</v>
      </c>
      <c r="G34" s="166" t="s">
        <v>328</v>
      </c>
      <c r="H34" s="30"/>
      <c r="I34" s="30"/>
      <c r="J34" s="30"/>
      <c r="K34" s="30"/>
      <c r="L34" s="30"/>
      <c r="M34" s="64"/>
    </row>
    <row r="35" spans="2:13" s="48" customFormat="1" ht="118.8" x14ac:dyDescent="0.25">
      <c r="B35" s="188" t="str">
        <f>CONCATENATE("1.",Prüfkriterien_1[[#This Row],[Hilfsspalte_Num]])</f>
        <v>1.26</v>
      </c>
      <c r="C35" s="189">
        <f>ROW()-ROW(Prüfkriterien_1[[#Headers],[Hilfsspalte_Kom]])</f>
        <v>26</v>
      </c>
      <c r="D35" s="190">
        <f>(Prüfkriterien_1[Hilfsspalte_Num]+10)/10</f>
        <v>3.6</v>
      </c>
      <c r="E35" s="167" t="s">
        <v>129</v>
      </c>
      <c r="F35" s="165" t="s">
        <v>130</v>
      </c>
      <c r="G35" s="166" t="s">
        <v>240</v>
      </c>
      <c r="H35" s="30"/>
      <c r="I35" s="30" t="s">
        <v>36</v>
      </c>
      <c r="J35" s="30" t="s">
        <v>36</v>
      </c>
      <c r="K35" s="30"/>
      <c r="L35" s="30"/>
      <c r="M35" s="64"/>
    </row>
    <row r="36" spans="2:13" s="48" customFormat="1" ht="86.4" customHeight="1" x14ac:dyDescent="0.25">
      <c r="B36" s="193" t="str">
        <f>CONCATENATE("1.",Prüfkriterien_1[[#This Row],[Hilfsspalte_Num]])</f>
        <v>1.27</v>
      </c>
      <c r="C36" s="194">
        <f>ROW()-ROW(Prüfkriterien_1[[#Headers],[Hilfsspalte_Kom]])</f>
        <v>27</v>
      </c>
      <c r="D36" s="195">
        <f>(Prüfkriterien_1[Hilfsspalte_Num]+10)/10</f>
        <v>3.7</v>
      </c>
      <c r="E36" s="196" t="s">
        <v>129</v>
      </c>
      <c r="F36" s="184" t="s">
        <v>251</v>
      </c>
      <c r="G36" s="184" t="s">
        <v>329</v>
      </c>
      <c r="H36" s="74"/>
      <c r="I36" s="74"/>
      <c r="J36" s="74"/>
      <c r="K36" s="74"/>
      <c r="L36" s="74"/>
      <c r="M36" s="73"/>
    </row>
    <row r="37" spans="2:13" s="48" customFormat="1" ht="364.2" customHeight="1" x14ac:dyDescent="0.25">
      <c r="B37" s="188" t="str">
        <f>CONCATENATE("1.",Prüfkriterien_1[[#This Row],[Hilfsspalte_Num]])</f>
        <v>1.28</v>
      </c>
      <c r="C37" s="189">
        <f>ROW()-ROW(Prüfkriterien_1[[#Headers],[Hilfsspalte_Kom]])</f>
        <v>28</v>
      </c>
      <c r="D37" s="190">
        <f>(Prüfkriterien_1[Hilfsspalte_Num]+10)/10</f>
        <v>3.8</v>
      </c>
      <c r="E37" s="167" t="s">
        <v>129</v>
      </c>
      <c r="F37" s="197" t="s">
        <v>364</v>
      </c>
      <c r="G37" s="180" t="s">
        <v>365</v>
      </c>
      <c r="H37" s="30"/>
      <c r="I37" s="30"/>
      <c r="J37" s="30"/>
      <c r="K37" s="30"/>
      <c r="L37" s="30"/>
      <c r="M37" s="64"/>
    </row>
    <row r="38" spans="2:13" s="48" customFormat="1" ht="79.2" x14ac:dyDescent="0.25">
      <c r="B38" s="175" t="str">
        <f>CONCATENATE("1.",Prüfkriterien_1[[#This Row],[Hilfsspalte_Num]])</f>
        <v>1.29</v>
      </c>
      <c r="C38" s="198">
        <f>ROW()-ROW(Prüfkriterien_1[[#Headers],[Hilfsspalte_Kom]])</f>
        <v>29</v>
      </c>
      <c r="D38" s="199">
        <f>(Prüfkriterien_1[Hilfsspalte_Num]+10)/10</f>
        <v>3.9</v>
      </c>
      <c r="E38" s="167" t="s">
        <v>129</v>
      </c>
      <c r="F38" s="176" t="s">
        <v>298</v>
      </c>
      <c r="G38" s="200" t="s">
        <v>297</v>
      </c>
      <c r="H38" s="30"/>
      <c r="I38" s="30"/>
      <c r="J38" s="30"/>
      <c r="K38" s="30"/>
      <c r="L38" s="30"/>
      <c r="M38" s="37"/>
    </row>
    <row r="39" spans="2:13" s="48" customFormat="1" ht="105.6" x14ac:dyDescent="0.25">
      <c r="B39" s="175" t="str">
        <f>CONCATENATE("1.",Prüfkriterien_1[[#This Row],[Hilfsspalte_Num]])</f>
        <v>1.30</v>
      </c>
      <c r="C39" s="198">
        <f>ROW()-ROW(Prüfkriterien_1[[#Headers],[Hilfsspalte_Kom]])</f>
        <v>30</v>
      </c>
      <c r="D39" s="199">
        <f>(Prüfkriterien_1[Hilfsspalte_Num]+10)/10</f>
        <v>4</v>
      </c>
      <c r="E39" s="167" t="s">
        <v>131</v>
      </c>
      <c r="F39" s="173" t="s">
        <v>132</v>
      </c>
      <c r="G39" s="180" t="s">
        <v>241</v>
      </c>
      <c r="H39" s="30"/>
      <c r="I39" s="30"/>
      <c r="J39" s="30"/>
      <c r="K39" s="30"/>
      <c r="L39" s="30"/>
      <c r="M39" s="37"/>
    </row>
    <row r="40" spans="2:13" s="76" customFormat="1" ht="105.6" x14ac:dyDescent="0.25">
      <c r="B40" s="201" t="str">
        <f>CONCATENATE("1.",Prüfkriterien_1[[#This Row],[Hilfsspalte_Num]])</f>
        <v>1.31</v>
      </c>
      <c r="C40" s="202">
        <f>ROW()-ROW(Prüfkriterien_1[[#Headers],[Hilfsspalte_Kom]])</f>
        <v>31</v>
      </c>
      <c r="D40" s="203">
        <f>(Prüfkriterien_1[Hilfsspalte_Num]+10)/10</f>
        <v>4.0999999999999996</v>
      </c>
      <c r="E40" s="204" t="s">
        <v>131</v>
      </c>
      <c r="F40" s="205" t="s">
        <v>311</v>
      </c>
      <c r="G40" s="200" t="s">
        <v>326</v>
      </c>
      <c r="H40" s="75"/>
      <c r="I40" s="75"/>
      <c r="J40" s="75"/>
      <c r="K40" s="75"/>
      <c r="L40" s="75"/>
      <c r="M40" s="66"/>
    </row>
    <row r="41" spans="2:13" x14ac:dyDescent="0.25">
      <c r="B41" s="206" t="s">
        <v>141</v>
      </c>
      <c r="C41" s="206"/>
      <c r="D41" s="206"/>
      <c r="E41" s="206"/>
      <c r="F41" s="206"/>
      <c r="G41" s="206"/>
      <c r="H41" s="206"/>
      <c r="I41" s="206"/>
      <c r="J41" s="206"/>
      <c r="K41" s="206"/>
      <c r="L41" s="206"/>
      <c r="M41" s="206"/>
    </row>
    <row r="42" spans="2:13" s="39" customFormat="1" hidden="1" x14ac:dyDescent="0.25">
      <c r="B42" s="33" t="s">
        <v>39</v>
      </c>
      <c r="C42" s="34" t="s">
        <v>40</v>
      </c>
      <c r="D42" s="34" t="s">
        <v>41</v>
      </c>
      <c r="E42" s="24" t="s">
        <v>42</v>
      </c>
      <c r="F42" s="25" t="s">
        <v>43</v>
      </c>
      <c r="G42" s="25" t="s">
        <v>46</v>
      </c>
      <c r="H42" s="26" t="s">
        <v>47</v>
      </c>
      <c r="I42" s="26" t="s">
        <v>48</v>
      </c>
      <c r="J42" s="26" t="s">
        <v>49</v>
      </c>
      <c r="K42" s="26" t="s">
        <v>50</v>
      </c>
      <c r="L42" s="26" t="s">
        <v>51</v>
      </c>
      <c r="M42" s="27" t="s">
        <v>52</v>
      </c>
    </row>
    <row r="43" spans="2:13" s="39" customFormat="1" ht="264" x14ac:dyDescent="0.25">
      <c r="B43" s="207" t="str">
        <f>CONCATENATE("2.",Prüfkriterien_2[[#This Row],[Spalte2]])</f>
        <v>2.1</v>
      </c>
      <c r="C43" s="198">
        <f>ROW()-ROW(Prüfkriterien_2[[#Headers],[Spalte3]])</f>
        <v>1</v>
      </c>
      <c r="D43" s="199">
        <f>(Prüfkriterien_2[[#This Row],[Spalte2]]+20)/10</f>
        <v>2.1</v>
      </c>
      <c r="E43" s="208" t="s">
        <v>133</v>
      </c>
      <c r="F43" s="174" t="s">
        <v>134</v>
      </c>
      <c r="G43" s="166" t="s">
        <v>330</v>
      </c>
      <c r="H43" s="30"/>
      <c r="I43" s="30" t="s">
        <v>36</v>
      </c>
      <c r="J43" s="30" t="s">
        <v>36</v>
      </c>
      <c r="K43" s="30"/>
      <c r="L43" s="30"/>
      <c r="M43" s="37"/>
    </row>
    <row r="44" spans="2:13" s="39" customFormat="1" ht="158.4" x14ac:dyDescent="0.25">
      <c r="B44" s="209" t="str">
        <f>CONCATENATE("2.",Prüfkriterien_2[[#This Row],[Spalte2]])</f>
        <v>2.2</v>
      </c>
      <c r="C44" s="198">
        <f>ROW()-ROW(Prüfkriterien_2[[#Headers],[Spalte3]])</f>
        <v>2</v>
      </c>
      <c r="D44" s="199">
        <f>(Prüfkriterien_2[[#This Row],[Spalte2]]+20)/10</f>
        <v>2.2000000000000002</v>
      </c>
      <c r="E44" s="208" t="s">
        <v>133</v>
      </c>
      <c r="F44" s="180" t="s">
        <v>135</v>
      </c>
      <c r="G44" s="166" t="s">
        <v>256</v>
      </c>
      <c r="H44" s="30"/>
      <c r="I44" s="30"/>
      <c r="J44" s="30"/>
      <c r="K44" s="30"/>
      <c r="L44" s="30"/>
      <c r="M44" s="62"/>
    </row>
    <row r="45" spans="2:13" s="39" customFormat="1" ht="184.8" x14ac:dyDescent="0.25">
      <c r="B45" s="209" t="str">
        <f>CONCATENATE("2.",Prüfkriterien_2[[#This Row],[Spalte2]])</f>
        <v>2.3</v>
      </c>
      <c r="C45" s="198">
        <f>ROW()-ROW(Prüfkriterien_2[[#Headers],[Spalte3]])</f>
        <v>3</v>
      </c>
      <c r="D45" s="199">
        <f>(Prüfkriterien_2[[#This Row],[Spalte2]]+20)/10</f>
        <v>2.2999999999999998</v>
      </c>
      <c r="E45" s="208" t="s">
        <v>136</v>
      </c>
      <c r="F45" s="180" t="s">
        <v>137</v>
      </c>
      <c r="G45" s="180" t="s">
        <v>287</v>
      </c>
      <c r="H45" s="30"/>
      <c r="I45" s="30"/>
      <c r="J45" s="30"/>
      <c r="K45" s="30"/>
      <c r="L45" s="30"/>
      <c r="M45" s="62"/>
    </row>
    <row r="46" spans="2:13" s="39" customFormat="1" ht="118.8" x14ac:dyDescent="0.25">
      <c r="B46" s="209" t="str">
        <f>CONCATENATE("2.",Prüfkriterien_2[[#This Row],[Spalte2]])</f>
        <v>2.4</v>
      </c>
      <c r="C46" s="198">
        <f>ROW()-ROW(Prüfkriterien_2[[#Headers],[Spalte3]])</f>
        <v>4</v>
      </c>
      <c r="D46" s="199">
        <f>(Prüfkriterien_2[[#This Row],[Spalte2]]+20)/10</f>
        <v>2.4</v>
      </c>
      <c r="E46" s="208" t="s">
        <v>138</v>
      </c>
      <c r="F46" s="180" t="s">
        <v>139</v>
      </c>
      <c r="G46" s="180" t="s">
        <v>331</v>
      </c>
      <c r="H46" s="30"/>
      <c r="I46" s="30" t="s">
        <v>36</v>
      </c>
      <c r="J46" s="30" t="s">
        <v>36</v>
      </c>
      <c r="K46" s="30"/>
      <c r="L46" s="30"/>
      <c r="M46" s="62"/>
    </row>
    <row r="47" spans="2:13" s="39" customFormat="1" ht="209.4" customHeight="1" x14ac:dyDescent="0.25">
      <c r="B47" s="209" t="str">
        <f>CONCATENATE("2.",Prüfkriterien_2[[#This Row],[Spalte2]])</f>
        <v>2.5</v>
      </c>
      <c r="C47" s="198">
        <f>ROW()-ROW(Prüfkriterien_2[[#Headers],[Spalte3]])</f>
        <v>5</v>
      </c>
      <c r="D47" s="199">
        <f>(Prüfkriterien_2[[#This Row],[Spalte2]]+20)/10</f>
        <v>2.5</v>
      </c>
      <c r="E47" s="208" t="s">
        <v>138</v>
      </c>
      <c r="F47" s="180" t="s">
        <v>140</v>
      </c>
      <c r="G47" s="180" t="s">
        <v>332</v>
      </c>
      <c r="H47" s="30"/>
      <c r="I47" s="30" t="s">
        <v>36</v>
      </c>
      <c r="J47" s="30" t="s">
        <v>36</v>
      </c>
      <c r="K47" s="30"/>
      <c r="L47" s="30"/>
      <c r="M47" s="62"/>
    </row>
    <row r="48" spans="2:13" x14ac:dyDescent="0.25">
      <c r="B48" s="210" t="s">
        <v>142</v>
      </c>
      <c r="C48" s="211"/>
      <c r="D48" s="211"/>
      <c r="E48" s="211"/>
      <c r="F48" s="211"/>
      <c r="G48" s="211"/>
      <c r="H48" s="211"/>
      <c r="I48" s="211"/>
      <c r="J48" s="211"/>
      <c r="K48" s="211"/>
      <c r="L48" s="211"/>
      <c r="M48" s="212"/>
    </row>
    <row r="49" spans="2:13" s="39" customFormat="1" hidden="1" x14ac:dyDescent="0.25">
      <c r="B49" s="33" t="s">
        <v>39</v>
      </c>
      <c r="C49" s="34" t="s">
        <v>40</v>
      </c>
      <c r="D49" s="34" t="s">
        <v>41</v>
      </c>
      <c r="E49" s="24" t="s">
        <v>42</v>
      </c>
      <c r="F49" s="25" t="s">
        <v>43</v>
      </c>
      <c r="G49" s="25" t="s">
        <v>46</v>
      </c>
      <c r="H49" s="26" t="s">
        <v>47</v>
      </c>
      <c r="I49" s="26" t="s">
        <v>48</v>
      </c>
      <c r="J49" s="26" t="s">
        <v>49</v>
      </c>
      <c r="K49" s="26" t="s">
        <v>50</v>
      </c>
      <c r="L49" s="26" t="s">
        <v>51</v>
      </c>
      <c r="M49" s="27" t="s">
        <v>52</v>
      </c>
    </row>
    <row r="50" spans="2:13" s="39" customFormat="1" ht="50.4" customHeight="1" x14ac:dyDescent="0.25">
      <c r="B50" s="207" t="str">
        <f>CONCATENATE("3.",Prüfkriterien_3[[#This Row],[Spalte2]])</f>
        <v>3.1</v>
      </c>
      <c r="C50" s="198">
        <f>ROW()-ROW(Prüfkriterien_3[[#Headers],[Spalte3]])</f>
        <v>1</v>
      </c>
      <c r="D50" s="198">
        <f>(Prüfkriterien_3[[#This Row],[Spalte2]]+30)/10</f>
        <v>3.1</v>
      </c>
      <c r="E50" s="208" t="s">
        <v>143</v>
      </c>
      <c r="F50" s="180" t="s">
        <v>144</v>
      </c>
      <c r="G50" s="180" t="s">
        <v>333</v>
      </c>
      <c r="H50" s="30"/>
      <c r="I50" s="30"/>
      <c r="J50" s="30"/>
      <c r="K50" s="30"/>
      <c r="L50" s="30"/>
      <c r="M50" s="37"/>
    </row>
    <row r="51" spans="2:13" s="39" customFormat="1" ht="105.6" x14ac:dyDescent="0.25">
      <c r="B51" s="213" t="str">
        <f>CONCATENATE("3.",Prüfkriterien_3[[#This Row],[Spalte2]])</f>
        <v>3.2</v>
      </c>
      <c r="C51" s="189">
        <f>ROW()-ROW(Prüfkriterien_3[[#Headers],[Spalte3]])</f>
        <v>2</v>
      </c>
      <c r="D51" s="189">
        <f>(Prüfkriterien_3[[#This Row],[Spalte2]]+30)/10</f>
        <v>3.2</v>
      </c>
      <c r="E51" s="208" t="s">
        <v>143</v>
      </c>
      <c r="F51" s="180" t="s">
        <v>257</v>
      </c>
      <c r="G51" s="214" t="s">
        <v>334</v>
      </c>
      <c r="H51" s="65"/>
      <c r="I51" s="65"/>
      <c r="J51" s="65"/>
      <c r="K51" s="65"/>
      <c r="L51" s="65"/>
      <c r="M51" s="64"/>
    </row>
    <row r="52" spans="2:13" s="39" customFormat="1" ht="321" customHeight="1" x14ac:dyDescent="0.25">
      <c r="B52" s="213" t="str">
        <f>CONCATENATE("3.",Prüfkriterien_3[[#This Row],[Spalte2]])</f>
        <v>3.3</v>
      </c>
      <c r="C52" s="189">
        <f>ROW()-ROW(Prüfkriterien_3[[#Headers],[Spalte3]])</f>
        <v>3</v>
      </c>
      <c r="D52" s="189">
        <f>(Prüfkriterien_3[[#This Row],[Spalte2]]+30)/10</f>
        <v>3.3</v>
      </c>
      <c r="E52" s="215" t="s">
        <v>143</v>
      </c>
      <c r="F52" s="191" t="s">
        <v>258</v>
      </c>
      <c r="G52" s="180" t="s">
        <v>259</v>
      </c>
      <c r="H52" s="65"/>
      <c r="I52" s="65"/>
      <c r="J52" s="65"/>
      <c r="K52" s="65"/>
      <c r="L52" s="65"/>
      <c r="M52" s="64"/>
    </row>
    <row r="53" spans="2:13" s="39" customFormat="1" ht="92.4" x14ac:dyDescent="0.25">
      <c r="B53" s="209" t="str">
        <f>CONCATENATE("3.",Prüfkriterien_3[[#This Row],[Spalte2]])</f>
        <v>3.4</v>
      </c>
      <c r="C53" s="216">
        <f>ROW()-ROW(Prüfkriterien_3[[#Headers],[Spalte3]])</f>
        <v>4</v>
      </c>
      <c r="D53" s="216">
        <f>(Prüfkriterien_3[[#This Row],[Spalte2]]+30)/10</f>
        <v>3.4</v>
      </c>
      <c r="E53" s="208" t="s">
        <v>145</v>
      </c>
      <c r="F53" s="166" t="s">
        <v>213</v>
      </c>
      <c r="G53" s="166" t="s">
        <v>335</v>
      </c>
      <c r="H53" s="30"/>
      <c r="I53" s="30"/>
      <c r="J53" s="30"/>
      <c r="K53" s="30"/>
      <c r="L53" s="30"/>
      <c r="M53" s="62"/>
    </row>
    <row r="54" spans="2:13" s="39" customFormat="1" ht="118.8" x14ac:dyDescent="0.25">
      <c r="B54" s="209" t="str">
        <f>CONCATENATE("3.",Prüfkriterien_3[[#This Row],[Spalte2]])</f>
        <v>3.5</v>
      </c>
      <c r="C54" s="216">
        <f>ROW()-ROW(Prüfkriterien_3[[#Headers],[Spalte3]])</f>
        <v>5</v>
      </c>
      <c r="D54" s="216">
        <f>(Prüfkriterien_3[[#This Row],[Spalte2]]+30)/10</f>
        <v>3.5</v>
      </c>
      <c r="E54" s="208" t="s">
        <v>145</v>
      </c>
      <c r="F54" s="217" t="s">
        <v>214</v>
      </c>
      <c r="G54" s="166" t="s">
        <v>366</v>
      </c>
      <c r="H54" s="30"/>
      <c r="I54" s="30"/>
      <c r="J54" s="30"/>
      <c r="K54" s="30"/>
      <c r="L54" s="30"/>
      <c r="M54" s="62"/>
    </row>
    <row r="55" spans="2:13" s="39" customFormat="1" ht="145.19999999999999" x14ac:dyDescent="0.25">
      <c r="B55" s="213" t="str">
        <f>CONCATENATE("3.",Prüfkriterien_3[[#This Row],[Spalte2]])</f>
        <v>3.6</v>
      </c>
      <c r="C55" s="189">
        <f>ROW()-ROW(Prüfkriterien_3[[#Headers],[Spalte3]])</f>
        <v>6</v>
      </c>
      <c r="D55" s="189">
        <f>(Prüfkriterien_3[[#This Row],[Spalte2]]+30)/10</f>
        <v>3.6</v>
      </c>
      <c r="E55" s="215" t="s">
        <v>145</v>
      </c>
      <c r="F55" s="191" t="s">
        <v>215</v>
      </c>
      <c r="G55" s="185" t="s">
        <v>260</v>
      </c>
      <c r="H55" s="65"/>
      <c r="I55" s="65"/>
      <c r="J55" s="65"/>
      <c r="K55" s="65"/>
      <c r="L55" s="65"/>
      <c r="M55" s="64"/>
    </row>
    <row r="56" spans="2:13" s="39" customFormat="1" ht="84.6" customHeight="1" x14ac:dyDescent="0.25">
      <c r="B56" s="213" t="str">
        <f>CONCATENATE("3.",Prüfkriterien_3[[#This Row],[Spalte2]])</f>
        <v>3.7</v>
      </c>
      <c r="C56" s="189">
        <f>ROW()-ROW(Prüfkriterien_3[[#Headers],[Spalte3]])</f>
        <v>7</v>
      </c>
      <c r="D56" s="189">
        <f>(Prüfkriterien_3[[#This Row],[Spalte2]]+30)/10</f>
        <v>3.7</v>
      </c>
      <c r="E56" s="215"/>
      <c r="F56" s="218" t="s">
        <v>216</v>
      </c>
      <c r="G56" s="191" t="s">
        <v>336</v>
      </c>
      <c r="H56" s="65"/>
      <c r="I56" s="65"/>
      <c r="J56" s="65"/>
      <c r="K56" s="65"/>
      <c r="L56" s="65"/>
      <c r="M56" s="64"/>
    </row>
    <row r="57" spans="2:13" s="39" customFormat="1" ht="176.4" customHeight="1" x14ac:dyDescent="0.25">
      <c r="B57" s="209" t="str">
        <f>CONCATENATE("3.",Prüfkriterien_3[[#This Row],[Spalte2]])</f>
        <v>3.8</v>
      </c>
      <c r="C57" s="216">
        <f>ROW()-ROW(Prüfkriterien_3[[#Headers],[Spalte3]])</f>
        <v>8</v>
      </c>
      <c r="D57" s="216">
        <f>(Prüfkriterien_3[[#This Row],[Spalte2]]+30)/10</f>
        <v>3.8</v>
      </c>
      <c r="E57" s="208" t="s">
        <v>146</v>
      </c>
      <c r="F57" s="180" t="s">
        <v>261</v>
      </c>
      <c r="G57" s="166" t="s">
        <v>262</v>
      </c>
      <c r="H57" s="30"/>
      <c r="I57" s="30"/>
      <c r="J57" s="30"/>
      <c r="K57" s="30"/>
      <c r="L57" s="30"/>
      <c r="M57" s="62"/>
    </row>
    <row r="58" spans="2:13" x14ac:dyDescent="0.25">
      <c r="B58" s="210" t="s">
        <v>147</v>
      </c>
      <c r="C58" s="211"/>
      <c r="D58" s="211"/>
      <c r="E58" s="211"/>
      <c r="F58" s="211"/>
      <c r="G58" s="211"/>
      <c r="H58" s="211"/>
      <c r="I58" s="211"/>
      <c r="J58" s="211"/>
      <c r="K58" s="211"/>
      <c r="L58" s="211"/>
      <c r="M58" s="212"/>
    </row>
    <row r="59" spans="2:13" hidden="1" x14ac:dyDescent="0.25">
      <c r="B59" s="33" t="s">
        <v>39</v>
      </c>
      <c r="C59" s="34" t="s">
        <v>40</v>
      </c>
      <c r="D59" s="34" t="s">
        <v>41</v>
      </c>
      <c r="E59" s="24" t="s">
        <v>42</v>
      </c>
      <c r="F59" s="25" t="s">
        <v>43</v>
      </c>
      <c r="G59" s="25" t="s">
        <v>46</v>
      </c>
      <c r="H59" s="26" t="s">
        <v>47</v>
      </c>
      <c r="I59" s="26" t="s">
        <v>48</v>
      </c>
      <c r="J59" s="26" t="s">
        <v>49</v>
      </c>
      <c r="K59" s="26" t="s">
        <v>50</v>
      </c>
      <c r="L59" s="26" t="s">
        <v>51</v>
      </c>
      <c r="M59" s="27" t="s">
        <v>52</v>
      </c>
    </row>
    <row r="60" spans="2:13" ht="79.2" x14ac:dyDescent="0.25">
      <c r="B60" s="207" t="str">
        <f>CONCATENATE("4.",Prüfkriterien_4[[#This Row],[Spalte2]])</f>
        <v>4.1</v>
      </c>
      <c r="C60" s="198">
        <f>ROW()-ROW(Prüfkriterien_4[[#Headers],[Spalte3]])</f>
        <v>1</v>
      </c>
      <c r="D60" s="198">
        <f>(Prüfkriterien_4[Spalte2]+40)/10</f>
        <v>4.0999999999999996</v>
      </c>
      <c r="E60" s="219" t="s">
        <v>119</v>
      </c>
      <c r="F60" s="180" t="s">
        <v>148</v>
      </c>
      <c r="G60" s="180" t="s">
        <v>149</v>
      </c>
      <c r="H60" s="30"/>
      <c r="I60" s="30"/>
      <c r="J60" s="30"/>
      <c r="K60" s="30"/>
      <c r="L60" s="30"/>
      <c r="M60" s="37"/>
    </row>
    <row r="61" spans="2:13" ht="50.4" customHeight="1" x14ac:dyDescent="0.25">
      <c r="B61" s="213" t="str">
        <f>CONCATENATE("4.",Prüfkriterien_4[[#This Row],[Spalte2]])</f>
        <v>4.2</v>
      </c>
      <c r="C61" s="189">
        <f>ROW()-ROW(Prüfkriterien_4[[#Headers],[Spalte3]])</f>
        <v>2</v>
      </c>
      <c r="D61" s="189">
        <f>(Prüfkriterien_4[Spalte2]+40)/10</f>
        <v>4.2</v>
      </c>
      <c r="E61" s="219" t="s">
        <v>150</v>
      </c>
      <c r="F61" s="180" t="s">
        <v>151</v>
      </c>
      <c r="G61" s="180" t="s">
        <v>152</v>
      </c>
      <c r="H61" s="30"/>
      <c r="I61" s="30" t="s">
        <v>36</v>
      </c>
      <c r="J61" s="30" t="s">
        <v>36</v>
      </c>
      <c r="K61" s="30"/>
      <c r="L61" s="30" t="s">
        <v>36</v>
      </c>
      <c r="M61" s="64"/>
    </row>
    <row r="62" spans="2:13" ht="79.2" x14ac:dyDescent="0.25">
      <c r="B62" s="213" t="str">
        <f>CONCATENATE("4.",Prüfkriterien_4[[#This Row],[Spalte2]])</f>
        <v>4.3</v>
      </c>
      <c r="C62" s="189">
        <f>ROW()-ROW(Prüfkriterien_4[[#Headers],[Spalte3]])</f>
        <v>3</v>
      </c>
      <c r="D62" s="189">
        <f>(Prüfkriterien_4[Spalte2]+40)/10</f>
        <v>4.3</v>
      </c>
      <c r="E62" s="219" t="s">
        <v>150</v>
      </c>
      <c r="F62" s="180" t="s">
        <v>153</v>
      </c>
      <c r="G62" s="180" t="s">
        <v>337</v>
      </c>
      <c r="H62" s="30"/>
      <c r="I62" s="30" t="s">
        <v>36</v>
      </c>
      <c r="J62" s="30" t="s">
        <v>36</v>
      </c>
      <c r="K62" s="30"/>
      <c r="L62" s="30" t="s">
        <v>36</v>
      </c>
      <c r="M62" s="64"/>
    </row>
    <row r="63" spans="2:13" ht="66" x14ac:dyDescent="0.25">
      <c r="B63" s="207" t="str">
        <f>CONCATENATE("4.",Prüfkriterien_4[[#This Row],[Spalte2]])</f>
        <v>4.4</v>
      </c>
      <c r="C63" s="198">
        <f>ROW()-ROW(Prüfkriterien_4[[#Headers],[Spalte3]])</f>
        <v>4</v>
      </c>
      <c r="D63" s="198">
        <f>(Prüfkriterien_4[Spalte2]+40)/10</f>
        <v>4.4000000000000004</v>
      </c>
      <c r="E63" s="219" t="s">
        <v>150</v>
      </c>
      <c r="F63" s="180" t="s">
        <v>288</v>
      </c>
      <c r="G63" s="174" t="s">
        <v>217</v>
      </c>
      <c r="H63" s="30"/>
      <c r="I63" s="30"/>
      <c r="J63" s="30"/>
      <c r="K63" s="30"/>
      <c r="L63" s="30"/>
      <c r="M63" s="37"/>
    </row>
    <row r="64" spans="2:13" ht="52.8" x14ac:dyDescent="0.25">
      <c r="B64" s="213" t="str">
        <f>CONCATENATE("4.",Prüfkriterien_4[[#This Row],[Spalte2]])</f>
        <v>4.5</v>
      </c>
      <c r="C64" s="189">
        <f>ROW()-ROW(Prüfkriterien_4[[#Headers],[Spalte3]])</f>
        <v>5</v>
      </c>
      <c r="D64" s="189">
        <f>(Prüfkriterien_4[Spalte2]+40)/10</f>
        <v>4.5</v>
      </c>
      <c r="E64" s="219" t="s">
        <v>150</v>
      </c>
      <c r="F64" s="180" t="s">
        <v>222</v>
      </c>
      <c r="G64" s="180"/>
      <c r="H64" s="30"/>
      <c r="I64" s="30"/>
      <c r="J64" s="30"/>
      <c r="K64" s="30"/>
      <c r="L64" s="30"/>
      <c r="M64" s="64"/>
    </row>
    <row r="65" spans="2:13" ht="66" x14ac:dyDescent="0.25">
      <c r="B65" s="213" t="str">
        <f>CONCATENATE("4.",Prüfkriterien_4[[#This Row],[Spalte2]])</f>
        <v>4.6</v>
      </c>
      <c r="C65" s="189">
        <f>ROW()-ROW(Prüfkriterien_4[[#Headers],[Spalte3]])</f>
        <v>6</v>
      </c>
      <c r="D65" s="189">
        <f>(Prüfkriterien_4[Spalte2]+40)/10</f>
        <v>4.5999999999999996</v>
      </c>
      <c r="E65" s="219" t="s">
        <v>154</v>
      </c>
      <c r="F65" s="180" t="s">
        <v>155</v>
      </c>
      <c r="G65" s="180" t="s">
        <v>156</v>
      </c>
      <c r="H65" s="30"/>
      <c r="I65" s="30"/>
      <c r="J65" s="30"/>
      <c r="K65" s="30"/>
      <c r="L65" s="30"/>
      <c r="M65" s="64"/>
    </row>
    <row r="66" spans="2:13" ht="79.2" x14ac:dyDescent="0.25">
      <c r="B66" s="213" t="str">
        <f>CONCATENATE("4.",Prüfkriterien_4[[#This Row],[Spalte2]])</f>
        <v>4.7</v>
      </c>
      <c r="C66" s="189">
        <f>ROW()-ROW(Prüfkriterien_4[[#Headers],[Spalte3]])</f>
        <v>7</v>
      </c>
      <c r="D66" s="189">
        <f>(Prüfkriterien_4[Spalte2]+40)/10</f>
        <v>4.7</v>
      </c>
      <c r="E66" s="219" t="s">
        <v>154</v>
      </c>
      <c r="F66" s="214" t="s">
        <v>299</v>
      </c>
      <c r="G66" s="174" t="s">
        <v>157</v>
      </c>
      <c r="H66" s="30"/>
      <c r="I66" s="30"/>
      <c r="J66" s="30"/>
      <c r="K66" s="30"/>
      <c r="L66" s="30"/>
      <c r="M66" s="64"/>
    </row>
    <row r="67" spans="2:13" ht="145.19999999999999" x14ac:dyDescent="0.25">
      <c r="B67" s="213" t="str">
        <f>CONCATENATE("4.",Prüfkriterien_4[[#This Row],[Spalte2]])</f>
        <v>4.8</v>
      </c>
      <c r="C67" s="189">
        <f>ROW()-ROW(Prüfkriterien_4[[#Headers],[Spalte3]])</f>
        <v>8</v>
      </c>
      <c r="D67" s="189">
        <f>(Prüfkriterien_4[Spalte2]+40)/10</f>
        <v>4.8</v>
      </c>
      <c r="E67" s="219" t="s">
        <v>154</v>
      </c>
      <c r="F67" s="214" t="s">
        <v>263</v>
      </c>
      <c r="G67" s="180" t="s">
        <v>218</v>
      </c>
      <c r="H67" s="30"/>
      <c r="I67" s="30"/>
      <c r="J67" s="30"/>
      <c r="K67" s="30"/>
      <c r="L67" s="30"/>
      <c r="M67" s="64"/>
    </row>
    <row r="68" spans="2:13" ht="196.2" customHeight="1" x14ac:dyDescent="0.25">
      <c r="B68" s="213" t="str">
        <f>CONCATENATE("4.",Prüfkriterien_4[[#This Row],[Spalte2]])</f>
        <v>4.9</v>
      </c>
      <c r="C68" s="189">
        <f>ROW()-ROW(Prüfkriterien_4[[#Headers],[Spalte3]])</f>
        <v>9</v>
      </c>
      <c r="D68" s="189">
        <f>(Prüfkriterien_4[Spalte2]+40)/10</f>
        <v>4.9000000000000004</v>
      </c>
      <c r="E68" s="219" t="s">
        <v>154</v>
      </c>
      <c r="F68" s="214" t="s">
        <v>158</v>
      </c>
      <c r="G68" s="180" t="s">
        <v>223</v>
      </c>
      <c r="H68" s="30"/>
      <c r="I68" s="30"/>
      <c r="J68" s="30"/>
      <c r="K68" s="30"/>
      <c r="L68" s="30"/>
      <c r="M68" s="64"/>
    </row>
    <row r="69" spans="2:13" ht="158.4" x14ac:dyDescent="0.25">
      <c r="B69" s="213" t="str">
        <f>CONCATENATE("4.",Prüfkriterien_4[[#This Row],[Spalte2]])</f>
        <v>4.10</v>
      </c>
      <c r="C69" s="189">
        <f>ROW()-ROW(Prüfkriterien_4[[#Headers],[Spalte3]])</f>
        <v>10</v>
      </c>
      <c r="D69" s="189">
        <f>(Prüfkriterien_4[Spalte2]+40)/10</f>
        <v>5</v>
      </c>
      <c r="E69" s="219" t="s">
        <v>159</v>
      </c>
      <c r="F69" s="214" t="s">
        <v>160</v>
      </c>
      <c r="G69" s="180" t="s">
        <v>161</v>
      </c>
      <c r="H69" s="30"/>
      <c r="I69" s="30"/>
      <c r="J69" s="30"/>
      <c r="K69" s="30"/>
      <c r="L69" s="30"/>
      <c r="M69" s="64"/>
    </row>
    <row r="70" spans="2:13" ht="171.6" x14ac:dyDescent="0.25">
      <c r="B70" s="213" t="str">
        <f>CONCATENATE("4.",Prüfkriterien_4[[#This Row],[Spalte2]])</f>
        <v>4.11</v>
      </c>
      <c r="C70" s="189">
        <f>ROW()-ROW(Prüfkriterien_4[[#Headers],[Spalte3]])</f>
        <v>11</v>
      </c>
      <c r="D70" s="189">
        <f>(Prüfkriterien_4[Spalte2]+40)/10</f>
        <v>5.0999999999999996</v>
      </c>
      <c r="E70" s="219" t="s">
        <v>159</v>
      </c>
      <c r="F70" s="214" t="s">
        <v>289</v>
      </c>
      <c r="G70" s="191" t="s">
        <v>265</v>
      </c>
      <c r="H70" s="30"/>
      <c r="I70" s="30"/>
      <c r="J70" s="30"/>
      <c r="K70" s="30"/>
      <c r="L70" s="30"/>
      <c r="M70" s="64"/>
    </row>
    <row r="71" spans="2:13" ht="184.8" x14ac:dyDescent="0.25">
      <c r="B71" s="213" t="str">
        <f>CONCATENATE("4.",Prüfkriterien_4[[#This Row],[Spalte2]])</f>
        <v>4.12</v>
      </c>
      <c r="C71" s="189">
        <f>ROW()-ROW(Prüfkriterien_4[[#Headers],[Spalte3]])</f>
        <v>12</v>
      </c>
      <c r="D71" s="189">
        <f>(Prüfkriterien_4[Spalte2]+40)/10</f>
        <v>5.2</v>
      </c>
      <c r="E71" s="219" t="s">
        <v>159</v>
      </c>
      <c r="F71" s="214" t="s">
        <v>290</v>
      </c>
      <c r="G71" s="180" t="s">
        <v>266</v>
      </c>
      <c r="H71" s="30"/>
      <c r="I71" s="30"/>
      <c r="J71" s="30"/>
      <c r="K71" s="30"/>
      <c r="L71" s="30"/>
      <c r="M71" s="64"/>
    </row>
    <row r="72" spans="2:13" ht="184.8" x14ac:dyDescent="0.25">
      <c r="B72" s="213" t="str">
        <f>CONCATENATE("4.",Prüfkriterien_4[[#This Row],[Spalte2]])</f>
        <v>4.13</v>
      </c>
      <c r="C72" s="189">
        <f>ROW()-ROW(Prüfkriterien_4[[#Headers],[Spalte3]])</f>
        <v>13</v>
      </c>
      <c r="D72" s="189">
        <f>(Prüfkriterien_4[Spalte2]+40)/10</f>
        <v>5.3</v>
      </c>
      <c r="E72" s="219" t="s">
        <v>162</v>
      </c>
      <c r="F72" s="214" t="s">
        <v>264</v>
      </c>
      <c r="G72" s="180" t="s">
        <v>219</v>
      </c>
      <c r="H72" s="30"/>
      <c r="I72" s="30"/>
      <c r="J72" s="30"/>
      <c r="K72" s="30"/>
      <c r="L72" s="30"/>
      <c r="M72" s="64"/>
    </row>
    <row r="73" spans="2:13" ht="92.4" x14ac:dyDescent="0.25">
      <c r="B73" s="213" t="str">
        <f>CONCATENATE("4.",Prüfkriterien_4[[#This Row],[Spalte2]])</f>
        <v>4.14</v>
      </c>
      <c r="C73" s="189">
        <f>ROW()-ROW(Prüfkriterien_4[[#Headers],[Spalte3]])</f>
        <v>14</v>
      </c>
      <c r="D73" s="189">
        <f>(Prüfkriterien_4[Spalte2]+40)/10</f>
        <v>5.4</v>
      </c>
      <c r="E73" s="219" t="s">
        <v>162</v>
      </c>
      <c r="F73" s="214" t="s">
        <v>168</v>
      </c>
      <c r="G73" s="214" t="s">
        <v>242</v>
      </c>
      <c r="H73" s="65"/>
      <c r="I73" s="65"/>
      <c r="J73" s="65"/>
      <c r="K73" s="65"/>
      <c r="L73" s="65"/>
      <c r="M73" s="64"/>
    </row>
    <row r="74" spans="2:13" s="72" customFormat="1" ht="250.8" x14ac:dyDescent="0.25">
      <c r="B74" s="220" t="str">
        <f>CONCATENATE("4.",Prüfkriterien_4[[#This Row],[Spalte2]])</f>
        <v>4.15</v>
      </c>
      <c r="C74" s="221">
        <f>ROW()-ROW(Prüfkriterien_4[[#Headers],[Spalte3]])</f>
        <v>15</v>
      </c>
      <c r="D74" s="221">
        <f>(Prüfkriterien_4[Spalte2]+40)/10</f>
        <v>5.5</v>
      </c>
      <c r="E74" s="222" t="s">
        <v>163</v>
      </c>
      <c r="F74" s="223" t="s">
        <v>220</v>
      </c>
      <c r="G74" s="224" t="s">
        <v>243</v>
      </c>
      <c r="H74" s="30"/>
      <c r="I74" s="30" t="s">
        <v>36</v>
      </c>
      <c r="J74" s="30" t="s">
        <v>36</v>
      </c>
      <c r="K74" s="30"/>
      <c r="L74" s="30" t="s">
        <v>36</v>
      </c>
      <c r="M74" s="71"/>
    </row>
    <row r="75" spans="2:13" ht="303.60000000000002" x14ac:dyDescent="0.25">
      <c r="B75" s="213" t="str">
        <f>CONCATENATE("4.",Prüfkriterien_4[[#This Row],[Spalte2]])</f>
        <v>4.16</v>
      </c>
      <c r="C75" s="189">
        <f>ROW()-ROW(Prüfkriterien_4[[#Headers],[Spalte3]])</f>
        <v>16</v>
      </c>
      <c r="D75" s="189">
        <f>(Prüfkriterien_4[Spalte2]+40)/10</f>
        <v>5.6</v>
      </c>
      <c r="E75" s="219" t="s">
        <v>163</v>
      </c>
      <c r="F75" s="214" t="s">
        <v>164</v>
      </c>
      <c r="G75" s="174" t="s">
        <v>267</v>
      </c>
      <c r="H75" s="30"/>
      <c r="I75" s="30"/>
      <c r="J75" s="30"/>
      <c r="K75" s="30"/>
      <c r="L75" s="30"/>
      <c r="M75" s="64"/>
    </row>
    <row r="76" spans="2:13" ht="66" x14ac:dyDescent="0.25">
      <c r="B76" s="213" t="str">
        <f>CONCATENATE("4.",Prüfkriterien_4[[#This Row],[Spalte2]])</f>
        <v>4.17</v>
      </c>
      <c r="C76" s="189">
        <f>ROW()-ROW(Prüfkriterien_4[[#Headers],[Spalte3]])</f>
        <v>17</v>
      </c>
      <c r="D76" s="189">
        <f>(Prüfkriterien_4[Spalte2]+40)/10</f>
        <v>5.7</v>
      </c>
      <c r="E76" s="219" t="s">
        <v>163</v>
      </c>
      <c r="F76" s="214" t="s">
        <v>246</v>
      </c>
      <c r="G76" s="174" t="s">
        <v>338</v>
      </c>
      <c r="H76" s="30"/>
      <c r="I76" s="30"/>
      <c r="J76" s="30"/>
      <c r="K76" s="30"/>
      <c r="L76" s="30"/>
      <c r="M76" s="64"/>
    </row>
    <row r="77" spans="2:13" ht="52.8" x14ac:dyDescent="0.25">
      <c r="B77" s="213" t="str">
        <f>CONCATENATE("4.",Prüfkriterien_4[[#This Row],[Spalte2]])</f>
        <v>4.18</v>
      </c>
      <c r="C77" s="189">
        <f>ROW()-ROW(Prüfkriterien_4[[#Headers],[Spalte3]])</f>
        <v>18</v>
      </c>
      <c r="D77" s="189">
        <f>(Prüfkriterien_4[Spalte2]+40)/10</f>
        <v>5.8</v>
      </c>
      <c r="E77" s="219" t="s">
        <v>163</v>
      </c>
      <c r="F77" s="225" t="s">
        <v>293</v>
      </c>
      <c r="G77" s="177" t="s">
        <v>165</v>
      </c>
      <c r="H77" s="30"/>
      <c r="I77" s="30" t="s">
        <v>36</v>
      </c>
      <c r="J77" s="30" t="s">
        <v>36</v>
      </c>
      <c r="K77" s="30"/>
      <c r="L77" s="30" t="s">
        <v>36</v>
      </c>
      <c r="M77" s="64"/>
    </row>
    <row r="78" spans="2:13" ht="51" customHeight="1" x14ac:dyDescent="0.25">
      <c r="B78" s="213" t="str">
        <f>CONCATENATE("4.",Prüfkriterien_4[[#This Row],[Spalte2]])</f>
        <v>4.19</v>
      </c>
      <c r="C78" s="189">
        <f>ROW()-ROW(Prüfkriterien_4[[#Headers],[Spalte3]])</f>
        <v>19</v>
      </c>
      <c r="D78" s="189">
        <f>(Prüfkriterien_4[Spalte2]+40)/10</f>
        <v>5.9</v>
      </c>
      <c r="E78" s="219" t="s">
        <v>163</v>
      </c>
      <c r="F78" s="225" t="s">
        <v>294</v>
      </c>
      <c r="G78" s="177" t="s">
        <v>268</v>
      </c>
      <c r="H78" s="30"/>
      <c r="I78" s="30"/>
      <c r="J78" s="30"/>
      <c r="K78" s="30"/>
      <c r="L78" s="30"/>
      <c r="M78" s="64"/>
    </row>
    <row r="79" spans="2:13" ht="66" x14ac:dyDescent="0.25">
      <c r="B79" s="213" t="str">
        <f>CONCATENATE("4.",Prüfkriterien_4[[#This Row],[Spalte2]])</f>
        <v>4.20</v>
      </c>
      <c r="C79" s="189">
        <f>ROW()-ROW(Prüfkriterien_4[[#Headers],[Spalte3]])</f>
        <v>20</v>
      </c>
      <c r="D79" s="189">
        <f>(Prüfkriterien_4[Spalte2]+40)/10</f>
        <v>6</v>
      </c>
      <c r="E79" s="219" t="s">
        <v>166</v>
      </c>
      <c r="F79" s="214" t="s">
        <v>313</v>
      </c>
      <c r="G79" s="180" t="s">
        <v>221</v>
      </c>
      <c r="H79" s="30"/>
      <c r="I79" s="30"/>
      <c r="J79" s="30"/>
      <c r="K79" s="30"/>
      <c r="L79" s="30"/>
      <c r="M79" s="64"/>
    </row>
    <row r="80" spans="2:13" ht="158.4" x14ac:dyDescent="0.25">
      <c r="B80" s="213" t="str">
        <f>CONCATENATE("4.",Prüfkriterien_4[[#This Row],[Spalte2]])</f>
        <v>4.21</v>
      </c>
      <c r="C80" s="189">
        <f>ROW()-ROW(Prüfkriterien_4[[#Headers],[Spalte3]])</f>
        <v>21</v>
      </c>
      <c r="D80" s="189">
        <f>(Prüfkriterien_4[Spalte2]+40)/10</f>
        <v>6.1</v>
      </c>
      <c r="E80" s="226" t="s">
        <v>166</v>
      </c>
      <c r="F80" s="218" t="s">
        <v>224</v>
      </c>
      <c r="G80" s="174" t="s">
        <v>244</v>
      </c>
      <c r="H80" s="65"/>
      <c r="I80" s="65"/>
      <c r="J80" s="65"/>
      <c r="K80" s="65"/>
      <c r="L80" s="65"/>
      <c r="M80" s="64"/>
    </row>
    <row r="81" spans="2:13" ht="52.8" x14ac:dyDescent="0.25">
      <c r="B81" s="207" t="str">
        <f>CONCATENATE("4.",Prüfkriterien_4[[#This Row],[Spalte2]])</f>
        <v>4.22</v>
      </c>
      <c r="C81" s="198">
        <f>ROW()-ROW(Prüfkriterien_4[[#Headers],[Spalte3]])</f>
        <v>22</v>
      </c>
      <c r="D81" s="198">
        <f>(Prüfkriterien_4[Spalte2]+40)/10</f>
        <v>6.2</v>
      </c>
      <c r="E81" s="219" t="s">
        <v>166</v>
      </c>
      <c r="F81" s="225" t="s">
        <v>312</v>
      </c>
      <c r="G81" s="200" t="s">
        <v>339</v>
      </c>
      <c r="H81" s="30"/>
      <c r="I81" s="30"/>
      <c r="J81" s="30"/>
      <c r="K81" s="30"/>
      <c r="L81" s="30"/>
      <c r="M81" s="37"/>
    </row>
    <row r="82" spans="2:13" ht="50.4" customHeight="1" x14ac:dyDescent="0.25">
      <c r="B82" s="213" t="str">
        <f>CONCATENATE("4.",Prüfkriterien_4[[#This Row],[Spalte2]])</f>
        <v>4.23</v>
      </c>
      <c r="C82" s="189">
        <f>ROW()-ROW(Prüfkriterien_4[[#Headers],[Spalte3]])</f>
        <v>23</v>
      </c>
      <c r="D82" s="189">
        <f>(Prüfkriterien_4[Spalte2]+40)/10</f>
        <v>6.3</v>
      </c>
      <c r="E82" s="219" t="s">
        <v>166</v>
      </c>
      <c r="F82" s="180" t="s">
        <v>226</v>
      </c>
      <c r="G82" s="214" t="s">
        <v>225</v>
      </c>
      <c r="H82" s="30"/>
      <c r="I82" s="30"/>
      <c r="J82" s="30"/>
      <c r="K82" s="30"/>
      <c r="L82" s="30"/>
      <c r="M82" s="64"/>
    </row>
    <row r="83" spans="2:13" ht="211.2" x14ac:dyDescent="0.25">
      <c r="B83" s="213" t="str">
        <f>CONCATENATE("4.",Prüfkriterien_4[[#This Row],[Spalte2]])</f>
        <v>4.24</v>
      </c>
      <c r="C83" s="189">
        <f>ROW()-ROW(Prüfkriterien_4[[#Headers],[Spalte3]])</f>
        <v>24</v>
      </c>
      <c r="D83" s="189">
        <f>(Prüfkriterien_4[Spalte2]+40)/10</f>
        <v>6.4</v>
      </c>
      <c r="E83" s="219" t="s">
        <v>167</v>
      </c>
      <c r="F83" s="214" t="s">
        <v>269</v>
      </c>
      <c r="G83" s="214" t="s">
        <v>302</v>
      </c>
      <c r="H83" s="65"/>
      <c r="I83" s="65"/>
      <c r="J83" s="65"/>
      <c r="K83" s="65"/>
      <c r="L83" s="65"/>
      <c r="M83" s="64"/>
    </row>
    <row r="84" spans="2:13" ht="79.2" x14ac:dyDescent="0.25">
      <c r="B84" s="207" t="str">
        <f>CONCATENATE("4.",Prüfkriterien_4[[#This Row],[Spalte2]])</f>
        <v>4.25</v>
      </c>
      <c r="C84" s="198">
        <f>ROW()-ROW(Prüfkriterien_4[[#Headers],[Spalte3]])</f>
        <v>25</v>
      </c>
      <c r="D84" s="198">
        <f>(Prüfkriterien_4[Spalte2]+40)/10</f>
        <v>6.5</v>
      </c>
      <c r="E84" s="219" t="s">
        <v>167</v>
      </c>
      <c r="F84" s="225" t="s">
        <v>301</v>
      </c>
      <c r="G84" s="225" t="s">
        <v>300</v>
      </c>
      <c r="H84" s="30"/>
      <c r="I84" s="30"/>
      <c r="J84" s="30"/>
      <c r="K84" s="30"/>
      <c r="L84" s="30"/>
      <c r="M84" s="37"/>
    </row>
    <row r="85" spans="2:13" ht="50.4" customHeight="1" x14ac:dyDescent="0.25">
      <c r="B85" s="213" t="str">
        <f>CONCATENATE("4.",Prüfkriterien_4[[#This Row],[Spalte2]])</f>
        <v>4.26</v>
      </c>
      <c r="C85" s="189">
        <f>ROW()-ROW(Prüfkriterien_4[[#Headers],[Spalte3]])</f>
        <v>26</v>
      </c>
      <c r="D85" s="189">
        <f>(Prüfkriterien_4[Spalte2]+40)/10</f>
        <v>6.6</v>
      </c>
      <c r="E85" s="219" t="s">
        <v>166</v>
      </c>
      <c r="F85" s="180" t="s">
        <v>249</v>
      </c>
      <c r="G85" s="214" t="s">
        <v>250</v>
      </c>
      <c r="H85" s="65"/>
      <c r="I85" s="65"/>
      <c r="J85" s="65"/>
      <c r="K85" s="65"/>
      <c r="L85" s="65"/>
      <c r="M85" s="64"/>
    </row>
    <row r="86" spans="2:13" ht="132" x14ac:dyDescent="0.25">
      <c r="B86" s="213" t="str">
        <f>CONCATENATE("4.",Prüfkriterien_4[[#This Row],[Spalte2]])</f>
        <v>4.27</v>
      </c>
      <c r="C86" s="189">
        <f>ROW()-ROW(Prüfkriterien_4[[#Headers],[Spalte3]])</f>
        <v>27</v>
      </c>
      <c r="D86" s="189">
        <f>(Prüfkriterien_4[Spalte2]+40)/10</f>
        <v>6.7</v>
      </c>
      <c r="E86" s="219" t="s">
        <v>169</v>
      </c>
      <c r="F86" s="180" t="s">
        <v>170</v>
      </c>
      <c r="G86" s="191" t="s">
        <v>340</v>
      </c>
      <c r="H86" s="30"/>
      <c r="I86" s="30"/>
      <c r="J86" s="30"/>
      <c r="K86" s="30"/>
      <c r="L86" s="30"/>
      <c r="M86" s="64"/>
    </row>
    <row r="87" spans="2:13" ht="92.4" x14ac:dyDescent="0.25">
      <c r="B87" s="209" t="str">
        <f>CONCATENATE("4.",Prüfkriterien_4[[#This Row],[Spalte2]])</f>
        <v>4.28</v>
      </c>
      <c r="C87" s="216">
        <f>ROW()-ROW(Prüfkriterien_4[[#Headers],[Spalte3]])</f>
        <v>28</v>
      </c>
      <c r="D87" s="216">
        <f>(Prüfkriterien_4[Spalte2]+40)/10</f>
        <v>6.8</v>
      </c>
      <c r="E87" s="219" t="s">
        <v>171</v>
      </c>
      <c r="F87" s="180" t="s">
        <v>172</v>
      </c>
      <c r="G87" s="180" t="s">
        <v>295</v>
      </c>
      <c r="H87" s="30"/>
      <c r="I87" s="30" t="s">
        <v>36</v>
      </c>
      <c r="J87" s="30" t="s">
        <v>36</v>
      </c>
      <c r="K87" s="30"/>
      <c r="L87" s="30"/>
      <c r="M87" s="62"/>
    </row>
    <row r="88" spans="2:13" ht="51" customHeight="1" x14ac:dyDescent="0.25">
      <c r="B88" s="213" t="str">
        <f>CONCATENATE("4.",Prüfkriterien_4[[#This Row],[Spalte2]])</f>
        <v>4.29</v>
      </c>
      <c r="C88" s="189">
        <f>ROW()-ROW(Prüfkriterien_4[[#Headers],[Spalte3]])</f>
        <v>29</v>
      </c>
      <c r="D88" s="189">
        <f>(Prüfkriterien_4[Spalte2]+40)/10</f>
        <v>6.9</v>
      </c>
      <c r="E88" s="226" t="s">
        <v>171</v>
      </c>
      <c r="F88" s="185" t="s">
        <v>227</v>
      </c>
      <c r="G88" s="174" t="s">
        <v>270</v>
      </c>
      <c r="H88" s="65"/>
      <c r="I88" s="65" t="s">
        <v>36</v>
      </c>
      <c r="J88" s="65" t="s">
        <v>36</v>
      </c>
      <c r="K88" s="65"/>
      <c r="L88" s="65"/>
      <c r="M88" s="64"/>
    </row>
    <row r="89" spans="2:13" ht="178.95" customHeight="1" x14ac:dyDescent="0.25">
      <c r="B89" s="213" t="str">
        <f>CONCATENATE("4.",Prüfkriterien_4[[#This Row],[Spalte2]])</f>
        <v>4.30</v>
      </c>
      <c r="C89" s="189">
        <f>ROW()-ROW(Prüfkriterien_4[[#Headers],[Spalte3]])</f>
        <v>30</v>
      </c>
      <c r="D89" s="189">
        <f>(Prüfkriterien_4[Spalte2]+40)/10</f>
        <v>7</v>
      </c>
      <c r="E89" s="219" t="s">
        <v>171</v>
      </c>
      <c r="F89" s="180" t="s">
        <v>228</v>
      </c>
      <c r="G89" s="180" t="s">
        <v>231</v>
      </c>
      <c r="H89" s="30"/>
      <c r="I89" s="30"/>
      <c r="J89" s="30"/>
      <c r="K89" s="30"/>
      <c r="L89" s="30"/>
      <c r="M89" s="64"/>
    </row>
    <row r="90" spans="2:13" ht="171.6" x14ac:dyDescent="0.25">
      <c r="B90" s="207" t="str">
        <f>CONCATENATE("4.",Prüfkriterien_4[[#This Row],[Spalte2]])</f>
        <v>4.31</v>
      </c>
      <c r="C90" s="198">
        <f>ROW()-ROW(Prüfkriterien_4[[#Headers],[Spalte3]])</f>
        <v>31</v>
      </c>
      <c r="D90" s="198">
        <f>(Prüfkriterien_4[Spalte2]+40)/10</f>
        <v>7.1</v>
      </c>
      <c r="E90" s="219"/>
      <c r="F90" s="180" t="s">
        <v>229</v>
      </c>
      <c r="G90" s="174" t="s">
        <v>341</v>
      </c>
      <c r="H90" s="30"/>
      <c r="I90" s="30"/>
      <c r="J90" s="30"/>
      <c r="K90" s="30"/>
      <c r="L90" s="30"/>
      <c r="M90" s="37"/>
    </row>
    <row r="91" spans="2:13" ht="118.8" x14ac:dyDescent="0.25">
      <c r="B91" s="209" t="str">
        <f>CONCATENATE("4.",Prüfkriterien_4[[#This Row],[Spalte2]])</f>
        <v>4.32</v>
      </c>
      <c r="C91" s="216">
        <f>ROW()-ROW(Prüfkriterien_4[[#Headers],[Spalte3]])</f>
        <v>32</v>
      </c>
      <c r="D91" s="216">
        <f>(Prüfkriterien_4[Spalte2]+40)/10</f>
        <v>7.2</v>
      </c>
      <c r="E91" s="219" t="s">
        <v>171</v>
      </c>
      <c r="F91" s="180" t="s">
        <v>230</v>
      </c>
      <c r="G91" s="174" t="s">
        <v>305</v>
      </c>
      <c r="H91" s="30"/>
      <c r="I91" s="30"/>
      <c r="J91" s="30"/>
      <c r="K91" s="30"/>
      <c r="L91" s="30"/>
      <c r="M91" s="62"/>
    </row>
    <row r="92" spans="2:13" ht="50.4" customHeight="1" x14ac:dyDescent="0.25">
      <c r="B92" s="207" t="str">
        <f>CONCATENATE("4.",Prüfkriterien_4[[#This Row],[Spalte2]])</f>
        <v>4.33</v>
      </c>
      <c r="C92" s="198">
        <f>ROW()-ROW(Prüfkriterien_4[[#Headers],[Spalte3]])</f>
        <v>33</v>
      </c>
      <c r="D92" s="198">
        <f>(Prüfkriterien_4[Spalte2]+40)/10</f>
        <v>7.3</v>
      </c>
      <c r="E92" s="219" t="s">
        <v>171</v>
      </c>
      <c r="F92" s="200" t="s">
        <v>303</v>
      </c>
      <c r="G92" s="200" t="s">
        <v>304</v>
      </c>
      <c r="H92" s="30"/>
      <c r="I92" s="30"/>
      <c r="J92" s="30"/>
      <c r="K92" s="30"/>
      <c r="L92" s="30"/>
      <c r="M92" s="37"/>
    </row>
    <row r="93" spans="2:13" ht="50.4" customHeight="1" x14ac:dyDescent="0.25">
      <c r="B93" s="207" t="str">
        <f>CONCATENATE("4.",Prüfkriterien_4[[#This Row],[Spalte2]])</f>
        <v>4.34</v>
      </c>
      <c r="C93" s="198">
        <f>ROW()-ROW(Prüfkriterien_4[[#Headers],[Spalte3]])</f>
        <v>34</v>
      </c>
      <c r="D93" s="198">
        <f>(Prüfkriterien_4[Spalte2]+40)/10</f>
        <v>7.4</v>
      </c>
      <c r="E93" s="219" t="s">
        <v>171</v>
      </c>
      <c r="F93" s="180" t="s">
        <v>232</v>
      </c>
      <c r="G93" s="174"/>
      <c r="H93" s="30"/>
      <c r="I93" s="30"/>
      <c r="J93" s="30"/>
      <c r="K93" s="30"/>
      <c r="L93" s="30"/>
      <c r="M93" s="37"/>
    </row>
    <row r="94" spans="2:13" x14ac:dyDescent="0.25">
      <c r="B94" s="210" t="s">
        <v>203</v>
      </c>
      <c r="C94" s="211"/>
      <c r="D94" s="211"/>
      <c r="E94" s="211"/>
      <c r="F94" s="211"/>
      <c r="G94" s="211"/>
      <c r="H94" s="211"/>
      <c r="I94" s="211"/>
      <c r="J94" s="211"/>
      <c r="K94" s="211"/>
      <c r="L94" s="211"/>
      <c r="M94" s="212"/>
    </row>
    <row r="95" spans="2:13" hidden="1" x14ac:dyDescent="0.25">
      <c r="B95" s="33" t="s">
        <v>39</v>
      </c>
      <c r="C95" s="34" t="s">
        <v>40</v>
      </c>
      <c r="D95" s="34" t="s">
        <v>41</v>
      </c>
      <c r="E95" s="24" t="s">
        <v>42</v>
      </c>
      <c r="F95" s="25" t="s">
        <v>43</v>
      </c>
      <c r="G95" s="25" t="s">
        <v>46</v>
      </c>
      <c r="H95" s="26" t="s">
        <v>47</v>
      </c>
      <c r="I95" s="26" t="s">
        <v>48</v>
      </c>
      <c r="J95" s="26" t="s">
        <v>49</v>
      </c>
      <c r="K95" s="26" t="s">
        <v>50</v>
      </c>
      <c r="L95" s="26" t="s">
        <v>51</v>
      </c>
      <c r="M95" s="27" t="s">
        <v>52</v>
      </c>
    </row>
    <row r="96" spans="2:13" ht="145.19999999999999" x14ac:dyDescent="0.25">
      <c r="B96" s="207" t="str">
        <f>CONCATENATE("5.",Prüfkriterien_5[[#This Row],[Spalte2]])</f>
        <v>5.1</v>
      </c>
      <c r="C96" s="198">
        <f>ROW()-ROW(Prüfkriterien_5[[#Headers],[Spalte3]])</f>
        <v>1</v>
      </c>
      <c r="D96" s="198">
        <f>(Prüfkriterien_5[Spalte2]+50)/10</f>
        <v>5.0999999999999996</v>
      </c>
      <c r="E96" s="219" t="s">
        <v>204</v>
      </c>
      <c r="F96" s="180" t="s">
        <v>205</v>
      </c>
      <c r="G96" s="180" t="s">
        <v>271</v>
      </c>
      <c r="H96" s="30"/>
      <c r="I96" s="30" t="s">
        <v>36</v>
      </c>
      <c r="J96" s="30" t="s">
        <v>36</v>
      </c>
      <c r="K96" s="30"/>
      <c r="L96" s="30" t="s">
        <v>36</v>
      </c>
      <c r="M96" s="25"/>
    </row>
    <row r="97" spans="2:13" ht="124.95" customHeight="1" x14ac:dyDescent="0.25">
      <c r="B97" s="207" t="str">
        <f>CONCATENATE("5.",Prüfkriterien_5[[#This Row],[Spalte2]])</f>
        <v>5.2</v>
      </c>
      <c r="C97" s="198">
        <f>ROW()-ROW(Prüfkriterien_5[[#Headers],[Spalte3]])</f>
        <v>2</v>
      </c>
      <c r="D97" s="198">
        <f>(Prüfkriterien_5[Spalte2]+50)/10</f>
        <v>5.2</v>
      </c>
      <c r="E97" s="219" t="s">
        <v>206</v>
      </c>
      <c r="F97" s="180" t="s">
        <v>233</v>
      </c>
      <c r="G97" s="180"/>
      <c r="H97" s="30"/>
      <c r="I97" s="30"/>
      <c r="J97" s="30"/>
      <c r="K97" s="30"/>
      <c r="L97" s="30"/>
      <c r="M97" s="37"/>
    </row>
    <row r="98" spans="2:13" ht="224.4" customHeight="1" x14ac:dyDescent="0.25">
      <c r="B98" s="207" t="str">
        <f>CONCATENATE("5.",Prüfkriterien_5[[#This Row],[Spalte2]])</f>
        <v>5.3</v>
      </c>
      <c r="C98" s="198">
        <f>ROW()-ROW(Prüfkriterien_5[[#Headers],[Spalte3]])</f>
        <v>3</v>
      </c>
      <c r="D98" s="198">
        <f>(Prüfkriterien_5[Spalte2]+50)/10</f>
        <v>5.3</v>
      </c>
      <c r="E98" s="219" t="s">
        <v>206</v>
      </c>
      <c r="F98" s="180" t="s">
        <v>207</v>
      </c>
      <c r="G98" s="191" t="s">
        <v>272</v>
      </c>
      <c r="H98" s="30"/>
      <c r="I98" s="30" t="s">
        <v>36</v>
      </c>
      <c r="J98" s="30" t="s">
        <v>36</v>
      </c>
      <c r="K98" s="30"/>
      <c r="L98" s="30"/>
      <c r="M98" s="37"/>
    </row>
    <row r="99" spans="2:13" ht="66" x14ac:dyDescent="0.25">
      <c r="B99" s="207" t="str">
        <f>CONCATENATE("5.",Prüfkriterien_5[[#This Row],[Spalte2]])</f>
        <v>5.4</v>
      </c>
      <c r="C99" s="198">
        <f>ROW()-ROW(Prüfkriterien_5[[#Headers],[Spalte3]])</f>
        <v>4</v>
      </c>
      <c r="D99" s="198">
        <f>(Prüfkriterien_5[Spalte2]+50)/10</f>
        <v>5.4</v>
      </c>
      <c r="E99" s="219" t="s">
        <v>206</v>
      </c>
      <c r="F99" s="180" t="s">
        <v>234</v>
      </c>
      <c r="G99" s="191" t="s">
        <v>235</v>
      </c>
      <c r="H99" s="30"/>
      <c r="I99" s="30"/>
      <c r="J99" s="30"/>
      <c r="K99" s="30"/>
      <c r="L99" s="30"/>
      <c r="M99" s="37"/>
    </row>
    <row r="100" spans="2:13" ht="50.4" customHeight="1" x14ac:dyDescent="0.25">
      <c r="B100" s="207" t="str">
        <f>CONCATENATE("5.",Prüfkriterien_5[[#This Row],[Spalte2]])</f>
        <v>5.5</v>
      </c>
      <c r="C100" s="198">
        <f>ROW()-ROW(Prüfkriterien_5[[#Headers],[Spalte3]])</f>
        <v>5</v>
      </c>
      <c r="D100" s="198">
        <f>(Prüfkriterien_5[Spalte2]+50)/10</f>
        <v>5.5</v>
      </c>
      <c r="E100" s="219" t="s">
        <v>206</v>
      </c>
      <c r="F100" s="180" t="s">
        <v>306</v>
      </c>
      <c r="G100" s="180" t="s">
        <v>307</v>
      </c>
      <c r="H100" s="30"/>
      <c r="I100" s="30"/>
      <c r="J100" s="30"/>
      <c r="K100" s="30"/>
      <c r="L100" s="30"/>
      <c r="M100" s="25"/>
    </row>
    <row r="101" spans="2:13" ht="50.4" customHeight="1" x14ac:dyDescent="0.25">
      <c r="B101" s="207" t="str">
        <f>CONCATENATE("5.",Prüfkriterien_5[[#This Row],[Spalte2]])</f>
        <v>5.6</v>
      </c>
      <c r="C101" s="198">
        <f>ROW()-ROW(Prüfkriterien_5[[#Headers],[Spalte3]])</f>
        <v>6</v>
      </c>
      <c r="D101" s="198">
        <f>(Prüfkriterien_5[Spalte2]+50)/10</f>
        <v>5.6</v>
      </c>
      <c r="E101" s="219" t="s">
        <v>206</v>
      </c>
      <c r="F101" s="200" t="s">
        <v>309</v>
      </c>
      <c r="G101" s="200" t="s">
        <v>308</v>
      </c>
      <c r="H101" s="30"/>
      <c r="I101" s="30"/>
      <c r="J101" s="30"/>
      <c r="K101" s="30"/>
      <c r="L101" s="30"/>
      <c r="M101" s="37"/>
    </row>
    <row r="102" spans="2:13" ht="105.6" x14ac:dyDescent="0.25">
      <c r="B102" s="207" t="str">
        <f>CONCATENATE("5.",Prüfkriterien_5[[#This Row],[Spalte2]])</f>
        <v>5.7</v>
      </c>
      <c r="C102" s="198">
        <f>ROW()-ROW(Prüfkriterien_5[[#Headers],[Spalte3]])</f>
        <v>7</v>
      </c>
      <c r="D102" s="198">
        <f>(Prüfkriterien_5[Spalte2]+50)/10</f>
        <v>5.7</v>
      </c>
      <c r="E102" s="219" t="s">
        <v>206</v>
      </c>
      <c r="F102" s="180" t="s">
        <v>247</v>
      </c>
      <c r="G102" s="180" t="s">
        <v>291</v>
      </c>
      <c r="H102" s="30"/>
      <c r="I102" s="30"/>
      <c r="J102" s="30"/>
      <c r="K102" s="30"/>
      <c r="L102" s="30"/>
      <c r="M102" s="37"/>
    </row>
    <row r="103" spans="2:13" ht="141.6" customHeight="1" x14ac:dyDescent="0.25">
      <c r="B103" s="207" t="str">
        <f>CONCATENATE("5.",Prüfkriterien_5[[#This Row],[Spalte2]])</f>
        <v>5.8</v>
      </c>
      <c r="C103" s="198">
        <f>ROW()-ROW(Prüfkriterien_5[[#Headers],[Spalte3]])</f>
        <v>8</v>
      </c>
      <c r="D103" s="198">
        <f>(Prüfkriterien_5[Spalte2]+50)/10</f>
        <v>5.8</v>
      </c>
      <c r="E103" s="219" t="s">
        <v>206</v>
      </c>
      <c r="F103" s="180" t="s">
        <v>208</v>
      </c>
      <c r="G103" s="180" t="s">
        <v>274</v>
      </c>
      <c r="H103" s="30"/>
      <c r="I103" s="30"/>
      <c r="J103" s="30"/>
      <c r="K103" s="30"/>
      <c r="L103" s="30"/>
      <c r="M103" s="25"/>
    </row>
    <row r="104" spans="2:13" ht="92.4" x14ac:dyDescent="0.25">
      <c r="B104" s="207" t="str">
        <f>CONCATENATE("5.",Prüfkriterien_5[[#This Row],[Spalte2]])</f>
        <v>5.9</v>
      </c>
      <c r="C104" s="198">
        <f>ROW()-ROW(Prüfkriterien_5[[#Headers],[Spalte3]])</f>
        <v>9</v>
      </c>
      <c r="D104" s="198">
        <f>(Prüfkriterien_5[Spalte2]+50)/10</f>
        <v>5.9</v>
      </c>
      <c r="E104" s="219" t="s">
        <v>209</v>
      </c>
      <c r="F104" s="180" t="s">
        <v>210</v>
      </c>
      <c r="G104" s="174" t="s">
        <v>342</v>
      </c>
      <c r="H104" s="30"/>
      <c r="I104" s="30"/>
      <c r="J104" s="30"/>
      <c r="K104" s="30"/>
      <c r="L104" s="30"/>
      <c r="M104" s="25"/>
    </row>
    <row r="105" spans="2:13" ht="105.6" x14ac:dyDescent="0.25">
      <c r="B105" s="207" t="str">
        <f>CONCATENATE("5.",Prüfkriterien_5[[#This Row],[Spalte2]])</f>
        <v>5.10</v>
      </c>
      <c r="C105" s="198">
        <f>ROW()-ROW(Prüfkriterien_5[[#Headers],[Spalte3]])</f>
        <v>10</v>
      </c>
      <c r="D105" s="198">
        <f>(Prüfkriterien_5[Spalte2]+50)/10</f>
        <v>6</v>
      </c>
      <c r="E105" s="219" t="s">
        <v>209</v>
      </c>
      <c r="F105" s="191" t="s">
        <v>236</v>
      </c>
      <c r="G105" s="180" t="s">
        <v>273</v>
      </c>
      <c r="H105" s="30"/>
      <c r="I105" s="30"/>
      <c r="J105" s="30"/>
      <c r="K105" s="30"/>
      <c r="L105" s="30"/>
      <c r="M105" s="37"/>
    </row>
    <row r="106" spans="2:13" ht="198" x14ac:dyDescent="0.25">
      <c r="B106" s="207" t="str">
        <f>CONCATENATE("5.",Prüfkriterien_5[[#This Row],[Spalte2]])</f>
        <v>5.11</v>
      </c>
      <c r="C106" s="198">
        <f>ROW()-ROW(Prüfkriterien_5[[#Headers],[Spalte3]])</f>
        <v>11</v>
      </c>
      <c r="D106" s="198">
        <f>(Prüfkriterien_5[Spalte2]+50)/10</f>
        <v>6.1</v>
      </c>
      <c r="E106" s="219" t="s">
        <v>209</v>
      </c>
      <c r="F106" s="180" t="s">
        <v>292</v>
      </c>
      <c r="G106" s="180" t="s">
        <v>343</v>
      </c>
      <c r="H106" s="30"/>
      <c r="I106" s="30"/>
      <c r="J106" s="30"/>
      <c r="K106" s="30"/>
      <c r="L106" s="30"/>
      <c r="M106" s="25"/>
    </row>
    <row r="107" spans="2:13" x14ac:dyDescent="0.25">
      <c r="B107" s="210" t="s">
        <v>202</v>
      </c>
      <c r="C107" s="211"/>
      <c r="D107" s="211"/>
      <c r="E107" s="211"/>
      <c r="F107" s="211"/>
      <c r="G107" s="211"/>
      <c r="H107" s="211"/>
      <c r="I107" s="211"/>
      <c r="J107" s="211"/>
      <c r="K107" s="211"/>
      <c r="L107" s="211"/>
      <c r="M107" s="212"/>
    </row>
    <row r="108" spans="2:13" hidden="1" x14ac:dyDescent="0.25">
      <c r="B108" s="33" t="s">
        <v>39</v>
      </c>
      <c r="C108" s="34" t="s">
        <v>40</v>
      </c>
      <c r="D108" s="34" t="s">
        <v>41</v>
      </c>
      <c r="E108" s="24" t="s">
        <v>42</v>
      </c>
      <c r="F108" s="25" t="s">
        <v>43</v>
      </c>
      <c r="G108" s="25" t="s">
        <v>46</v>
      </c>
      <c r="H108" s="26" t="s">
        <v>47</v>
      </c>
      <c r="I108" s="26" t="s">
        <v>48</v>
      </c>
      <c r="J108" s="26" t="s">
        <v>49</v>
      </c>
      <c r="K108" s="26" t="s">
        <v>50</v>
      </c>
      <c r="L108" s="26" t="s">
        <v>51</v>
      </c>
      <c r="M108" s="27" t="s">
        <v>52</v>
      </c>
    </row>
    <row r="109" spans="2:13" ht="66" x14ac:dyDescent="0.25">
      <c r="B109" s="207" t="str">
        <f>CONCATENATE("6.",Prüfkriterien_6[[#This Row],[Spalte2]])</f>
        <v>6.1</v>
      </c>
      <c r="C109" s="198">
        <f>ROW()-ROW(Prüfkriterien_6[[#Headers],[Spalte3]])</f>
        <v>1</v>
      </c>
      <c r="D109" s="198">
        <f>(Prüfkriterien_6[Spalte2]+60)/10</f>
        <v>6.1</v>
      </c>
      <c r="E109" s="208" t="s">
        <v>173</v>
      </c>
      <c r="F109" s="227" t="s">
        <v>174</v>
      </c>
      <c r="G109" s="227" t="s">
        <v>175</v>
      </c>
      <c r="H109" s="30"/>
      <c r="I109" s="30"/>
      <c r="J109" s="30"/>
      <c r="K109" s="30"/>
      <c r="L109" s="30"/>
      <c r="M109" s="37"/>
    </row>
    <row r="110" spans="2:13" ht="52.8" x14ac:dyDescent="0.25">
      <c r="B110" s="209" t="str">
        <f>CONCATENATE("6.",Prüfkriterien_6[[#This Row],[Spalte2]])</f>
        <v>6.2</v>
      </c>
      <c r="C110" s="216">
        <f>ROW()-ROW(Prüfkriterien_6[[#Headers],[Spalte3]])</f>
        <v>2</v>
      </c>
      <c r="D110" s="216">
        <f>(Prüfkriterien_6[Spalte2]+60)/10</f>
        <v>6.2</v>
      </c>
      <c r="E110" s="208" t="s">
        <v>173</v>
      </c>
      <c r="F110" s="214" t="s">
        <v>176</v>
      </c>
      <c r="G110" s="227" t="s">
        <v>177</v>
      </c>
      <c r="H110" s="30"/>
      <c r="I110" s="30"/>
      <c r="J110" s="30"/>
      <c r="K110" s="30"/>
      <c r="L110" s="30"/>
      <c r="M110" s="62"/>
    </row>
    <row r="111" spans="2:13" ht="52.8" x14ac:dyDescent="0.25">
      <c r="B111" s="213" t="str">
        <f>CONCATENATE("6.",Prüfkriterien_6[[#This Row],[Spalte2]])</f>
        <v>6.3</v>
      </c>
      <c r="C111" s="189">
        <f>ROW()-ROW(Prüfkriterien_6[[#Headers],[Spalte3]])</f>
        <v>3</v>
      </c>
      <c r="D111" s="189">
        <f>(Prüfkriterien_6[Spalte2]+60)/10</f>
        <v>6.3</v>
      </c>
      <c r="E111" s="208" t="s">
        <v>169</v>
      </c>
      <c r="F111" s="214" t="s">
        <v>178</v>
      </c>
      <c r="G111" s="214" t="s">
        <v>245</v>
      </c>
      <c r="H111" s="65"/>
      <c r="I111" s="65"/>
      <c r="J111" s="65"/>
      <c r="K111" s="65"/>
      <c r="L111" s="65"/>
      <c r="M111" s="64"/>
    </row>
    <row r="112" spans="2:13" ht="105.6" x14ac:dyDescent="0.25">
      <c r="B112" s="213" t="str">
        <f>CONCATENATE("6.",Prüfkriterien_6[[#This Row],[Spalte2]])</f>
        <v>6.4</v>
      </c>
      <c r="C112" s="189">
        <f>ROW()-ROW(Prüfkriterien_6[[#Headers],[Spalte3]])</f>
        <v>4</v>
      </c>
      <c r="D112" s="189">
        <f>(Prüfkriterien_6[Spalte2]+60)/10</f>
        <v>6.4</v>
      </c>
      <c r="E112" s="208" t="s">
        <v>237</v>
      </c>
      <c r="F112" s="214" t="s">
        <v>275</v>
      </c>
      <c r="G112" s="166" t="s">
        <v>238</v>
      </c>
      <c r="H112" s="65"/>
      <c r="I112" s="65"/>
      <c r="J112" s="65"/>
      <c r="K112" s="65"/>
      <c r="L112" s="65"/>
      <c r="M112" s="64"/>
    </row>
    <row r="113" spans="2:13" ht="105.6" x14ac:dyDescent="0.25">
      <c r="B113" s="213" t="str">
        <f>CONCATENATE("6.",Prüfkriterien_6[[#This Row],[Spalte2]])</f>
        <v>6.5</v>
      </c>
      <c r="C113" s="189">
        <f>ROW()-ROW(Prüfkriterien_6[[#Headers],[Spalte3]])</f>
        <v>5</v>
      </c>
      <c r="D113" s="189">
        <f>(Prüfkriterien_6[Spalte2]+60)/10</f>
        <v>6.5</v>
      </c>
      <c r="E113" s="208" t="s">
        <v>179</v>
      </c>
      <c r="F113" s="214" t="s">
        <v>276</v>
      </c>
      <c r="G113" s="214" t="s">
        <v>344</v>
      </c>
      <c r="H113" s="65"/>
      <c r="I113" s="65"/>
      <c r="J113" s="65"/>
      <c r="K113" s="65"/>
      <c r="L113" s="65"/>
      <c r="M113" s="64"/>
    </row>
    <row r="114" spans="2:13" ht="92.4" x14ac:dyDescent="0.25">
      <c r="B114" s="213" t="str">
        <f>CONCATENATE("6.",Prüfkriterien_6[[#This Row],[Spalte2]])</f>
        <v>6.6</v>
      </c>
      <c r="C114" s="189">
        <f>ROW()-ROW(Prüfkriterien_6[[#Headers],[Spalte3]])</f>
        <v>6</v>
      </c>
      <c r="D114" s="189">
        <f>(Prüfkriterien_6[Spalte2]+60)/10</f>
        <v>6.6</v>
      </c>
      <c r="E114" s="208" t="s">
        <v>180</v>
      </c>
      <c r="F114" s="214" t="s">
        <v>181</v>
      </c>
      <c r="G114" s="214" t="s">
        <v>345</v>
      </c>
      <c r="H114" s="65"/>
      <c r="I114" s="65"/>
      <c r="J114" s="65"/>
      <c r="K114" s="65"/>
      <c r="L114" s="65"/>
      <c r="M114" s="64"/>
    </row>
    <row r="115" spans="2:13" ht="105.6" x14ac:dyDescent="0.25">
      <c r="B115" s="213" t="str">
        <f>CONCATENATE("6.",Prüfkriterien_6[[#This Row],[Spalte2]])</f>
        <v>6.7</v>
      </c>
      <c r="C115" s="189">
        <f>ROW()-ROW(Prüfkriterien_6[[#Headers],[Spalte3]])</f>
        <v>7</v>
      </c>
      <c r="D115" s="189">
        <f>(Prüfkriterien_6[Spalte2]+60)/10</f>
        <v>6.7</v>
      </c>
      <c r="E115" s="208" t="s">
        <v>182</v>
      </c>
      <c r="F115" s="214" t="s">
        <v>183</v>
      </c>
      <c r="G115" s="214" t="s">
        <v>346</v>
      </c>
      <c r="H115" s="65"/>
      <c r="I115" s="65"/>
      <c r="J115" s="65"/>
      <c r="K115" s="65"/>
      <c r="L115" s="65"/>
      <c r="M115" s="64"/>
    </row>
    <row r="116" spans="2:13" ht="92.4" x14ac:dyDescent="0.25">
      <c r="B116" s="213" t="str">
        <f>CONCATENATE("6.",Prüfkriterien_6[[#This Row],[Spalte2]])</f>
        <v>6.8</v>
      </c>
      <c r="C116" s="189">
        <f>ROW()-ROW(Prüfkriterien_6[[#Headers],[Spalte3]])</f>
        <v>8</v>
      </c>
      <c r="D116" s="189">
        <f>(Prüfkriterien_6[Spalte2]+60)/10</f>
        <v>6.8</v>
      </c>
      <c r="E116" s="208" t="s">
        <v>184</v>
      </c>
      <c r="F116" s="214" t="s">
        <v>277</v>
      </c>
      <c r="G116" s="214" t="s">
        <v>348</v>
      </c>
      <c r="H116" s="65"/>
      <c r="I116" s="65"/>
      <c r="J116" s="65"/>
      <c r="K116" s="65"/>
      <c r="L116" s="65"/>
      <c r="M116" s="64"/>
    </row>
    <row r="117" spans="2:13" ht="92.4" x14ac:dyDescent="0.25">
      <c r="B117" s="213" t="str">
        <f>CONCATENATE("6.",Prüfkriterien_6[[#This Row],[Spalte2]])</f>
        <v>6.9</v>
      </c>
      <c r="C117" s="189">
        <f>ROW()-ROW(Prüfkriterien_6[[#Headers],[Spalte3]])</f>
        <v>9</v>
      </c>
      <c r="D117" s="189">
        <f>(Prüfkriterien_6[Spalte2]+60)/10</f>
        <v>6.9</v>
      </c>
      <c r="E117" s="208" t="s">
        <v>185</v>
      </c>
      <c r="F117" s="214" t="s">
        <v>278</v>
      </c>
      <c r="G117" s="214" t="s">
        <v>347</v>
      </c>
      <c r="H117" s="65"/>
      <c r="I117" s="65"/>
      <c r="J117" s="65"/>
      <c r="K117" s="65"/>
      <c r="L117" s="65"/>
      <c r="M117" s="64"/>
    </row>
    <row r="118" spans="2:13" ht="105.6" x14ac:dyDescent="0.25">
      <c r="B118" s="207" t="str">
        <f>CONCATENATE("6.",Prüfkriterien_6[[#This Row],[Spalte2]])</f>
        <v>6.10</v>
      </c>
      <c r="C118" s="198">
        <f>ROW()-ROW(Prüfkriterien_6[[#Headers],[Spalte3]])</f>
        <v>10</v>
      </c>
      <c r="D118" s="198">
        <f>(Prüfkriterien_6[Spalte2]+60)/10</f>
        <v>7</v>
      </c>
      <c r="E118" s="208" t="s">
        <v>186</v>
      </c>
      <c r="F118" s="214" t="s">
        <v>279</v>
      </c>
      <c r="G118" s="214" t="s">
        <v>349</v>
      </c>
      <c r="H118" s="30"/>
      <c r="I118" s="30"/>
      <c r="J118" s="30"/>
      <c r="K118" s="30"/>
      <c r="L118" s="30"/>
      <c r="M118" s="37"/>
    </row>
    <row r="119" spans="2:13" x14ac:dyDescent="0.25">
      <c r="B119" s="210" t="s">
        <v>283</v>
      </c>
      <c r="C119" s="211"/>
      <c r="D119" s="211"/>
      <c r="E119" s="211"/>
      <c r="F119" s="211"/>
      <c r="G119" s="211"/>
      <c r="H119" s="211"/>
      <c r="I119" s="211"/>
      <c r="J119" s="211"/>
      <c r="K119" s="211"/>
      <c r="L119" s="211"/>
      <c r="M119" s="212"/>
    </row>
    <row r="120" spans="2:13" hidden="1" x14ac:dyDescent="0.25">
      <c r="B120" s="33" t="s">
        <v>39</v>
      </c>
      <c r="C120" s="34" t="s">
        <v>40</v>
      </c>
      <c r="D120" s="34" t="s">
        <v>41</v>
      </c>
      <c r="E120" s="24" t="s">
        <v>42</v>
      </c>
      <c r="F120" s="25" t="s">
        <v>43</v>
      </c>
      <c r="G120" s="25" t="s">
        <v>46</v>
      </c>
      <c r="H120" s="26" t="s">
        <v>47</v>
      </c>
      <c r="I120" s="26" t="s">
        <v>48</v>
      </c>
      <c r="J120" s="26" t="s">
        <v>49</v>
      </c>
      <c r="K120" s="26" t="s">
        <v>50</v>
      </c>
      <c r="L120" s="26" t="s">
        <v>51</v>
      </c>
      <c r="M120" s="27" t="s">
        <v>52</v>
      </c>
    </row>
    <row r="121" spans="2:13" ht="92.4" x14ac:dyDescent="0.25">
      <c r="B121" s="213" t="str">
        <f>CONCATENATE("7.",Prüfkriterien_7[[#This Row],[Spalte2]])</f>
        <v>7.1</v>
      </c>
      <c r="C121" s="189">
        <f>ROW()-ROW(Prüfkriterien_7[[#Headers],[Spalte3]])</f>
        <v>1</v>
      </c>
      <c r="D121" s="189">
        <f>(Prüfkriterien_7[Spalte2]+70)/10</f>
        <v>7.1</v>
      </c>
      <c r="E121" s="208" t="s">
        <v>120</v>
      </c>
      <c r="F121" s="180" t="s">
        <v>187</v>
      </c>
      <c r="G121" s="180" t="s">
        <v>350</v>
      </c>
      <c r="H121" s="30"/>
      <c r="I121" s="30"/>
      <c r="J121" s="30"/>
      <c r="K121" s="30"/>
      <c r="L121" s="30"/>
      <c r="M121" s="64"/>
    </row>
    <row r="122" spans="2:13" ht="118.8" x14ac:dyDescent="0.25">
      <c r="B122" s="213" t="str">
        <f>CONCATENATE("7.",Prüfkriterien_7[[#This Row],[Spalte2]])</f>
        <v>7.2</v>
      </c>
      <c r="C122" s="189">
        <f>ROW()-ROW(Prüfkriterien_7[[#Headers],[Spalte3]])</f>
        <v>2</v>
      </c>
      <c r="D122" s="189">
        <f>(Prüfkriterien_7[Spalte2]+70)/10</f>
        <v>7.2</v>
      </c>
      <c r="E122" s="208" t="s">
        <v>120</v>
      </c>
      <c r="F122" s="180" t="s">
        <v>188</v>
      </c>
      <c r="G122" s="180" t="s">
        <v>351</v>
      </c>
      <c r="H122" s="30"/>
      <c r="I122" s="30"/>
      <c r="J122" s="30"/>
      <c r="K122" s="30"/>
      <c r="L122" s="30"/>
      <c r="M122" s="64"/>
    </row>
    <row r="123" spans="2:13" ht="105.6" x14ac:dyDescent="0.25">
      <c r="B123" s="213" t="str">
        <f>CONCATENATE("7.",Prüfkriterien_7[[#This Row],[Spalte2]])</f>
        <v>7.3</v>
      </c>
      <c r="C123" s="189">
        <f>ROW()-ROW(Prüfkriterien_7[[#Headers],[Spalte3]])</f>
        <v>3</v>
      </c>
      <c r="D123" s="189">
        <f>(Prüfkriterien_7[Spalte2]+70)/10</f>
        <v>7.3</v>
      </c>
      <c r="E123" s="208" t="s">
        <v>189</v>
      </c>
      <c r="F123" s="180" t="s">
        <v>190</v>
      </c>
      <c r="G123" s="180" t="s">
        <v>352</v>
      </c>
      <c r="H123" s="30"/>
      <c r="I123" s="30"/>
      <c r="J123" s="30"/>
      <c r="K123" s="30"/>
      <c r="L123" s="30"/>
      <c r="M123" s="64"/>
    </row>
    <row r="124" spans="2:13" ht="118.8" x14ac:dyDescent="0.25">
      <c r="B124" s="213" t="str">
        <f>CONCATENATE("7.",Prüfkriterien_7[[#This Row],[Spalte2]])</f>
        <v>7.4</v>
      </c>
      <c r="C124" s="189">
        <f>ROW()-ROW(Prüfkriterien_7[[#Headers],[Spalte3]])</f>
        <v>4</v>
      </c>
      <c r="D124" s="189">
        <f>(Prüfkriterien_7[Spalte2]+70)/10</f>
        <v>7.4</v>
      </c>
      <c r="E124" s="167" t="s">
        <v>112</v>
      </c>
      <c r="F124" s="183" t="s">
        <v>354</v>
      </c>
      <c r="G124" s="180" t="s">
        <v>353</v>
      </c>
      <c r="H124" s="65"/>
      <c r="I124" s="65"/>
      <c r="J124" s="65"/>
      <c r="K124" s="65"/>
      <c r="L124" s="65"/>
      <c r="M124" s="64"/>
    </row>
    <row r="125" spans="2:13" ht="91.2" customHeight="1" x14ac:dyDescent="0.25">
      <c r="B125" s="228" t="str">
        <f>CONCATENATE("7.",Prüfkriterien_7[[#This Row],[Spalte2]])</f>
        <v>7.5</v>
      </c>
      <c r="C125" s="194">
        <f>ROW()-ROW(Prüfkriterien_7[[#Headers],[Spalte3]])</f>
        <v>5</v>
      </c>
      <c r="D125" s="194">
        <f>(Prüfkriterien_7[Spalte2]+70)/10</f>
        <v>7.5</v>
      </c>
      <c r="E125" s="208" t="s">
        <v>191</v>
      </c>
      <c r="F125" s="180" t="s">
        <v>192</v>
      </c>
      <c r="G125" s="180" t="s">
        <v>355</v>
      </c>
      <c r="H125" s="74"/>
      <c r="I125" s="74"/>
      <c r="J125" s="74"/>
      <c r="K125" s="74"/>
      <c r="L125" s="74"/>
      <c r="M125" s="73"/>
    </row>
    <row r="126" spans="2:13" ht="52.8" x14ac:dyDescent="0.25">
      <c r="B126" s="228" t="str">
        <f>CONCATENATE("7.",Prüfkriterien_7[[#This Row],[Spalte2]])</f>
        <v>7.6</v>
      </c>
      <c r="C126" s="194">
        <f>ROW()-ROW(Prüfkriterien_7[[#Headers],[Spalte3]])</f>
        <v>6</v>
      </c>
      <c r="D126" s="194">
        <f>(Prüfkriterien_7[Spalte2]+70)/10</f>
        <v>7.6</v>
      </c>
      <c r="E126" s="208" t="s">
        <v>189</v>
      </c>
      <c r="F126" s="180" t="s">
        <v>356</v>
      </c>
      <c r="G126" s="180" t="s">
        <v>357</v>
      </c>
      <c r="H126" s="65"/>
      <c r="I126" s="65"/>
      <c r="J126" s="65"/>
      <c r="K126" s="65"/>
      <c r="L126" s="65"/>
      <c r="M126" s="64"/>
    </row>
    <row r="127" spans="2:13" ht="92.4" x14ac:dyDescent="0.25">
      <c r="B127" s="228" t="str">
        <f>CONCATENATE("7.",Prüfkriterien_7[[#This Row],[Spalte2]])</f>
        <v>7.7</v>
      </c>
      <c r="C127" s="194">
        <f>ROW()-ROW(Prüfkriterien_7[[#Headers],[Spalte3]])</f>
        <v>7</v>
      </c>
      <c r="D127" s="194">
        <f>(Prüfkriterien_7[Spalte2]+70)/10</f>
        <v>7.7</v>
      </c>
      <c r="E127" s="208" t="s">
        <v>193</v>
      </c>
      <c r="F127" s="180" t="s">
        <v>280</v>
      </c>
      <c r="G127" s="180" t="s">
        <v>358</v>
      </c>
      <c r="H127" s="65"/>
      <c r="I127" s="65"/>
      <c r="J127" s="65"/>
      <c r="K127" s="65"/>
      <c r="L127" s="65"/>
      <c r="M127" s="64"/>
    </row>
    <row r="128" spans="2:13" ht="52.8" x14ac:dyDescent="0.25">
      <c r="B128" s="228" t="str">
        <f>CONCATENATE("7.",Prüfkriterien_7[[#This Row],[Spalte2]])</f>
        <v>7.8</v>
      </c>
      <c r="C128" s="194">
        <f>ROW()-ROW(Prüfkriterien_7[[#Headers],[Spalte3]])</f>
        <v>8</v>
      </c>
      <c r="D128" s="194">
        <f>(Prüfkriterien_7[Spalte2]+70)/10</f>
        <v>7.8</v>
      </c>
      <c r="E128" s="208" t="s">
        <v>194</v>
      </c>
      <c r="F128" s="180" t="s">
        <v>195</v>
      </c>
      <c r="G128" s="180" t="s">
        <v>359</v>
      </c>
      <c r="H128" s="65"/>
      <c r="I128" s="65"/>
      <c r="J128" s="65"/>
      <c r="K128" s="65"/>
      <c r="L128" s="65"/>
      <c r="M128" s="64"/>
    </row>
    <row r="129" spans="2:13" ht="92.4" x14ac:dyDescent="0.25">
      <c r="B129" s="228" t="str">
        <f>CONCATENATE("7.",Prüfkriterien_7[[#This Row],[Spalte2]])</f>
        <v>7.9</v>
      </c>
      <c r="C129" s="194">
        <f>ROW()-ROW(Prüfkriterien_7[[#Headers],[Spalte3]])</f>
        <v>9</v>
      </c>
      <c r="D129" s="194">
        <f>(Prüfkriterien_7[Spalte2]+70)/10</f>
        <v>7.9</v>
      </c>
      <c r="E129" s="208" t="s">
        <v>194</v>
      </c>
      <c r="F129" s="180" t="s">
        <v>196</v>
      </c>
      <c r="G129" s="180" t="s">
        <v>360</v>
      </c>
      <c r="H129" s="65"/>
      <c r="I129" s="65"/>
      <c r="J129" s="65"/>
      <c r="K129" s="65"/>
      <c r="L129" s="65"/>
      <c r="M129" s="64"/>
    </row>
    <row r="130" spans="2:13" ht="52.8" x14ac:dyDescent="0.25">
      <c r="B130" s="228" t="str">
        <f>CONCATENATE("7.",Prüfkriterien_7[[#This Row],[Spalte2]])</f>
        <v>7.10</v>
      </c>
      <c r="C130" s="194">
        <f>ROW()-ROW(Prüfkriterien_7[[#Headers],[Spalte3]])</f>
        <v>10</v>
      </c>
      <c r="D130" s="194">
        <f>(Prüfkriterien_7[Spalte2]+70)/10</f>
        <v>8</v>
      </c>
      <c r="E130" s="208" t="s">
        <v>194</v>
      </c>
      <c r="F130" s="174" t="s">
        <v>197</v>
      </c>
      <c r="G130" s="166" t="s">
        <v>361</v>
      </c>
      <c r="H130" s="65"/>
      <c r="I130" s="65" t="s">
        <v>36</v>
      </c>
      <c r="J130" s="65" t="s">
        <v>36</v>
      </c>
      <c r="K130" s="65"/>
      <c r="L130" s="65"/>
      <c r="M130" s="64"/>
    </row>
    <row r="131" spans="2:13" ht="50.4" customHeight="1" x14ac:dyDescent="0.25">
      <c r="B131" s="228" t="str">
        <f>CONCATENATE("7.",Prüfkriterien_7[[#This Row],[Spalte2]])</f>
        <v>7.11</v>
      </c>
      <c r="C131" s="194">
        <f>ROW()-ROW(Prüfkriterien_7[[#Headers],[Spalte3]])</f>
        <v>11</v>
      </c>
      <c r="D131" s="194">
        <f>(Prüfkriterien_7[Spalte2]+70)/10</f>
        <v>8.1</v>
      </c>
      <c r="E131" s="208" t="s">
        <v>194</v>
      </c>
      <c r="F131" s="180" t="s">
        <v>198</v>
      </c>
      <c r="G131" s="180" t="s">
        <v>362</v>
      </c>
      <c r="H131" s="65"/>
      <c r="I131" s="65"/>
      <c r="J131" s="65"/>
      <c r="K131" s="65"/>
      <c r="L131" s="65"/>
      <c r="M131" s="64"/>
    </row>
    <row r="132" spans="2:13" ht="50.4" customHeight="1" x14ac:dyDescent="0.25">
      <c r="B132" s="228" t="str">
        <f>CONCATENATE("7.",Prüfkriterien_7[[#This Row],[Spalte2]])</f>
        <v>7.12</v>
      </c>
      <c r="C132" s="194">
        <f>ROW()-ROW(Prüfkriterien_7[[#Headers],[Spalte3]])</f>
        <v>12</v>
      </c>
      <c r="D132" s="194">
        <f>(Prüfkriterien_7[Spalte2]+70)/10</f>
        <v>8.1999999999999993</v>
      </c>
      <c r="E132" s="208" t="s">
        <v>194</v>
      </c>
      <c r="F132" s="180" t="s">
        <v>199</v>
      </c>
      <c r="G132" s="180" t="s">
        <v>363</v>
      </c>
      <c r="H132" s="65"/>
      <c r="I132" s="65"/>
      <c r="J132" s="65"/>
      <c r="K132" s="65"/>
      <c r="L132" s="65"/>
      <c r="M132" s="64"/>
    </row>
    <row r="133" spans="2:13" hidden="1" x14ac:dyDescent="0.25">
      <c r="B133" s="136" t="s">
        <v>282</v>
      </c>
      <c r="C133" s="137"/>
      <c r="D133" s="137"/>
      <c r="E133" s="137"/>
      <c r="F133" s="137"/>
      <c r="G133" s="137"/>
      <c r="H133" s="137"/>
      <c r="I133" s="137"/>
      <c r="J133" s="137"/>
      <c r="K133" s="137"/>
      <c r="L133" s="137"/>
      <c r="M133" s="138"/>
    </row>
    <row r="134" spans="2:13" hidden="1" x14ac:dyDescent="0.25">
      <c r="B134" s="33" t="s">
        <v>39</v>
      </c>
      <c r="C134" s="34" t="s">
        <v>40</v>
      </c>
      <c r="D134" s="34" t="s">
        <v>41</v>
      </c>
      <c r="E134" s="24" t="s">
        <v>42</v>
      </c>
      <c r="F134" s="25" t="s">
        <v>43</v>
      </c>
      <c r="G134" s="25" t="s">
        <v>46</v>
      </c>
      <c r="H134" s="26" t="s">
        <v>47</v>
      </c>
      <c r="I134" s="26" t="s">
        <v>48</v>
      </c>
      <c r="J134" s="26" t="s">
        <v>49</v>
      </c>
      <c r="K134" s="26" t="s">
        <v>50</v>
      </c>
      <c r="L134" s="26" t="s">
        <v>51</v>
      </c>
      <c r="M134" s="27" t="s">
        <v>52</v>
      </c>
    </row>
    <row r="135" spans="2:13" hidden="1" x14ac:dyDescent="0.25">
      <c r="B135" s="69"/>
      <c r="C135" s="63"/>
      <c r="D135" s="63"/>
      <c r="E135" s="24"/>
      <c r="F135" s="67"/>
      <c r="G135" s="67"/>
      <c r="H135" s="65"/>
      <c r="I135" s="65"/>
      <c r="J135" s="65"/>
      <c r="K135" s="65"/>
      <c r="L135" s="65"/>
      <c r="M135" s="64"/>
    </row>
    <row r="136" spans="2:13" hidden="1" x14ac:dyDescent="0.25">
      <c r="B136" s="69"/>
      <c r="C136" s="63"/>
      <c r="D136" s="63"/>
      <c r="E136" s="24"/>
      <c r="F136" s="67"/>
      <c r="G136" s="67"/>
      <c r="H136" s="65"/>
      <c r="I136" s="65"/>
      <c r="J136" s="65"/>
      <c r="K136" s="65"/>
      <c r="L136" s="65"/>
      <c r="M136" s="64"/>
    </row>
    <row r="137" spans="2:13" hidden="1" x14ac:dyDescent="0.25">
      <c r="B137" s="69"/>
      <c r="C137" s="63"/>
      <c r="D137" s="63"/>
      <c r="E137" s="24"/>
      <c r="F137" s="70"/>
      <c r="G137" s="67"/>
      <c r="H137" s="65"/>
      <c r="I137" s="65"/>
      <c r="J137" s="65"/>
      <c r="K137" s="65"/>
      <c r="L137" s="65"/>
      <c r="M137" s="64"/>
    </row>
    <row r="138" spans="2:13" hidden="1" x14ac:dyDescent="0.25">
      <c r="B138" s="69"/>
      <c r="C138" s="63"/>
      <c r="D138" s="63"/>
      <c r="E138" s="24"/>
      <c r="F138" s="68"/>
      <c r="G138" s="67"/>
      <c r="H138" s="65"/>
      <c r="I138" s="65"/>
      <c r="J138" s="65"/>
      <c r="K138" s="65"/>
      <c r="L138" s="65"/>
      <c r="M138" s="64"/>
    </row>
    <row r="139" spans="2:13" hidden="1" x14ac:dyDescent="0.25">
      <c r="B139" s="69"/>
      <c r="C139" s="63"/>
      <c r="D139" s="63"/>
      <c r="E139" s="24"/>
      <c r="F139" s="67"/>
      <c r="G139" s="67"/>
      <c r="H139" s="65"/>
      <c r="I139" s="65"/>
      <c r="J139" s="65"/>
      <c r="K139" s="65"/>
      <c r="L139" s="65"/>
      <c r="M139" s="64"/>
    </row>
    <row r="140" spans="2:13" hidden="1" x14ac:dyDescent="0.25">
      <c r="B140" s="69"/>
      <c r="C140" s="63"/>
      <c r="D140" s="63"/>
      <c r="E140" s="24"/>
      <c r="F140" s="67"/>
      <c r="G140" s="67"/>
      <c r="H140" s="65"/>
      <c r="I140" s="65"/>
      <c r="J140" s="65"/>
      <c r="K140" s="65"/>
      <c r="L140" s="65"/>
      <c r="M140" s="64"/>
    </row>
    <row r="141" spans="2:13" hidden="1" x14ac:dyDescent="0.25">
      <c r="B141" s="69"/>
      <c r="C141" s="63"/>
      <c r="D141" s="63"/>
      <c r="E141" s="24"/>
      <c r="F141" s="68"/>
      <c r="G141" s="25"/>
      <c r="H141" s="65"/>
      <c r="I141" s="65"/>
      <c r="J141" s="65"/>
      <c r="K141" s="65"/>
      <c r="L141" s="65"/>
      <c r="M141" s="64"/>
    </row>
    <row r="142" spans="2:13" hidden="1" x14ac:dyDescent="0.25">
      <c r="B142" s="69"/>
      <c r="C142" s="63"/>
      <c r="D142" s="63"/>
      <c r="E142" s="24"/>
      <c r="F142" s="67"/>
      <c r="G142" s="67"/>
      <c r="H142" s="65"/>
      <c r="I142" s="65"/>
      <c r="J142" s="65"/>
      <c r="K142" s="65"/>
      <c r="L142" s="65"/>
      <c r="M142" s="64"/>
    </row>
    <row r="143" spans="2:13" hidden="1" x14ac:dyDescent="0.25">
      <c r="B143" s="69"/>
      <c r="C143" s="63"/>
      <c r="D143" s="63"/>
      <c r="E143" s="24"/>
      <c r="F143" s="67"/>
      <c r="G143" s="67"/>
      <c r="H143" s="65"/>
      <c r="I143" s="65"/>
      <c r="J143" s="65"/>
      <c r="K143" s="65"/>
      <c r="L143" s="65"/>
      <c r="M143" s="64"/>
    </row>
    <row r="144" spans="2:13" hidden="1" x14ac:dyDescent="0.25">
      <c r="B144" s="33"/>
      <c r="C144" s="34"/>
      <c r="D144" s="34"/>
      <c r="E144" s="24"/>
      <c r="F144" s="67"/>
      <c r="G144" s="67"/>
      <c r="H144" s="30"/>
      <c r="I144" s="30"/>
      <c r="J144" s="30"/>
      <c r="K144" s="30"/>
      <c r="L144" s="30"/>
      <c r="M144" s="37"/>
    </row>
    <row r="145" spans="2:13" hidden="1" x14ac:dyDescent="0.25">
      <c r="B145" s="136"/>
      <c r="C145" s="137"/>
      <c r="D145" s="137"/>
      <c r="E145" s="137"/>
      <c r="F145" s="137"/>
      <c r="G145" s="137"/>
      <c r="H145" s="137"/>
      <c r="I145" s="137"/>
      <c r="J145" s="137"/>
      <c r="K145" s="137"/>
      <c r="L145" s="137"/>
      <c r="M145" s="138"/>
    </row>
    <row r="146" spans="2:13" hidden="1" x14ac:dyDescent="0.25">
      <c r="B146" s="33" t="s">
        <v>39</v>
      </c>
      <c r="C146" s="34" t="s">
        <v>40</v>
      </c>
      <c r="D146" s="34" t="s">
        <v>41</v>
      </c>
      <c r="E146" s="24" t="s">
        <v>42</v>
      </c>
      <c r="F146" s="25" t="s">
        <v>43</v>
      </c>
      <c r="G146" s="25" t="s">
        <v>46</v>
      </c>
      <c r="H146" s="26" t="s">
        <v>47</v>
      </c>
      <c r="I146" s="26" t="s">
        <v>48</v>
      </c>
      <c r="J146" s="26" t="s">
        <v>49</v>
      </c>
      <c r="K146" s="26" t="s">
        <v>50</v>
      </c>
      <c r="L146" s="26" t="s">
        <v>51</v>
      </c>
      <c r="M146" s="27" t="s">
        <v>52</v>
      </c>
    </row>
    <row r="147" spans="2:13" hidden="1" x14ac:dyDescent="0.25">
      <c r="B147" s="33"/>
      <c r="C147" s="34"/>
      <c r="D147" s="34"/>
      <c r="E147" s="24"/>
      <c r="F147" s="67"/>
      <c r="G147" s="67"/>
      <c r="H147" s="50"/>
      <c r="I147" s="50"/>
      <c r="J147" s="50"/>
      <c r="K147" s="50"/>
      <c r="L147" s="50"/>
      <c r="M147" s="37"/>
    </row>
    <row r="148" spans="2:13" hidden="1" x14ac:dyDescent="0.25">
      <c r="B148" s="136" t="s">
        <v>64</v>
      </c>
      <c r="C148" s="137"/>
      <c r="D148" s="137"/>
      <c r="E148" s="137"/>
      <c r="F148" s="137"/>
      <c r="G148" s="137"/>
      <c r="H148" s="137"/>
      <c r="I148" s="137"/>
      <c r="J148" s="137"/>
      <c r="K148" s="137"/>
      <c r="L148" s="137"/>
      <c r="M148" s="138"/>
    </row>
    <row r="149" spans="2:13" hidden="1" x14ac:dyDescent="0.25">
      <c r="B149" s="33" t="s">
        <v>39</v>
      </c>
      <c r="C149" s="34" t="s">
        <v>40</v>
      </c>
      <c r="D149" s="34" t="s">
        <v>41</v>
      </c>
      <c r="E149" s="24" t="s">
        <v>42</v>
      </c>
      <c r="F149" s="25" t="s">
        <v>43</v>
      </c>
      <c r="G149" s="25" t="s">
        <v>46</v>
      </c>
      <c r="H149" s="26" t="s">
        <v>47</v>
      </c>
      <c r="I149" s="26" t="s">
        <v>48</v>
      </c>
      <c r="J149" s="26" t="s">
        <v>49</v>
      </c>
      <c r="K149" s="26" t="s">
        <v>50</v>
      </c>
      <c r="L149" s="26" t="s">
        <v>51</v>
      </c>
      <c r="M149" s="27" t="s">
        <v>52</v>
      </c>
    </row>
    <row r="150" spans="2:13" hidden="1" x14ac:dyDescent="0.25">
      <c r="B150" s="33" t="str">
        <f>CONCATENATE("10.",Prüfkriterien_10[[#This Row],[Spalte2]])</f>
        <v>10.1</v>
      </c>
      <c r="C150" s="34">
        <f>ROW()-ROW(Prüfkriterien_10[[#Headers],[Spalte3]])</f>
        <v>1</v>
      </c>
      <c r="D150" s="34">
        <f>(Prüfkriterien_10[Spalte2]+100)/10</f>
        <v>10.1</v>
      </c>
      <c r="E150" s="24"/>
      <c r="F150" s="25"/>
      <c r="G150" s="25"/>
      <c r="H150" s="50"/>
      <c r="I150" s="50"/>
      <c r="J150" s="50"/>
      <c r="K150" s="50"/>
      <c r="L150" s="50"/>
      <c r="M150" s="37"/>
    </row>
    <row r="151" spans="2:13" hidden="1" x14ac:dyDescent="0.25">
      <c r="B151" s="42" t="str">
        <f>CONCATENATE("10.",Prüfkriterien_10[[#This Row],[Spalte2]])</f>
        <v>10.2</v>
      </c>
      <c r="C151" s="43">
        <f>ROW()-ROW(Prüfkriterien_10[[#Headers],[Spalte3]])</f>
        <v>2</v>
      </c>
      <c r="D151" s="43">
        <f>(Prüfkriterien_10[Spalte2]+100)/10</f>
        <v>10.199999999999999</v>
      </c>
      <c r="E151" s="44"/>
      <c r="F151" s="45"/>
      <c r="G151" s="45"/>
      <c r="H151" s="50"/>
      <c r="I151" s="50"/>
      <c r="J151" s="50"/>
      <c r="K151" s="50"/>
      <c r="L151" s="50"/>
      <c r="M151" s="62"/>
    </row>
    <row r="152" spans="2:13" hidden="1" x14ac:dyDescent="0.25">
      <c r="B152" s="33" t="str">
        <f>CONCATENATE("10.",Prüfkriterien_10[[#This Row],[Spalte2]])</f>
        <v>10.3</v>
      </c>
      <c r="C152" s="34">
        <f>ROW()-ROW(Prüfkriterien_10[[#Headers],[Spalte3]])</f>
        <v>3</v>
      </c>
      <c r="D152" s="34">
        <f>(Prüfkriterien_10[Spalte2]+100)/10</f>
        <v>10.3</v>
      </c>
      <c r="E152" s="24"/>
      <c r="F152" s="25"/>
      <c r="G152" s="25"/>
      <c r="H152" s="50"/>
      <c r="I152" s="50"/>
      <c r="J152" s="50"/>
      <c r="K152" s="50"/>
      <c r="L152" s="50"/>
      <c r="M152" s="37"/>
    </row>
    <row r="153" spans="2:13" hidden="1" x14ac:dyDescent="0.25">
      <c r="B153" s="33" t="str">
        <f>CONCATENATE("10.",Prüfkriterien_10[[#This Row],[Spalte2]])</f>
        <v>10.4</v>
      </c>
      <c r="C153" s="34">
        <f>ROW()-ROW(Prüfkriterien_10[[#Headers],[Spalte3]])</f>
        <v>4</v>
      </c>
      <c r="D153" s="34">
        <f>(Prüfkriterien_10[Spalte2]+100)/10</f>
        <v>10.4</v>
      </c>
      <c r="E153" s="24"/>
      <c r="F153" s="25"/>
      <c r="G153" s="25"/>
      <c r="H153" s="50"/>
      <c r="I153" s="50"/>
      <c r="J153" s="50"/>
      <c r="K153" s="50"/>
      <c r="L153" s="50"/>
      <c r="M153" s="37"/>
    </row>
    <row r="154" spans="2:13" hidden="1" x14ac:dyDescent="0.25">
      <c r="B154" s="42" t="str">
        <f>CONCATENATE("10.",Prüfkriterien_10[[#This Row],[Spalte2]])</f>
        <v>10.5</v>
      </c>
      <c r="C154" s="43">
        <f>ROW()-ROW(Prüfkriterien_10[[#Headers],[Spalte3]])</f>
        <v>5</v>
      </c>
      <c r="D154" s="43">
        <f>(Prüfkriterien_10[Spalte2]+100)/10</f>
        <v>10.5</v>
      </c>
      <c r="E154" s="44"/>
      <c r="F154" s="45"/>
      <c r="G154" s="45"/>
      <c r="H154" s="50"/>
      <c r="I154" s="50"/>
      <c r="J154" s="50"/>
      <c r="K154" s="50"/>
      <c r="L154" s="50"/>
      <c r="M154" s="62"/>
    </row>
    <row r="155" spans="2:13" hidden="1" x14ac:dyDescent="0.25">
      <c r="B155" s="136" t="s">
        <v>65</v>
      </c>
      <c r="C155" s="137"/>
      <c r="D155" s="137"/>
      <c r="E155" s="137"/>
      <c r="F155" s="137"/>
      <c r="G155" s="137"/>
      <c r="H155" s="137"/>
      <c r="I155" s="137"/>
      <c r="J155" s="137"/>
      <c r="K155" s="137"/>
      <c r="L155" s="137"/>
      <c r="M155" s="138"/>
    </row>
    <row r="156" spans="2:13" hidden="1" x14ac:dyDescent="0.25">
      <c r="B156" s="33" t="s">
        <v>39</v>
      </c>
      <c r="C156" s="34" t="s">
        <v>40</v>
      </c>
      <c r="D156" s="34" t="s">
        <v>41</v>
      </c>
      <c r="E156" s="24" t="s">
        <v>42</v>
      </c>
      <c r="F156" s="25" t="s">
        <v>43</v>
      </c>
      <c r="G156" s="25" t="s">
        <v>46</v>
      </c>
      <c r="H156" s="26" t="s">
        <v>47</v>
      </c>
      <c r="I156" s="26" t="s">
        <v>48</v>
      </c>
      <c r="J156" s="26" t="s">
        <v>49</v>
      </c>
      <c r="K156" s="26" t="s">
        <v>50</v>
      </c>
      <c r="L156" s="26" t="s">
        <v>51</v>
      </c>
      <c r="M156" s="27" t="s">
        <v>52</v>
      </c>
    </row>
    <row r="157" spans="2:13" hidden="1" x14ac:dyDescent="0.25">
      <c r="B157" s="33" t="str">
        <f>CONCATENATE("11.",Prüfkriterien_11[[#This Row],[Spalte2]])</f>
        <v>11.1</v>
      </c>
      <c r="C157" s="34">
        <f>ROW()-ROW(Prüfkriterien_11[[#Headers],[Spalte3]])</f>
        <v>1</v>
      </c>
      <c r="D157" s="34">
        <f>(Prüfkriterien_11[Spalte2]+110)/10</f>
        <v>11.1</v>
      </c>
      <c r="E157" s="24"/>
      <c r="F157" s="25"/>
      <c r="G157" s="25"/>
      <c r="H157" s="50"/>
      <c r="I157" s="50"/>
      <c r="J157" s="50"/>
      <c r="K157" s="50"/>
      <c r="L157" s="50"/>
      <c r="M157" s="37"/>
    </row>
    <row r="158" spans="2:13" hidden="1" x14ac:dyDescent="0.25">
      <c r="B158" s="42" t="str">
        <f>CONCATENATE("11.",Prüfkriterien_11[[#This Row],[Spalte2]])</f>
        <v>11.2</v>
      </c>
      <c r="C158" s="43">
        <f>ROW()-ROW(Prüfkriterien_11[[#Headers],[Spalte3]])</f>
        <v>2</v>
      </c>
      <c r="D158" s="43">
        <f>(Prüfkriterien_11[Spalte2]+110)/10</f>
        <v>11.2</v>
      </c>
      <c r="E158" s="44"/>
      <c r="F158" s="45"/>
      <c r="G158" s="45"/>
      <c r="H158" s="50"/>
      <c r="I158" s="50"/>
      <c r="J158" s="50"/>
      <c r="K158" s="50"/>
      <c r="L158" s="50"/>
      <c r="M158" s="62"/>
    </row>
    <row r="159" spans="2:13" hidden="1" x14ac:dyDescent="0.25">
      <c r="B159" s="33" t="str">
        <f>CONCATENATE("11.",Prüfkriterien_11[[#This Row],[Spalte2]])</f>
        <v>11.3</v>
      </c>
      <c r="C159" s="34">
        <f>ROW()-ROW(Prüfkriterien_11[[#Headers],[Spalte3]])</f>
        <v>3</v>
      </c>
      <c r="D159" s="34">
        <f>(Prüfkriterien_11[Spalte2]+110)/10</f>
        <v>11.3</v>
      </c>
      <c r="E159" s="24"/>
      <c r="F159" s="25"/>
      <c r="G159" s="25"/>
      <c r="H159" s="50"/>
      <c r="I159" s="50"/>
      <c r="J159" s="50"/>
      <c r="K159" s="50"/>
      <c r="L159" s="50"/>
      <c r="M159" s="37"/>
    </row>
    <row r="160" spans="2:13" hidden="1" x14ac:dyDescent="0.25">
      <c r="B160" s="33" t="str">
        <f>CONCATENATE("11.",Prüfkriterien_11[[#This Row],[Spalte2]])</f>
        <v>11.4</v>
      </c>
      <c r="C160" s="34">
        <f>ROW()-ROW(Prüfkriterien_11[[#Headers],[Spalte3]])</f>
        <v>4</v>
      </c>
      <c r="D160" s="34">
        <f>(Prüfkriterien_11[Spalte2]+110)/10</f>
        <v>11.4</v>
      </c>
      <c r="E160" s="24"/>
      <c r="F160" s="25"/>
      <c r="G160" s="25"/>
      <c r="H160" s="50"/>
      <c r="I160" s="50"/>
      <c r="J160" s="50"/>
      <c r="K160" s="50"/>
      <c r="L160" s="50"/>
      <c r="M160" s="37"/>
    </row>
    <row r="161" spans="2:13" hidden="1" x14ac:dyDescent="0.25">
      <c r="B161" s="42" t="str">
        <f>CONCATENATE("11.",Prüfkriterien_11[[#This Row],[Spalte2]])</f>
        <v>11.5</v>
      </c>
      <c r="C161" s="43">
        <f>ROW()-ROW(Prüfkriterien_11[[#Headers],[Spalte3]])</f>
        <v>5</v>
      </c>
      <c r="D161" s="43">
        <f>(Prüfkriterien_11[Spalte2]+110)/10</f>
        <v>11.5</v>
      </c>
      <c r="E161" s="44"/>
      <c r="F161" s="45"/>
      <c r="G161" s="45"/>
      <c r="H161" s="50"/>
      <c r="I161" s="50"/>
      <c r="J161" s="50"/>
      <c r="K161" s="50"/>
      <c r="L161" s="50"/>
      <c r="M161" s="62"/>
    </row>
    <row r="162" spans="2:13" hidden="1" x14ac:dyDescent="0.25">
      <c r="B162" s="136" t="s">
        <v>80</v>
      </c>
      <c r="C162" s="137"/>
      <c r="D162" s="137"/>
      <c r="E162" s="137"/>
      <c r="F162" s="137"/>
      <c r="G162" s="137"/>
      <c r="H162" s="137"/>
      <c r="I162" s="137"/>
      <c r="J162" s="137"/>
      <c r="K162" s="137"/>
      <c r="L162" s="137"/>
      <c r="M162" s="138"/>
    </row>
    <row r="163" spans="2:13" hidden="1" x14ac:dyDescent="0.25">
      <c r="B163" s="33" t="s">
        <v>39</v>
      </c>
      <c r="C163" s="34" t="s">
        <v>40</v>
      </c>
      <c r="D163" s="34" t="s">
        <v>41</v>
      </c>
      <c r="E163" s="24" t="s">
        <v>42</v>
      </c>
      <c r="F163" s="25" t="s">
        <v>43</v>
      </c>
      <c r="G163" s="25" t="s">
        <v>46</v>
      </c>
      <c r="H163" s="26" t="s">
        <v>47</v>
      </c>
      <c r="I163" s="26" t="s">
        <v>48</v>
      </c>
      <c r="J163" s="26" t="s">
        <v>49</v>
      </c>
      <c r="K163" s="26" t="s">
        <v>50</v>
      </c>
      <c r="L163" s="26" t="s">
        <v>51</v>
      </c>
      <c r="M163" s="27" t="s">
        <v>52</v>
      </c>
    </row>
    <row r="164" spans="2:13" hidden="1" x14ac:dyDescent="0.25">
      <c r="B164" s="33" t="str">
        <f>CONCATENATE("12.",Prüfkriterien_1114[[#This Row],[Spalte2]])</f>
        <v>12.1</v>
      </c>
      <c r="C164" s="34">
        <f>ROW()-ROW(Prüfkriterien_1114[[#Headers],[Spalte3]])</f>
        <v>1</v>
      </c>
      <c r="D164" s="34">
        <f>(Prüfkriterien_1114[Spalte2]+120)/10</f>
        <v>12.1</v>
      </c>
      <c r="E164" s="24"/>
      <c r="F164" s="25"/>
      <c r="G164" s="25"/>
      <c r="H164" s="50"/>
      <c r="I164" s="50"/>
      <c r="J164" s="50"/>
      <c r="K164" s="50"/>
      <c r="L164" s="50"/>
      <c r="M164" s="37"/>
    </row>
    <row r="165" spans="2:13" hidden="1" x14ac:dyDescent="0.25">
      <c r="B165" s="42" t="str">
        <f>CONCATENATE("12.",Prüfkriterien_1114[[#This Row],[Spalte2]])</f>
        <v>12.2</v>
      </c>
      <c r="C165" s="43">
        <f>ROW()-ROW(Prüfkriterien_1114[[#Headers],[Spalte3]])</f>
        <v>2</v>
      </c>
      <c r="D165" s="43">
        <f>(Prüfkriterien_1114[Spalte2]+120)/10</f>
        <v>12.2</v>
      </c>
      <c r="E165" s="44"/>
      <c r="F165" s="45"/>
      <c r="G165" s="45"/>
      <c r="H165" s="50"/>
      <c r="I165" s="50"/>
      <c r="J165" s="50"/>
      <c r="K165" s="50"/>
      <c r="L165" s="50"/>
      <c r="M165" s="62"/>
    </row>
    <row r="166" spans="2:13" hidden="1" x14ac:dyDescent="0.25">
      <c r="B166" s="33" t="str">
        <f>CONCATENATE("12.",Prüfkriterien_1114[[#This Row],[Spalte2]])</f>
        <v>12.3</v>
      </c>
      <c r="C166" s="34">
        <f>ROW()-ROW(Prüfkriterien_1114[[#Headers],[Spalte3]])</f>
        <v>3</v>
      </c>
      <c r="D166" s="34">
        <f>(Prüfkriterien_1114[Spalte2]+120)/10</f>
        <v>12.3</v>
      </c>
      <c r="E166" s="24"/>
      <c r="F166" s="25"/>
      <c r="G166" s="25"/>
      <c r="H166" s="50"/>
      <c r="I166" s="50"/>
      <c r="J166" s="50"/>
      <c r="K166" s="50"/>
      <c r="L166" s="50"/>
      <c r="M166" s="37"/>
    </row>
    <row r="167" spans="2:13" hidden="1" x14ac:dyDescent="0.25">
      <c r="B167" s="33" t="str">
        <f>CONCATENATE("12.",Prüfkriterien_1114[[#This Row],[Spalte2]])</f>
        <v>12.4</v>
      </c>
      <c r="C167" s="34">
        <f>ROW()-ROW(Prüfkriterien_1114[[#Headers],[Spalte3]])</f>
        <v>4</v>
      </c>
      <c r="D167" s="34">
        <f>(Prüfkriterien_1114[Spalte2]+120)/10</f>
        <v>12.4</v>
      </c>
      <c r="E167" s="24"/>
      <c r="F167" s="25"/>
      <c r="G167" s="25"/>
      <c r="H167" s="50"/>
      <c r="I167" s="50"/>
      <c r="J167" s="50"/>
      <c r="K167" s="50"/>
      <c r="L167" s="50"/>
      <c r="M167" s="37"/>
    </row>
    <row r="168" spans="2:13" hidden="1" x14ac:dyDescent="0.25">
      <c r="B168" s="42" t="str">
        <f>CONCATENATE("12.",Prüfkriterien_1114[[#This Row],[Spalte2]])</f>
        <v>12.5</v>
      </c>
      <c r="C168" s="43">
        <f>ROW()-ROW(Prüfkriterien_1114[[#Headers],[Spalte3]])</f>
        <v>5</v>
      </c>
      <c r="D168" s="43">
        <f>(Prüfkriterien_1114[Spalte2]+120)/10</f>
        <v>12.5</v>
      </c>
      <c r="E168" s="44"/>
      <c r="F168" s="45"/>
      <c r="G168" s="45"/>
      <c r="H168" s="50"/>
      <c r="I168" s="50"/>
      <c r="J168" s="50"/>
      <c r="K168" s="50"/>
      <c r="L168" s="50"/>
      <c r="M168" s="62"/>
    </row>
    <row r="169" spans="2:13" hidden="1" x14ac:dyDescent="0.25">
      <c r="B169" s="136" t="s">
        <v>81</v>
      </c>
      <c r="C169" s="137"/>
      <c r="D169" s="137"/>
      <c r="E169" s="137"/>
      <c r="F169" s="137"/>
      <c r="G169" s="137"/>
      <c r="H169" s="137"/>
      <c r="I169" s="137"/>
      <c r="J169" s="137"/>
      <c r="K169" s="137"/>
      <c r="L169" s="137"/>
      <c r="M169" s="138"/>
    </row>
    <row r="170" spans="2:13" hidden="1" x14ac:dyDescent="0.25">
      <c r="B170" s="33" t="s">
        <v>39</v>
      </c>
      <c r="C170" s="34" t="s">
        <v>40</v>
      </c>
      <c r="D170" s="34" t="s">
        <v>41</v>
      </c>
      <c r="E170" s="24" t="s">
        <v>42</v>
      </c>
      <c r="F170" s="25" t="s">
        <v>43</v>
      </c>
      <c r="G170" s="25" t="s">
        <v>46</v>
      </c>
      <c r="H170" s="26" t="s">
        <v>47</v>
      </c>
      <c r="I170" s="26" t="s">
        <v>48</v>
      </c>
      <c r="J170" s="26" t="s">
        <v>49</v>
      </c>
      <c r="K170" s="26" t="s">
        <v>50</v>
      </c>
      <c r="L170" s="26" t="s">
        <v>51</v>
      </c>
      <c r="M170" s="27" t="s">
        <v>52</v>
      </c>
    </row>
    <row r="171" spans="2:13" hidden="1" x14ac:dyDescent="0.25">
      <c r="B171" s="33" t="str">
        <f>CONCATENATE("13.",Prüfkriterien_1115[[#This Row],[Spalte2]])</f>
        <v>13.1</v>
      </c>
      <c r="C171" s="34">
        <f>ROW()-ROW(Prüfkriterien_1115[[#Headers],[Spalte3]])</f>
        <v>1</v>
      </c>
      <c r="D171" s="34">
        <f>(Prüfkriterien_1115[Spalte2]+130)/10</f>
        <v>13.1</v>
      </c>
      <c r="E171" s="24"/>
      <c r="F171" s="25"/>
      <c r="G171" s="25"/>
      <c r="H171" s="50"/>
      <c r="I171" s="50"/>
      <c r="J171" s="50"/>
      <c r="K171" s="50"/>
      <c r="L171" s="50"/>
      <c r="M171" s="37"/>
    </row>
    <row r="172" spans="2:13" hidden="1" x14ac:dyDescent="0.25">
      <c r="B172" s="42" t="str">
        <f>CONCATENATE("13.",Prüfkriterien_1115[[#This Row],[Spalte2]])</f>
        <v>13.2</v>
      </c>
      <c r="C172" s="43">
        <f>ROW()-ROW(Prüfkriterien_1115[[#Headers],[Spalte3]])</f>
        <v>2</v>
      </c>
      <c r="D172" s="43">
        <f>(Prüfkriterien_1115[Spalte2]+130)/10</f>
        <v>13.2</v>
      </c>
      <c r="E172" s="44"/>
      <c r="F172" s="45"/>
      <c r="G172" s="45"/>
      <c r="H172" s="50"/>
      <c r="I172" s="50"/>
      <c r="J172" s="50"/>
      <c r="K172" s="50"/>
      <c r="L172" s="50"/>
      <c r="M172" s="62"/>
    </row>
    <row r="173" spans="2:13" hidden="1" x14ac:dyDescent="0.25">
      <c r="B173" s="33" t="str">
        <f>CONCATENATE("13.",Prüfkriterien_1115[[#This Row],[Spalte2]])</f>
        <v>13.3</v>
      </c>
      <c r="C173" s="34">
        <f>ROW()-ROW(Prüfkriterien_1115[[#Headers],[Spalte3]])</f>
        <v>3</v>
      </c>
      <c r="D173" s="34">
        <f>(Prüfkriterien_1115[Spalte2]+130)/10</f>
        <v>13.3</v>
      </c>
      <c r="E173" s="24"/>
      <c r="F173" s="25"/>
      <c r="G173" s="25"/>
      <c r="H173" s="50"/>
      <c r="I173" s="50"/>
      <c r="J173" s="50"/>
      <c r="K173" s="50"/>
      <c r="L173" s="50"/>
      <c r="M173" s="37"/>
    </row>
    <row r="174" spans="2:13" hidden="1" x14ac:dyDescent="0.25">
      <c r="B174" s="33" t="str">
        <f>CONCATENATE("13.",Prüfkriterien_1115[[#This Row],[Spalte2]])</f>
        <v>13.4</v>
      </c>
      <c r="C174" s="34">
        <f>ROW()-ROW(Prüfkriterien_1115[[#Headers],[Spalte3]])</f>
        <v>4</v>
      </c>
      <c r="D174" s="34">
        <f>(Prüfkriterien_1115[Spalte2]+130)/10</f>
        <v>13.4</v>
      </c>
      <c r="E174" s="24"/>
      <c r="F174" s="25"/>
      <c r="G174" s="25"/>
      <c r="H174" s="50"/>
      <c r="I174" s="50"/>
      <c r="J174" s="50"/>
      <c r="K174" s="50"/>
      <c r="L174" s="50"/>
      <c r="M174" s="37"/>
    </row>
    <row r="175" spans="2:13" hidden="1" x14ac:dyDescent="0.25">
      <c r="B175" s="42" t="str">
        <f>CONCATENATE("13.",Prüfkriterien_1115[[#This Row],[Spalte2]])</f>
        <v>13.5</v>
      </c>
      <c r="C175" s="43">
        <f>ROW()-ROW(Prüfkriterien_1115[[#Headers],[Spalte3]])</f>
        <v>5</v>
      </c>
      <c r="D175" s="43">
        <f>(Prüfkriterien_1115[Spalte2]+130)/10</f>
        <v>13.5</v>
      </c>
      <c r="E175" s="44"/>
      <c r="F175" s="45"/>
      <c r="G175" s="45"/>
      <c r="H175" s="50"/>
      <c r="I175" s="50"/>
      <c r="J175" s="50"/>
      <c r="K175" s="50"/>
      <c r="L175" s="50"/>
      <c r="M175" s="62"/>
    </row>
    <row r="176" spans="2:13" hidden="1" x14ac:dyDescent="0.25">
      <c r="B176" s="136" t="s">
        <v>82</v>
      </c>
      <c r="C176" s="137"/>
      <c r="D176" s="137"/>
      <c r="E176" s="137"/>
      <c r="F176" s="137"/>
      <c r="G176" s="137"/>
      <c r="H176" s="137"/>
      <c r="I176" s="137"/>
      <c r="J176" s="137"/>
      <c r="K176" s="137"/>
      <c r="L176" s="137"/>
      <c r="M176" s="138"/>
    </row>
    <row r="177" spans="2:13" hidden="1" x14ac:dyDescent="0.25">
      <c r="B177" s="33" t="s">
        <v>39</v>
      </c>
      <c r="C177" s="34" t="s">
        <v>40</v>
      </c>
      <c r="D177" s="34" t="s">
        <v>41</v>
      </c>
      <c r="E177" s="24" t="s">
        <v>42</v>
      </c>
      <c r="F177" s="25" t="s">
        <v>43</v>
      </c>
      <c r="G177" s="25" t="s">
        <v>46</v>
      </c>
      <c r="H177" s="26" t="s">
        <v>47</v>
      </c>
      <c r="I177" s="26" t="s">
        <v>48</v>
      </c>
      <c r="J177" s="26" t="s">
        <v>49</v>
      </c>
      <c r="K177" s="26" t="s">
        <v>50</v>
      </c>
      <c r="L177" s="26" t="s">
        <v>51</v>
      </c>
      <c r="M177" s="27" t="s">
        <v>52</v>
      </c>
    </row>
    <row r="178" spans="2:13" hidden="1" x14ac:dyDescent="0.25">
      <c r="B178" s="33" t="str">
        <f>CONCATENATE("14.",Prüfkriterien_1116[[#This Row],[Spalte2]])</f>
        <v>14.1</v>
      </c>
      <c r="C178" s="34">
        <f>ROW()-ROW(Prüfkriterien_1116[[#Headers],[Spalte3]])</f>
        <v>1</v>
      </c>
      <c r="D178" s="34">
        <f>(Prüfkriterien_1116[Spalte2]+140)/10</f>
        <v>14.1</v>
      </c>
      <c r="E178" s="24"/>
      <c r="F178" s="25"/>
      <c r="G178" s="25"/>
      <c r="H178" s="50"/>
      <c r="I178" s="50"/>
      <c r="J178" s="50"/>
      <c r="K178" s="50"/>
      <c r="L178" s="50"/>
      <c r="M178" s="37"/>
    </row>
    <row r="179" spans="2:13" hidden="1" x14ac:dyDescent="0.25">
      <c r="B179" s="42" t="str">
        <f>CONCATENATE("14.",Prüfkriterien_1116[[#This Row],[Spalte2]])</f>
        <v>14.2</v>
      </c>
      <c r="C179" s="43">
        <f>ROW()-ROW(Prüfkriterien_1116[[#Headers],[Spalte3]])</f>
        <v>2</v>
      </c>
      <c r="D179" s="43">
        <f>(Prüfkriterien_1116[Spalte2]+140)/10</f>
        <v>14.2</v>
      </c>
      <c r="E179" s="44"/>
      <c r="F179" s="45"/>
      <c r="G179" s="45"/>
      <c r="H179" s="50"/>
      <c r="I179" s="50"/>
      <c r="J179" s="50"/>
      <c r="K179" s="50"/>
      <c r="L179" s="50"/>
      <c r="M179" s="62"/>
    </row>
    <row r="180" spans="2:13" hidden="1" x14ac:dyDescent="0.25">
      <c r="B180" s="33" t="str">
        <f>CONCATENATE("14.",Prüfkriterien_1116[[#This Row],[Spalte2]])</f>
        <v>14.3</v>
      </c>
      <c r="C180" s="34">
        <f>ROW()-ROW(Prüfkriterien_1116[[#Headers],[Spalte3]])</f>
        <v>3</v>
      </c>
      <c r="D180" s="34">
        <f>(Prüfkriterien_1116[Spalte2]+140)/10</f>
        <v>14.3</v>
      </c>
      <c r="E180" s="24"/>
      <c r="F180" s="25"/>
      <c r="G180" s="25"/>
      <c r="H180" s="50"/>
      <c r="I180" s="50"/>
      <c r="J180" s="50"/>
      <c r="K180" s="50"/>
      <c r="L180" s="50"/>
      <c r="M180" s="37"/>
    </row>
    <row r="181" spans="2:13" hidden="1" x14ac:dyDescent="0.25">
      <c r="B181" s="33" t="str">
        <f>CONCATENATE("14.",Prüfkriterien_1116[[#This Row],[Spalte2]])</f>
        <v>14.4</v>
      </c>
      <c r="C181" s="34">
        <f>ROW()-ROW(Prüfkriterien_1116[[#Headers],[Spalte3]])</f>
        <v>4</v>
      </c>
      <c r="D181" s="34">
        <f>(Prüfkriterien_1116[Spalte2]+140)/10</f>
        <v>14.4</v>
      </c>
      <c r="E181" s="24"/>
      <c r="F181" s="25"/>
      <c r="G181" s="25"/>
      <c r="H181" s="50"/>
      <c r="I181" s="50"/>
      <c r="J181" s="50"/>
      <c r="K181" s="50"/>
      <c r="L181" s="50"/>
      <c r="M181" s="37"/>
    </row>
    <row r="182" spans="2:13" hidden="1" x14ac:dyDescent="0.25">
      <c r="B182" s="42" t="str">
        <f>CONCATENATE("14.",Prüfkriterien_1116[[#This Row],[Spalte2]])</f>
        <v>14.5</v>
      </c>
      <c r="C182" s="43">
        <f>ROW()-ROW(Prüfkriterien_1116[[#Headers],[Spalte3]])</f>
        <v>5</v>
      </c>
      <c r="D182" s="43">
        <f>(Prüfkriterien_1116[Spalte2]+140)/10</f>
        <v>14.5</v>
      </c>
      <c r="E182" s="44"/>
      <c r="F182" s="45"/>
      <c r="G182" s="45"/>
      <c r="H182" s="50"/>
      <c r="I182" s="50"/>
      <c r="J182" s="50"/>
      <c r="K182" s="50"/>
      <c r="L182" s="50"/>
      <c r="M182" s="62"/>
    </row>
    <row r="183" spans="2:13" hidden="1" x14ac:dyDescent="0.25">
      <c r="B183" s="136" t="s">
        <v>83</v>
      </c>
      <c r="C183" s="137"/>
      <c r="D183" s="137"/>
      <c r="E183" s="137"/>
      <c r="F183" s="137"/>
      <c r="G183" s="137"/>
      <c r="H183" s="137"/>
      <c r="I183" s="137"/>
      <c r="J183" s="137"/>
      <c r="K183" s="137"/>
      <c r="L183" s="137"/>
      <c r="M183" s="138"/>
    </row>
    <row r="184" spans="2:13" hidden="1" x14ac:dyDescent="0.25">
      <c r="B184" s="33" t="s">
        <v>39</v>
      </c>
      <c r="C184" s="34" t="s">
        <v>40</v>
      </c>
      <c r="D184" s="34" t="s">
        <v>41</v>
      </c>
      <c r="E184" s="24" t="s">
        <v>42</v>
      </c>
      <c r="F184" s="25" t="s">
        <v>43</v>
      </c>
      <c r="G184" s="25" t="s">
        <v>46</v>
      </c>
      <c r="H184" s="26" t="s">
        <v>47</v>
      </c>
      <c r="I184" s="26" t="s">
        <v>48</v>
      </c>
      <c r="J184" s="26" t="s">
        <v>49</v>
      </c>
      <c r="K184" s="26" t="s">
        <v>50</v>
      </c>
      <c r="L184" s="26" t="s">
        <v>51</v>
      </c>
      <c r="M184" s="27" t="s">
        <v>52</v>
      </c>
    </row>
    <row r="185" spans="2:13" hidden="1" x14ac:dyDescent="0.25">
      <c r="B185" s="33" t="str">
        <f>CONCATENATE("15.",Prüfkriterien_1117[[#This Row],[Spalte2]])</f>
        <v>15.1</v>
      </c>
      <c r="C185" s="34">
        <f>ROW()-ROW(Prüfkriterien_1117[[#Headers],[Spalte3]])</f>
        <v>1</v>
      </c>
      <c r="D185" s="34">
        <f>(Prüfkriterien_1117[Spalte2]+150)/10</f>
        <v>15.1</v>
      </c>
      <c r="E185" s="24"/>
      <c r="F185" s="25"/>
      <c r="G185" s="25"/>
      <c r="H185" s="50"/>
      <c r="I185" s="50"/>
      <c r="J185" s="50"/>
      <c r="K185" s="50"/>
      <c r="L185" s="50"/>
      <c r="M185" s="37"/>
    </row>
    <row r="186" spans="2:13" hidden="1" x14ac:dyDescent="0.25">
      <c r="B186" s="42" t="str">
        <f>CONCATENATE("15.",Prüfkriterien_1117[[#This Row],[Spalte2]])</f>
        <v>15.2</v>
      </c>
      <c r="C186" s="43">
        <f>ROW()-ROW(Prüfkriterien_1117[[#Headers],[Spalte3]])</f>
        <v>2</v>
      </c>
      <c r="D186" s="43">
        <f>(Prüfkriterien_1117[Spalte2]+150)/10</f>
        <v>15.2</v>
      </c>
      <c r="E186" s="44"/>
      <c r="F186" s="45"/>
      <c r="G186" s="45"/>
      <c r="H186" s="50"/>
      <c r="I186" s="50"/>
      <c r="J186" s="50"/>
      <c r="K186" s="50"/>
      <c r="L186" s="50"/>
      <c r="M186" s="62"/>
    </row>
    <row r="187" spans="2:13" hidden="1" x14ac:dyDescent="0.25">
      <c r="B187" s="33" t="str">
        <f>CONCATENATE("15.",Prüfkriterien_1117[[#This Row],[Spalte2]])</f>
        <v>15.3</v>
      </c>
      <c r="C187" s="34">
        <f>ROW()-ROW(Prüfkriterien_1117[[#Headers],[Spalte3]])</f>
        <v>3</v>
      </c>
      <c r="D187" s="34">
        <f>(Prüfkriterien_1117[Spalte2]+150)/10</f>
        <v>15.3</v>
      </c>
      <c r="E187" s="24"/>
      <c r="F187" s="25"/>
      <c r="G187" s="25"/>
      <c r="H187" s="50"/>
      <c r="I187" s="50"/>
      <c r="J187" s="50"/>
      <c r="K187" s="50"/>
      <c r="L187" s="50"/>
      <c r="M187" s="37"/>
    </row>
    <row r="188" spans="2:13" hidden="1" x14ac:dyDescent="0.25">
      <c r="B188" s="33" t="str">
        <f>CONCATENATE("15.",Prüfkriterien_1117[[#This Row],[Spalte2]])</f>
        <v>15.4</v>
      </c>
      <c r="C188" s="34">
        <f>ROW()-ROW(Prüfkriterien_1117[[#Headers],[Spalte3]])</f>
        <v>4</v>
      </c>
      <c r="D188" s="34">
        <f>(Prüfkriterien_1117[Spalte2]+150)/10</f>
        <v>15.4</v>
      </c>
      <c r="E188" s="24"/>
      <c r="F188" s="25"/>
      <c r="G188" s="25"/>
      <c r="H188" s="50"/>
      <c r="I188" s="50"/>
      <c r="J188" s="50"/>
      <c r="K188" s="50"/>
      <c r="L188" s="50"/>
      <c r="M188" s="37"/>
    </row>
    <row r="189" spans="2:13" hidden="1" x14ac:dyDescent="0.25">
      <c r="B189" s="42" t="str">
        <f>CONCATENATE("15.",Prüfkriterien_1117[[#This Row],[Spalte2]])</f>
        <v>15.5</v>
      </c>
      <c r="C189" s="43">
        <f>ROW()-ROW(Prüfkriterien_1117[[#Headers],[Spalte3]])</f>
        <v>5</v>
      </c>
      <c r="D189" s="43">
        <f>(Prüfkriterien_1117[Spalte2]+150)/10</f>
        <v>15.5</v>
      </c>
      <c r="E189" s="44"/>
      <c r="F189" s="45"/>
      <c r="G189" s="45"/>
      <c r="H189" s="50"/>
      <c r="I189" s="50"/>
      <c r="J189" s="50"/>
      <c r="K189" s="50"/>
      <c r="L189" s="50"/>
      <c r="M189" s="62"/>
    </row>
    <row r="190" spans="2:13" hidden="1" x14ac:dyDescent="0.25">
      <c r="B190" s="136" t="s">
        <v>84</v>
      </c>
      <c r="C190" s="137"/>
      <c r="D190" s="137"/>
      <c r="E190" s="137"/>
      <c r="F190" s="137"/>
      <c r="G190" s="137"/>
      <c r="H190" s="137"/>
      <c r="I190" s="137"/>
      <c r="J190" s="137"/>
      <c r="K190" s="137"/>
      <c r="L190" s="137"/>
      <c r="M190" s="138"/>
    </row>
    <row r="191" spans="2:13" hidden="1" x14ac:dyDescent="0.25">
      <c r="B191" s="33" t="s">
        <v>39</v>
      </c>
      <c r="C191" s="34" t="s">
        <v>40</v>
      </c>
      <c r="D191" s="34" t="s">
        <v>41</v>
      </c>
      <c r="E191" s="24" t="s">
        <v>42</v>
      </c>
      <c r="F191" s="25" t="s">
        <v>43</v>
      </c>
      <c r="G191" s="25" t="s">
        <v>46</v>
      </c>
      <c r="H191" s="26" t="s">
        <v>47</v>
      </c>
      <c r="I191" s="26" t="s">
        <v>48</v>
      </c>
      <c r="J191" s="26" t="s">
        <v>49</v>
      </c>
      <c r="K191" s="26" t="s">
        <v>50</v>
      </c>
      <c r="L191" s="26" t="s">
        <v>51</v>
      </c>
      <c r="M191" s="27" t="s">
        <v>52</v>
      </c>
    </row>
    <row r="192" spans="2:13" hidden="1" x14ac:dyDescent="0.25">
      <c r="B192" s="33" t="str">
        <f>CONCATENATE("16.",Prüfkriterien_1118[[#This Row],[Spalte2]])</f>
        <v>16.1</v>
      </c>
      <c r="C192" s="34">
        <f>ROW()-ROW(Prüfkriterien_1118[[#Headers],[Spalte3]])</f>
        <v>1</v>
      </c>
      <c r="D192" s="34">
        <f>(Prüfkriterien_1118[Spalte2]+160)/10</f>
        <v>16.100000000000001</v>
      </c>
      <c r="E192" s="24"/>
      <c r="F192" s="25"/>
      <c r="G192" s="25"/>
      <c r="H192" s="50"/>
      <c r="I192" s="50"/>
      <c r="J192" s="50"/>
      <c r="K192" s="50"/>
      <c r="L192" s="50"/>
      <c r="M192" s="37"/>
    </row>
    <row r="193" spans="2:13" hidden="1" x14ac:dyDescent="0.25">
      <c r="B193" s="42" t="str">
        <f>CONCATENATE("16.",Prüfkriterien_1118[[#This Row],[Spalte2]])</f>
        <v>16.2</v>
      </c>
      <c r="C193" s="43">
        <f>ROW()-ROW(Prüfkriterien_1118[[#Headers],[Spalte3]])</f>
        <v>2</v>
      </c>
      <c r="D193" s="43">
        <f>(Prüfkriterien_1118[Spalte2]+160)/10</f>
        <v>16.2</v>
      </c>
      <c r="E193" s="44"/>
      <c r="F193" s="45"/>
      <c r="G193" s="45"/>
      <c r="H193" s="50"/>
      <c r="I193" s="50"/>
      <c r="J193" s="50"/>
      <c r="K193" s="50"/>
      <c r="L193" s="50"/>
      <c r="M193" s="62"/>
    </row>
    <row r="194" spans="2:13" hidden="1" x14ac:dyDescent="0.25">
      <c r="B194" s="33" t="str">
        <f>CONCATENATE("16.",Prüfkriterien_1118[[#This Row],[Spalte2]])</f>
        <v>16.3</v>
      </c>
      <c r="C194" s="34">
        <f>ROW()-ROW(Prüfkriterien_1118[[#Headers],[Spalte3]])</f>
        <v>3</v>
      </c>
      <c r="D194" s="34">
        <f>(Prüfkriterien_1118[Spalte2]+160)/10</f>
        <v>16.3</v>
      </c>
      <c r="E194" s="24"/>
      <c r="F194" s="25"/>
      <c r="G194" s="25"/>
      <c r="H194" s="50"/>
      <c r="I194" s="50"/>
      <c r="J194" s="50"/>
      <c r="K194" s="50"/>
      <c r="L194" s="50"/>
      <c r="M194" s="37"/>
    </row>
    <row r="195" spans="2:13" hidden="1" x14ac:dyDescent="0.25">
      <c r="B195" s="33" t="str">
        <f>CONCATENATE("16.",Prüfkriterien_1118[[#This Row],[Spalte2]])</f>
        <v>16.4</v>
      </c>
      <c r="C195" s="34">
        <f>ROW()-ROW(Prüfkriterien_1118[[#Headers],[Spalte3]])</f>
        <v>4</v>
      </c>
      <c r="D195" s="34">
        <f>(Prüfkriterien_1118[Spalte2]+160)/10</f>
        <v>16.399999999999999</v>
      </c>
      <c r="E195" s="24"/>
      <c r="F195" s="25"/>
      <c r="G195" s="25"/>
      <c r="H195" s="50"/>
      <c r="I195" s="50"/>
      <c r="J195" s="50"/>
      <c r="K195" s="50"/>
      <c r="L195" s="50"/>
      <c r="M195" s="37"/>
    </row>
    <row r="196" spans="2:13" hidden="1" x14ac:dyDescent="0.25">
      <c r="B196" s="42" t="str">
        <f>CONCATENATE("16.",Prüfkriterien_1118[[#This Row],[Spalte2]])</f>
        <v>16.5</v>
      </c>
      <c r="C196" s="43">
        <f>ROW()-ROW(Prüfkriterien_1118[[#Headers],[Spalte3]])</f>
        <v>5</v>
      </c>
      <c r="D196" s="43">
        <f>(Prüfkriterien_1118[Spalte2]+160)/10</f>
        <v>16.5</v>
      </c>
      <c r="E196" s="44"/>
      <c r="F196" s="45"/>
      <c r="G196" s="45"/>
      <c r="H196" s="50"/>
      <c r="I196" s="50"/>
      <c r="J196" s="50"/>
      <c r="K196" s="50"/>
      <c r="L196" s="50"/>
      <c r="M196" s="62"/>
    </row>
    <row r="197" spans="2:13" hidden="1" x14ac:dyDescent="0.25">
      <c r="B197" s="136" t="s">
        <v>85</v>
      </c>
      <c r="C197" s="137"/>
      <c r="D197" s="137"/>
      <c r="E197" s="137"/>
      <c r="F197" s="137"/>
      <c r="G197" s="137"/>
      <c r="H197" s="137"/>
      <c r="I197" s="137"/>
      <c r="J197" s="137"/>
      <c r="K197" s="137"/>
      <c r="L197" s="137"/>
      <c r="M197" s="138"/>
    </row>
    <row r="198" spans="2:13" hidden="1" x14ac:dyDescent="0.25">
      <c r="B198" s="33" t="s">
        <v>39</v>
      </c>
      <c r="C198" s="34" t="s">
        <v>40</v>
      </c>
      <c r="D198" s="34" t="s">
        <v>41</v>
      </c>
      <c r="E198" s="24" t="s">
        <v>42</v>
      </c>
      <c r="F198" s="25" t="s">
        <v>43</v>
      </c>
      <c r="G198" s="25" t="s">
        <v>46</v>
      </c>
      <c r="H198" s="26" t="s">
        <v>47</v>
      </c>
      <c r="I198" s="26" t="s">
        <v>48</v>
      </c>
      <c r="J198" s="26" t="s">
        <v>49</v>
      </c>
      <c r="K198" s="26" t="s">
        <v>50</v>
      </c>
      <c r="L198" s="26" t="s">
        <v>51</v>
      </c>
      <c r="M198" s="27" t="s">
        <v>52</v>
      </c>
    </row>
    <row r="199" spans="2:13" hidden="1" x14ac:dyDescent="0.25">
      <c r="B199" s="33" t="str">
        <f>CONCATENATE("17.",Prüfkriterien_1119[[#This Row],[Spalte2]])</f>
        <v>17.1</v>
      </c>
      <c r="C199" s="34">
        <f>ROW()-ROW(Prüfkriterien_1119[[#Headers],[Spalte3]])</f>
        <v>1</v>
      </c>
      <c r="D199" s="34">
        <f>(Prüfkriterien_1119[Spalte2]+170)/10</f>
        <v>17.100000000000001</v>
      </c>
      <c r="E199" s="24"/>
      <c r="F199" s="25"/>
      <c r="G199" s="25"/>
      <c r="H199" s="50"/>
      <c r="I199" s="50"/>
      <c r="J199" s="50"/>
      <c r="K199" s="50"/>
      <c r="L199" s="50"/>
      <c r="M199" s="37"/>
    </row>
    <row r="200" spans="2:13" hidden="1" x14ac:dyDescent="0.25">
      <c r="B200" s="42" t="str">
        <f>CONCATENATE("17.",Prüfkriterien_1119[[#This Row],[Spalte2]])</f>
        <v>17.2</v>
      </c>
      <c r="C200" s="43">
        <f>ROW()-ROW(Prüfkriterien_1119[[#Headers],[Spalte3]])</f>
        <v>2</v>
      </c>
      <c r="D200" s="43">
        <f>(Prüfkriterien_1119[Spalte2]+170)/10</f>
        <v>17.2</v>
      </c>
      <c r="E200" s="44"/>
      <c r="F200" s="45"/>
      <c r="G200" s="45"/>
      <c r="H200" s="50"/>
      <c r="I200" s="50"/>
      <c r="J200" s="50"/>
      <c r="K200" s="50"/>
      <c r="L200" s="50"/>
      <c r="M200" s="62"/>
    </row>
    <row r="201" spans="2:13" hidden="1" x14ac:dyDescent="0.25">
      <c r="B201" s="33" t="str">
        <f>CONCATENATE("17.",Prüfkriterien_1119[[#This Row],[Spalte2]])</f>
        <v>17.3</v>
      </c>
      <c r="C201" s="34">
        <f>ROW()-ROW(Prüfkriterien_1119[[#Headers],[Spalte3]])</f>
        <v>3</v>
      </c>
      <c r="D201" s="34">
        <f>(Prüfkriterien_1119[Spalte2]+170)/10</f>
        <v>17.3</v>
      </c>
      <c r="E201" s="24"/>
      <c r="F201" s="25"/>
      <c r="G201" s="25"/>
      <c r="H201" s="50"/>
      <c r="I201" s="50"/>
      <c r="J201" s="50"/>
      <c r="K201" s="50"/>
      <c r="L201" s="50"/>
      <c r="M201" s="37"/>
    </row>
    <row r="202" spans="2:13" hidden="1" x14ac:dyDescent="0.25">
      <c r="B202" s="33" t="str">
        <f>CONCATENATE("17.",Prüfkriterien_1119[[#This Row],[Spalte2]])</f>
        <v>17.4</v>
      </c>
      <c r="C202" s="34">
        <f>ROW()-ROW(Prüfkriterien_1119[[#Headers],[Spalte3]])</f>
        <v>4</v>
      </c>
      <c r="D202" s="34">
        <f>(Prüfkriterien_1119[Spalte2]+170)/10</f>
        <v>17.399999999999999</v>
      </c>
      <c r="E202" s="24"/>
      <c r="F202" s="25"/>
      <c r="G202" s="25"/>
      <c r="H202" s="50"/>
      <c r="I202" s="50"/>
      <c r="J202" s="50"/>
      <c r="K202" s="50"/>
      <c r="L202" s="50"/>
      <c r="M202" s="37"/>
    </row>
    <row r="203" spans="2:13" hidden="1" x14ac:dyDescent="0.25">
      <c r="B203" s="42" t="str">
        <f>CONCATENATE("17.",Prüfkriterien_1119[[#This Row],[Spalte2]])</f>
        <v>17.5</v>
      </c>
      <c r="C203" s="43">
        <f>ROW()-ROW(Prüfkriterien_1119[[#Headers],[Spalte3]])</f>
        <v>5</v>
      </c>
      <c r="D203" s="43">
        <f>(Prüfkriterien_1119[Spalte2]+170)/10</f>
        <v>17.5</v>
      </c>
      <c r="E203" s="44"/>
      <c r="F203" s="45"/>
      <c r="G203" s="45"/>
      <c r="H203" s="50"/>
      <c r="I203" s="50"/>
      <c r="J203" s="50"/>
      <c r="K203" s="50"/>
      <c r="L203" s="50"/>
      <c r="M203" s="62"/>
    </row>
    <row r="204" spans="2:13" hidden="1" x14ac:dyDescent="0.25">
      <c r="B204" s="136" t="s">
        <v>86</v>
      </c>
      <c r="C204" s="137"/>
      <c r="D204" s="137"/>
      <c r="E204" s="137"/>
      <c r="F204" s="137"/>
      <c r="G204" s="137"/>
      <c r="H204" s="137"/>
      <c r="I204" s="137"/>
      <c r="J204" s="137"/>
      <c r="K204" s="137"/>
      <c r="L204" s="137"/>
      <c r="M204" s="138"/>
    </row>
    <row r="205" spans="2:13" hidden="1" x14ac:dyDescent="0.25">
      <c r="B205" s="33" t="s">
        <v>39</v>
      </c>
      <c r="C205" s="34" t="s">
        <v>40</v>
      </c>
      <c r="D205" s="34" t="s">
        <v>41</v>
      </c>
      <c r="E205" s="24" t="s">
        <v>42</v>
      </c>
      <c r="F205" s="25" t="s">
        <v>43</v>
      </c>
      <c r="G205" s="25" t="s">
        <v>46</v>
      </c>
      <c r="H205" s="26" t="s">
        <v>47</v>
      </c>
      <c r="I205" s="26" t="s">
        <v>48</v>
      </c>
      <c r="J205" s="26" t="s">
        <v>49</v>
      </c>
      <c r="K205" s="26" t="s">
        <v>50</v>
      </c>
      <c r="L205" s="26" t="s">
        <v>51</v>
      </c>
      <c r="M205" s="27" t="s">
        <v>52</v>
      </c>
    </row>
    <row r="206" spans="2:13" hidden="1" x14ac:dyDescent="0.25">
      <c r="B206" s="33" t="str">
        <f>CONCATENATE("18.",Prüfkriterien_1120[[#This Row],[Spalte2]])</f>
        <v>18.1</v>
      </c>
      <c r="C206" s="34">
        <f>ROW()-ROW(Prüfkriterien_1120[[#Headers],[Spalte3]])</f>
        <v>1</v>
      </c>
      <c r="D206" s="34">
        <f>(Prüfkriterien_1120[Spalte2]+180)/10</f>
        <v>18.100000000000001</v>
      </c>
      <c r="E206" s="24"/>
      <c r="F206" s="25"/>
      <c r="G206" s="25"/>
      <c r="H206" s="50"/>
      <c r="I206" s="50"/>
      <c r="J206" s="50"/>
      <c r="K206" s="50"/>
      <c r="L206" s="50"/>
      <c r="M206" s="37"/>
    </row>
    <row r="207" spans="2:13" hidden="1" x14ac:dyDescent="0.25">
      <c r="B207" s="42" t="str">
        <f>CONCATENATE("18.",Prüfkriterien_1120[[#This Row],[Spalte2]])</f>
        <v>18.2</v>
      </c>
      <c r="C207" s="43">
        <f>ROW()-ROW(Prüfkriterien_1120[[#Headers],[Spalte3]])</f>
        <v>2</v>
      </c>
      <c r="D207" s="43">
        <f>(Prüfkriterien_1120[Spalte2]+180)/10</f>
        <v>18.2</v>
      </c>
      <c r="E207" s="44"/>
      <c r="F207" s="45"/>
      <c r="G207" s="45"/>
      <c r="H207" s="50"/>
      <c r="I207" s="50"/>
      <c r="J207" s="50"/>
      <c r="K207" s="50"/>
      <c r="L207" s="50"/>
      <c r="M207" s="62"/>
    </row>
    <row r="208" spans="2:13" hidden="1" x14ac:dyDescent="0.25">
      <c r="B208" s="33" t="str">
        <f>CONCATENATE("18.",Prüfkriterien_1120[[#This Row],[Spalte2]])</f>
        <v>18.3</v>
      </c>
      <c r="C208" s="34">
        <f>ROW()-ROW(Prüfkriterien_1120[[#Headers],[Spalte3]])</f>
        <v>3</v>
      </c>
      <c r="D208" s="34">
        <f>(Prüfkriterien_1120[Spalte2]+180)/10</f>
        <v>18.3</v>
      </c>
      <c r="E208" s="24"/>
      <c r="F208" s="25"/>
      <c r="G208" s="25"/>
      <c r="H208" s="50"/>
      <c r="I208" s="50"/>
      <c r="J208" s="50"/>
      <c r="K208" s="50"/>
      <c r="L208" s="50"/>
      <c r="M208" s="37"/>
    </row>
    <row r="209" spans="2:13" hidden="1" x14ac:dyDescent="0.25">
      <c r="B209" s="33" t="str">
        <f>CONCATENATE("18.",Prüfkriterien_1120[[#This Row],[Spalte2]])</f>
        <v>18.4</v>
      </c>
      <c r="C209" s="34">
        <f>ROW()-ROW(Prüfkriterien_1120[[#Headers],[Spalte3]])</f>
        <v>4</v>
      </c>
      <c r="D209" s="34">
        <f>(Prüfkriterien_1120[Spalte2]+180)/10</f>
        <v>18.399999999999999</v>
      </c>
      <c r="E209" s="24"/>
      <c r="F209" s="25"/>
      <c r="G209" s="25"/>
      <c r="H209" s="50"/>
      <c r="I209" s="50"/>
      <c r="J209" s="50"/>
      <c r="K209" s="50"/>
      <c r="L209" s="50"/>
      <c r="M209" s="37"/>
    </row>
    <row r="210" spans="2:13" hidden="1" x14ac:dyDescent="0.25">
      <c r="B210" s="42" t="str">
        <f>CONCATENATE("18.",Prüfkriterien_1120[[#This Row],[Spalte2]])</f>
        <v>18.5</v>
      </c>
      <c r="C210" s="43">
        <f>ROW()-ROW(Prüfkriterien_1120[[#Headers],[Spalte3]])</f>
        <v>5</v>
      </c>
      <c r="D210" s="43">
        <f>(Prüfkriterien_1120[Spalte2]+180)/10</f>
        <v>18.5</v>
      </c>
      <c r="E210" s="44"/>
      <c r="F210" s="45"/>
      <c r="G210" s="45"/>
      <c r="H210" s="50"/>
      <c r="I210" s="50"/>
      <c r="J210" s="50"/>
      <c r="K210" s="50"/>
      <c r="L210" s="50"/>
      <c r="M210" s="62"/>
    </row>
    <row r="211" spans="2:13" hidden="1" x14ac:dyDescent="0.25">
      <c r="B211" s="136" t="s">
        <v>87</v>
      </c>
      <c r="C211" s="137"/>
      <c r="D211" s="137"/>
      <c r="E211" s="137"/>
      <c r="F211" s="137"/>
      <c r="G211" s="137"/>
      <c r="H211" s="137"/>
      <c r="I211" s="137"/>
      <c r="J211" s="137"/>
      <c r="K211" s="137"/>
      <c r="L211" s="137"/>
      <c r="M211" s="138"/>
    </row>
    <row r="212" spans="2:13" hidden="1" x14ac:dyDescent="0.25">
      <c r="B212" s="33" t="s">
        <v>39</v>
      </c>
      <c r="C212" s="34" t="s">
        <v>40</v>
      </c>
      <c r="D212" s="34" t="s">
        <v>41</v>
      </c>
      <c r="E212" s="24" t="s">
        <v>42</v>
      </c>
      <c r="F212" s="25" t="s">
        <v>43</v>
      </c>
      <c r="G212" s="25" t="s">
        <v>46</v>
      </c>
      <c r="H212" s="26" t="s">
        <v>47</v>
      </c>
      <c r="I212" s="26" t="s">
        <v>48</v>
      </c>
      <c r="J212" s="26" t="s">
        <v>49</v>
      </c>
      <c r="K212" s="26" t="s">
        <v>50</v>
      </c>
      <c r="L212" s="26" t="s">
        <v>51</v>
      </c>
      <c r="M212" s="27" t="s">
        <v>52</v>
      </c>
    </row>
    <row r="213" spans="2:13" hidden="1" x14ac:dyDescent="0.25">
      <c r="B213" s="33" t="str">
        <f>CONCATENATE("19.",Prüfkriterien_1121[[#This Row],[Spalte2]])</f>
        <v>19.1</v>
      </c>
      <c r="C213" s="34">
        <f>ROW()-ROW(Prüfkriterien_1121[[#Headers],[Spalte3]])</f>
        <v>1</v>
      </c>
      <c r="D213" s="34">
        <f>(Prüfkriterien_1121[Spalte2]+190)/10</f>
        <v>19.100000000000001</v>
      </c>
      <c r="E213" s="24"/>
      <c r="F213" s="25"/>
      <c r="G213" s="25"/>
      <c r="H213" s="50"/>
      <c r="I213" s="50"/>
      <c r="J213" s="50"/>
      <c r="K213" s="50"/>
      <c r="L213" s="50"/>
      <c r="M213" s="37"/>
    </row>
    <row r="214" spans="2:13" hidden="1" x14ac:dyDescent="0.25">
      <c r="B214" s="42" t="str">
        <f>CONCATENATE("19.",Prüfkriterien_1121[[#This Row],[Spalte2]])</f>
        <v>19.2</v>
      </c>
      <c r="C214" s="43">
        <f>ROW()-ROW(Prüfkriterien_1121[[#Headers],[Spalte3]])</f>
        <v>2</v>
      </c>
      <c r="D214" s="43">
        <f>(Prüfkriterien_1121[Spalte2]+190)/10</f>
        <v>19.2</v>
      </c>
      <c r="E214" s="44"/>
      <c r="F214" s="45"/>
      <c r="G214" s="45"/>
      <c r="H214" s="50"/>
      <c r="I214" s="50"/>
      <c r="J214" s="50"/>
      <c r="K214" s="50"/>
      <c r="L214" s="50"/>
      <c r="M214" s="62"/>
    </row>
    <row r="215" spans="2:13" hidden="1" x14ac:dyDescent="0.25">
      <c r="B215" s="33" t="str">
        <f>CONCATENATE("19.",Prüfkriterien_1121[[#This Row],[Spalte2]])</f>
        <v>19.3</v>
      </c>
      <c r="C215" s="34">
        <f>ROW()-ROW(Prüfkriterien_1121[[#Headers],[Spalte3]])</f>
        <v>3</v>
      </c>
      <c r="D215" s="34">
        <f>(Prüfkriterien_1121[Spalte2]+190)/10</f>
        <v>19.3</v>
      </c>
      <c r="E215" s="24"/>
      <c r="F215" s="25"/>
      <c r="G215" s="25"/>
      <c r="H215" s="50"/>
      <c r="I215" s="50"/>
      <c r="J215" s="50"/>
      <c r="K215" s="50"/>
      <c r="L215" s="50"/>
      <c r="M215" s="37"/>
    </row>
    <row r="216" spans="2:13" hidden="1" x14ac:dyDescent="0.25">
      <c r="B216" s="33" t="str">
        <f>CONCATENATE("19.",Prüfkriterien_1121[[#This Row],[Spalte2]])</f>
        <v>19.4</v>
      </c>
      <c r="C216" s="34">
        <f>ROW()-ROW(Prüfkriterien_1121[[#Headers],[Spalte3]])</f>
        <v>4</v>
      </c>
      <c r="D216" s="34">
        <f>(Prüfkriterien_1121[Spalte2]+190)/10</f>
        <v>19.399999999999999</v>
      </c>
      <c r="E216" s="24"/>
      <c r="F216" s="25"/>
      <c r="G216" s="25"/>
      <c r="H216" s="50"/>
      <c r="I216" s="50"/>
      <c r="J216" s="50"/>
      <c r="K216" s="50"/>
      <c r="L216" s="50"/>
      <c r="M216" s="37"/>
    </row>
    <row r="217" spans="2:13" hidden="1" x14ac:dyDescent="0.25">
      <c r="B217" s="42" t="str">
        <f>CONCATENATE("19.",Prüfkriterien_1121[[#This Row],[Spalte2]])</f>
        <v>19.5</v>
      </c>
      <c r="C217" s="43">
        <f>ROW()-ROW(Prüfkriterien_1121[[#Headers],[Spalte3]])</f>
        <v>5</v>
      </c>
      <c r="D217" s="43">
        <f>(Prüfkriterien_1121[Spalte2]+190)/10</f>
        <v>19.5</v>
      </c>
      <c r="E217" s="44"/>
      <c r="F217" s="45"/>
      <c r="G217" s="45"/>
      <c r="H217" s="50"/>
      <c r="I217" s="50"/>
      <c r="J217" s="50"/>
      <c r="K217" s="50"/>
      <c r="L217" s="50"/>
      <c r="M217" s="62"/>
    </row>
    <row r="218" spans="2:13" hidden="1" x14ac:dyDescent="0.25">
      <c r="B218" s="136" t="s">
        <v>88</v>
      </c>
      <c r="C218" s="137"/>
      <c r="D218" s="137"/>
      <c r="E218" s="137"/>
      <c r="F218" s="137"/>
      <c r="G218" s="137"/>
      <c r="H218" s="137"/>
      <c r="I218" s="137"/>
      <c r="J218" s="137"/>
      <c r="K218" s="137"/>
      <c r="L218" s="137"/>
      <c r="M218" s="138"/>
    </row>
    <row r="219" spans="2:13" hidden="1" x14ac:dyDescent="0.25">
      <c r="B219" s="33" t="s">
        <v>39</v>
      </c>
      <c r="C219" s="34" t="s">
        <v>40</v>
      </c>
      <c r="D219" s="34" t="s">
        <v>41</v>
      </c>
      <c r="E219" s="24" t="s">
        <v>42</v>
      </c>
      <c r="F219" s="25" t="s">
        <v>43</v>
      </c>
      <c r="G219" s="25" t="s">
        <v>46</v>
      </c>
      <c r="H219" s="26" t="s">
        <v>47</v>
      </c>
      <c r="I219" s="26" t="s">
        <v>48</v>
      </c>
      <c r="J219" s="26" t="s">
        <v>49</v>
      </c>
      <c r="K219" s="26" t="s">
        <v>50</v>
      </c>
      <c r="L219" s="26" t="s">
        <v>51</v>
      </c>
      <c r="M219" s="27" t="s">
        <v>52</v>
      </c>
    </row>
    <row r="220" spans="2:13" hidden="1" x14ac:dyDescent="0.25">
      <c r="B220" s="33" t="str">
        <f>CONCATENATE("20.",Prüfkriterien_1122[[#This Row],[Spalte2]])</f>
        <v>20.1</v>
      </c>
      <c r="C220" s="34">
        <f>ROW()-ROW(Prüfkriterien_1122[[#Headers],[Spalte3]])</f>
        <v>1</v>
      </c>
      <c r="D220" s="34">
        <f>(Prüfkriterien_1122[Spalte2]+200)/10</f>
        <v>20.100000000000001</v>
      </c>
      <c r="E220" s="24"/>
      <c r="F220" s="25"/>
      <c r="G220" s="25"/>
      <c r="H220" s="50"/>
      <c r="I220" s="50"/>
      <c r="J220" s="50"/>
      <c r="K220" s="50"/>
      <c r="L220" s="50"/>
      <c r="M220" s="37"/>
    </row>
    <row r="221" spans="2:13" hidden="1" x14ac:dyDescent="0.25">
      <c r="B221" s="42" t="str">
        <f>CONCATENATE("20.",Prüfkriterien_1122[[#This Row],[Spalte2]])</f>
        <v>20.2</v>
      </c>
      <c r="C221" s="43">
        <f>ROW()-ROW(Prüfkriterien_1122[[#Headers],[Spalte3]])</f>
        <v>2</v>
      </c>
      <c r="D221" s="43">
        <f>(Prüfkriterien_1122[Spalte2]+200)/10</f>
        <v>20.2</v>
      </c>
      <c r="E221" s="44"/>
      <c r="F221" s="45"/>
      <c r="G221" s="45"/>
      <c r="H221" s="50"/>
      <c r="I221" s="50"/>
      <c r="J221" s="50"/>
      <c r="K221" s="50"/>
      <c r="L221" s="50"/>
      <c r="M221" s="62"/>
    </row>
    <row r="222" spans="2:13" hidden="1" x14ac:dyDescent="0.25">
      <c r="B222" s="33" t="str">
        <f>CONCATENATE("20.",Prüfkriterien_1122[[#This Row],[Spalte2]])</f>
        <v>20.3</v>
      </c>
      <c r="C222" s="34">
        <f>ROW()-ROW(Prüfkriterien_1122[[#Headers],[Spalte3]])</f>
        <v>3</v>
      </c>
      <c r="D222" s="34">
        <f>(Prüfkriterien_1122[Spalte2]+200)/10</f>
        <v>20.3</v>
      </c>
      <c r="E222" s="24"/>
      <c r="F222" s="25"/>
      <c r="G222" s="25"/>
      <c r="H222" s="50"/>
      <c r="I222" s="50"/>
      <c r="J222" s="50"/>
      <c r="K222" s="50"/>
      <c r="L222" s="50"/>
      <c r="M222" s="37"/>
    </row>
    <row r="223" spans="2:13" hidden="1" x14ac:dyDescent="0.25">
      <c r="B223" s="33" t="str">
        <f>CONCATENATE("20.",Prüfkriterien_1122[[#This Row],[Spalte2]])</f>
        <v>20.4</v>
      </c>
      <c r="C223" s="34">
        <f>ROW()-ROW(Prüfkriterien_1122[[#Headers],[Spalte3]])</f>
        <v>4</v>
      </c>
      <c r="D223" s="34">
        <f>(Prüfkriterien_1122[Spalte2]+200)/10</f>
        <v>20.399999999999999</v>
      </c>
      <c r="E223" s="24"/>
      <c r="F223" s="25"/>
      <c r="G223" s="25"/>
      <c r="H223" s="50"/>
      <c r="I223" s="50"/>
      <c r="J223" s="50"/>
      <c r="K223" s="50"/>
      <c r="L223" s="50"/>
      <c r="M223" s="37"/>
    </row>
    <row r="224" spans="2:13" hidden="1" x14ac:dyDescent="0.25">
      <c r="B224" s="42" t="str">
        <f>CONCATENATE("20.",Prüfkriterien_1122[[#This Row],[Spalte2]])</f>
        <v>20.5</v>
      </c>
      <c r="C224" s="43">
        <f>ROW()-ROW(Prüfkriterien_1122[[#Headers],[Spalte3]])</f>
        <v>5</v>
      </c>
      <c r="D224" s="43">
        <f>(Prüfkriterien_1122[Spalte2]+200)/10</f>
        <v>20.5</v>
      </c>
      <c r="E224" s="44"/>
      <c r="F224" s="45"/>
      <c r="G224" s="45"/>
      <c r="H224" s="50"/>
      <c r="I224" s="50"/>
      <c r="J224" s="50"/>
      <c r="K224" s="50"/>
      <c r="L224" s="50"/>
      <c r="M224" s="62"/>
    </row>
  </sheetData>
  <sheetProtection algorithmName="SHA-512" hashValue="63c2OrXKczZ3rjFnmpmQ78hBRco14nAcXHQxPhVmRlrVMuYtNX7XjMsT8NXo54xg751WPrmCiiAc7BASRHBOPA==" saltValue="FX4jIODq3znFih0LoC88mQ==" spinCount="100000" sheet="1" formatCells="0" formatRows="0" insertRows="0" deleteRows="0"/>
  <mergeCells count="32">
    <mergeCell ref="B197:M197"/>
    <mergeCell ref="B204:M204"/>
    <mergeCell ref="B211:M211"/>
    <mergeCell ref="B218:M218"/>
    <mergeCell ref="B162:M162"/>
    <mergeCell ref="B169:M169"/>
    <mergeCell ref="B176:M176"/>
    <mergeCell ref="B183:M183"/>
    <mergeCell ref="B190:M190"/>
    <mergeCell ref="B155:M155"/>
    <mergeCell ref="B107:M107"/>
    <mergeCell ref="B119:M119"/>
    <mergeCell ref="B133:M133"/>
    <mergeCell ref="B145:M145"/>
    <mergeCell ref="B148:M148"/>
    <mergeCell ref="B2:M2"/>
    <mergeCell ref="B5:M5"/>
    <mergeCell ref="B8:M8"/>
    <mergeCell ref="B41:M41"/>
    <mergeCell ref="B48:M48"/>
    <mergeCell ref="B3:M3"/>
    <mergeCell ref="B94:M94"/>
    <mergeCell ref="C4:K4"/>
    <mergeCell ref="B6:B7"/>
    <mergeCell ref="C6:C7"/>
    <mergeCell ref="E6:E7"/>
    <mergeCell ref="F6:F7"/>
    <mergeCell ref="G6:G7"/>
    <mergeCell ref="H6:L6"/>
    <mergeCell ref="M6:M7"/>
    <mergeCell ref="D6:D7"/>
    <mergeCell ref="B58:M58"/>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3" manualBreakCount="3">
    <brk id="40" max="16383" man="1"/>
    <brk id="114" max="12" man="1"/>
    <brk id="123" max="1638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65" operator="containsText" id="{5E95DCB8-8D9B-43CB-9F0E-367D7B8C392E}">
            <xm:f>NOT(ISERROR(SEARCH("grau",H42)))</xm:f>
            <xm:f>"grau"</xm:f>
            <x14:dxf>
              <font>
                <color rgb="FF808080"/>
              </font>
              <fill>
                <patternFill>
                  <bgColor rgb="FF808080"/>
                </patternFill>
              </fill>
            </x14:dxf>
          </x14:cfRule>
          <xm:sqref>H95:L95 H49:L49 H42:L42 H59:L59 H126:L132</xm:sqref>
        </x14:conditionalFormatting>
        <x14:conditionalFormatting xmlns:xm="http://schemas.microsoft.com/office/excel/2006/main">
          <x14:cfRule type="containsText" priority="45" operator="containsText" id="{856D55F9-5406-42BE-8943-059812964641}">
            <xm:f>NOT(ISERROR(SEARCH("grau",H13)))</xm:f>
            <xm:f>"grau"</xm:f>
            <x14:dxf>
              <font>
                <strike val="0"/>
                <color rgb="FF808080"/>
              </font>
              <fill>
                <patternFill>
                  <bgColor rgb="FF808080"/>
                </patternFill>
              </fill>
            </x14:dxf>
          </x14:cfRule>
          <xm:sqref>H157:L161 H13:L38 H109:L118 H50:L57 H60:L93 H96:L106 H121:L132</xm:sqref>
        </x14:conditionalFormatting>
        <x14:conditionalFormatting xmlns:xm="http://schemas.microsoft.com/office/excel/2006/main">
          <x14:cfRule type="containsText" priority="60" operator="containsText" id="{3EA6EFDB-E455-4F38-A982-1E38324F0343}">
            <xm:f>NOT(ISERROR(SEARCH("grau",H108)))</xm:f>
            <xm:f>"grau"</xm:f>
            <x14:dxf>
              <font>
                <color rgb="FF808080"/>
              </font>
              <fill>
                <patternFill>
                  <bgColor rgb="FF808080"/>
                </patternFill>
              </fill>
            </x14:dxf>
          </x14:cfRule>
          <xm:sqref>H108:L108</xm:sqref>
        </x14:conditionalFormatting>
        <x14:conditionalFormatting xmlns:xm="http://schemas.microsoft.com/office/excel/2006/main">
          <x14:cfRule type="containsText" priority="59" operator="containsText" id="{5BEAB68E-34A9-4110-B056-50320AFBCCB0}">
            <xm:f>NOT(ISERROR(SEARCH("grau",H120)))</xm:f>
            <xm:f>"grau"</xm:f>
            <x14:dxf>
              <font>
                <color rgb="FF808080"/>
              </font>
              <fill>
                <patternFill>
                  <bgColor rgb="FF808080"/>
                </patternFill>
              </fill>
            </x14:dxf>
          </x14:cfRule>
          <xm:sqref>H120:L120</xm:sqref>
        </x14:conditionalFormatting>
        <x14:conditionalFormatting xmlns:xm="http://schemas.microsoft.com/office/excel/2006/main">
          <x14:cfRule type="containsText" priority="58" operator="containsText" id="{CF7EDDB7-2157-4E54-80CC-AC6AB6FBA5CD}">
            <xm:f>NOT(ISERROR(SEARCH("grau",H134)))</xm:f>
            <xm:f>"grau"</xm:f>
            <x14:dxf>
              <font>
                <color rgb="FF808080"/>
              </font>
              <fill>
                <patternFill>
                  <bgColor rgb="FF808080"/>
                </patternFill>
              </fill>
            </x14:dxf>
          </x14:cfRule>
          <xm:sqref>H134:L143</xm:sqref>
        </x14:conditionalFormatting>
        <x14:conditionalFormatting xmlns:xm="http://schemas.microsoft.com/office/excel/2006/main">
          <x14:cfRule type="containsText" priority="57" operator="containsText" id="{A15A7D79-1345-4D48-A805-61E375A492E8}">
            <xm:f>NOT(ISERROR(SEARCH("grau",H146)))</xm:f>
            <xm:f>"grau"</xm:f>
            <x14:dxf>
              <font>
                <color rgb="FF808080"/>
              </font>
              <fill>
                <patternFill>
                  <bgColor rgb="FF808080"/>
                </patternFill>
              </fill>
            </x14:dxf>
          </x14:cfRule>
          <xm:sqref>H146:L146</xm:sqref>
        </x14:conditionalFormatting>
        <x14:conditionalFormatting xmlns:xm="http://schemas.microsoft.com/office/excel/2006/main">
          <x14:cfRule type="containsText" priority="56" operator="containsText" id="{24D64CB9-06C8-4AB6-96E9-068B2C93B725}">
            <xm:f>NOT(ISERROR(SEARCH("grau",H149)))</xm:f>
            <xm:f>"grau"</xm:f>
            <x14:dxf>
              <font>
                <color rgb="FF808080"/>
              </font>
              <fill>
                <patternFill>
                  <bgColor rgb="FF808080"/>
                </patternFill>
              </fill>
            </x14:dxf>
          </x14:cfRule>
          <xm:sqref>H149:L149</xm:sqref>
        </x14:conditionalFormatting>
        <x14:conditionalFormatting xmlns:xm="http://schemas.microsoft.com/office/excel/2006/main">
          <x14:cfRule type="containsText" priority="55" operator="containsText" id="{04852FE4-12C5-447A-9DDA-1F52D59ECA2D}">
            <xm:f>NOT(ISERROR(SEARCH("grau",H156)))</xm:f>
            <xm:f>"grau"</xm:f>
            <x14:dxf>
              <font>
                <color rgb="FF808080"/>
              </font>
              <fill>
                <patternFill>
                  <bgColor rgb="FF808080"/>
                </patternFill>
              </fill>
            </x14:dxf>
          </x14:cfRule>
          <xm:sqref>H156:L156</xm:sqref>
        </x14:conditionalFormatting>
        <x14:conditionalFormatting xmlns:xm="http://schemas.microsoft.com/office/excel/2006/main">
          <x14:cfRule type="containsText" priority="47" operator="containsText" id="{32CED03D-F2D6-43BD-96A2-05A09463D7C0}">
            <xm:f>NOT(ISERROR(SEARCH("grau",H147)))</xm:f>
            <xm:f>"grau"</xm:f>
            <x14:dxf>
              <font>
                <strike val="0"/>
                <color rgb="FF808080"/>
              </font>
              <fill>
                <patternFill>
                  <bgColor rgb="FF808080"/>
                </patternFill>
              </fill>
            </x14:dxf>
          </x14:cfRule>
          <xm:sqref>H147:L147</xm:sqref>
        </x14:conditionalFormatting>
        <x14:conditionalFormatting xmlns:xm="http://schemas.microsoft.com/office/excel/2006/main">
          <x14:cfRule type="containsText" priority="46" operator="containsText" id="{5BC4E333-64F7-4B72-83BE-1046AF02BDCC}">
            <xm:f>NOT(ISERROR(SEARCH("grau",H150)))</xm:f>
            <xm:f>"grau"</xm:f>
            <x14:dxf>
              <font>
                <strike val="0"/>
                <color rgb="FF808080"/>
              </font>
              <fill>
                <patternFill>
                  <bgColor rgb="FF808080"/>
                </patternFill>
              </fill>
            </x14:dxf>
          </x14:cfRule>
          <xm:sqref>H150:L154</xm:sqref>
        </x14:conditionalFormatting>
        <x14:conditionalFormatting xmlns:xm="http://schemas.microsoft.com/office/excel/2006/main">
          <x14:cfRule type="containsText" priority="42" operator="containsText" id="{65067A0B-5A61-4E4B-9D42-11BB99BF41EC}">
            <xm:f>NOT(ISERROR(SEARCH("grau",H163)))</xm:f>
            <xm:f>"grau"</xm:f>
            <x14:dxf>
              <font>
                <color rgb="FF808080"/>
              </font>
              <fill>
                <patternFill>
                  <bgColor rgb="FF808080"/>
                </patternFill>
              </fill>
            </x14:dxf>
          </x14:cfRule>
          <xm:sqref>H163:L163</xm:sqref>
        </x14:conditionalFormatting>
        <x14:conditionalFormatting xmlns:xm="http://schemas.microsoft.com/office/excel/2006/main">
          <x14:cfRule type="containsText" priority="41" operator="containsText" id="{1CECCE4C-C45F-41E6-A625-9BB72793F478}">
            <xm:f>NOT(ISERROR(SEARCH("grau",H164)))</xm:f>
            <xm:f>"grau"</xm:f>
            <x14:dxf>
              <font>
                <strike val="0"/>
                <color rgb="FF808080"/>
              </font>
              <fill>
                <patternFill>
                  <bgColor rgb="FF808080"/>
                </patternFill>
              </fill>
            </x14:dxf>
          </x14:cfRule>
          <xm:sqref>H164:L168</xm:sqref>
        </x14:conditionalFormatting>
        <x14:conditionalFormatting xmlns:xm="http://schemas.microsoft.com/office/excel/2006/main">
          <x14:cfRule type="containsText" priority="40" operator="containsText" id="{02270D33-C4AC-4A31-AB27-BB3107BCA00B}">
            <xm:f>NOT(ISERROR(SEARCH("grau",H170)))</xm:f>
            <xm:f>"grau"</xm:f>
            <x14:dxf>
              <font>
                <color rgb="FF808080"/>
              </font>
              <fill>
                <patternFill>
                  <bgColor rgb="FF808080"/>
                </patternFill>
              </fill>
            </x14:dxf>
          </x14:cfRule>
          <xm:sqref>H170:L170</xm:sqref>
        </x14:conditionalFormatting>
        <x14:conditionalFormatting xmlns:xm="http://schemas.microsoft.com/office/excel/2006/main">
          <x14:cfRule type="containsText" priority="39" operator="containsText" id="{4295F26E-3E36-472D-AE71-6206A0679865}">
            <xm:f>NOT(ISERROR(SEARCH("grau",H171)))</xm:f>
            <xm:f>"grau"</xm:f>
            <x14:dxf>
              <font>
                <strike val="0"/>
                <color rgb="FF808080"/>
              </font>
              <fill>
                <patternFill>
                  <bgColor rgb="FF808080"/>
                </patternFill>
              </fill>
            </x14:dxf>
          </x14:cfRule>
          <xm:sqref>H171:L175</xm:sqref>
        </x14:conditionalFormatting>
        <x14:conditionalFormatting xmlns:xm="http://schemas.microsoft.com/office/excel/2006/main">
          <x14:cfRule type="containsText" priority="38" operator="containsText" id="{9BEEF450-D191-42FF-941E-35F00AFDA0DF}">
            <xm:f>NOT(ISERROR(SEARCH("grau",H177)))</xm:f>
            <xm:f>"grau"</xm:f>
            <x14:dxf>
              <font>
                <color rgb="FF808080"/>
              </font>
              <fill>
                <patternFill>
                  <bgColor rgb="FF808080"/>
                </patternFill>
              </fill>
            </x14:dxf>
          </x14:cfRule>
          <xm:sqref>H177:L177</xm:sqref>
        </x14:conditionalFormatting>
        <x14:conditionalFormatting xmlns:xm="http://schemas.microsoft.com/office/excel/2006/main">
          <x14:cfRule type="containsText" priority="37" operator="containsText" id="{DE2F9B22-A57E-487B-B157-4C4BBC38A2C1}">
            <xm:f>NOT(ISERROR(SEARCH("grau",H178)))</xm:f>
            <xm:f>"grau"</xm:f>
            <x14:dxf>
              <font>
                <strike val="0"/>
                <color rgb="FF808080"/>
              </font>
              <fill>
                <patternFill>
                  <bgColor rgb="FF808080"/>
                </patternFill>
              </fill>
            </x14:dxf>
          </x14:cfRule>
          <xm:sqref>H178:L182</xm:sqref>
        </x14:conditionalFormatting>
        <x14:conditionalFormatting xmlns:xm="http://schemas.microsoft.com/office/excel/2006/main">
          <x14:cfRule type="containsText" priority="36" operator="containsText" id="{288C4941-4BDE-41BB-96E5-EEFE4385A3A9}">
            <xm:f>NOT(ISERROR(SEARCH("grau",H184)))</xm:f>
            <xm:f>"grau"</xm:f>
            <x14:dxf>
              <font>
                <color rgb="FF808080"/>
              </font>
              <fill>
                <patternFill>
                  <bgColor rgb="FF808080"/>
                </patternFill>
              </fill>
            </x14:dxf>
          </x14:cfRule>
          <xm:sqref>H184:L184</xm:sqref>
        </x14:conditionalFormatting>
        <x14:conditionalFormatting xmlns:xm="http://schemas.microsoft.com/office/excel/2006/main">
          <x14:cfRule type="containsText" priority="35" operator="containsText" id="{DF8CF27D-9527-4A3D-A846-A04149E71256}">
            <xm:f>NOT(ISERROR(SEARCH("grau",H185)))</xm:f>
            <xm:f>"grau"</xm:f>
            <x14:dxf>
              <font>
                <strike val="0"/>
                <color rgb="FF808080"/>
              </font>
              <fill>
                <patternFill>
                  <bgColor rgb="FF808080"/>
                </patternFill>
              </fill>
            </x14:dxf>
          </x14:cfRule>
          <xm:sqref>H185:L189</xm:sqref>
        </x14:conditionalFormatting>
        <x14:conditionalFormatting xmlns:xm="http://schemas.microsoft.com/office/excel/2006/main">
          <x14:cfRule type="containsText" priority="34" operator="containsText" id="{FB334C23-F5AF-40A3-9F2B-927FC047297B}">
            <xm:f>NOT(ISERROR(SEARCH("grau",H191)))</xm:f>
            <xm:f>"grau"</xm:f>
            <x14:dxf>
              <font>
                <color rgb="FF808080"/>
              </font>
              <fill>
                <patternFill>
                  <bgColor rgb="FF808080"/>
                </patternFill>
              </fill>
            </x14:dxf>
          </x14:cfRule>
          <xm:sqref>H191:L191</xm:sqref>
        </x14:conditionalFormatting>
        <x14:conditionalFormatting xmlns:xm="http://schemas.microsoft.com/office/excel/2006/main">
          <x14:cfRule type="containsText" priority="33" operator="containsText" id="{B5A30344-B4B8-42CD-830B-1FC4143D80FB}">
            <xm:f>NOT(ISERROR(SEARCH("grau",H192)))</xm:f>
            <xm:f>"grau"</xm:f>
            <x14:dxf>
              <font>
                <strike val="0"/>
                <color rgb="FF808080"/>
              </font>
              <fill>
                <patternFill>
                  <bgColor rgb="FF808080"/>
                </patternFill>
              </fill>
            </x14:dxf>
          </x14:cfRule>
          <xm:sqref>H192:L196</xm:sqref>
        </x14:conditionalFormatting>
        <x14:conditionalFormatting xmlns:xm="http://schemas.microsoft.com/office/excel/2006/main">
          <x14:cfRule type="containsText" priority="32" operator="containsText" id="{8E0223C3-80BA-4C42-830A-0157E6DDEBA8}">
            <xm:f>NOT(ISERROR(SEARCH("grau",H198)))</xm:f>
            <xm:f>"grau"</xm:f>
            <x14:dxf>
              <font>
                <color rgb="FF808080"/>
              </font>
              <fill>
                <patternFill>
                  <bgColor rgb="FF808080"/>
                </patternFill>
              </fill>
            </x14:dxf>
          </x14:cfRule>
          <xm:sqref>H198:L198</xm:sqref>
        </x14:conditionalFormatting>
        <x14:conditionalFormatting xmlns:xm="http://schemas.microsoft.com/office/excel/2006/main">
          <x14:cfRule type="containsText" priority="31" operator="containsText" id="{78C38492-556B-49AA-9490-D83FB69A7E14}">
            <xm:f>NOT(ISERROR(SEARCH("grau",H199)))</xm:f>
            <xm:f>"grau"</xm:f>
            <x14:dxf>
              <font>
                <strike val="0"/>
                <color rgb="FF808080"/>
              </font>
              <fill>
                <patternFill>
                  <bgColor rgb="FF808080"/>
                </patternFill>
              </fill>
            </x14:dxf>
          </x14:cfRule>
          <xm:sqref>H199:L203</xm:sqref>
        </x14:conditionalFormatting>
        <x14:conditionalFormatting xmlns:xm="http://schemas.microsoft.com/office/excel/2006/main">
          <x14:cfRule type="containsText" priority="30" operator="containsText" id="{405EB9AD-F91B-479F-82C5-5390E2E1825F}">
            <xm:f>NOT(ISERROR(SEARCH("grau",H205)))</xm:f>
            <xm:f>"grau"</xm:f>
            <x14:dxf>
              <font>
                <color rgb="FF808080"/>
              </font>
              <fill>
                <patternFill>
                  <bgColor rgb="FF808080"/>
                </patternFill>
              </fill>
            </x14:dxf>
          </x14:cfRule>
          <xm:sqref>H205:L205</xm:sqref>
        </x14:conditionalFormatting>
        <x14:conditionalFormatting xmlns:xm="http://schemas.microsoft.com/office/excel/2006/main">
          <x14:cfRule type="containsText" priority="29" operator="containsText" id="{24A9AE4A-F330-405A-A8FD-14FB1492AC25}">
            <xm:f>NOT(ISERROR(SEARCH("grau",H206)))</xm:f>
            <xm:f>"grau"</xm:f>
            <x14:dxf>
              <font>
                <strike val="0"/>
                <color rgb="FF808080"/>
              </font>
              <fill>
                <patternFill>
                  <bgColor rgb="FF808080"/>
                </patternFill>
              </fill>
            </x14:dxf>
          </x14:cfRule>
          <xm:sqref>H206:L210</xm:sqref>
        </x14:conditionalFormatting>
        <x14:conditionalFormatting xmlns:xm="http://schemas.microsoft.com/office/excel/2006/main">
          <x14:cfRule type="containsText" priority="28" operator="containsText" id="{81F19A2C-7D93-41F5-80FC-A24F41C9D143}">
            <xm:f>NOT(ISERROR(SEARCH("grau",H212)))</xm:f>
            <xm:f>"grau"</xm:f>
            <x14:dxf>
              <font>
                <color rgb="FF808080"/>
              </font>
              <fill>
                <patternFill>
                  <bgColor rgb="FF808080"/>
                </patternFill>
              </fill>
            </x14:dxf>
          </x14:cfRule>
          <xm:sqref>H212:L212</xm:sqref>
        </x14:conditionalFormatting>
        <x14:conditionalFormatting xmlns:xm="http://schemas.microsoft.com/office/excel/2006/main">
          <x14:cfRule type="containsText" priority="27" operator="containsText" id="{57A2F711-9D77-41B5-9E35-3074ED829147}">
            <xm:f>NOT(ISERROR(SEARCH("grau",H213)))</xm:f>
            <xm:f>"grau"</xm:f>
            <x14:dxf>
              <font>
                <strike val="0"/>
                <color rgb="FF808080"/>
              </font>
              <fill>
                <patternFill>
                  <bgColor rgb="FF808080"/>
                </patternFill>
              </fill>
            </x14:dxf>
          </x14:cfRule>
          <xm:sqref>H213:L217</xm:sqref>
        </x14:conditionalFormatting>
        <x14:conditionalFormatting xmlns:xm="http://schemas.microsoft.com/office/excel/2006/main">
          <x14:cfRule type="containsText" priority="26" operator="containsText" id="{CD0ADB6F-FF3E-47EA-A262-5DC5076ED515}">
            <xm:f>NOT(ISERROR(SEARCH("grau",H219)))</xm:f>
            <xm:f>"grau"</xm:f>
            <x14:dxf>
              <font>
                <color rgb="FF808080"/>
              </font>
              <fill>
                <patternFill>
                  <bgColor rgb="FF808080"/>
                </patternFill>
              </fill>
            </x14:dxf>
          </x14:cfRule>
          <xm:sqref>H219:L219</xm:sqref>
        </x14:conditionalFormatting>
        <x14:conditionalFormatting xmlns:xm="http://schemas.microsoft.com/office/excel/2006/main">
          <x14:cfRule type="containsText" priority="25" operator="containsText" id="{F1BBABB6-62E1-4E53-A384-AD6B43001E1A}">
            <xm:f>NOT(ISERROR(SEARCH("grau",H220)))</xm:f>
            <xm:f>"grau"</xm:f>
            <x14:dxf>
              <font>
                <strike val="0"/>
                <color rgb="FF808080"/>
              </font>
              <fill>
                <patternFill>
                  <bgColor rgb="FF808080"/>
                </patternFill>
              </fill>
            </x14:dxf>
          </x14:cfRule>
          <xm:sqref>H220:L224</xm:sqref>
        </x14:conditionalFormatting>
        <x14:conditionalFormatting xmlns:xm="http://schemas.microsoft.com/office/excel/2006/main">
          <x14:cfRule type="containsText" priority="13" operator="containsText" id="{61DDE158-C621-43D3-B8DD-2EF32F8EAC50}">
            <xm:f>NOT(ISERROR(SEARCH("grau",H12)))</xm:f>
            <xm:f>"grau"</xm:f>
            <x14:dxf>
              <font>
                <strike val="0"/>
                <color rgb="FF808080"/>
              </font>
              <fill>
                <patternFill>
                  <bgColor rgb="FF808080"/>
                </patternFill>
              </fill>
            </x14:dxf>
          </x14:cfRule>
          <xm:sqref>H12:L12</xm:sqref>
        </x14:conditionalFormatting>
        <x14:conditionalFormatting xmlns:xm="http://schemas.microsoft.com/office/excel/2006/main">
          <x14:cfRule type="containsText" priority="12" operator="containsText" id="{F47CF6B3-5C92-443D-8EB7-3D404EAB3C65}">
            <xm:f>NOT(ISERROR(SEARCH("grau",H10)))</xm:f>
            <xm:f>"grau"</xm:f>
            <x14:dxf>
              <font>
                <strike val="0"/>
                <color rgb="FF808080"/>
              </font>
              <fill>
                <patternFill>
                  <bgColor rgb="FF808080"/>
                </patternFill>
              </fill>
            </x14:dxf>
          </x14:cfRule>
          <xm:sqref>H10:L11</xm:sqref>
        </x14:conditionalFormatting>
        <x14:conditionalFormatting xmlns:xm="http://schemas.microsoft.com/office/excel/2006/main">
          <x14:cfRule type="containsText" priority="10" operator="containsText" id="{1B751FAB-09D3-4326-9041-1EB19533F771}">
            <xm:f>NOT(ISERROR(SEARCH("grau",H43)))</xm:f>
            <xm:f>"grau"</xm:f>
            <x14:dxf>
              <font>
                <strike val="0"/>
                <color rgb="FF808080"/>
              </font>
              <fill>
                <patternFill>
                  <bgColor rgb="FF808080"/>
                </patternFill>
              </fill>
            </x14:dxf>
          </x14:cfRule>
          <xm:sqref>H43:L47</xm:sqref>
        </x14:conditionalFormatting>
        <x14:conditionalFormatting xmlns:xm="http://schemas.microsoft.com/office/excel/2006/main">
          <x14:cfRule type="containsText" priority="4" operator="containsText" id="{ADC74367-94EC-4D5A-9FF3-E267EBB5B657}">
            <xm:f>NOT(ISERROR(SEARCH("grau",H135)))</xm:f>
            <xm:f>"grau"</xm:f>
            <x14:dxf>
              <font>
                <strike val="0"/>
                <color rgb="FF808080"/>
              </font>
              <fill>
                <patternFill>
                  <bgColor rgb="FF808080"/>
                </patternFill>
              </fill>
            </x14:dxf>
          </x14:cfRule>
          <xm:sqref>H135:L144</xm:sqref>
        </x14:conditionalFormatting>
        <x14:conditionalFormatting xmlns:xm="http://schemas.microsoft.com/office/excel/2006/main">
          <x14:cfRule type="containsText" priority="3" operator="containsText" id="{D34DF2DA-9465-460F-85EE-5A52226AE59A}">
            <xm:f>NOT(ISERROR(SEARCH("grau",H39)))</xm:f>
            <xm:f>"grau"</xm:f>
            <x14:dxf>
              <font>
                <strike val="0"/>
                <color rgb="FF808080"/>
              </font>
              <fill>
                <patternFill>
                  <bgColor rgb="FF808080"/>
                </patternFill>
              </fill>
            </x14:dxf>
          </x14:cfRule>
          <xm:sqref>H39:L40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H219:L224 H149:L154 H146:L147 H156:L161 H163:L168 H170:L175 H177:L182 H184:L189 H191:L196 H198:L203 H205:L210 H212:L217 H42:L47 H9:L40 H134:L144 H95:L106 H108:L118 H49:L57 H59:L93 H120:L132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5" customWidth="1"/>
    <col min="2" max="2" width="29.33203125" style="5" customWidth="1"/>
    <col min="3" max="3" width="53.33203125" style="6" customWidth="1"/>
    <col min="4" max="4" width="1.109375" style="5" customWidth="1"/>
    <col min="5" max="16384" width="11.5546875" style="5"/>
  </cols>
  <sheetData>
    <row r="1" spans="2:5" ht="6" customHeight="1" x14ac:dyDescent="0.25"/>
    <row r="2" spans="2:5" x14ac:dyDescent="0.25">
      <c r="B2" s="139" t="s">
        <v>67</v>
      </c>
      <c r="C2" s="139"/>
    </row>
    <row r="3" spans="2:5" ht="7.95" customHeight="1" x14ac:dyDescent="0.25">
      <c r="B3" s="7"/>
      <c r="C3" s="7"/>
    </row>
    <row r="4" spans="2:5" ht="55.95" customHeight="1" x14ac:dyDescent="0.25">
      <c r="B4" s="140" t="s">
        <v>38</v>
      </c>
      <c r="C4" s="140"/>
    </row>
    <row r="5" spans="2:5" ht="7.95" customHeight="1" x14ac:dyDescent="0.25">
      <c r="B5" s="8"/>
      <c r="C5" s="8"/>
    </row>
    <row r="6" spans="2:5" s="9" customFormat="1" ht="25.95" customHeight="1" x14ac:dyDescent="0.3">
      <c r="B6" s="54" t="s">
        <v>53</v>
      </c>
      <c r="C6" s="40" t="s">
        <v>70</v>
      </c>
    </row>
    <row r="7" spans="2:5" s="9" customFormat="1" ht="25.95" customHeight="1" x14ac:dyDescent="0.3">
      <c r="B7" s="54" t="s">
        <v>68</v>
      </c>
      <c r="C7" s="40" t="s">
        <v>71</v>
      </c>
    </row>
    <row r="8" spans="2:5" s="9" customFormat="1" ht="25.95" customHeight="1" x14ac:dyDescent="0.3">
      <c r="B8" s="53" t="s">
        <v>66</v>
      </c>
      <c r="C8" s="41" t="s">
        <v>98</v>
      </c>
    </row>
    <row r="9" spans="2:5" s="9" customFormat="1" ht="25.95" customHeight="1" x14ac:dyDescent="0.3">
      <c r="B9" s="47" t="s">
        <v>54</v>
      </c>
      <c r="C9" s="11" t="s">
        <v>14</v>
      </c>
    </row>
    <row r="10" spans="2:5" s="9" customFormat="1" ht="25.95" customHeight="1" x14ac:dyDescent="0.3">
      <c r="B10" s="10"/>
      <c r="C10" s="60"/>
      <c r="E10" s="55" t="s">
        <v>69</v>
      </c>
    </row>
    <row r="11" spans="2:5" s="9" customFormat="1" ht="25.95" customHeight="1" x14ac:dyDescent="0.3">
      <c r="B11" s="10"/>
      <c r="C11" s="59" t="s">
        <v>36</v>
      </c>
    </row>
    <row r="12" spans="2:5" s="9" customFormat="1" ht="25.95" customHeight="1" x14ac:dyDescent="0.3">
      <c r="B12" s="47" t="s">
        <v>55</v>
      </c>
      <c r="C12" s="56" t="s">
        <v>26</v>
      </c>
    </row>
    <row r="13" spans="2:5" s="9" customFormat="1" ht="25.95" customHeight="1" x14ac:dyDescent="0.3">
      <c r="B13" s="10"/>
      <c r="C13" s="56" t="s">
        <v>27</v>
      </c>
    </row>
    <row r="14" spans="2:5" s="9" customFormat="1" ht="25.95" customHeight="1" x14ac:dyDescent="0.3">
      <c r="B14" s="10"/>
      <c r="C14" s="56"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2023-11-15T07:43:27Z</dcterms:modified>
</cp:coreProperties>
</file>