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Checkliste!$A$1:$N$136</definedName>
    <definedName name="_xlnm.Print_Area" localSheetId="1">Maßnahmenplan!$A$1:$J$24</definedName>
    <definedName name="_xlnm.Print_Titles" localSheetId="2">Checkliste!$1:$7</definedName>
  </definedNames>
  <calcPr calcId="145621" calcMode="manual"/>
</workbook>
</file>

<file path=xl/calcChain.xml><?xml version="1.0" encoding="utf-8"?>
<calcChain xmlns="http://schemas.openxmlformats.org/spreadsheetml/2006/main">
  <c r="C105" i="7" l="1"/>
  <c r="B105" i="7" s="1"/>
  <c r="C106" i="7"/>
  <c r="B106" i="7" s="1"/>
  <c r="C107" i="7"/>
  <c r="D107" i="7" s="1"/>
  <c r="C108" i="7"/>
  <c r="D108" i="7" s="1"/>
  <c r="C109" i="7"/>
  <c r="D109" i="7" s="1"/>
  <c r="D105" i="7"/>
  <c r="D106" i="7"/>
  <c r="B109" i="7" l="1"/>
  <c r="B108" i="7"/>
  <c r="B107" i="7"/>
  <c r="C101" i="7" l="1"/>
  <c r="B101" i="7" s="1"/>
  <c r="C82" i="7"/>
  <c r="B82" i="7" s="1"/>
  <c r="C83" i="7"/>
  <c r="B83" i="7" s="1"/>
  <c r="C84" i="7"/>
  <c r="B84" i="7" s="1"/>
  <c r="D83" i="7"/>
  <c r="C85" i="7"/>
  <c r="B85" i="7" s="1"/>
  <c r="C86" i="7"/>
  <c r="B86" i="7" s="1"/>
  <c r="C87" i="7"/>
  <c r="D87" i="7" s="1"/>
  <c r="C88" i="7"/>
  <c r="D88" i="7" s="1"/>
  <c r="C89" i="7"/>
  <c r="D89" i="7" s="1"/>
  <c r="C76" i="7"/>
  <c r="B76" i="7" s="1"/>
  <c r="B49" i="7"/>
  <c r="B52" i="7"/>
  <c r="C43" i="7"/>
  <c r="B43" i="7" s="1"/>
  <c r="C44" i="7"/>
  <c r="B44" i="7" s="1"/>
  <c r="C45" i="7"/>
  <c r="B45" i="7" s="1"/>
  <c r="C46" i="7"/>
  <c r="D46" i="7" s="1"/>
  <c r="C47" i="7"/>
  <c r="D47" i="7" s="1"/>
  <c r="C48" i="7"/>
  <c r="D48" i="7" s="1"/>
  <c r="C49" i="7"/>
  <c r="D49" i="7" s="1"/>
  <c r="C50" i="7"/>
  <c r="D50" i="7" s="1"/>
  <c r="C51" i="7"/>
  <c r="D51" i="7" s="1"/>
  <c r="C52" i="7"/>
  <c r="D52" i="7" s="1"/>
  <c r="C53" i="7"/>
  <c r="B53" i="7" s="1"/>
  <c r="C54" i="7"/>
  <c r="D54" i="7" s="1"/>
  <c r="C55" i="7"/>
  <c r="B55" i="7" s="1"/>
  <c r="C56" i="7"/>
  <c r="D56" i="7" s="1"/>
  <c r="C57" i="7"/>
  <c r="D57" i="7" s="1"/>
  <c r="C58" i="7"/>
  <c r="D58" i="7" s="1"/>
  <c r="C59" i="7"/>
  <c r="D59" i="7" s="1"/>
  <c r="C60" i="7"/>
  <c r="D60" i="7" s="1"/>
  <c r="C61" i="7"/>
  <c r="D61" i="7" s="1"/>
  <c r="C62" i="7"/>
  <c r="D62" i="7" s="1"/>
  <c r="C63" i="7"/>
  <c r="B63" i="7" s="1"/>
  <c r="C64" i="7"/>
  <c r="B64" i="7" s="1"/>
  <c r="C65" i="7"/>
  <c r="D65" i="7" s="1"/>
  <c r="C66" i="7"/>
  <c r="B66" i="7" s="1"/>
  <c r="C67" i="7"/>
  <c r="B67" i="7" s="1"/>
  <c r="C26" i="7"/>
  <c r="B26" i="7" s="1"/>
  <c r="C13" i="7"/>
  <c r="B13" i="7" s="1"/>
  <c r="C14" i="7"/>
  <c r="B14" i="7" s="1"/>
  <c r="C15" i="7"/>
  <c r="D15" i="7" s="1"/>
  <c r="C16" i="7"/>
  <c r="D16" i="7" s="1"/>
  <c r="C17" i="7"/>
  <c r="D17" i="7" s="1"/>
  <c r="C18" i="7"/>
  <c r="B18" i="7" s="1"/>
  <c r="C19" i="7"/>
  <c r="B19" i="7" s="1"/>
  <c r="C20" i="7"/>
  <c r="B20" i="7" s="1"/>
  <c r="C21" i="7"/>
  <c r="B21" i="7" s="1"/>
  <c r="C22" i="7"/>
  <c r="D22" i="7" s="1"/>
  <c r="C23" i="7"/>
  <c r="B23" i="7" s="1"/>
  <c r="C24" i="7"/>
  <c r="D24" i="7" s="1"/>
  <c r="D82" i="7" l="1"/>
  <c r="B48" i="7"/>
  <c r="B47" i="7"/>
  <c r="B57" i="7"/>
  <c r="B56" i="7"/>
  <c r="D84" i="7"/>
  <c r="D101" i="7"/>
  <c r="D86" i="7"/>
  <c r="D85" i="7"/>
  <c r="B51" i="7"/>
  <c r="B50" i="7"/>
  <c r="D76" i="7"/>
  <c r="B89" i="7"/>
  <c r="B88" i="7"/>
  <c r="B87" i="7"/>
  <c r="B59" i="7"/>
  <c r="B58" i="7"/>
  <c r="D45" i="7"/>
  <c r="B61" i="7"/>
  <c r="B46" i="7"/>
  <c r="D55" i="7"/>
  <c r="B60" i="7"/>
  <c r="D44" i="7"/>
  <c r="D67" i="7"/>
  <c r="D43" i="7"/>
  <c r="B62" i="7"/>
  <c r="D66" i="7"/>
  <c r="D64" i="7"/>
  <c r="D53" i="7"/>
  <c r="B65" i="7"/>
  <c r="D63" i="7"/>
  <c r="B54" i="7"/>
  <c r="D26" i="7"/>
  <c r="D19" i="7"/>
  <c r="B17" i="7"/>
  <c r="B22" i="7"/>
  <c r="B16" i="7"/>
  <c r="B15" i="7"/>
  <c r="D21" i="7"/>
  <c r="D14" i="7"/>
  <c r="D23" i="7"/>
  <c r="D18" i="7"/>
  <c r="D20" i="7"/>
  <c r="D13" i="7"/>
  <c r="B24" i="7"/>
  <c r="B2" i="2"/>
  <c r="B2" i="7"/>
  <c r="B2" i="1"/>
  <c r="C12" i="7" l="1"/>
  <c r="D12" i="7" s="1"/>
  <c r="C25" i="7"/>
  <c r="D25" i="7" s="1"/>
  <c r="C135" i="7"/>
  <c r="B135" i="7" s="1"/>
  <c r="C134" i="7"/>
  <c r="B134" i="7" s="1"/>
  <c r="C133" i="7"/>
  <c r="D133" i="7" s="1"/>
  <c r="C132" i="7"/>
  <c r="D132" i="7" s="1"/>
  <c r="C131" i="7"/>
  <c r="B131" i="7" s="1"/>
  <c r="C128" i="7"/>
  <c r="D128" i="7" s="1"/>
  <c r="C127" i="7"/>
  <c r="B127" i="7" s="1"/>
  <c r="C126" i="7"/>
  <c r="D126" i="7" s="1"/>
  <c r="C125" i="7"/>
  <c r="D125" i="7" s="1"/>
  <c r="C124" i="7"/>
  <c r="D124" i="7" s="1"/>
  <c r="C121" i="7"/>
  <c r="D121" i="7" s="1"/>
  <c r="C120" i="7"/>
  <c r="B120" i="7" s="1"/>
  <c r="C119" i="7"/>
  <c r="D119" i="7" s="1"/>
  <c r="C118" i="7"/>
  <c r="D118" i="7" s="1"/>
  <c r="C117" i="7"/>
  <c r="B117" i="7" s="1"/>
  <c r="C114" i="7"/>
  <c r="D114" i="7" s="1"/>
  <c r="C113" i="7"/>
  <c r="B113" i="7" s="1"/>
  <c r="C112" i="7"/>
  <c r="D112" i="7" s="1"/>
  <c r="C111" i="7"/>
  <c r="D111" i="7" s="1"/>
  <c r="C110" i="7"/>
  <c r="B110" i="7" s="1"/>
  <c r="C102" i="7"/>
  <c r="B102" i="7" s="1"/>
  <c r="C100" i="7"/>
  <c r="B100" i="7" s="1"/>
  <c r="C99" i="7"/>
  <c r="D99" i="7" s="1"/>
  <c r="C98" i="7"/>
  <c r="D98" i="7" s="1"/>
  <c r="C97" i="7"/>
  <c r="B97" i="7" s="1"/>
  <c r="C94" i="7"/>
  <c r="D94" i="7" s="1"/>
  <c r="C93" i="7"/>
  <c r="B93" i="7" s="1"/>
  <c r="C92" i="7"/>
  <c r="D92" i="7" s="1"/>
  <c r="C91" i="7"/>
  <c r="D91" i="7" s="1"/>
  <c r="C90" i="7"/>
  <c r="B90" i="7" s="1"/>
  <c r="B92" i="7" l="1"/>
  <c r="B114" i="7"/>
  <c r="B118" i="7"/>
  <c r="B126" i="7"/>
  <c r="B12" i="7"/>
  <c r="B91" i="7"/>
  <c r="B99" i="7"/>
  <c r="B121" i="7"/>
  <c r="B125" i="7"/>
  <c r="B133" i="7"/>
  <c r="B94" i="7"/>
  <c r="B98" i="7"/>
  <c r="B112" i="7"/>
  <c r="B128" i="7"/>
  <c r="B124" i="7"/>
  <c r="B132" i="7"/>
  <c r="B111" i="7"/>
  <c r="B119" i="7"/>
  <c r="B25" i="7"/>
  <c r="D90" i="7"/>
  <c r="D93" i="7"/>
  <c r="D135" i="7"/>
  <c r="D131" i="7"/>
  <c r="D134" i="7"/>
  <c r="D127" i="7"/>
  <c r="D117" i="7"/>
  <c r="D120" i="7"/>
  <c r="D110" i="7"/>
  <c r="D113" i="7"/>
  <c r="D102" i="7"/>
  <c r="D97" i="7"/>
  <c r="D100" i="7"/>
  <c r="C78" i="7" l="1"/>
  <c r="B78" i="7" s="1"/>
  <c r="C77" i="7"/>
  <c r="B77" i="7" s="1"/>
  <c r="D78" i="7" l="1"/>
  <c r="D77" i="7"/>
  <c r="C79" i="7"/>
  <c r="D79" i="7" s="1"/>
  <c r="C75" i="7"/>
  <c r="D75" i="7" s="1"/>
  <c r="C71" i="7"/>
  <c r="D71" i="7" s="1"/>
  <c r="C69" i="7"/>
  <c r="D69" i="7" s="1"/>
  <c r="C70" i="7"/>
  <c r="D70" i="7" s="1"/>
  <c r="C40" i="7"/>
  <c r="B40" i="7" s="1"/>
  <c r="C39" i="7"/>
  <c r="D39" i="7" s="1"/>
  <c r="C38" i="7"/>
  <c r="D38" i="7" s="1"/>
  <c r="C33" i="7"/>
  <c r="D33" i="7" s="1"/>
  <c r="C34" i="7"/>
  <c r="B34" i="7" s="1"/>
  <c r="C32" i="7"/>
  <c r="D32" i="7" s="1"/>
  <c r="C31" i="7"/>
  <c r="B31" i="7" s="1"/>
  <c r="B79" i="7" l="1"/>
  <c r="B75" i="7"/>
  <c r="B71" i="7"/>
  <c r="B69" i="7"/>
  <c r="B70" i="7"/>
  <c r="D40" i="7"/>
  <c r="B39" i="7"/>
  <c r="B38" i="7"/>
  <c r="B33" i="7"/>
  <c r="B32" i="7"/>
  <c r="D34" i="7"/>
  <c r="D31" i="7"/>
  <c r="C37" i="7" l="1"/>
  <c r="C30" i="7"/>
  <c r="C68" i="7"/>
  <c r="C74" i="7"/>
  <c r="C27" i="7"/>
  <c r="C10" i="7"/>
  <c r="C11" i="7"/>
  <c r="D37" i="7" l="1"/>
  <c r="B37" i="7"/>
  <c r="D68" i="7"/>
  <c r="B68" i="7"/>
  <c r="D10" i="7"/>
  <c r="B10" i="7"/>
  <c r="D74" i="7"/>
  <c r="B74" i="7"/>
  <c r="D30" i="7"/>
  <c r="B30" i="7"/>
  <c r="D27" i="7"/>
  <c r="B27" i="7"/>
  <c r="D11" i="7"/>
  <c r="B11" i="7"/>
</calcChain>
</file>

<file path=xl/sharedStrings.xml><?xml version="1.0" encoding="utf-8"?>
<sst xmlns="http://schemas.openxmlformats.org/spreadsheetml/2006/main" count="528" uniqueCount="314">
  <si>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</si>
  <si>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</si>
  <si>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</si>
  <si>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</si>
  <si>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</si>
  <si>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</si>
  <si>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</si>
  <si>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</si>
  <si>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</si>
  <si>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</si>
  <si>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</si>
  <si>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</si>
  <si>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</si>
  <si>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</si>
  <si>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</si>
  <si>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</si>
  <si>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</si>
  <si>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</si>
  <si>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</si>
  <si>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</si>
  <si>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</si>
  <si>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</si>
  <si>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</si>
  <si>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</si>
  <si>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</si>
  <si>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</si>
  <si>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</si>
  <si>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OK?*</t>
  </si>
  <si>
    <t>lAbw</t>
  </si>
  <si>
    <t>sAbw</t>
  </si>
  <si>
    <t>K.O.</t>
  </si>
  <si>
    <t>*von der Zertifizierungsstelle auszufüllen</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</si>
  <si>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</si>
  <si>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</si>
  <si>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</si>
  <si>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</si>
  <si>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</si>
  <si>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</si>
  <si>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</si>
  <si>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</si>
  <si>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Erkennt der Systemteilnehmer die Nutzungsbedingungen und Vorgaben der Zertifizierungsstelle und des Labelgebers an?</t>
  </si>
  <si>
    <t>Nachweis über einen gültigen Vertrag mit der Zertifizierungsgesellschaft mit mindestens den Inhalten der ISO/EN 17065:2012 4.1.2. und die Einwilligungserklärung zur Dateneinsicht durch den Deutschen Tierschutzbund</t>
  </si>
  <si>
    <t>Ist die Betriebsbeschreibung vollständig und aktuell?</t>
  </si>
  <si>
    <t>Wurden alle Korrekturmaßnahmen aus vergangenen Audits umgesetzt und damit die Abweichungen abgestellt?</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</si>
  <si>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</si>
  <si>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</si>
  <si>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</si>
  <si>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</si>
  <si>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</si>
  <si>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</si>
  <si>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</si>
  <si>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</si>
  <si>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</si>
  <si>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</si>
  <si>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</si>
  <si>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</si>
  <si>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</si>
  <si>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</si>
  <si>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</si>
  <si>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</si>
  <si>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</si>
  <si>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</si>
  <si>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</si>
  <si>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</si>
  <si>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</si>
  <si>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</si>
  <si>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</si>
  <si>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</si>
  <si>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</si>
  <si>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</si>
  <si>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</si>
  <si>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</si>
  <si>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</si>
  <si>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10.</t>
  </si>
  <si>
    <t>11.</t>
  </si>
  <si>
    <t xml:space="preserve">
RL Zert 2020
3.2.</t>
  </si>
  <si>
    <t>RL Zert 2020
6.4.2</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</si>
  <si>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</si>
  <si>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</si>
  <si>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</si>
  <si>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</si>
  <si>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</si>
  <si>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</si>
  <si>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</si>
  <si>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</si>
  <si>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</si>
  <si>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</si>
  <si>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</si>
  <si>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Mast von Rindern aus Milchkuhbetrieben</t>
  </si>
  <si>
    <t>2.5</t>
  </si>
  <si>
    <t>Abgleich der Betriebsbeschreibung, ggf. Korrektur bei betrieblichen Veränderungen. Es ist der Betriebsbeschreibungsbogen in der aktuellen Fassung 2021 zu verwenden.</t>
  </si>
  <si>
    <r>
      <t xml:space="preserve">Prüfung der vorangegangenen Auditberichte.
</t>
    </r>
    <r>
      <rPr>
        <b/>
        <sz val="10"/>
        <color theme="1"/>
        <rFont val="Arial"/>
        <family val="2"/>
      </rPr>
      <t xml:space="preserve">Erstaudit ≙ n.a. </t>
    </r>
  </si>
  <si>
    <t>1.2</t>
  </si>
  <si>
    <t>Werden die Vorgaben hinsichtlich des Geltungsbereiches eingehalten?</t>
  </si>
  <si>
    <t>Der Geltungsbereich umfasst die Mast von männlichen und weiblichen Rindern, welche von Milchkuhbetrieben stammen, bevorzugt von TSL-zertifizierten Milchkuhbetrieben. Es dürfen auch Tiere zugekauft werden, die nicht von TSL-zertifizierten Milchkuhbetrieben stammen.</t>
  </si>
  <si>
    <t>2.7</t>
  </si>
  <si>
    <t>Wurden die Vorgaben zur Meldepflicht eingehalten?</t>
  </si>
  <si>
    <r>
      <t xml:space="preserve">Informationen an den DTSchB bei entzogenen Zertifikaten, meldepflichtigen Krankheiten, Änderungen in der Tierhaltung oder Sabotagen/ Stallbrüchen.
</t>
    </r>
    <r>
      <rPr>
        <b/>
        <sz val="10"/>
        <color theme="1"/>
        <rFont val="Arial"/>
        <family val="2"/>
      </rPr>
      <t xml:space="preserve">Erstaudit ≙ n.a. </t>
    </r>
  </si>
  <si>
    <t>2.2</t>
  </si>
  <si>
    <t xml:space="preserve">Werden die Vorgaben zur Sachkunde durch den Betriebsleiters bzw. der hauptverantwortlichen Person für die Tierhaltung erfüllt? </t>
  </si>
  <si>
    <t>Wer im TSL-System Tiere hält oder betreut, muss die dafür erforderlichen Fähigkeiten und Kenntnisse (Sachkunde) nachweisen. Der Betriebsleiter  bzw. die auf dem Betrieb für die Tierhaltung hauptverantwortliche/n Person/en muss/müssen sicherstellen, dass alle Personen, die zur Betreuung und Kontrolle der Tiere beschäftigt sind, entsprechend ihrer Aufgaben fachgerecht geschult bzw. unterwiesen worden. Es ist dafür Sorge zu tragen, dass Unterweisungen sprachlich und inhaltlich verstanden worden sind. Unterweisungen sind zu dokumentieren (Datum, Name der unterweisenden und unterwiesenen Person/en, Thema).</t>
  </si>
  <si>
    <t>2.3</t>
  </si>
  <si>
    <t>Hat der Betriebsleiter bzw. die auf dem Betrieb hauptverantwortliche Person an einer Fortbildung teilgenommen?</t>
  </si>
  <si>
    <r>
      <t xml:space="preserve">Überprüfung der Fortbildungsbestätigung. Die Personen, die auf dem Betrieb für die Betreuung der Tiere verantwortlich sind, verpflichten sich alle zwei Kalenderjahre an einer Fortbildung mit den Themenbereichen Tierverhalten, Tierschutz und/oder Tierhaltung von Masttieren  teilzunehmen.
</t>
    </r>
    <r>
      <rPr>
        <b/>
        <sz val="10"/>
        <color theme="1"/>
        <rFont val="Arial"/>
        <family val="2"/>
      </rPr>
      <t xml:space="preserve">Erstaudit ≙ n.a. </t>
    </r>
  </si>
  <si>
    <t>3.1</t>
  </si>
  <si>
    <t>Werden die Vorgaben zur Wirtschaftsweise eingehalten?</t>
  </si>
  <si>
    <r>
      <t xml:space="preserve">Ein Systemteilnehmer der </t>
    </r>
    <r>
      <rPr>
        <sz val="10"/>
        <rFont val="Arial"/>
        <family val="2"/>
      </rPr>
      <t>Premiumstufe</t>
    </r>
    <r>
      <rPr>
        <sz val="10"/>
        <color rgb="FFFF0000"/>
        <rFont val="Arial"/>
        <family val="2"/>
      </rPr>
      <t xml:space="preserve"> </t>
    </r>
    <r>
      <rPr>
        <sz val="10"/>
        <color theme="1"/>
        <rFont val="Arial"/>
        <family val="2"/>
      </rPr>
      <t xml:space="preserve">darf innerhalb seines teilnehmenden Betriebs grundsätzlich keine Tierhaltung der gleichen Nutzungsart bewirtschaften, deren Standards unterhalb der Anforderungen der Premiumstufe liegen. </t>
    </r>
  </si>
  <si>
    <t>Werden die Vorgaben zur Warenstromkontrolle eingehalten?</t>
  </si>
  <si>
    <r>
      <t xml:space="preserve">Dokumente für eine Berechnung des Warenflusses auf dem Betrieb liegen im Original zur Einsicht vor (Zu- und Verkaufsbelege, Lieferscheine und Schlachtabrechnungen). Prüfung auf Plausibilität.
</t>
    </r>
    <r>
      <rPr>
        <b/>
        <sz val="10"/>
        <color theme="1"/>
        <rFont val="Arial"/>
        <family val="2"/>
      </rPr>
      <t xml:space="preserve">Erstaudit ≙ n.a. </t>
    </r>
  </si>
  <si>
    <t>2.6</t>
  </si>
  <si>
    <t>Werden die Vorgaben zur Eigenkontrolle eingehalten?</t>
  </si>
  <si>
    <r>
      <t xml:space="preserve">Alle 12 Monate ist eine Eigenkontrolle durchzuführen, die alle TSL-Anforderungen der jeweiligen Bereiche umfasst.
</t>
    </r>
    <r>
      <rPr>
        <b/>
        <sz val="10"/>
        <color theme="1"/>
        <rFont val="Arial"/>
        <family val="2"/>
      </rPr>
      <t xml:space="preserve">Erstaudit ≙ n.a. </t>
    </r>
  </si>
  <si>
    <t>4.1</t>
  </si>
  <si>
    <t>Werden die Vorgaben hinsichtlich des Zukaufs von Tieren erfüllt?</t>
  </si>
  <si>
    <t>Die Betriebe müssen die Anforderungen an den Zukauf der Tiere ausnahmslos erfüllen. Zur Dokumentation ist die MU 9.1 zu verwenden. Es muss für jedes auf dem Mastbetrieb eingestallte TSL-Tier dieser Herkunftsnachweis vorliegen. Die Begleitdokumente für zugekaufte Tiere sind innerhalb von 48 Stunden an den Deutschen Tierschutzbund zu übermitteln.</t>
  </si>
  <si>
    <t>4.6</t>
  </si>
  <si>
    <t>Werden die Vorgaben zur Bestandsobergrenze eingehalten?</t>
  </si>
  <si>
    <t>In der Premiumstufe sind max. 600 Tierplätze erlaubt. Wenn ein Betrieb, der sowohl im Bereich der Milchkuhhaltung im TSL-System zertifiziert ist als auch im Bereich Mast von Rindern, zählen für diesen Betrieb die Bestandsobergrenzen für den jeweiligen Bereich unabhängig voneinander.</t>
  </si>
  <si>
    <t>4.11</t>
  </si>
  <si>
    <t>Werden die Vorgaben zur GVO-freien Fütterung eingehalten?</t>
  </si>
  <si>
    <t xml:space="preserve">Prüfung der Lieferscheine aller gelieferten Futtermittel sowie des verwendeten Saatgut. Alle Tiere auf dem Betrieb müssen mit GVO-freien Futtermitteln gefüttert werden. Wenn ein VLOG-Zertifikat vorliegt, kann auf die Prüfung der Lieferscheine verzichtet werden. </t>
  </si>
  <si>
    <t>4.15</t>
  </si>
  <si>
    <t>Werden die Vorgaben zur Bestandsbetreuung durch den Tierarzt eingehalten?</t>
  </si>
  <si>
    <r>
      <t xml:space="preserve">Eine tierärztliche Bestandskontrolle erfolgt min. zwei Mal im Jahr. Entsprechende Besuchsprotokolle sind vorzuhalten. Zur Dokumentation der Bestandsbetreuung kann die MU 9.5 verwendet werden.
</t>
    </r>
    <r>
      <rPr>
        <b/>
        <sz val="10"/>
        <rFont val="Arial"/>
        <family val="2"/>
      </rPr>
      <t>Erstaudit ≙ n.a., Vertrag muss vorliegen</t>
    </r>
  </si>
  <si>
    <t>4.16</t>
  </si>
  <si>
    <t>Werden die Vorgaben zur Dokumentation der täglichen Tier- und Stallkontrolle eingehalten?</t>
  </si>
  <si>
    <r>
      <t xml:space="preserve">Festgestellte Abweichungen (z.B. gesperrter Laufhof, defekte Stalleinrichtungen usw.) sind tagesaktuell zu dokumentieren (z.B. Herdensoftware oder handschriftlich).
</t>
    </r>
    <r>
      <rPr>
        <b/>
        <sz val="10"/>
        <color theme="1"/>
        <rFont val="Arial"/>
        <family val="2"/>
      </rPr>
      <t>Erstaudit ≙ n.a.</t>
    </r>
  </si>
  <si>
    <t>4.18</t>
  </si>
  <si>
    <t>Werden die Vorgaben zum Einsatz von Antibiotika eingehalten?</t>
  </si>
  <si>
    <r>
      <t xml:space="preserve">Der prophylaktische und metaphylaktische Einsatz von Antibiotika ist verboten. Antibiotika dürfen nur nach tierärztlicher Untersuchung im Rahmen einer Therapie eingesetzt werden. Überprüfung der AUA-Belege oder der Tierarztrechnungen. Es muss die Indikation für die Antibiotikagabe für das zu behandelnde Tier (Identifizierung über Ohrmarkennummer) angegeben sein.
</t>
    </r>
    <r>
      <rPr>
        <b/>
        <sz val="10"/>
        <color theme="1"/>
        <rFont val="Arial"/>
        <family val="2"/>
      </rPr>
      <t>Erstaudit ≙ n.a.</t>
    </r>
  </si>
  <si>
    <t xml:space="preserve">Wurden Reserveantibiotika für die Humanmedizin (Cephalosporine der dritten und vierten Generation und Fluorchinoline) eingesetzt?                                                                                                                                                  Ja: ____              Nein: ____
                                                                                                                   Bei Verwendung eines Reserveantibiotikums: Liegt ein Antibiogramm vor?                                                              Ja: ____              Nein: ____  </t>
  </si>
  <si>
    <r>
      <t xml:space="preserve">Überprüfung der AUA-Belege oder der Tierarztrechnungen und das Ergebnis des Resistenztests. Es muss die Indikation für die Reserve-Antibiotikagabe für das zu behandelnde Tier (Identifizierung über Ohrmarkennummer und Kuhnummer) angegeben sein. Verweis auf Anhang 8.1 der Richtlinie 2021, Reserveantibiotika dürfen ausnahmsweise im Falle eines Therapienotstandes und nach Vorliegen eines Resistenztests eingesetzt werden, wenn dessen Ergebnis nach allen anderen Wirkstoffe gänzlich unwirksam sind.
</t>
    </r>
    <r>
      <rPr>
        <b/>
        <sz val="10"/>
        <color theme="1"/>
        <rFont val="Arial"/>
        <family val="2"/>
      </rPr>
      <t>Erstaudit ≙ n.a.</t>
    </r>
  </si>
  <si>
    <t>4.19</t>
  </si>
  <si>
    <t xml:space="preserve">Liegt ein, an die auf dem Betrieb vorliegende Haltungsform angepasster, mit dem Tierarzt abgestimmter, schriftlicher Managementplan zum Umgang mit Endo- und Ektoparasiten vor?     </t>
  </si>
  <si>
    <t xml:space="preserve">Überprüfung des schriftlich vorliegenden, mit dem Tierarzt abgestimmten, Managementplans. Die diesem Managementplan entsprechend durchzuführenden Maßnahmen (prophylaktische Behandlungen, parasitologische Untersuchungen inklusive Ergebnis sowie die eventuell daraufhin durchgeführten Behandlungen) sind zu dokumentieren und vorzuhalten. </t>
  </si>
  <si>
    <t>2. Dokumentenprüfung - Spezieller Teil: Eingriffe am Tier</t>
  </si>
  <si>
    <t>4.4.1</t>
  </si>
  <si>
    <t xml:space="preserve">Werden die Vorgaben zum schonenden Veröden der Hornanlagen bei unter 6 Wochen alten Kälbern eingehalten?
</t>
  </si>
  <si>
    <r>
      <t xml:space="preserve">Überprüfung der AUA-Belege, der Tierarztrechnungen oder des Bestandsbetreuungsvertrages, sofern dieser die regelmäßige Lokalanästhesie der Kälber zum Zweck der schonenden Verödung der Hornanlagen beinhaltet oder der MU 9.3. Aus den Dokumenten muss eindeutig hervorgehen, dass das Kalb eine Lokalanästhesie durch den Tierarzt erhalten hat sowie eine Schmerzmittelgabe und Sedierung erfolgt ist.
</t>
    </r>
    <r>
      <rPr>
        <b/>
        <sz val="10"/>
        <color theme="1"/>
        <rFont val="Arial"/>
        <family val="2"/>
      </rPr>
      <t>Erstaudit ≙ n.a.</t>
    </r>
  </si>
  <si>
    <t>Werden die Vorgaben zur Schulung der Mitarbeiter, die die Verödung der Hornanlagen bei den Kälbern durchführen, eingehalten?</t>
  </si>
  <si>
    <r>
      <t xml:space="preserve">Nachweis über eine Schulung zum schonenden Veröden der Hornanlagen bei Kälbern. Wenn die landwirtschaftliche Ausbildung länger als zehn Jahre zurück liegt, muss für die Verödung der Hornanlagen bei den Kälbern eine Schulung nachgewiesen werden. Aufgrund geringer Schulungsangebote kann der Nachweis einer zu absolvierenden Schulung innerhalb von 12 Monaten nach Erstzertifizierung erbracht werden.
</t>
    </r>
    <r>
      <rPr>
        <b/>
        <sz val="10"/>
        <color theme="1"/>
        <rFont val="Arial"/>
        <family val="2"/>
      </rPr>
      <t>Erstaudit ≙ n.a.</t>
    </r>
  </si>
  <si>
    <t>4.4.2</t>
  </si>
  <si>
    <t>Werden die Vorgaben zur Enthornung von adulten Rindern eingehalten?</t>
  </si>
  <si>
    <r>
      <t xml:space="preserve">Die Enthornung eines Rindes ist nur nach medizinischer Indikation oder auf Antrag in Ausnahmefällen durch einen Tierarzt zulässig. Überprüfung der AUA-Belege, der Tierartrechnungen o.ä.. Aus den Dokumenten muss eindeutig hervorgehen, dass das Rind eine Lokalanästhesie durch den Tierarzt erhalten hat sowie eine Schmerzmittelgabe und Sedierung erfolgt ist. Es kann die MU 9.3 zur Dokumentation verwendet werden.
</t>
    </r>
    <r>
      <rPr>
        <b/>
        <sz val="10"/>
        <color theme="1"/>
        <rFont val="Arial"/>
        <family val="2"/>
      </rPr>
      <t>Erstaudit ≙ n.a.</t>
    </r>
  </si>
  <si>
    <t>4.4.3</t>
  </si>
  <si>
    <t>Wird die Grundvoraussetzung für die Kastration der Tiere erfüllt?</t>
  </si>
  <si>
    <t>Die Kastration ist nur erlaubt, wenn den Tieren als Ochsen für mind. eine Weideperiode (aber mind. 5 Monate lang) Weidegang ermöglich wird oder die Kastration eine andere, besonders tiergerechte Haltung ermöglicht. Die Kälber sind zum Zeitpunkt der Kastration zwischen 10 Tagen und Ende des 5. Lebensmonats alt.</t>
  </si>
  <si>
    <t>Werden die Vorgaben zur Schmerzausschaltung bei der Kastration von Kälbern eingehalten?</t>
  </si>
  <si>
    <r>
      <t xml:space="preserve">Überprüfung der AUA-Belege, der Tierarztrechnungen oder des Bestandsbetreuungsvertrages, sofern dieser die Schmerzausschaltung der Kälber zum Zweck Kastration beinhaltet oder der MU 9.4. Aus den Dokumenten muss eindeutig hervorgehen, dass das Kalb entweder eine Allgemeinanästhesie oder eine Lokalanästhesie durch den Tierarzt erhalten hat sowie eine Schmerzmittelgabe und Sedierung erfolgt ist.
</t>
    </r>
    <r>
      <rPr>
        <b/>
        <sz val="10"/>
        <color theme="1"/>
        <rFont val="Arial"/>
        <family val="2"/>
      </rPr>
      <t>Erstaudit ≙ n.a.</t>
    </r>
  </si>
  <si>
    <t>3. Dokumentenprüfung - Spezieller Teil: Tierbezogene Kriterien</t>
  </si>
  <si>
    <t>6.1</t>
  </si>
  <si>
    <t xml:space="preserve">Erfolgt zweimal jährlich eine Erfassung der tierbezogenen Kriterien und wird diese dokumentiert?
</t>
  </si>
  <si>
    <r>
      <t xml:space="preserve">Der Betrieb führt 2x im Jahr im Abstand von etwa 6 Monaten (im Sommer- und im Winterhalbjahr), eine Erfassung der tierbezogenen Kriterien in der gesamten Herde durch. Zur Erfassung der tierbezogenen Kriterien im Stall kann die MU 9.11 genutzt werden. Wesentlich sind jedoch die Ergebnisse der MU 9.10, die beim Audit überprüft werden.
</t>
    </r>
    <r>
      <rPr>
        <b/>
        <sz val="10"/>
        <color theme="1"/>
        <rFont val="Arial"/>
        <family val="2"/>
      </rPr>
      <t>Erstaudit ≙ n.a.</t>
    </r>
  </si>
  <si>
    <t>6.2</t>
  </si>
  <si>
    <t>Wurde beim Überschreiten von einem oder mehreren Grenzwerten bei der Erfassung der tierbezogenen Kriterien ein Tierarzt, landwirtschaftlicher Berater oder ein Berater des Deutschen Tierschutzbundes zur Beratung hinzugezogen?</t>
  </si>
  <si>
    <r>
      <t xml:space="preserve">Überprüfung der Beratungsdokumente.
</t>
    </r>
    <r>
      <rPr>
        <b/>
        <sz val="10"/>
        <color theme="1"/>
        <rFont val="Arial"/>
        <family val="2"/>
      </rPr>
      <t>Erstaudit ≙ n.a.</t>
    </r>
  </si>
  <si>
    <t>Bei Feststellung von Abweichungen bei der Erfassung der tierbezogenen Kriterien wurden Korrekturmaßnahmen ergriffen?</t>
  </si>
  <si>
    <r>
      <t xml:space="preserve">Überprüfung der durchgeführten und dokumentierten Korrekturmaßnahmen.
</t>
    </r>
    <r>
      <rPr>
        <b/>
        <sz val="10"/>
        <color theme="1"/>
        <rFont val="Arial"/>
        <family val="2"/>
      </rPr>
      <t>Erstaudit ≙ n.a.</t>
    </r>
  </si>
  <si>
    <t>6.3.1</t>
  </si>
  <si>
    <r>
      <t xml:space="preserve">Erläuterungen zur Erfassung tierbezogenen Kriterien siehe MU 9.7.
</t>
    </r>
    <r>
      <rPr>
        <b/>
        <sz val="10"/>
        <color theme="1"/>
        <rFont val="Arial"/>
        <family val="2"/>
      </rPr>
      <t>Grenzwert:</t>
    </r>
    <r>
      <rPr>
        <sz val="10"/>
        <color theme="1"/>
        <rFont val="Arial"/>
        <family val="2"/>
      </rPr>
      <t xml:space="preserve"> 
Anteil Verluste bis 3. Lebensmonat: max. 5%
Anteil Verluste ab 4. Lebensmonat: max. 3%</t>
    </r>
  </si>
  <si>
    <t xml:space="preserve">Liegen die Verluste aller Tiere innerhalb der letzten zwölf Monate unter dem  vorgegebenen Grenzwert?                                           
Einstallen bis Ende 3. Lebensmonat:                                                                                
Anzahl notgetöteter Tiere:      ________                                                                                                         
Anzahl verendeter Tiere:        ________                                                                         
Anzahl euthanasierter Tiere:  ________                                                                                                                          
Beginn 4. Lebensmonat bis Mastende:              
Anzahl notgetöteter Tiere:      ________                                                                                                         
Anzahl verendeter Tiere:        ________                                                                         
Anzahl euthanasierter Tiere:  ________  </t>
  </si>
  <si>
    <t>4. Physische Prüfung im Stall - Haltung der Tiere</t>
  </si>
  <si>
    <t>4.0</t>
  </si>
  <si>
    <t>Werden auf dem Betrieb die gesetzlichen Vorgaben hinsichtlich des Tierschutzgesetzes und der Tierschutz-Nutztierhaltungsverordnung im Allgemeinen sowie im Besonderen der Abschnitt 2 "Verordnung zur Haltung von Kälbern" eingehalten?</t>
  </si>
  <si>
    <t>Überprüfung der Tierhaltung auf dem gesamten Betrieb (Haltung der Kälber sowie die Haltung der Rinder in allen Mastabschnitten).</t>
  </si>
  <si>
    <t>4.7</t>
  </si>
  <si>
    <t>Auf dem gesamten Betrieb liegt keine Anbindehaltung vor?</t>
  </si>
  <si>
    <t>Zugelassen sind Ställe, die eine separate Liege-sowie eine Lauffläche vorweisen (z.B. Zweiflächenbuchten, Tretmistställe, Liegeboxenlaufställe. Einflächenbuchten sind nur dann zulässig, wenn die gesamte Stallfläche eingestreut ist (z.B. Tiefstreuställe). Alle Ressourcen (Tränken, Futterplätze oder Liegeflächen) müssen von allen Tieren gleichermaßen erreicht werden können. Die Ressourcen sind entsprechend räumlich zu verteilen.</t>
  </si>
  <si>
    <t>Auf dem gesamten Betrieb liegt keine Haltung in Einflächenbuchten mit Vollspaltenböden vor?</t>
  </si>
  <si>
    <t>Zusätzlich zum Liegebereich kann es einen Laufbereich geben (Zweiflächenbuchten), dieser darf planbefestigt oder mit Spaltenboden versehen sein.</t>
  </si>
  <si>
    <t>Werden die Tiere ab dem 6. Lebensmonat oder ab der rassespezifischen Geschlechtsreife getrenntgeschlechtlich aufgestallt?</t>
  </si>
  <si>
    <t>Ab dem 6. Lebensmonat oder ab der rassespezifischen Geschlechtsreife der Tiere, dürfen weibliche und unkastrierte männliche Tiere nicht in einer Gruppe gehalten werden.</t>
  </si>
  <si>
    <t>4.7.1</t>
  </si>
  <si>
    <t>Werden die Vorgaben zur Haltung der Kälber erfüllt?</t>
  </si>
  <si>
    <t xml:space="preserve">Kälber bis zum Ende der 4. Lebenswoche dürfen in Kälberhütten und Einzeliglus gehalten werden. Ab der 5. Lebenswoche sind die Kälber in der Gruppe zu halten. </t>
  </si>
  <si>
    <t>4.10</t>
  </si>
  <si>
    <t>Besteht in den Kälbergruppen ein Tier-Liegeplatz-Verhältnis von 1:1?</t>
  </si>
  <si>
    <t>Die genauen Angaben zum Tier-Liegeplatz-Verhältnis je Kälbergruppe sind dem Betriebsbeschreibungsbogen zu entnehmen. Im Audit ist zu überprüfen, ob die im Betriebsbeschreibungsbogen eingetragene Anzahl an Kälbern je Gruppe eingehalten werden. Sie müssen nicht in jedem Audit neu erhoben werden.</t>
  </si>
  <si>
    <t>Werden die Vorgaben an die Liegefläche im Kälberbereich erfüllt?</t>
  </si>
  <si>
    <t>Die Liegefläche muss so gestaltet sein, dass ein hoher Liegekomfort gewährleistet werden kann. Die Liegefläche muss trocken, weich, verformbar und wärmeisolierend sein. Als Einstreu können organisches Material und Gemische aus organischen und anorganischen Materialien, wie z.B. Stroh, Sägemehl, Strohmehl-Kalkgemische usw. verwendet werden.</t>
  </si>
  <si>
    <t>Steht jedem Kalb im Sinne der Richtlinie 2020 genügend Platz zur Verfügung?</t>
  </si>
  <si>
    <t>Die genauen Angaben zu den Platzverhältnissen je Kälbergruppe sind dem Betriebsbeschreibungsbogen zu entnehmen. Im Audit ist zu überprüfen, ob die im Betriebsbeschreibungsbogen eingetragene Anzahl an Kälbern je Gruppe eingehalten werden. Sie müssen nicht in jedem Audit neu erhoben werden.</t>
  </si>
  <si>
    <t>Werden die Vorgaben zur Tränkung der Kälber eingehalten?</t>
  </si>
  <si>
    <t>Mind. bis zum Ende der 12. Lebenswoche erhalten die Kälber Vollmilch oder Milchaustauscher. Die Tränkung erfolgt mind. 2x am Tag oder ad libitum. Raufutter ist ab dem 8. Lebenstag anzubieten.</t>
  </si>
  <si>
    <t>4.12</t>
  </si>
  <si>
    <t>Werden die Vorgaben zur Fressplatzbreite bei den Kälbern erfüllt?</t>
  </si>
  <si>
    <t>Die genauen Angaben zur Fressplatzbreite je Kälbergruppe sind dem Betriebsbeschreibungsbogen zu entnehmen. Sie müssen nicht in jedem Audit neu erhoben werden. Die Fressplatzbreite richtet sich nach dem Alter und dem Gewicht der Tiere.</t>
  </si>
  <si>
    <t>4.13</t>
  </si>
  <si>
    <t>Werden die Vorgaben zu den Tränken in jeder Kälbergruppe erfüllt?</t>
  </si>
  <si>
    <t xml:space="preserve">Die Tränken sind auf Sauberkeit und Funktionstüchtigkeit zu überprüfen. Die genaue Anzahl der Tränken je Kälbergruppe sind dem Betriebsbeschreibungsbogen zu entnehmen. Sie müssen nicht in jedem Audit neu erhoben werden. Der Bedarf an Tränkestellen verändert sich in Abhängigkeit zur Gruppengröße sowie der Verteilung im Stall.                                                                                                      </t>
  </si>
  <si>
    <t>Werden die Vorgaben zur Bereitstellung eines Auslaufes für die Kälber ab der 5. Lebenswoche eingehalten?</t>
  </si>
  <si>
    <t>Der Außenauslauf ist je nach Witterung, Allgemeinzustand und Gesundheit der Tiere spätestens ab der 5. Lebenswoche anzubieten. Ab dem 4. Monat muss er immer zur Verfügung stehen. Die genauen Angaben zur Größe der Ausläufe je Kälbergruppe sind dem Betriebsbeschreibungsbogen zu entnehmen. Im Audit ist zu überprüfen, ob die im Betriebsbeschreibungsbogen eingetragene Anzahl an Kälber je Gruppe und somit die jedem Kalb zur Verfügung stehende Auslauffläche eingehalten werden. Sie müssen nicht in jedem Audit neu erhoben werden.</t>
  </si>
  <si>
    <t>Besteht in den Rindergruppen ein Tier-Liegeplatz-Verhältnis von 1:1?</t>
  </si>
  <si>
    <t>Alle Tiere müssen gleichzeitig ruhen können. Liegeplätze können in Form von Liegeboxen oder freien Liegeflächen angeboten werden. Bei Liegeboxenställen muss für jedes Tier mindestens eine Liegebox vorhanden sein  Die genauen Angaben zum Tier-Liegeplatz-Verhältnis je Rindergruppe sind dem Betriebsbeschreibungsbogen zu entnehmen. Sie müssen nicht in jedem Audit neu erhoben werden. Im Audit ist zu überprüfen, ob die im Betriebsbeschreibungsbogen eingetragene Anzahl an Rindern je Gruppe eingehalten werden.</t>
  </si>
  <si>
    <t>Werden die Vorgaben an die Liegefläche im Rinderbereich erfüllt?</t>
  </si>
  <si>
    <t xml:space="preserve">Die Liegefläche muss so gestaltet sein, dass ein hoher Liegekomfort gewährleistet werden kann. Die Liegefläche muss trocken, weich, verformbar und wärmeisolierend sein. Als Einstreu können organisches Material und Gemische aus organischen und anorganischen Materialien, wie z.B. Stroh, Sägemehl, Strohmehl-Kalkgemische usw. verwendet werden. Hochboxen sind mit Gummimatten plus ausreichender Einstreu auszustatten. </t>
  </si>
  <si>
    <t xml:space="preserve">Sind die Maße der Liegeboxen in jeder Gruppe an die Körpergröße der Rinder angepasst, so dass die Rinder arttypisches Aufsteh-, Ablege- und Ruheverhalten ausüben können? 
</t>
  </si>
  <si>
    <t>Die Rinder müssen in jeder Mastphase die Möglichkeit haben, unterschiedliche Liegepositionen (Brustlage, gestrecktes Vorderbein, gestrecktes Hinterbein, totale Seitenlage, Schlafposition) einzunehmen. Die Rinder müssen frei von Technopathien sein.</t>
  </si>
  <si>
    <t>4.9</t>
  </si>
  <si>
    <t>Steht jedem Rind im Sinne der Richtlinie genügend Platz zur Verfügung?</t>
  </si>
  <si>
    <t xml:space="preserve">Die genauen Angaben zu den Platzverhältnissen je Rindergruppe sind dem Betriebsbeschreibungsbogen zu entnehmen. Sie müssen nicht in jedem Audit neu erhoben werden. Im Audit ist zu überprüfen, ob die im Betriebsbeschreibungsbogen eingetragene Anzahl an Rindern je Gruppe eingehalten werden. </t>
  </si>
  <si>
    <t>4.8</t>
  </si>
  <si>
    <t>Verfügen die Laufgänge und Durchgänge über eine ausreichende Breite?</t>
  </si>
  <si>
    <t xml:space="preserve">Die genauen Angaben zu den Laufgang- und Durchgangsbreiten je Gruppe sind dem Betriebsbeschreibungsbogen zu entnehmen. Sie müssen nicht in jedem Audit neu erhoben werden. Es müssen 2 Tiere problemlos aneinander vorbei gehen können. 
Von den oben genannten Maßen im Stall kann abgewichen werden, wenn durch die Beratung des DTSchB eine betriebsindividuellen Bewilligung (BiB) ausgestellt wurde. </t>
  </si>
  <si>
    <t>Sind die Laufflächen sauber und trittsicher?</t>
  </si>
  <si>
    <t>Die Laufflächen im Stall müssen jederzeit sauber sein. Das Management im Stall (z.B. Entmistungsroboter, Schieber) muss derart angepasst sein, z.B. über die Häufigkeit der Reinigungsintervalle (stündliches oder kontinuierliches Abschieben), dass ein höchstmöglicher Grad an Sauberkeit im Stall hergestellt wird.</t>
  </si>
  <si>
    <t>Werden die Vorgaben zur Gruppenzusammensetzung eingehalten?</t>
  </si>
  <si>
    <t xml:space="preserve">Die Gruppen sollen nach Möglichkeit während der gesamten Haltungsphase zusammen bleiben. Bei der Zusammensetzung muss daher darauf geachtet werden, dass die Tiere einer Gruppe etwa gleich groß und gleich schwer sind. Kleinere Tiere dürfen nicht abgedrängt werden. </t>
  </si>
  <si>
    <t>4.5</t>
  </si>
  <si>
    <t>Werden die Vorgaben zu den Scheuermöglichkeiten erfüllt?</t>
  </si>
  <si>
    <t>Die genaue Anzahl an Scheuermöglichkeiten je Rindergruppe sind dem Betriebsbeschreibungsbogen zu entnehmen. Sie müssen nicht in jedem Audit neu erhoben werden, sondern nur auf ihre Funktionstüchtigkeit hin zu überprüfen.</t>
  </si>
  <si>
    <t>Werden die Vorgaben zum Tier-Fressplatz-verhältnis erfüllt?</t>
  </si>
  <si>
    <t>Die genauen Angaben zu der Anzahl der Fressplätze je Gruppe sind dem Betriebsbeschreibungsbogen zu entnehmen. Sie müssen nicht in jedem Audit neu erhoben werden. Die Anzahl der Fressplätze muss der Anzahl der Rinder in jeder Gruppe entsprechen (1:1). Das Tier-Fressplatz-Verhältnis kann auf 1,2:1 erhöht werden, wenn ad libitum-Fütterung durch ständige Futtervorlage gewährleistet wird. Es darf in der Gruppe keinen Hinweis auf Futterstress geben.</t>
  </si>
  <si>
    <t>Werden die Vorgaben zur Fressplatzbreite bei den Rindern erfüllt?</t>
  </si>
  <si>
    <t xml:space="preserve">Die genauen Angaben zur Fressplatzbreite je Rindergruppe sind dem Betriebsbeschreibungsbogen zu entnehmen. Sie müssen nicht in jedem Audit neu erhoben werden. Die Fressplatzbreite richtet sich nach dem Alter und dem Gewicht der Tiere. </t>
  </si>
  <si>
    <t xml:space="preserve">Ist die Futterration wiederkäuergerecht? </t>
  </si>
  <si>
    <t xml:space="preserve">Raufutter muss ad libitum angeboten werden, Stroh als Einstreu zählt nicht dazu. Das Grundfutter muss am Futtertisch angeboten werden. Die Tiere müssen nach ihrem individuellen Nährstoffbedarf versorgt werden. </t>
  </si>
  <si>
    <t>Werden die Vorgaben zu den Tränken in jeder Rindergruppe erfüllt?</t>
  </si>
  <si>
    <t xml:space="preserve">Jedes Kalb und jedes Rind muss ungehindert frisches und sauberes Wasser aufnehmen können. Dafür müssen genügend Tränkemöglichkeiten vorhanden sein, die gleichmäßig im Stall verteilt und leicht zu erreichen sind. Zulässig sind Schalen- oder Trogtränken. Die Tränken sind auf Sauberkeit und Funktionstüchtigkeit zu überprüfen. Die genaue Anzahl der Tränken je Rindergruppe sind dem Betriebsbeschreibungsbogen zu entnehmen. Sie müssen nicht in jedem Audit neu erhoben werden. Der Bedarf an Tränkestellen verändert sich in Abhängigkeit zur Gruppengröße sowie der Verteilung im Stall. Der Wasserdurchfluss muss bei Schalentränke &gt; 10 Liter/Min. (d.h. 2,5 Liter in 15 Sekunden) betragen. </t>
  </si>
  <si>
    <t>4.17</t>
  </si>
  <si>
    <t xml:space="preserve">Werden kranke, schwache, verletzte Tiere separiert und gegebenenfalls tierärztlich behandelt?
</t>
  </si>
  <si>
    <t xml:space="preserve">Besonderes Augenmerk ist auf kranke, schwache, verletzte, bewegungsunfähige Tiere zu richten. Kranke Tiere sind gegebenenfalls abzusondern und tierärztlich zu behandeln oder tierschutzgerecht zu töten. </t>
  </si>
  <si>
    <t>Sind separate Krankenbuchten im Sinne der Richtlinie für Kälber vorhanden?</t>
  </si>
  <si>
    <r>
      <t>Kranke Tiere müssen in gesonderten Buchten untergebracht werden können. Ein separates Krankenabteil für die Kälber muss jederzeit verfügbar/schnell einrichtbar sein. Kälber bis zum Ende des 3. Lebensmonats: Für mindestens 5 % der Tiere müssen Krankenbuchten vorhanden sein. In den Krankenbuchten muss pro Tier eine Fläche von min. 2 m</t>
    </r>
    <r>
      <rPr>
        <vertAlign val="superscript"/>
        <sz val="10"/>
        <color theme="1"/>
        <rFont val="Arial"/>
        <family val="2"/>
      </rPr>
      <t>2</t>
    </r>
    <r>
      <rPr>
        <sz val="10"/>
        <color theme="1"/>
        <rFont val="Arial"/>
        <family val="2"/>
      </rPr>
      <t xml:space="preserve"> vorhanden sein.</t>
    </r>
  </si>
  <si>
    <t>Werden die Vorgaben zu den Krankenbuchten im Bereich der Kälberhaltung eingehalten?</t>
  </si>
  <si>
    <t>Sind separate Krankenbuchten im Sinne der Richtlinie 2020 für Rinder vorhanden?</t>
  </si>
  <si>
    <t xml:space="preserve">Kranke Tiere müssen in gesonderten Buchten untergebracht werden können. Ein separates Krankenabteil für die Rinder muss jederzeit verfügbar sein. Für Tiere ab dem 4. Lebensmonat muss für mindestens 2 % der Tiere Krankenbuchten vorhanden sein. Die Krankenbucht muss mindestens 8 m² groß sein, für jedes weitere Tier 4 m². </t>
  </si>
  <si>
    <t>Werden die Vorgaben zu den Krankenbuchten im Bereich der Rinderhaltung eingehalten?</t>
  </si>
  <si>
    <t>5. Physische Prüfung auf dem Laufhof und der Weide - Anforderungen an die Premiumstufe</t>
  </si>
  <si>
    <t>4.7.1; 5.1</t>
  </si>
  <si>
    <t>Ist der direkte Kontakt zum Außenklima möglich?</t>
  </si>
  <si>
    <t xml:space="preserve">Kälbern ab dem 4. Lebensmonat sowie Rindern muss ganzjährig der Zugang zum Außenklima möglich sein. </t>
  </si>
  <si>
    <t>5.2</t>
  </si>
  <si>
    <t>Wird der Laufhof ganzjährig zur Verfügung gestellt?</t>
  </si>
  <si>
    <t xml:space="preserve">Als Laufhof zählt die unüberdachte Fläche sowie die überdachten Außenliegeboxen und der (überdachte) Futtertisch, wenn vorhanden. Der Laufhof darf in den Wintermonaten oder an Tagen mit winterlichen Verhältnissen zum Zwecke der Beseitigung von Schnee und Eis kurzfristig geschlossen sein. Vorrang hat die Sicherheit der Tiere. Abweichungen, in diesem Fall das Sperren des Laufhofes, müssen innerhalb der täglichen Kontrolle (Stallbuch) dokumentiert werden, ebenso das Einfrieren von Schiebern. Sowie es die Witterungsverhältnisse ermöglichen, muss der Laufhof sofort gereinigt und den Tieren zur Verfügung gestellt werden. </t>
  </si>
  <si>
    <t xml:space="preserve">Werden die Vorgaben für den Laufhof eingehalten?
</t>
  </si>
  <si>
    <t xml:space="preserve">Die genaue Laufhoffläche je Rindergruppe ist dem Betriebsbeschreibungsbogen zu entnehmen. Sie muss nicht in jedem Audit neu erhoben werden. Der Laufhof ist strukturiert und ist entweder planbefestigt oder er ist mit einem Spaltenboden ausgestattet. Tränken auf dem Laufhof können bei Frost abgestellt werden. Der Boden im Laufhof muss rutschfest und sauber sein. </t>
  </si>
  <si>
    <t>Entsprechen die Zugänge zu den jeweiligen Laufhöfen den Vorgaben?</t>
  </si>
  <si>
    <t xml:space="preserve">Die Anzahl und die Breite der Zugänge für den jeweiligen Laufhof sind dem Betriebsbeschreibungsbogen zu entnehmen. Sie müssen nicht in jedem Audit neu erhoben werden. Der Zugang zum Laufhof muss mind. so breit sein, dass 2 Tiere problemlos aneinander vorbei können. Wenn der Zugang schmaler ist, dann muss ein zweiter Zugang vorhanden sein. Von den oben genannten Vorgaben kann abgewichen werden, wenn durch die Beratung des DTSchB eine betriebsindividuellen Bewilligung (BiB) ausgestellt wurde. </t>
  </si>
  <si>
    <t>5.3</t>
  </si>
  <si>
    <t>Wir den Tieren der Zugang zur Weide ermöglicht?</t>
  </si>
  <si>
    <t>Alternativ oder zusätzlich zum Laufhof kann der Betrieb den Zugang zu einer Weide gewähren. Z.B. für die Rinder im ersten Lebensjahr oder bei Ochsenhaltung.</t>
  </si>
  <si>
    <t>Werden die Vorgaben für die Weide eingehalten?</t>
  </si>
  <si>
    <t>Die Weide muss beim Austrieb befahrbar und über einen trittsicheren und begrünten Untergrund verfügen. Die Weide, Tränken und der Gesamteindruck der Herde müssen mindestens einmal täglich kontrolliert und dokumentiert werden (Weidetagebuch). Die Flächenangaben sowie die Angaben zu den Tränken und dem Witterungsschutz für die jeweilige Weide sind dem Betriebsbeschreibungsbogen zu entnehmen. Sie müssen nicht in jedem Audit neu erhoben werden. Wenn im Winter keine Weidehaltung stattfindet, kann auf eine Überprüfung der Tränken und des Witterungsschutzes verzichtet werden.</t>
  </si>
  <si>
    <t>6. Physische Prüfung im Stall - Spezieller Teil: Tierbezogene Kriterien</t>
  </si>
  <si>
    <t>4.2</t>
  </si>
  <si>
    <r>
      <t xml:space="preserve">Die Tiere weisen keine erkennbaren Zeichen einer Störung des allgemeinen Gesundheitszustandes auf?                                         </t>
    </r>
    <r>
      <rPr>
        <sz val="10"/>
        <color theme="1"/>
        <rFont val="Arial"/>
        <family val="2"/>
      </rPr>
      <t xml:space="preserve">                                                                                                                                                                                                                              </t>
    </r>
    <r>
      <rPr>
        <sz val="10"/>
        <color theme="1"/>
        <rFont val="Arial"/>
        <family val="2"/>
      </rPr>
      <t xml:space="preserve">                                                                                                </t>
    </r>
  </si>
  <si>
    <t>Die Tiere zeigen arteigenes Verhalten (z.B.  Ruheverhalten, Erkundungsverhalten, Sozialverhalten).</t>
  </si>
  <si>
    <t>Ist der Tierbestand insgesamt in einem überwiegend guten Ernährungs-, Pflege- und Gesundheitszustand?</t>
  </si>
  <si>
    <t>Gesamteindruck der Herde soll bewertet werden.</t>
  </si>
  <si>
    <t>Werden die Anforderungen zur Meldung von Grenzwertüberschreitungen erfüllt?</t>
  </si>
  <si>
    <t>Grenzwertüberschreitungen der tierbezogenen Kriterien müssen unverzüglich dem zuständigen Berater vom DTSchB mitgeteilt werden. Bevorzugt schriftliche Meldungen müssen folgenden Punkte beinhalten: 
- Datum der Überschreitung
- exakter erfasster Zahlenwert der TBK
- Informationen zur Gruppe 
- ggf. eingeleitete Sofort-Maßnahmen</t>
  </si>
  <si>
    <t>Werden die Anforderungen an die Beratung bei Grenzwertüberschreitung erfüllt?</t>
  </si>
  <si>
    <t>Bei Grenzwertüberschreitung muss professionelle Beratung (Fachberater DTSchB, Tierarzt, unabhängiger Berater) hinzugezogen werden. Vereinbarte Verbesserungsmaßnahmen müssen durchgeführt und dokumentiert werden.</t>
  </si>
  <si>
    <t>Werden die Anforderungen bezüglich einer Überschreitung des Schwellenwertes erfüllt?</t>
  </si>
  <si>
    <t>Schwellenwertüberschreitungen der tierbezogenen Kriterien müssen dokumentiert und entsprechende Maßnahmen ergriffen werden.</t>
  </si>
  <si>
    <t>Sind die Haltungsbedingungen so gestaltet, dass die Tiere ihren Wärmehaushalt regulieren können?</t>
  </si>
  <si>
    <t>Zeigen die Tiere Anzeichen von Hitzestress oder Frieren, müssen Gegenmaßnahmen ergriffen werden (z.B. mehr Einstreu bei Kälte, Ventilatoren oder Sprühkühlung bei Hitze).</t>
  </si>
  <si>
    <t>6.3.2</t>
  </si>
  <si>
    <t>Werden kranke und verletzte Tiere in der Krankenbucht unterbracht und ggf. fachgerecht/ tierärztlich versorgt?</t>
  </si>
  <si>
    <t>Kranke und verletzte Tiere, die nicht behandelt werden, nicht in einer Krankenbucht sind, die man „sich selber“ überlässt, gelten als Abweichung. Gezählt werden die Einzeltiere.</t>
  </si>
  <si>
    <t>6.4.1</t>
  </si>
  <si>
    <t xml:space="preserve">Befinden sich die Kälber in einem guten gesundheitlichen Zustand?        
Einstallen bis Ende 6. Lebensmonat:                                                                                
Anzahl Tiere mit eingeschränktem Allgemeinzustand: ________                                  </t>
  </si>
  <si>
    <r>
      <t xml:space="preserve">Dieses Merkmal wird für Kälber vom Tag des Einstallens bis Ende 6. Lebensmonat erfasst.
Erläuterungen zur Erfassung der tierbezogenen Kriterien siehe MU 9.7.
</t>
    </r>
    <r>
      <rPr>
        <b/>
        <sz val="10"/>
        <color theme="1"/>
        <rFont val="Arial"/>
        <family val="2"/>
      </rPr>
      <t>Grenzwert:</t>
    </r>
    <r>
      <rPr>
        <sz val="10"/>
        <color theme="1"/>
        <rFont val="Arial"/>
        <family val="2"/>
      </rPr>
      <t xml:space="preserve"> Anteil Kälber mit eingeschränkten Allgemeinzustand max. 5%                                    </t>
    </r>
  </si>
  <si>
    <t>6.5.1</t>
  </si>
  <si>
    <t xml:space="preserve">Treten in der Herde Lahmheiten über dem angegebenen Grenzwert auf? 
Anzahl lahmer Tiere: ________                       
Anzahl bonitierter Tiere: ________                                                                                                                                                                          </t>
  </si>
  <si>
    <r>
      <t xml:space="preserve">Dieses Merkmal wird für Tiere ab dem 7. Lebensmonat erfasst.
Erläuterungen zur Erfassung der tierbezogenen Kriterien siehe MU 9.7.
</t>
    </r>
    <r>
      <rPr>
        <b/>
        <sz val="10"/>
        <color theme="1"/>
        <rFont val="Arial"/>
        <family val="2"/>
      </rPr>
      <t>Grenzwert:</t>
    </r>
    <r>
      <rPr>
        <sz val="10"/>
        <color theme="1"/>
        <rFont val="Arial"/>
        <family val="2"/>
      </rPr>
      <t xml:space="preserve"> Anteil lahmer Tiere max. 5%</t>
    </r>
  </si>
  <si>
    <t>6.5.2</t>
  </si>
  <si>
    <t xml:space="preserve">Sind an den Tieren Schwanzspitzennekrosen über dem angegebenen Grenzwert erkennbar?                                                    
Anzahl Tiere mit nekrotischen Veränderungen: _____________                                                               
Anzahl bonitierter Tiere: _____________ 
          </t>
  </si>
  <si>
    <r>
      <t xml:space="preserve">Dieses Merkmal wird für Tiere ab dem 7. Lebensmonat erfasst. 
Erläuterungen zur Erfassung der tierbezogenen Kriterien siehe MU 9.7.
</t>
    </r>
    <r>
      <rPr>
        <b/>
        <sz val="10"/>
        <color theme="1"/>
        <rFont val="Arial"/>
        <family val="2"/>
      </rPr>
      <t xml:space="preserve">Grenzwert: </t>
    </r>
    <r>
      <rPr>
        <sz val="10"/>
        <color theme="1"/>
        <rFont val="Arial"/>
        <family val="2"/>
      </rPr>
      <t>Anteil Tiere mit nekrotischen Veränderungen max. 3%</t>
    </r>
  </si>
  <si>
    <t>6.5.3</t>
  </si>
  <si>
    <t xml:space="preserve">Sind die Tiere in einem überwiegend sauberen Zustand?                                                       
Anzahl verschmutziger Tiere: _____________                       
Anzahl bonitierter Tiere: _____________    </t>
  </si>
  <si>
    <r>
      <t xml:space="preserve">Dieses Merkmal wird für Tiere ab dem 7. Lebensmonat erfasst. 
Erläuterungen zur Erfassung der tierbezogenen Kriterien siehe MU 9.7.
</t>
    </r>
    <r>
      <rPr>
        <b/>
        <sz val="10"/>
        <color theme="1"/>
        <rFont val="Arial"/>
        <family val="2"/>
      </rPr>
      <t xml:space="preserve">Grenzwert: </t>
    </r>
    <r>
      <rPr>
        <sz val="10"/>
        <color theme="1"/>
        <rFont val="Arial"/>
        <family val="2"/>
      </rPr>
      <t>Anteil verschmutzter Tiere &lt; 15%</t>
    </r>
  </si>
  <si>
    <t>6.5.4</t>
  </si>
  <si>
    <t xml:space="preserve">Sind an den Tieren Hautveränderungen (HV) und Integumentschäden (IS) zu erkennen?             
Anzahl Tiere mit HV und IS: _____________                       
Anzahl bonitierter Tiere: _____________                                                         </t>
  </si>
  <si>
    <r>
      <t xml:space="preserve">Dieses Merkmal wird für Tiere ab dem 7. Lebensmonat erfasst. 
Erläuterungen zur Erfassung der tierbezogenen Kriterien siehe MU 9.7.
</t>
    </r>
    <r>
      <rPr>
        <b/>
        <sz val="10"/>
        <color theme="1"/>
        <rFont val="Arial"/>
        <family val="2"/>
      </rPr>
      <t>Grenzwert:</t>
    </r>
    <r>
      <rPr>
        <sz val="10"/>
        <color theme="1"/>
        <rFont val="Arial"/>
        <family val="2"/>
      </rPr>
      <t xml:space="preserve"> Anteil HV und IS max. 10%</t>
    </r>
  </si>
  <si>
    <t>6.5.5</t>
  </si>
  <si>
    <t>Treten bei den Rindern andere Krankheiten und Verletzungen auf?                                             
Wenn ja, welche? ________________________</t>
  </si>
  <si>
    <r>
      <t xml:space="preserve">Dieses Merkmal wird für Tiere ab dem 7. Lebensmonat erfasst. 
Erläuterungen zur Erfassung der tierbezogenen Kriterien siehe MU 9.7.
</t>
    </r>
    <r>
      <rPr>
        <b/>
        <sz val="10"/>
        <color theme="1"/>
        <rFont val="Arial"/>
        <family val="2"/>
      </rPr>
      <t>Grenzwert:</t>
    </r>
    <r>
      <rPr>
        <sz val="10"/>
        <color theme="1"/>
        <rFont val="Arial"/>
        <family val="2"/>
      </rPr>
      <t xml:space="preserve"> Anteil kranker und verletzter Tiere max. 5%</t>
    </r>
  </si>
  <si>
    <t xml:space="preserve">Wurden die Rinder, deren Fleisch im TSL-System vermarktet werden soll, die gesamte Mastperiode lang in einem TSL-Betrieb gehalten? 
</t>
  </si>
  <si>
    <r>
      <t xml:space="preserve">Sie dürfen nicht älter als 7 Monate sein, wenn sie auf den Mastbetrieb kommen. Danach müssen sie ihr gesamtes Leben auf einem TSL-Betrieb gehalten werden. Dokumentation und Überprüfung anhand der MU 9.6. Das Original bleibt auf dem Betrieb. Eine Kopie geht an das Schlachtunternehmen.
</t>
    </r>
    <r>
      <rPr>
        <b/>
        <sz val="10"/>
        <color theme="1"/>
        <rFont val="Arial"/>
        <family val="2"/>
      </rPr>
      <t>Erstaudit ≙ n.a.</t>
    </r>
  </si>
  <si>
    <t xml:space="preserve">Waren die Kälber, deren Fleisch im TSL-System vermarktet werden soll, am Tag des Zukaufs nicht älter als 4 Wochen und wurden seit dem auf einem  TSL-Betrieb gehalten? 
</t>
  </si>
  <si>
    <r>
      <t xml:space="preserve">Werden die Tiere von Nicht-TSL-Betrieben zugekauft und sollen sie als Schlachtkälber mit 6-7 Monaten geschlachtet werden, dürfen sie beim Zukauf nicht älter als 4 Wochen sein. Danach müssen sie ihr gesamtes Leben auf einem TSL-Betrieb gehalten werden. Dokumentation und Überprüfung anhand der MU 9.6. Das Original bleibt auf dem Betrieb. Eine Kopie geht an das Schlachtunternehmen.
</t>
    </r>
    <r>
      <rPr>
        <b/>
        <sz val="10"/>
        <color theme="1"/>
        <rFont val="Arial"/>
        <family val="2"/>
      </rPr>
      <t>Erstaudit ≙ n.a.</t>
    </r>
  </si>
  <si>
    <t>7.3</t>
  </si>
  <si>
    <t xml:space="preserve">Werden die Tiere an ein TSL-Schlachtunternehmen abgegeben?
Ja: ____ Nein:____
Wenn ja: 
Name des Schlachtunternehmens eintragen:_____________________
</t>
  </si>
  <si>
    <r>
      <t xml:space="preserve">Masttiere, deren Fleisch im TSL-System vermarktet werden soll, müssen an ein TSL-Schlachtunternehmen abgeben werden. Überprüfung der MU 9.6. Das Dokument ist vom Landwirt auszufüllen und zu unterschreiben. Das Original bleibt auf dem Betrieb. Eine Kopie geht an das Schlachtunternehmen.
</t>
    </r>
    <r>
      <rPr>
        <b/>
        <sz val="10"/>
        <color theme="1"/>
        <rFont val="Arial"/>
        <family val="2"/>
      </rPr>
      <t>Erstaudit ≙ n.a.</t>
    </r>
  </si>
  <si>
    <t xml:space="preserve">Wurden nur transportfähige Tiere verladen?
</t>
  </si>
  <si>
    <r>
      <t xml:space="preserve">Es dürfen nur Tiere befördert werden, die als transportfähig gelten. Hierzu sind die Regelungen der VO (EG) Nr. 1/2005 über den Schutz von Tieren beim Transport zu beachten. Überprüfung der MU 9.6. Das Dokument ist vom Landwirt auszufüllen und zu unterschreiben. Das Original bleibt auf dem Betrieb. Eine Kopie geht an das Schlachtunternehmen.
</t>
    </r>
    <r>
      <rPr>
        <b/>
        <sz val="10"/>
        <color theme="1"/>
        <rFont val="Arial"/>
        <family val="2"/>
      </rPr>
      <t>Erstaudit ≙ n.a.</t>
    </r>
  </si>
  <si>
    <t xml:space="preserve">Wurden die realen Transportentfernungen und –zeiten im Schlachtunternehmen erfasst, dokumentiert und umgehend an den DTSchB und an den Tierhalter übermittelt?
</t>
  </si>
  <si>
    <r>
      <t xml:space="preserve">Überprüfung der vom Schlachtunternehmen übermittelten Dokumentationen bzgl. der Transportdauer und der Transportentfernung sowie zur Erfassung der tierbezogenen Kriterien am Schlachtunternehmen anhand der MU 7.2 (Richtlinie Schlachtung). Abweichungen hinsichtlich der o.g. Kriterien müssen beim Tierhalter zur  Einsicht für den Auditor bereitliegen. 
</t>
    </r>
    <r>
      <rPr>
        <b/>
        <sz val="10"/>
        <color theme="1"/>
        <rFont val="Arial"/>
        <family val="2"/>
      </rPr>
      <t>Erstaudit ≙ n.a.</t>
    </r>
  </si>
  <si>
    <t xml:space="preserve">Wurde beim Verladen auf das schmerzinduzierende Treiben verzichtet?
</t>
  </si>
  <si>
    <r>
      <t xml:space="preserve">Schmerzinduzierendes Treiben (z.B. der Einsatz elektrischer Treibstöcke, Schläge) ist verboten. Überprüfung der MU 9.6. Das Dokument ist vom Landwirt auszufüllen und zu unterschreiben. Das Original bleibt auf dem Betrieb. Eine Kopie geht an das Schlachtunternehmen.
</t>
    </r>
    <r>
      <rPr>
        <b/>
        <sz val="10"/>
        <color theme="1"/>
        <rFont val="Arial"/>
        <family val="2"/>
      </rPr>
      <t>Erstaudit ≙ n.a.</t>
    </r>
  </si>
  <si>
    <t>7. Dokumentenprüfung - Abgabe von TSL-Tieren an ein TSL-Schlachtunternehmen</t>
  </si>
  <si>
    <t>8. Allgemeine Anforderungen an den Tiertransport zum Schlachtunternehmen</t>
  </si>
  <si>
    <t>Die Transportdaten werden anhand der mitgeltenden Unterlage (MU 9.6 --&gt; Richtlinie Mast v. Rindern aus Milchkuhbetrieben 2021) erfasst und die Informationen an das Schlachtunternehmen übermittelt.</t>
  </si>
  <si>
    <r>
      <t xml:space="preserve">Die vollständig ausgefüllte und unterschriebene  MU 9.6 --&gt; Richtlinie Mast v. Rindern aus Milchkuhbetrieben 2021 muss mit den Lieferpapieren an das Schlachtunternehmen abgegeben werden. Das Original wird an den Fahrer des Transportunternehmen übergeben. Eine Kopie bleibt auf dem Betrieb.
</t>
    </r>
    <r>
      <rPr>
        <b/>
        <sz val="10"/>
        <color theme="1"/>
        <rFont val="Arial"/>
        <family val="2"/>
      </rPr>
      <t>Erstaudit ≙ n.a.</t>
    </r>
  </si>
  <si>
    <t>Die Transportstrecke von max. 200 km und eine Dauer von max. vier Stunden dürfen nicht überschritten werden.</t>
  </si>
  <si>
    <r>
      <t xml:space="preserve">Überprüfung anhand der Angaben in der MU 7.1     --&gt; Richtlinie Schlachtung 2021 und MU 9.6 --&gt; Richtlinie Mast v. Rindern aus Milchkuhbetrieben 2021.
</t>
    </r>
    <r>
      <rPr>
        <b/>
        <sz val="10"/>
        <color theme="1"/>
        <rFont val="Arial"/>
        <family val="2"/>
      </rPr>
      <t>Erstaudit ≙ n.a.</t>
    </r>
  </si>
  <si>
    <t>Die Anforderungen an die Transportfahrzeuge und die Verladedichte werden eingehalten.</t>
  </si>
  <si>
    <t>Der Notfallplan für den Tiertransport liegt vor und ist jederzeit einsehbar.</t>
  </si>
  <si>
    <r>
      <t xml:space="preserve">Eine Kopie des Notfallplans muss bei dem Fahrer des Transportunternehmens und bei dem Tierhalter vorliegen. Überprüfung anhand der MU 9.6 --&gt; Richtlinie Mast v. Rindern aus Milchkuhbetrieben 2021.
</t>
    </r>
    <r>
      <rPr>
        <b/>
        <sz val="10"/>
        <color theme="1"/>
        <rFont val="Arial"/>
        <family val="2"/>
      </rPr>
      <t>Erstaudit ≙ n.a.</t>
    </r>
  </si>
  <si>
    <t>Bei über 30 °C Außentemperatur werden keine Tiere verladen oder das Transportfahrzeug ist mit einer funktionsfähigen Klimaanlage ausgestattet.</t>
  </si>
  <si>
    <r>
      <t xml:space="preserve">Überprüfung anhand der MU 9.6 --&gt; Richtlinie Mast v. Rindern aus Milchkuhbetrieben 2021.
</t>
    </r>
    <r>
      <rPr>
        <b/>
        <sz val="10"/>
        <color theme="1"/>
        <rFont val="Arial"/>
        <family val="2"/>
      </rPr>
      <t>Erstaudit ≙ n.a.</t>
    </r>
  </si>
  <si>
    <t xml:space="preserve">Bei der Verladung werden keine Tiere aus verschiedenen Haltungsbuchten gemischt.
</t>
  </si>
  <si>
    <t>Der mehrstöckige Transport von Rindern ist verboten.</t>
  </si>
  <si>
    <t>Es werden nur transportfähige Tiere transportiert.</t>
  </si>
  <si>
    <t>Der Fahrzeugboden wird eingestreut.</t>
  </si>
  <si>
    <t>Beim Verladen werden keine elektrischen Treibhilfen eingesetzt.</t>
  </si>
  <si>
    <t>9. Sachkunde und Zulassung der Transportunternehmen</t>
  </si>
  <si>
    <t>7.1</t>
  </si>
  <si>
    <t>Die TSL-Anforderungen hinsichtlich der Sachkunde der am Transport beteiligten Personen sowie bezüglich der Zulassung des Transportunternehmens werden eingehalten.</t>
  </si>
  <si>
    <t xml:space="preserve">Die genauen Angaben zur Krankenbucht sind dem Betriebsbeschreibungsbogen zu entnehmen. Sie müssen nicht in jedem Audit neu erhoben werden. Die Futter- und Wasserversorgung muss in der Krankenbucht sichergestellt sein. Die Krankenbucht muss mit einem organischem Material oder einem Gemisch aus organischen und anorganischem Material so eingestreut werden, dass eine weiche, trockene, verformbare und saubere Liegefläche entsteht. Hör- und Sichtkontakt zu Artgenossen sollte vorhanden sein, aber die Tiere müssen sich zurückziehen können und infektiöse Tiere müssen separiert werden können. Der Verschmutzungsgrad der Tiere muss regelmäßig überprüft werden, um Rückschlüsse auf die Einstreuqualität zu erhalten (siehe tierbezogene Kriterien unter Punkt 6 dieser Checkliste und Kapitel 6 der RL 2021). </t>
  </si>
  <si>
    <t>3.2</t>
  </si>
  <si>
    <t xml:space="preserve">Hiermit bestätige ich die Angaben zum Betrieb und zu Durchführung des Audits. Eine Kopie des Auditberichtes (mindestens dieses Deckblattes) und des Maßnahmenplans habe ich erhalten.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</si>
</sst>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ont>
    <font>
      <sz val="11"/>
      <color rgb="FF3F3F76"/>
      <name val="Arial"/>
      <family val="2"/>
    </font>
    <font>
      <sz val="11"/>
      <name val="Arial"/>
      <family val="2"/>
    </font>
    <font>
      <sz val="10"/>
      <name val="Arial"/>
      <family val="2"/>
    </font>
    <font>
      <sz val="10"/>
      <color rgb="FFFF0000"/>
      <name val="Arial"/>
      <family val="2"/>
    </font>
    <font>
      <b/>
      <sz val="10"/>
      <name val="Arial"/>
      <family val="2"/>
    </font>
    <font>
      <vertAlign val="superscript"/>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61">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0" fillId="0" borderId="0" xfId="0" applyFont="1" applyAlignment="1" applyProtection="1">
      <alignment horizontal="center" vertical="center"/>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49" fontId="8" fillId="0" borderId="0" xfId="0" applyNumberFormat="1" applyFont="1" applyAlignment="1" applyProtection="1">
      <alignment horizontal="lef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19" fillId="0" borderId="1" xfId="0" applyNumberFormat="1" applyFont="1" applyFill="1" applyBorder="1" applyAlignment="1" applyProtection="1">
      <alignment horizontal="left" vertical="center" wrapText="1"/>
      <protection locked="0"/>
    </xf>
    <xf numFmtId="1" fontId="16" fillId="0" borderId="0" xfId="0" applyNumberFormat="1" applyFont="1" applyBorder="1" applyAlignment="1" applyProtection="1">
      <alignment horizontal="left" vertical="center"/>
      <protection locked="0"/>
    </xf>
    <xf numFmtId="0" fontId="19" fillId="0" borderId="0" xfId="0" applyFont="1" applyFill="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49" fontId="8" fillId="0" borderId="0" xfId="0" applyNumberFormat="1" applyFont="1" applyAlignment="1" applyProtection="1">
      <alignment vertical="center"/>
      <protection locked="0"/>
    </xf>
    <xf numFmtId="49" fontId="8" fillId="0" borderId="0" xfId="0" applyNumberFormat="1" applyFont="1" applyAlignment="1" applyProtection="1">
      <alignment vertical="center" wrapText="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NumberFormat="1" applyFont="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204">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3"/>
      <tableStyleElement type="headerRow" dxfId="202"/>
      <tableStyleElement type="totalRow" dxfId="201"/>
      <tableStyleElement type="firstColumn" dxfId="200"/>
      <tableStyleElement type="lastColumn" dxfId="199"/>
      <tableStyleElement type="firstRowStripe" dxfId="198"/>
      <tableStyleElement type="secondRowStripe" dxfId="197"/>
      <tableStyleElement type="firstColumnStripe" dxfId="196"/>
      <tableStyleElement type="secondColumnStripe" dxfId="195"/>
    </tableStyle>
    <tableStyle name="TSL_1" pivot="0" count="9">
      <tableStyleElement type="wholeTable" dxfId="194"/>
      <tableStyleElement type="headerRow" dxfId="193"/>
      <tableStyleElement type="totalRow" dxfId="192"/>
      <tableStyleElement type="firstColumn" dxfId="191"/>
      <tableStyleElement type="lastColumn" dxfId="190"/>
      <tableStyleElement type="firstRowStripe" dxfId="189"/>
      <tableStyleElement type="secondRowStripe" dxfId="188"/>
      <tableStyleElement type="firstColumnStripe" dxfId="187"/>
      <tableStyleElement type="secondColumnStripe" dxfId="18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7" totalsRowShown="0" headerRowDxfId="164" dataDxfId="163" tableBorderDxfId="162">
  <autoFilter ref="B9:M27"/>
  <tableColumns count="12">
    <tableColumn id="1" name="Lfd. Nr" dataDxfId="161">
      <calculatedColumnFormula>CONCATENATE("1.",Prüfkriterien_1[[#This Row],[Hilfsspalte_Num]])</calculatedColumnFormula>
    </tableColumn>
    <tableColumn id="2" name="Hilfsspalte_Num" dataDxfId="160">
      <calculatedColumnFormula>ROW()-ROW(Prüfkriterien_1[[#Headers],[Hilfsspalte_Kom]])</calculatedColumnFormula>
    </tableColumn>
    <tableColumn id="12" name="Hilfsspalte_Kom" dataDxfId="159">
      <calculatedColumnFormula>(Prüfkriterien_1[Hilfsspalte_Num]+10)/10</calculatedColumnFormula>
    </tableColumn>
    <tableColumn id="3" name="Kapitel_x000a_Richtlinie" dataDxfId="158"/>
    <tableColumn id="4" name="Kriterium" dataDxfId="157"/>
    <tableColumn id="5" name="Erläuterung / _x000a_Durchführungshinweis" dataDxfId="156"/>
    <tableColumn id="6" name="Bewertung" dataDxfId="155"/>
    <tableColumn id="7" name="Spalte1" dataDxfId="154"/>
    <tableColumn id="8" name="Spalte2" dataDxfId="153"/>
    <tableColumn id="9" name="Spalte3" dataDxfId="152"/>
    <tableColumn id="10" name="Spalte4" dataDxfId="151"/>
    <tableColumn id="11" name="Beschreibung" dataDxfId="150"/>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23:M128" totalsRowShown="0" headerRowDxfId="29" dataDxfId="28" tableBorderDxfId="27">
  <autoFilter ref="B123:M128"/>
  <tableColumns count="12">
    <tableColumn id="1" name="Spalte1" dataDxfId="26">
      <calculatedColumnFormula>CONCATENATE("10.",Prüfkriterien_10[[#This Row],[Spalte2]])</calculatedColumnFormula>
    </tableColumn>
    <tableColumn id="2" name="Spalte2" dataDxfId="25">
      <calculatedColumnFormula>ROW()-ROW(Prüfkriterien_10[[#Headers],[Spalte3]])</calculatedColumnFormula>
    </tableColumn>
    <tableColumn id="3" name="Spalte3" dataDxfId="24">
      <calculatedColumnFormula>(Prüfkriterien_10[Spalte2]+100)/10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30:M135" totalsRowShown="0" headerRowDxfId="14" dataDxfId="13" tableBorderDxfId="12">
  <autoFilter ref="B130:M135"/>
  <tableColumns count="12">
    <tableColumn id="1" name="Spalte1" dataDxfId="11">
      <calculatedColumnFormula>CONCATENATE("11.",Prüfkriterien_11[[#This Row],[Spalte2]])</calculatedColumnFormula>
    </tableColumn>
    <tableColumn id="2" name="Spalte2" dataDxfId="10">
      <calculatedColumnFormula>ROW()-ROW(Prüfkriterien_11[[#Headers],[Spalte3]])</calculatedColumnFormula>
    </tableColumn>
    <tableColumn id="3" name="Spalte3" dataDxfId="9">
      <calculatedColumnFormula>(Prüfkriterien_11[Spalte2]+110)/10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9:M34" totalsRowShown="0" headerRowDxfId="149" dataDxfId="148" tableBorderDxfId="147">
  <autoFilter ref="B29:M34"/>
  <tableColumns count="12">
    <tableColumn id="1" name="Spalte1" dataDxfId="146">
      <calculatedColumnFormula>CONCATENATE("2.",Prüfkriterien_2[[#This Row],[Spalte2]])</calculatedColumnFormula>
    </tableColumn>
    <tableColumn id="2" name="Spalte2" dataDxfId="145">
      <calculatedColumnFormula>ROW()-ROW(Prüfkriterien_2[[#Headers],[Spalte3]])</calculatedColumnFormula>
    </tableColumn>
    <tableColumn id="3" name="Spalte3" dataDxfId="144">
      <calculatedColumnFormula>(Prüfkriterien_2[[#This Row],[Spalte2]]+20)/10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6:M40" totalsRowShown="0" headerRowDxfId="134" dataDxfId="133" tableBorderDxfId="132">
  <autoFilter ref="B36:M40"/>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2:M71" totalsRowShown="0" headerRowDxfId="119" dataDxfId="118" tableBorderDxfId="117">
  <autoFilter ref="B42:M71"/>
  <tableColumns count="12">
    <tableColumn id="1" name="Spalte1" dataDxfId="116">
      <calculatedColumnFormula>CONCATENATE("4.",Prüfkriterien_4[[#This Row],[Spalte2]])</calculatedColumnFormula>
    </tableColumn>
    <tableColumn id="2" name="Spalte2" dataDxfId="115">
      <calculatedColumnFormula>ROW()-ROW(Prüfkriterien_4[[#Headers],[Spalte3]])</calculatedColumnFormula>
    </tableColumn>
    <tableColumn id="3" name="Spalte3" dataDxfId="114">
      <calculatedColumnFormula>(Prüfkriterien_4[Spalte2]+40)/10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3:M79" totalsRowShown="0" headerRowDxfId="104" dataDxfId="103" tableBorderDxfId="102">
  <autoFilter ref="B73:M79"/>
  <tableColumns count="12">
    <tableColumn id="1" name="Spalte1" dataDxfId="101">
      <calculatedColumnFormula>CONCATENATE("5.",Prüfkriterien_5[[#This Row],[Spalte2]])</calculatedColumnFormula>
    </tableColumn>
    <tableColumn id="2" name="Spalte2" dataDxfId="100">
      <calculatedColumnFormula>ROW()-ROW(Prüfkriterien_5[[#Headers],[Spalte3]])</calculatedColumnFormula>
    </tableColumn>
    <tableColumn id="3" name="Spalte3" dataDxfId="99">
      <calculatedColumnFormula>(Prüfkriterien_5[Spalte2]+50)/10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1:M94" totalsRowShown="0" headerRowDxfId="89" dataDxfId="88" tableBorderDxfId="87">
  <autoFilter ref="B81:M94"/>
  <tableColumns count="12">
    <tableColumn id="1" name="Spalte1" dataDxfId="86">
      <calculatedColumnFormula>CONCATENATE("6.",Prüfkriterien_6[[#This Row],[Spalte2]])</calculatedColumnFormula>
    </tableColumn>
    <tableColumn id="2" name="Spalte2" dataDxfId="85">
      <calculatedColumnFormula>ROW()-ROW(Prüfkriterien_6[[#Headers],[Spalte3]])</calculatedColumnFormula>
    </tableColumn>
    <tableColumn id="3" name="Spalte3" dataDxfId="84">
      <calculatedColumnFormula>(Prüfkriterien_6[Spalte2]+60)/10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6:M102" totalsRowShown="0" headerRowDxfId="74" dataDxfId="73" tableBorderDxfId="72">
  <autoFilter ref="B96:M102"/>
  <tableColumns count="12">
    <tableColumn id="1" name="Spalte1" dataDxfId="71">
      <calculatedColumnFormula>CONCATENATE("7.",Prüfkriterien_7[[#This Row],[Spalte2]])</calculatedColumnFormula>
    </tableColumn>
    <tableColumn id="2" name="Spalte2" dataDxfId="70">
      <calculatedColumnFormula>ROW()-ROW(Prüfkriterien_7[[#Headers],[Spalte3]])</calculatedColumnFormula>
    </tableColumn>
    <tableColumn id="3" name="Spalte3" dataDxfId="69">
      <calculatedColumnFormula>(Prüfkriterien_7[Spalte2]+70)/10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4:M114" totalsRowShown="0" headerRowDxfId="59" dataDxfId="58" tableBorderDxfId="57">
  <autoFilter ref="B104:M114"/>
  <tableColumns count="12">
    <tableColumn id="1" name="Spalte1" dataDxfId="56">
      <calculatedColumnFormula>CONCATENATE("8.",Prüfkriterien_8[[#This Row],[Spalte2]])</calculatedColumnFormula>
    </tableColumn>
    <tableColumn id="2" name="Spalte2" dataDxfId="55">
      <calculatedColumnFormula>ROW()-ROW(Prüfkriterien_8[[#Headers],[Spalte3]])</calculatedColumnFormula>
    </tableColumn>
    <tableColumn id="3" name="Spalte3" dataDxfId="54">
      <calculatedColumnFormula>(Prüfkriterien_8[Spalte2]+80)/10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6:M121" totalsRowShown="0" headerRowDxfId="44" dataDxfId="43" tableBorderDxfId="42">
  <autoFilter ref="B116:M121"/>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topLeftCell="A13" zoomScale="80" zoomScaleNormal="80" zoomScalePageLayoutView="70" workbookViewId="0">
      <selection activeCell="B8" sqref="B8:M8"/>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
    <row r="2" spans="2:12" s="10" customFormat="1" ht="18" customHeight="1" x14ac:dyDescent="0.25">
      <c r="B2" s="113" t="str">
        <f>"Checkliste "&amp;_RLV&amp;" Premiumstufe"</f>
        <v>Checkliste Mast von Rindern aus Milchkuhbetrieben Premiumstufe</v>
      </c>
      <c r="C2" s="113"/>
      <c r="D2" s="113"/>
      <c r="E2" s="113"/>
      <c r="F2" s="113"/>
      <c r="G2" s="113"/>
      <c r="H2" s="113"/>
      <c r="I2" s="113"/>
      <c r="J2" s="113"/>
      <c r="K2" s="113"/>
      <c r="L2" s="113"/>
    </row>
    <row r="3" spans="2:12" ht="6" customHeight="1" x14ac:dyDescent="0.2"/>
    <row r="4" spans="2:12" ht="27" customHeight="1" x14ac:dyDescent="0.2"/>
    <row r="5" spans="2:12" s="28" customFormat="1" ht="27" customHeight="1" x14ac:dyDescent="0.25">
      <c r="B5" s="114" t="s">
        <v>0</v>
      </c>
      <c r="C5" s="114"/>
      <c r="D5" s="114"/>
      <c r="E5" s="114"/>
      <c r="F5" s="114"/>
      <c r="G5" s="114"/>
      <c r="H5" s="114"/>
      <c r="I5" s="114"/>
      <c r="J5" s="114"/>
      <c r="K5" s="114"/>
      <c r="L5" s="114"/>
    </row>
    <row r="6" spans="2:12" s="28" customFormat="1" ht="29.4" customHeight="1" x14ac:dyDescent="0.25">
      <c r="B6" s="115" t="s">
        <v>85</v>
      </c>
      <c r="C6" s="115"/>
      <c r="D6" s="115"/>
      <c r="E6" s="115"/>
      <c r="F6" s="115"/>
      <c r="G6" s="117"/>
      <c r="H6" s="117"/>
      <c r="I6" s="117"/>
      <c r="J6" s="117"/>
      <c r="K6" s="117"/>
      <c r="L6" s="117"/>
    </row>
    <row r="7" spans="2:12" s="28" customFormat="1" ht="29.4" customHeight="1" x14ac:dyDescent="0.3">
      <c r="B7" s="115" t="s">
        <v>86</v>
      </c>
      <c r="C7" s="115"/>
      <c r="D7" s="115"/>
      <c r="E7" s="115"/>
      <c r="F7" s="115"/>
      <c r="G7" s="117"/>
      <c r="H7" s="117"/>
      <c r="I7" s="117"/>
      <c r="J7" s="117"/>
      <c r="K7" s="117"/>
      <c r="L7" s="117"/>
    </row>
    <row r="8" spans="2:12" s="28" customFormat="1" ht="29.4" customHeight="1" x14ac:dyDescent="0.3">
      <c r="B8" s="103" t="s">
        <v>83</v>
      </c>
      <c r="C8" s="104"/>
      <c r="D8" s="104"/>
      <c r="E8" s="104"/>
      <c r="F8" s="105"/>
      <c r="G8" s="106"/>
      <c r="H8" s="107"/>
      <c r="I8" s="107"/>
      <c r="J8" s="107"/>
      <c r="K8" s="107"/>
      <c r="L8" s="108"/>
    </row>
    <row r="9" spans="2:12" s="28" customFormat="1" ht="29.4" customHeight="1" x14ac:dyDescent="0.3">
      <c r="B9" s="115" t="s">
        <v>1</v>
      </c>
      <c r="C9" s="115"/>
      <c r="D9" s="115"/>
      <c r="E9" s="115"/>
      <c r="F9" s="115"/>
      <c r="G9" s="117"/>
      <c r="H9" s="117"/>
      <c r="I9" s="117"/>
      <c r="J9" s="117"/>
      <c r="K9" s="117"/>
      <c r="L9" s="117"/>
    </row>
    <row r="10" spans="2:12" s="28" customFormat="1" ht="29.4" customHeight="1" x14ac:dyDescent="0.3">
      <c r="B10" s="115" t="s">
        <v>2</v>
      </c>
      <c r="C10" s="115"/>
      <c r="D10" s="115"/>
      <c r="E10" s="115"/>
      <c r="F10" s="115"/>
      <c r="G10" s="117"/>
      <c r="H10" s="117"/>
      <c r="I10" s="117"/>
      <c r="J10" s="117"/>
      <c r="K10" s="117"/>
      <c r="L10" s="117"/>
    </row>
    <row r="11" spans="2:12" s="28" customFormat="1" ht="29.4" customHeight="1" x14ac:dyDescent="0.3">
      <c r="B11" s="115" t="s">
        <v>3</v>
      </c>
      <c r="C11" s="115"/>
      <c r="D11" s="115"/>
      <c r="E11" s="115"/>
      <c r="F11" s="115"/>
      <c r="G11" s="117"/>
      <c r="H11" s="117"/>
      <c r="I11" s="117"/>
      <c r="J11" s="117"/>
      <c r="K11" s="117"/>
      <c r="L11" s="117"/>
    </row>
    <row r="12" spans="2:12" s="28" customFormat="1" ht="29.4" customHeight="1" x14ac:dyDescent="0.3">
      <c r="B12" s="115" t="s">
        <v>4</v>
      </c>
      <c r="C12" s="115"/>
      <c r="D12" s="115"/>
      <c r="E12" s="115"/>
      <c r="F12" s="115"/>
      <c r="G12" s="117"/>
      <c r="H12" s="117"/>
      <c r="I12" s="117"/>
      <c r="J12" s="117"/>
      <c r="K12" s="117"/>
      <c r="L12" s="117"/>
    </row>
    <row r="13" spans="2:12" s="28" customFormat="1" ht="29.4" customHeight="1" x14ac:dyDescent="0.3">
      <c r="B13" s="115" t="s">
        <v>5</v>
      </c>
      <c r="C13" s="115"/>
      <c r="D13" s="115"/>
      <c r="E13" s="115"/>
      <c r="F13" s="115"/>
      <c r="G13" s="117"/>
      <c r="H13" s="117"/>
      <c r="I13" s="117"/>
      <c r="J13" s="117"/>
      <c r="K13" s="117"/>
      <c r="L13" s="117"/>
    </row>
    <row r="14" spans="2:12" s="28" customFormat="1" ht="29.4" customHeight="1" x14ac:dyDescent="0.25">
      <c r="B14" s="115" t="s">
        <v>6</v>
      </c>
      <c r="C14" s="115"/>
      <c r="D14" s="115"/>
      <c r="E14" s="115"/>
      <c r="F14" s="115"/>
      <c r="G14" s="40" t="s">
        <v>66</v>
      </c>
      <c r="H14" s="73"/>
      <c r="I14" s="40" t="s">
        <v>67</v>
      </c>
      <c r="J14" s="73"/>
      <c r="K14" s="40" t="s">
        <v>68</v>
      </c>
      <c r="L14" s="73"/>
    </row>
    <row r="15" spans="2:12" s="28" customFormat="1" ht="29.4" customHeight="1" x14ac:dyDescent="0.25">
      <c r="B15" s="116" t="s">
        <v>65</v>
      </c>
      <c r="C15" s="116"/>
      <c r="D15" s="116"/>
      <c r="E15" s="116"/>
      <c r="F15" s="116"/>
      <c r="G15" s="119"/>
      <c r="H15" s="119"/>
      <c r="I15" s="119"/>
      <c r="J15" s="119"/>
      <c r="K15" s="119"/>
      <c r="L15" s="119"/>
    </row>
    <row r="16" spans="2:12" s="28" customFormat="1" ht="29.4" customHeight="1" x14ac:dyDescent="0.25">
      <c r="B16" s="116" t="s">
        <v>7</v>
      </c>
      <c r="C16" s="116"/>
      <c r="D16" s="116"/>
      <c r="E16" s="116"/>
      <c r="F16" s="116"/>
      <c r="G16" s="74" t="s">
        <v>64</v>
      </c>
      <c r="H16" s="13"/>
      <c r="I16" s="74" t="s">
        <v>10</v>
      </c>
      <c r="J16" s="13"/>
      <c r="K16" s="74" t="s">
        <v>11</v>
      </c>
      <c r="L16" s="14"/>
    </row>
    <row r="17" spans="2:12" s="28" customFormat="1" ht="29.4" customHeight="1" x14ac:dyDescent="0.25">
      <c r="B17" s="116" t="s">
        <v>8</v>
      </c>
      <c r="C17" s="116"/>
      <c r="D17" s="116"/>
      <c r="E17" s="116"/>
      <c r="F17" s="116"/>
      <c r="G17" s="120"/>
      <c r="H17" s="120"/>
      <c r="I17" s="120"/>
      <c r="J17" s="120"/>
      <c r="K17" s="120"/>
      <c r="L17" s="120"/>
    </row>
    <row r="18" spans="2:12" s="28" customFormat="1" ht="29.4" customHeight="1" x14ac:dyDescent="0.3">
      <c r="B18" s="116" t="s">
        <v>9</v>
      </c>
      <c r="C18" s="116"/>
      <c r="D18" s="116"/>
      <c r="E18" s="116"/>
      <c r="F18" s="116"/>
      <c r="G18" s="120"/>
      <c r="H18" s="120"/>
      <c r="I18" s="120"/>
      <c r="J18" s="120"/>
      <c r="K18" s="120"/>
      <c r="L18" s="120"/>
    </row>
    <row r="19" spans="2:12" ht="29.25" customHeight="1" x14ac:dyDescent="0.25">
      <c r="B19" s="125" t="s">
        <v>87</v>
      </c>
      <c r="C19" s="126"/>
      <c r="D19" s="126"/>
      <c r="E19" s="126"/>
      <c r="F19" s="127"/>
      <c r="G19" s="109"/>
      <c r="H19" s="110"/>
      <c r="I19" s="110"/>
      <c r="J19" s="110"/>
      <c r="K19" s="110"/>
      <c r="L19" s="111"/>
    </row>
    <row r="22" spans="2:12" s="10" customFormat="1" ht="13.95" customHeight="1" x14ac:dyDescent="0.25">
      <c r="B22" s="121" t="s">
        <v>12</v>
      </c>
      <c r="C22" s="121"/>
      <c r="D22" s="121"/>
      <c r="E22" s="121"/>
      <c r="F22" s="121"/>
      <c r="G22" s="121"/>
      <c r="H22" s="121"/>
      <c r="I22" s="121"/>
      <c r="J22" s="121"/>
      <c r="K22" s="121"/>
      <c r="L22" s="121"/>
    </row>
    <row r="23" spans="2:12" ht="6.6" customHeight="1" x14ac:dyDescent="0.25">
      <c r="B23" s="2"/>
      <c r="C23" s="2"/>
      <c r="D23" s="2"/>
      <c r="E23" s="2"/>
      <c r="F23" s="2"/>
      <c r="G23" s="2"/>
      <c r="H23" s="2"/>
      <c r="I23" s="2"/>
      <c r="J23" s="2"/>
      <c r="K23" s="2"/>
      <c r="L23" s="2"/>
    </row>
    <row r="24" spans="2:12" s="10" customFormat="1" ht="13.95" customHeight="1" x14ac:dyDescent="0.3">
      <c r="B24" s="15"/>
      <c r="C24" s="37"/>
      <c r="D24" s="83" t="s">
        <v>13</v>
      </c>
      <c r="E24" s="83"/>
      <c r="F24" s="83"/>
      <c r="G24" s="83"/>
      <c r="H24" s="83"/>
      <c r="I24" s="83"/>
      <c r="J24" s="83"/>
      <c r="K24" s="83"/>
      <c r="L24" s="83"/>
    </row>
    <row r="25" spans="2:12" ht="13.95" customHeight="1" x14ac:dyDescent="0.25">
      <c r="B25" s="3"/>
      <c r="C25" s="3"/>
      <c r="D25" s="82"/>
      <c r="E25" s="82"/>
      <c r="F25" s="82"/>
      <c r="G25" s="82"/>
      <c r="H25" s="82"/>
      <c r="I25" s="82"/>
      <c r="J25" s="82"/>
      <c r="K25" s="82"/>
      <c r="L25" s="82"/>
    </row>
    <row r="26" spans="2:12" ht="13.95" customHeight="1" x14ac:dyDescent="0.25">
      <c r="B26" s="15"/>
      <c r="C26" s="37"/>
      <c r="D26" s="83" t="s">
        <v>14</v>
      </c>
      <c r="E26" s="83"/>
      <c r="F26" s="83"/>
      <c r="G26" s="83"/>
      <c r="H26" s="83"/>
      <c r="I26" s="83"/>
      <c r="J26" s="83"/>
      <c r="K26" s="83"/>
      <c r="L26" s="83"/>
    </row>
    <row r="27" spans="2:12" x14ac:dyDescent="0.25">
      <c r="B27" s="2"/>
      <c r="C27" s="2"/>
      <c r="D27" s="2"/>
      <c r="E27" s="2"/>
      <c r="F27" s="2"/>
      <c r="G27" s="2"/>
      <c r="H27" s="2"/>
      <c r="I27" s="2"/>
      <c r="J27" s="2"/>
      <c r="K27" s="2"/>
      <c r="L27" s="2"/>
    </row>
    <row r="28" spans="2:12" ht="27" customHeight="1" x14ac:dyDescent="0.25">
      <c r="B28" s="124" t="s">
        <v>313</v>
      </c>
      <c r="C28" s="124"/>
      <c r="D28" s="124"/>
      <c r="E28" s="124"/>
      <c r="F28" s="124"/>
      <c r="G28" s="124"/>
      <c r="H28" s="124"/>
      <c r="I28" s="124"/>
      <c r="J28" s="124"/>
      <c r="K28" s="124"/>
      <c r="L28" s="124"/>
    </row>
    <row r="29" spans="2:12" x14ac:dyDescent="0.25">
      <c r="B29" s="2"/>
      <c r="C29" s="2"/>
      <c r="D29" s="2"/>
      <c r="E29" s="2"/>
      <c r="F29" s="2"/>
      <c r="G29" s="2"/>
      <c r="H29" s="2"/>
      <c r="I29" s="2"/>
      <c r="J29" s="2"/>
      <c r="K29" s="2"/>
      <c r="L29" s="2"/>
    </row>
    <row r="30" spans="2:12" x14ac:dyDescent="0.25">
      <c r="B30" s="112"/>
      <c r="C30" s="112"/>
      <c r="D30" s="112"/>
      <c r="E30" s="112"/>
      <c r="F30" s="112"/>
      <c r="G30" s="41"/>
      <c r="H30" s="41"/>
      <c r="I30" s="41"/>
      <c r="J30" s="41"/>
      <c r="K30" s="41"/>
      <c r="L30" s="41"/>
    </row>
    <row r="31" spans="2:12" ht="14.4" customHeight="1" x14ac:dyDescent="0.25">
      <c r="B31" s="118" t="s">
        <v>16</v>
      </c>
      <c r="C31" s="118"/>
      <c r="D31" s="118"/>
      <c r="E31" s="118"/>
      <c r="F31" s="123" t="s">
        <v>19</v>
      </c>
      <c r="G31" s="123"/>
      <c r="H31" s="123"/>
      <c r="I31" s="123"/>
      <c r="J31" s="123"/>
      <c r="K31" s="122" t="s">
        <v>18</v>
      </c>
      <c r="L31" s="122"/>
    </row>
    <row r="32" spans="2:12" ht="6" customHeight="1" x14ac:dyDescent="0.25"/>
  </sheetData>
  <sheetProtection password="AA96" sheet="1" objects="1" scenarios="1" formatCells="0"/>
  <mergeCells count="34">
    <mergeCell ref="B31:E31"/>
    <mergeCell ref="G13:L13"/>
    <mergeCell ref="G15:L15"/>
    <mergeCell ref="G17:L17"/>
    <mergeCell ref="G18:L18"/>
    <mergeCell ref="B22:L22"/>
    <mergeCell ref="B15:F15"/>
    <mergeCell ref="B16:F16"/>
    <mergeCell ref="B17:F17"/>
    <mergeCell ref="K31:L31"/>
    <mergeCell ref="F31:J31"/>
    <mergeCell ref="B28:L28"/>
    <mergeCell ref="B19:F19"/>
    <mergeCell ref="B10:F10"/>
    <mergeCell ref="B12:F12"/>
    <mergeCell ref="B11:F11"/>
    <mergeCell ref="B14:F14"/>
    <mergeCell ref="B13:F13"/>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abSelected="1" topLeftCell="A10" zoomScale="80" zoomScaleNormal="80" workbookViewId="0">
      <selection activeCell="B8" sqref="B8:M8"/>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25"/>
    <row r="2" spans="2:9" s="38" customFormat="1" ht="18" customHeight="1" x14ac:dyDescent="0.25">
      <c r="B2" s="128" t="str">
        <f>"Checkliste "&amp;_RLV&amp;" Premiumstufe"</f>
        <v>Checkliste Mast von Rindern aus Milchkuhbetrieben Premiumstufe</v>
      </c>
      <c r="C2" s="128"/>
      <c r="D2" s="128"/>
      <c r="E2" s="128"/>
      <c r="F2" s="128"/>
      <c r="G2" s="128"/>
      <c r="H2" s="128"/>
      <c r="I2" s="128"/>
    </row>
    <row r="3" spans="2:9" s="19" customFormat="1" ht="6" customHeight="1" x14ac:dyDescent="0.25">
      <c r="B3" s="17"/>
      <c r="C3" s="17"/>
      <c r="D3" s="17"/>
      <c r="E3" s="17"/>
      <c r="F3" s="18"/>
      <c r="G3" s="18"/>
      <c r="H3" s="18"/>
      <c r="I3" s="17"/>
    </row>
    <row r="4" spans="2:9" ht="27" customHeight="1" x14ac:dyDescent="0.25">
      <c r="B4" s="20" t="s">
        <v>20</v>
      </c>
      <c r="C4" s="134"/>
      <c r="D4" s="134"/>
      <c r="E4" s="134"/>
      <c r="F4" s="134"/>
      <c r="G4" s="134"/>
      <c r="H4" s="22"/>
      <c r="I4" s="63"/>
    </row>
    <row r="5" spans="2:9" ht="27" customHeight="1" x14ac:dyDescent="0.3">
      <c r="B5" s="133" t="s">
        <v>21</v>
      </c>
      <c r="C5" s="133"/>
      <c r="D5" s="133"/>
      <c r="E5" s="133"/>
      <c r="F5" s="133"/>
      <c r="G5" s="133"/>
      <c r="H5" s="133"/>
      <c r="I5" s="133"/>
    </row>
    <row r="6" spans="2:9" s="16" customFormat="1" ht="27" customHeight="1" x14ac:dyDescent="0.3">
      <c r="B6" s="5" t="s">
        <v>22</v>
      </c>
      <c r="C6" s="5" t="s">
        <v>70</v>
      </c>
      <c r="D6" s="138" t="s">
        <v>23</v>
      </c>
      <c r="E6" s="139"/>
      <c r="F6" s="4" t="s">
        <v>32</v>
      </c>
      <c r="G6" s="5" t="s">
        <v>25</v>
      </c>
      <c r="H6" s="5" t="s">
        <v>26</v>
      </c>
      <c r="I6" s="5" t="s">
        <v>27</v>
      </c>
    </row>
    <row r="7" spans="2:9" ht="56.1" customHeight="1" x14ac:dyDescent="0.25">
      <c r="B7" s="5">
        <v>1</v>
      </c>
      <c r="C7" s="1"/>
      <c r="D7" s="129"/>
      <c r="E7" s="130"/>
      <c r="F7" s="80"/>
      <c r="G7" s="1"/>
      <c r="H7" s="1"/>
      <c r="I7" s="1"/>
    </row>
    <row r="8" spans="2:9" ht="56.1" customHeight="1" x14ac:dyDescent="0.25">
      <c r="B8" s="5">
        <v>2</v>
      </c>
      <c r="C8" s="1"/>
      <c r="D8" s="129"/>
      <c r="E8" s="130"/>
      <c r="F8" s="81"/>
      <c r="G8" s="1"/>
      <c r="H8" s="1"/>
      <c r="I8" s="1"/>
    </row>
    <row r="9" spans="2:9" ht="56.1" customHeight="1" x14ac:dyDescent="0.25">
      <c r="B9" s="5">
        <v>3</v>
      </c>
      <c r="C9" s="1"/>
      <c r="D9" s="129"/>
      <c r="E9" s="130"/>
      <c r="F9" s="81"/>
      <c r="G9" s="1"/>
      <c r="H9" s="1"/>
      <c r="I9" s="1"/>
    </row>
    <row r="10" spans="2:9" ht="56.1" customHeight="1" x14ac:dyDescent="0.25">
      <c r="B10" s="5">
        <v>4</v>
      </c>
      <c r="C10" s="1"/>
      <c r="D10" s="129"/>
      <c r="E10" s="130"/>
      <c r="F10" s="81"/>
      <c r="G10" s="1"/>
      <c r="H10" s="1"/>
      <c r="I10" s="1"/>
    </row>
    <row r="11" spans="2:9" ht="56.1" customHeight="1" x14ac:dyDescent="0.25">
      <c r="B11" s="5">
        <v>5</v>
      </c>
      <c r="C11" s="1"/>
      <c r="D11" s="129"/>
      <c r="E11" s="130"/>
      <c r="F11" s="81"/>
      <c r="G11" s="1"/>
      <c r="H11" s="1"/>
      <c r="I11" s="1"/>
    </row>
    <row r="12" spans="2:9" ht="56.1" customHeight="1" x14ac:dyDescent="0.25">
      <c r="B12" s="5">
        <v>6</v>
      </c>
      <c r="C12" s="1"/>
      <c r="D12" s="129"/>
      <c r="E12" s="130"/>
      <c r="F12" s="81"/>
      <c r="G12" s="1"/>
      <c r="H12" s="1"/>
      <c r="I12" s="1"/>
    </row>
    <row r="13" spans="2:9" ht="56.1" customHeight="1" x14ac:dyDescent="0.25">
      <c r="B13" s="5">
        <v>7</v>
      </c>
      <c r="C13" s="1"/>
      <c r="D13" s="129"/>
      <c r="E13" s="130"/>
      <c r="F13" s="81"/>
      <c r="G13" s="1"/>
      <c r="H13" s="1"/>
      <c r="I13" s="1"/>
    </row>
    <row r="14" spans="2:9" ht="56.1" customHeight="1" x14ac:dyDescent="0.25">
      <c r="B14" s="5">
        <v>8</v>
      </c>
      <c r="C14" s="1"/>
      <c r="D14" s="129"/>
      <c r="E14" s="130"/>
      <c r="F14" s="81"/>
      <c r="G14" s="1"/>
      <c r="H14" s="1"/>
      <c r="I14" s="1"/>
    </row>
    <row r="15" spans="2:9" ht="56.1" customHeight="1" x14ac:dyDescent="0.3">
      <c r="B15" s="5">
        <v>9</v>
      </c>
      <c r="C15" s="1"/>
      <c r="D15" s="129"/>
      <c r="E15" s="130"/>
      <c r="F15" s="81"/>
      <c r="G15" s="1"/>
      <c r="H15" s="1"/>
      <c r="I15" s="1"/>
    </row>
    <row r="16" spans="2:9" ht="56.1" customHeight="1" x14ac:dyDescent="0.3">
      <c r="B16" s="5">
        <v>10</v>
      </c>
      <c r="C16" s="1"/>
      <c r="D16" s="129"/>
      <c r="E16" s="130"/>
      <c r="F16" s="81"/>
      <c r="G16" s="1"/>
      <c r="H16" s="1"/>
      <c r="I16" s="1"/>
    </row>
    <row r="17" spans="2:9" x14ac:dyDescent="0.3">
      <c r="B17" s="135" t="s">
        <v>31</v>
      </c>
      <c r="C17" s="135"/>
      <c r="D17" s="135"/>
      <c r="E17" s="135"/>
      <c r="F17" s="3"/>
      <c r="G17" s="20"/>
      <c r="H17" s="20"/>
      <c r="I17" s="20"/>
    </row>
    <row r="19" spans="2:9" ht="28.2" customHeight="1" x14ac:dyDescent="0.3">
      <c r="B19" s="136" t="s">
        <v>69</v>
      </c>
      <c r="C19" s="137"/>
      <c r="D19" s="137"/>
      <c r="E19" s="137"/>
      <c r="F19" s="137"/>
      <c r="G19" s="137"/>
      <c r="H19" s="137"/>
      <c r="I19" s="137"/>
    </row>
    <row r="22" spans="2:9" ht="13.95" x14ac:dyDescent="0.3">
      <c r="B22" s="112"/>
      <c r="C22" s="112"/>
      <c r="D22" s="112"/>
      <c r="E22" s="24"/>
      <c r="F22" s="25"/>
      <c r="G22" s="24"/>
      <c r="H22" s="24"/>
      <c r="I22" s="24"/>
    </row>
    <row r="23" spans="2:9" ht="13.95" x14ac:dyDescent="0.3">
      <c r="B23" s="131" t="s">
        <v>16</v>
      </c>
      <c r="C23" s="131"/>
      <c r="E23" s="132" t="s">
        <v>17</v>
      </c>
      <c r="F23" s="132"/>
      <c r="G23" s="132"/>
      <c r="H23" s="122" t="s">
        <v>18</v>
      </c>
      <c r="I23" s="122"/>
    </row>
  </sheetData>
  <sheetProtection password="AA96" sheet="1" objects="1" scenarios="1"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85" priority="1" operator="containsText" text="sAbw">
      <formula>NOT(ISERROR(SEARCH("sAbw",F7)))</formula>
    </cfRule>
    <cfRule type="containsText" dxfId="184" priority="2" operator="containsText" text="lAbw">
      <formula>NOT(ISERROR(SEARCH("lAbw",F7)))</formula>
    </cfRule>
    <cfRule type="containsText" dxfId="18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M136"/>
  <sheetViews>
    <sheetView tabSelected="1" zoomScale="80" zoomScaleNormal="80" workbookViewId="0">
      <pane ySplit="7" topLeftCell="A8" activePane="bottomLeft" state="frozen"/>
      <selection activeCell="B8" sqref="B8:M8"/>
      <selection pane="bottomLeft" activeCell="B8" sqref="B8:M8"/>
    </sheetView>
  </sheetViews>
  <sheetFormatPr baseColWidth="10" defaultColWidth="8.88671875" defaultRowHeight="13.2" x14ac:dyDescent="0.25"/>
  <cols>
    <col min="1" max="1" width="1.109375" style="2" customWidth="1"/>
    <col min="2" max="2" width="8.6640625" style="66" customWidth="1"/>
    <col min="3" max="4" width="18.33203125" style="67" hidden="1" customWidth="1"/>
    <col min="5" max="5" width="12.6640625" style="68" customWidth="1"/>
    <col min="6" max="7" width="40.6640625" style="2" customWidth="1"/>
    <col min="8" max="10" width="9.6640625" style="2" customWidth="1"/>
    <col min="11" max="11" width="10.33203125" style="2" customWidth="1"/>
    <col min="12" max="12" width="10.6640625" style="2" customWidth="1"/>
    <col min="13" max="13" width="52.6640625" style="2" customWidth="1"/>
    <col min="14" max="14" width="1.109375" style="2" customWidth="1"/>
    <col min="15" max="16384" width="8.88671875" style="2"/>
  </cols>
  <sheetData>
    <row r="1" spans="2:13" s="10" customFormat="1" ht="6" customHeight="1" x14ac:dyDescent="0.25">
      <c r="B1" s="28"/>
      <c r="C1" s="16"/>
      <c r="D1" s="16"/>
      <c r="G1" s="16"/>
    </row>
    <row r="2" spans="2:13" s="38" customFormat="1" ht="18" customHeight="1" x14ac:dyDescent="0.25">
      <c r="B2" s="113" t="str">
        <f>"Checkliste "&amp;_RLV&amp;" Premiumstufe"</f>
        <v>Checkliste Mast von Rindern aus Milchkuhbetrieben Premiumstufe</v>
      </c>
      <c r="C2" s="113"/>
      <c r="D2" s="113"/>
      <c r="E2" s="113"/>
      <c r="F2" s="113"/>
      <c r="G2" s="113"/>
      <c r="H2" s="113"/>
      <c r="I2" s="113"/>
      <c r="J2" s="113"/>
      <c r="K2" s="113"/>
      <c r="L2" s="113"/>
      <c r="M2" s="113"/>
    </row>
    <row r="3" spans="2:13" s="19" customFormat="1" ht="6" customHeight="1" x14ac:dyDescent="0.25">
      <c r="B3" s="18"/>
      <c r="C3" s="35"/>
      <c r="D3" s="35"/>
      <c r="E3" s="17"/>
      <c r="F3" s="17"/>
      <c r="G3" s="18"/>
      <c r="H3" s="18"/>
      <c r="I3" s="18"/>
      <c r="J3" s="17"/>
    </row>
    <row r="4" spans="2:13" s="10" customFormat="1" ht="27" customHeight="1" x14ac:dyDescent="0.25">
      <c r="B4" s="21" t="s">
        <v>20</v>
      </c>
      <c r="C4" s="143"/>
      <c r="D4" s="143"/>
      <c r="E4" s="143"/>
      <c r="F4" s="143"/>
      <c r="G4" s="143"/>
      <c r="H4" s="143"/>
      <c r="I4" s="143"/>
      <c r="J4" s="143"/>
      <c r="K4" s="143"/>
      <c r="M4" s="78"/>
    </row>
    <row r="5" spans="2:13" ht="27" customHeight="1" x14ac:dyDescent="0.25">
      <c r="B5" s="133" t="s">
        <v>33</v>
      </c>
      <c r="C5" s="133"/>
      <c r="D5" s="133"/>
      <c r="E5" s="133"/>
      <c r="F5" s="133"/>
      <c r="G5" s="133"/>
      <c r="H5" s="133"/>
      <c r="I5" s="133"/>
      <c r="J5" s="133"/>
      <c r="K5" s="133"/>
      <c r="L5" s="133"/>
      <c r="M5" s="133"/>
    </row>
    <row r="6" spans="2:13" s="27" customFormat="1" ht="26.4" customHeight="1" x14ac:dyDescent="0.3">
      <c r="B6" s="144" t="s">
        <v>34</v>
      </c>
      <c r="C6" s="146" t="s">
        <v>52</v>
      </c>
      <c r="D6" s="146" t="s">
        <v>53</v>
      </c>
      <c r="E6" s="148" t="s">
        <v>35</v>
      </c>
      <c r="F6" s="146" t="s">
        <v>36</v>
      </c>
      <c r="G6" s="150" t="s">
        <v>37</v>
      </c>
      <c r="H6" s="152" t="s">
        <v>24</v>
      </c>
      <c r="I6" s="153"/>
      <c r="J6" s="153"/>
      <c r="K6" s="153"/>
      <c r="L6" s="154"/>
      <c r="M6" s="146" t="s">
        <v>84</v>
      </c>
    </row>
    <row r="7" spans="2:13" x14ac:dyDescent="0.25">
      <c r="B7" s="145"/>
      <c r="C7" s="147"/>
      <c r="D7" s="147"/>
      <c r="E7" s="149"/>
      <c r="F7" s="147"/>
      <c r="G7" s="151"/>
      <c r="H7" s="23" t="s">
        <v>45</v>
      </c>
      <c r="I7" s="23" t="s">
        <v>28</v>
      </c>
      <c r="J7" s="23" t="s">
        <v>29</v>
      </c>
      <c r="K7" s="23" t="s">
        <v>30</v>
      </c>
      <c r="L7" s="23" t="s">
        <v>38</v>
      </c>
      <c r="M7" s="147"/>
    </row>
    <row r="8" spans="2:13" s="26" customFormat="1" x14ac:dyDescent="0.25">
      <c r="B8" s="155" t="s">
        <v>72</v>
      </c>
      <c r="C8" s="156"/>
      <c r="D8" s="156"/>
      <c r="E8" s="156"/>
      <c r="F8" s="156"/>
      <c r="G8" s="156"/>
      <c r="H8" s="156"/>
      <c r="I8" s="156"/>
      <c r="J8" s="156"/>
      <c r="K8" s="156"/>
      <c r="L8" s="156"/>
      <c r="M8" s="157"/>
    </row>
    <row r="9" spans="2:13" ht="25.5" hidden="1" x14ac:dyDescent="0.2">
      <c r="B9" s="29" t="s">
        <v>34</v>
      </c>
      <c r="C9" s="36" t="s">
        <v>52</v>
      </c>
      <c r="D9" s="36" t="s">
        <v>53</v>
      </c>
      <c r="E9" s="42" t="s">
        <v>35</v>
      </c>
      <c r="F9" s="43" t="s">
        <v>36</v>
      </c>
      <c r="G9" s="44" t="s">
        <v>37</v>
      </c>
      <c r="H9" s="37" t="s">
        <v>24</v>
      </c>
      <c r="I9" s="37" t="s">
        <v>47</v>
      </c>
      <c r="J9" s="37" t="s">
        <v>48</v>
      </c>
      <c r="K9" s="37" t="s">
        <v>49</v>
      </c>
      <c r="L9" s="37" t="s">
        <v>50</v>
      </c>
      <c r="M9" s="30" t="s">
        <v>39</v>
      </c>
    </row>
    <row r="10" spans="2:13" s="65" customFormat="1" ht="68.400000000000006" customHeight="1" x14ac:dyDescent="0.25">
      <c r="B10" s="51" t="str">
        <f>CONCATENATE("1.",Prüfkriterien_1[[#This Row],[Hilfsspalte_Num]])</f>
        <v>1.1</v>
      </c>
      <c r="C10" s="52">
        <f>ROW()-ROW(Prüfkriterien_1[[#Headers],[Hilfsspalte_Kom]])</f>
        <v>1</v>
      </c>
      <c r="D10" s="53">
        <f>(Prüfkriterien_1[Hilfsspalte_Num]+10)/10</f>
        <v>1.1000000000000001</v>
      </c>
      <c r="E10" s="49" t="s">
        <v>75</v>
      </c>
      <c r="F10" s="50" t="s">
        <v>40</v>
      </c>
      <c r="G10" s="32" t="s">
        <v>41</v>
      </c>
      <c r="H10" s="39" t="s">
        <v>71</v>
      </c>
      <c r="I10" s="39" t="s">
        <v>44</v>
      </c>
      <c r="J10" s="39" t="s">
        <v>44</v>
      </c>
      <c r="K10" s="39"/>
      <c r="L10" s="39" t="s">
        <v>44</v>
      </c>
      <c r="M10" s="32"/>
    </row>
    <row r="11" spans="2:13" s="65" customFormat="1" ht="57" customHeight="1" x14ac:dyDescent="0.25">
      <c r="B11" s="51" t="str">
        <f>CONCATENATE("1.",Prüfkriterien_1[[#This Row],[Hilfsspalte_Num]])</f>
        <v>1.2</v>
      </c>
      <c r="C11" s="52">
        <f>ROW()-ROW(Prüfkriterien_1[[#Headers],[Hilfsspalte_Kom]])</f>
        <v>2</v>
      </c>
      <c r="D11" s="53">
        <f>(Prüfkriterien_1[Hilfsspalte_Num]+10)/10</f>
        <v>1.2</v>
      </c>
      <c r="E11" s="49" t="s">
        <v>89</v>
      </c>
      <c r="F11" s="50" t="s">
        <v>42</v>
      </c>
      <c r="G11" s="32" t="s">
        <v>90</v>
      </c>
      <c r="H11" s="39"/>
      <c r="I11" s="39"/>
      <c r="J11" s="39"/>
      <c r="K11" s="39"/>
      <c r="L11" s="39"/>
      <c r="M11" s="32"/>
    </row>
    <row r="12" spans="2:13" s="65" customFormat="1" ht="43.2" customHeight="1" x14ac:dyDescent="0.25">
      <c r="B12" s="69" t="str">
        <f>CONCATENATE("1.",Prüfkriterien_1[[#This Row],[Hilfsspalte_Num]])</f>
        <v>1.3</v>
      </c>
      <c r="C12" s="70">
        <f>ROW()-ROW(Prüfkriterien_1[[#Headers],[Hilfsspalte_Kom]])</f>
        <v>3</v>
      </c>
      <c r="D12" s="71">
        <f>(Prüfkriterien_1[Hilfsspalte_Num]+10)/10</f>
        <v>1.3</v>
      </c>
      <c r="E12" s="49" t="s">
        <v>76</v>
      </c>
      <c r="F12" s="50" t="s">
        <v>43</v>
      </c>
      <c r="G12" s="32" t="s">
        <v>91</v>
      </c>
      <c r="H12" s="33"/>
      <c r="I12" s="39"/>
      <c r="J12" s="39"/>
      <c r="K12" s="39"/>
      <c r="L12" s="39"/>
      <c r="M12" s="72"/>
    </row>
    <row r="13" spans="2:13" s="65" customFormat="1" ht="84" customHeight="1" x14ac:dyDescent="0.25">
      <c r="B13" s="69" t="str">
        <f>CONCATENATE("1.",Prüfkriterien_1[[#This Row],[Hilfsspalte_Num]])</f>
        <v>1.4</v>
      </c>
      <c r="C13" s="70">
        <f>ROW()-ROW(Prüfkriterien_1[[#Headers],[Hilfsspalte_Kom]])</f>
        <v>4</v>
      </c>
      <c r="D13" s="71">
        <f>(Prüfkriterien_1[Hilfsspalte_Num]+10)/10</f>
        <v>1.4</v>
      </c>
      <c r="E13" s="49" t="s">
        <v>92</v>
      </c>
      <c r="F13" s="86" t="s">
        <v>93</v>
      </c>
      <c r="G13" s="87" t="s">
        <v>94</v>
      </c>
      <c r="H13" s="33"/>
      <c r="I13" s="39"/>
      <c r="J13" s="39"/>
      <c r="K13" s="39"/>
      <c r="L13" s="39"/>
      <c r="M13" s="72"/>
    </row>
    <row r="14" spans="2:13" s="65" customFormat="1" ht="71.400000000000006" customHeight="1" x14ac:dyDescent="0.25">
      <c r="B14" s="69" t="str">
        <f>CONCATENATE("1.",Prüfkriterien_1[[#This Row],[Hilfsspalte_Num]])</f>
        <v>1.5</v>
      </c>
      <c r="C14" s="70">
        <f>ROW()-ROW(Prüfkriterien_1[[#Headers],[Hilfsspalte_Kom]])</f>
        <v>5</v>
      </c>
      <c r="D14" s="71">
        <f>(Prüfkriterien_1[Hilfsspalte_Num]+10)/10</f>
        <v>1.5</v>
      </c>
      <c r="E14" s="49" t="s">
        <v>95</v>
      </c>
      <c r="F14" s="50" t="s">
        <v>96</v>
      </c>
      <c r="G14" s="32" t="s">
        <v>97</v>
      </c>
      <c r="H14" s="33"/>
      <c r="I14" s="39"/>
      <c r="J14" s="39"/>
      <c r="K14" s="39"/>
      <c r="L14" s="39"/>
      <c r="M14" s="72"/>
    </row>
    <row r="15" spans="2:13" s="65" customFormat="1" ht="202.2" customHeight="1" x14ac:dyDescent="0.25">
      <c r="B15" s="69" t="str">
        <f>CONCATENATE("1.",Prüfkriterien_1[[#This Row],[Hilfsspalte_Num]])</f>
        <v>1.6</v>
      </c>
      <c r="C15" s="70">
        <f>ROW()-ROW(Prüfkriterien_1[[#Headers],[Hilfsspalte_Kom]])</f>
        <v>6</v>
      </c>
      <c r="D15" s="71">
        <f>(Prüfkriterien_1[Hilfsspalte_Num]+10)/10</f>
        <v>1.6</v>
      </c>
      <c r="E15" s="49" t="s">
        <v>98</v>
      </c>
      <c r="F15" s="86" t="s">
        <v>99</v>
      </c>
      <c r="G15" s="87" t="s">
        <v>100</v>
      </c>
      <c r="H15" s="33"/>
      <c r="I15" s="39"/>
      <c r="J15" s="39"/>
      <c r="K15" s="39"/>
      <c r="L15" s="39"/>
      <c r="M15" s="72"/>
    </row>
    <row r="16" spans="2:13" s="65" customFormat="1" ht="110.4" customHeight="1" x14ac:dyDescent="0.25">
      <c r="B16" s="69" t="str">
        <f>CONCATENATE("1.",Prüfkriterien_1[[#This Row],[Hilfsspalte_Num]])</f>
        <v>1.7</v>
      </c>
      <c r="C16" s="70">
        <f>ROW()-ROW(Prüfkriterien_1[[#Headers],[Hilfsspalte_Kom]])</f>
        <v>7</v>
      </c>
      <c r="D16" s="71">
        <f>(Prüfkriterien_1[Hilfsspalte_Num]+10)/10</f>
        <v>1.7</v>
      </c>
      <c r="E16" s="49" t="s">
        <v>101</v>
      </c>
      <c r="F16" s="86" t="s">
        <v>102</v>
      </c>
      <c r="G16" s="32" t="s">
        <v>103</v>
      </c>
      <c r="H16" s="33"/>
      <c r="I16" s="39"/>
      <c r="J16" s="39"/>
      <c r="K16" s="39"/>
      <c r="L16" s="39"/>
      <c r="M16" s="72"/>
    </row>
    <row r="17" spans="2:13" s="65" customFormat="1" ht="82.95" customHeight="1" x14ac:dyDescent="0.25">
      <c r="B17" s="69" t="str">
        <f>CONCATENATE("1.",Prüfkriterien_1[[#This Row],[Hilfsspalte_Num]])</f>
        <v>1.8</v>
      </c>
      <c r="C17" s="70">
        <f>ROW()-ROW(Prüfkriterien_1[[#Headers],[Hilfsspalte_Kom]])</f>
        <v>8</v>
      </c>
      <c r="D17" s="71">
        <f>(Prüfkriterien_1[Hilfsspalte_Num]+10)/10</f>
        <v>1.8</v>
      </c>
      <c r="E17" s="49" t="s">
        <v>104</v>
      </c>
      <c r="F17" s="86" t="s">
        <v>105</v>
      </c>
      <c r="G17" s="87" t="s">
        <v>106</v>
      </c>
      <c r="H17" s="33"/>
      <c r="I17" s="39" t="s">
        <v>44</v>
      </c>
      <c r="J17" s="39" t="s">
        <v>44</v>
      </c>
      <c r="K17" s="39"/>
      <c r="L17" s="39"/>
      <c r="M17" s="72"/>
    </row>
    <row r="18" spans="2:13" s="65" customFormat="1" ht="82.2" customHeight="1" x14ac:dyDescent="0.25">
      <c r="B18" s="69" t="str">
        <f>CONCATENATE("1.",Prüfkriterien_1[[#This Row],[Hilfsspalte_Num]])</f>
        <v>1.9</v>
      </c>
      <c r="C18" s="70">
        <f>ROW()-ROW(Prüfkriterien_1[[#Headers],[Hilfsspalte_Kom]])</f>
        <v>9</v>
      </c>
      <c r="D18" s="71">
        <f>(Prüfkriterien_1[Hilfsspalte_Num]+10)/10</f>
        <v>1.9</v>
      </c>
      <c r="E18" s="49" t="s">
        <v>312</v>
      </c>
      <c r="F18" s="50" t="s">
        <v>107</v>
      </c>
      <c r="G18" s="32" t="s">
        <v>108</v>
      </c>
      <c r="H18" s="33"/>
      <c r="I18" s="39"/>
      <c r="J18" s="39"/>
      <c r="K18" s="39"/>
      <c r="L18" s="39"/>
      <c r="M18" s="72"/>
    </row>
    <row r="19" spans="2:13" s="65" customFormat="1" ht="57.6" customHeight="1" x14ac:dyDescent="0.25">
      <c r="B19" s="69" t="str">
        <f>CONCATENATE("1.",Prüfkriterien_1[[#This Row],[Hilfsspalte_Num]])</f>
        <v>1.10</v>
      </c>
      <c r="C19" s="70">
        <f>ROW()-ROW(Prüfkriterien_1[[#Headers],[Hilfsspalte_Kom]])</f>
        <v>10</v>
      </c>
      <c r="D19" s="71">
        <f>(Prüfkriterien_1[Hilfsspalte_Num]+10)/10</f>
        <v>2</v>
      </c>
      <c r="E19" s="49" t="s">
        <v>109</v>
      </c>
      <c r="F19" s="50" t="s">
        <v>110</v>
      </c>
      <c r="G19" s="32" t="s">
        <v>111</v>
      </c>
      <c r="H19" s="33"/>
      <c r="I19" s="39"/>
      <c r="J19" s="39"/>
      <c r="K19" s="39"/>
      <c r="L19" s="39"/>
      <c r="M19" s="72"/>
    </row>
    <row r="20" spans="2:13" s="65" customFormat="1" ht="107.4" customHeight="1" x14ac:dyDescent="0.25">
      <c r="B20" s="69" t="str">
        <f>CONCATENATE("1.",Prüfkriterien_1[[#This Row],[Hilfsspalte_Num]])</f>
        <v>1.11</v>
      </c>
      <c r="C20" s="70">
        <f>ROW()-ROW(Prüfkriterien_1[[#Headers],[Hilfsspalte_Kom]])</f>
        <v>11</v>
      </c>
      <c r="D20" s="71">
        <f>(Prüfkriterien_1[Hilfsspalte_Num]+10)/10</f>
        <v>2.1</v>
      </c>
      <c r="E20" s="88" t="s">
        <v>112</v>
      </c>
      <c r="F20" s="86" t="s">
        <v>113</v>
      </c>
      <c r="G20" s="89" t="s">
        <v>114</v>
      </c>
      <c r="H20" s="33"/>
      <c r="I20" s="39" t="s">
        <v>44</v>
      </c>
      <c r="J20" s="39" t="s">
        <v>44</v>
      </c>
      <c r="K20" s="39"/>
      <c r="L20" s="39"/>
      <c r="M20" s="72"/>
    </row>
    <row r="21" spans="2:13" s="65" customFormat="1" ht="84" customHeight="1" x14ac:dyDescent="0.25">
      <c r="B21" s="69" t="str">
        <f>CONCATENATE("1.",Prüfkriterien_1[[#This Row],[Hilfsspalte_Num]])</f>
        <v>1.12</v>
      </c>
      <c r="C21" s="70">
        <f>ROW()-ROW(Prüfkriterien_1[[#Headers],[Hilfsspalte_Kom]])</f>
        <v>12</v>
      </c>
      <c r="D21" s="71">
        <f>(Prüfkriterien_1[Hilfsspalte_Num]+10)/10</f>
        <v>2.2000000000000002</v>
      </c>
      <c r="E21" s="49" t="s">
        <v>115</v>
      </c>
      <c r="F21" s="86" t="s">
        <v>116</v>
      </c>
      <c r="G21" s="89" t="s">
        <v>117</v>
      </c>
      <c r="H21" s="33"/>
      <c r="I21" s="39" t="s">
        <v>44</v>
      </c>
      <c r="J21" s="39" t="s">
        <v>44</v>
      </c>
      <c r="K21" s="39"/>
      <c r="L21" s="39"/>
      <c r="M21" s="72"/>
    </row>
    <row r="22" spans="2:13" s="65" customFormat="1" ht="81.599999999999994" customHeight="1" x14ac:dyDescent="0.25">
      <c r="B22" s="69" t="str">
        <f>CONCATENATE("1.",Prüfkriterien_1[[#This Row],[Hilfsspalte_Num]])</f>
        <v>1.13</v>
      </c>
      <c r="C22" s="70">
        <f>ROW()-ROW(Prüfkriterien_1[[#Headers],[Hilfsspalte_Kom]])</f>
        <v>13</v>
      </c>
      <c r="D22" s="71">
        <f>(Prüfkriterien_1[Hilfsspalte_Num]+10)/10</f>
        <v>2.2999999999999998</v>
      </c>
      <c r="E22" s="49" t="s">
        <v>118</v>
      </c>
      <c r="F22" s="86" t="s">
        <v>119</v>
      </c>
      <c r="G22" s="89" t="s">
        <v>120</v>
      </c>
      <c r="H22" s="33"/>
      <c r="I22" s="39" t="s">
        <v>44</v>
      </c>
      <c r="J22" s="39" t="s">
        <v>44</v>
      </c>
      <c r="K22" s="39"/>
      <c r="L22" s="39"/>
      <c r="M22" s="72"/>
    </row>
    <row r="23" spans="2:13" s="65" customFormat="1" ht="81.599999999999994" customHeight="1" x14ac:dyDescent="0.25">
      <c r="B23" s="69" t="str">
        <f>CONCATENATE("1.",Prüfkriterien_1[[#This Row],[Hilfsspalte_Num]])</f>
        <v>1.14</v>
      </c>
      <c r="C23" s="70">
        <f>ROW()-ROW(Prüfkriterien_1[[#Headers],[Hilfsspalte_Kom]])</f>
        <v>14</v>
      </c>
      <c r="D23" s="71">
        <f>(Prüfkriterien_1[Hilfsspalte_Num]+10)/10</f>
        <v>2.4</v>
      </c>
      <c r="E23" s="49" t="s">
        <v>121</v>
      </c>
      <c r="F23" s="50" t="s">
        <v>122</v>
      </c>
      <c r="G23" s="90" t="s">
        <v>123</v>
      </c>
      <c r="H23" s="33"/>
      <c r="I23" s="39"/>
      <c r="J23" s="39"/>
      <c r="K23" s="39"/>
      <c r="L23" s="39"/>
      <c r="M23" s="72"/>
    </row>
    <row r="24" spans="2:13" s="65" customFormat="1" ht="68.400000000000006" customHeight="1" x14ac:dyDescent="0.25">
      <c r="B24" s="69" t="str">
        <f>CONCATENATE("1.",Prüfkriterien_1[[#This Row],[Hilfsspalte_Num]])</f>
        <v>1.15</v>
      </c>
      <c r="C24" s="70">
        <f>ROW()-ROW(Prüfkriterien_1[[#Headers],[Hilfsspalte_Kom]])</f>
        <v>15</v>
      </c>
      <c r="D24" s="71">
        <f>(Prüfkriterien_1[Hilfsspalte_Num]+10)/10</f>
        <v>2.5</v>
      </c>
      <c r="E24" s="49" t="s">
        <v>124</v>
      </c>
      <c r="F24" s="50" t="s">
        <v>125</v>
      </c>
      <c r="G24" s="32" t="s">
        <v>126</v>
      </c>
      <c r="H24" s="33"/>
      <c r="I24" s="39"/>
      <c r="J24" s="39"/>
      <c r="K24" s="39"/>
      <c r="L24" s="39"/>
      <c r="M24" s="72"/>
    </row>
    <row r="25" spans="2:13" s="65" customFormat="1" ht="136.19999999999999" customHeight="1" x14ac:dyDescent="0.25">
      <c r="B25" s="69" t="str">
        <f>CONCATENATE("1.",Prüfkriterien_1[[#This Row],[Hilfsspalte_Num]])</f>
        <v>1.16</v>
      </c>
      <c r="C25" s="70">
        <f>ROW()-ROW(Prüfkriterien_1[[#Headers],[Hilfsspalte_Kom]])</f>
        <v>16</v>
      </c>
      <c r="D25" s="71">
        <f>(Prüfkriterien_1[Hilfsspalte_Num]+10)/10</f>
        <v>2.6</v>
      </c>
      <c r="E25" s="49" t="s">
        <v>127</v>
      </c>
      <c r="F25" s="50" t="s">
        <v>128</v>
      </c>
      <c r="G25" s="32" t="s">
        <v>129</v>
      </c>
      <c r="H25" s="33"/>
      <c r="I25" s="39" t="s">
        <v>44</v>
      </c>
      <c r="J25" s="39" t="s">
        <v>44</v>
      </c>
      <c r="K25" s="39"/>
      <c r="L25" s="39"/>
      <c r="M25" s="72"/>
    </row>
    <row r="26" spans="2:13" s="65" customFormat="1" ht="175.95" customHeight="1" x14ac:dyDescent="0.25">
      <c r="B26" s="69" t="str">
        <f>CONCATENATE("1.",Prüfkriterien_1[[#This Row],[Hilfsspalte_Num]])</f>
        <v>1.17</v>
      </c>
      <c r="C26" s="70">
        <f>ROW()-ROW(Prüfkriterien_1[[#Headers],[Hilfsspalte_Kom]])</f>
        <v>17</v>
      </c>
      <c r="D26" s="71">
        <f>(Prüfkriterien_1[Hilfsspalte_Num]+10)/10</f>
        <v>2.7</v>
      </c>
      <c r="E26" s="49" t="s">
        <v>127</v>
      </c>
      <c r="F26" s="50" t="s">
        <v>130</v>
      </c>
      <c r="G26" s="32" t="s">
        <v>131</v>
      </c>
      <c r="H26" s="33"/>
      <c r="I26" s="39"/>
      <c r="J26" s="39"/>
      <c r="K26" s="39"/>
      <c r="L26" s="39"/>
      <c r="M26" s="72"/>
    </row>
    <row r="27" spans="2:13" s="65" customFormat="1" ht="111.6" customHeight="1" x14ac:dyDescent="0.25">
      <c r="B27" s="51" t="str">
        <f>CONCATENATE("1.",Prüfkriterien_1[[#This Row],[Hilfsspalte_Num]])</f>
        <v>1.18</v>
      </c>
      <c r="C27" s="52">
        <f>ROW()-ROW(Prüfkriterien_1[[#Headers],[Hilfsspalte_Kom]])</f>
        <v>18</v>
      </c>
      <c r="D27" s="53">
        <f>(Prüfkriterien_1[Hilfsspalte_Num]+10)/10</f>
        <v>2.8</v>
      </c>
      <c r="E27" s="49" t="s">
        <v>132</v>
      </c>
      <c r="F27" s="91" t="s">
        <v>133</v>
      </c>
      <c r="G27" s="92" t="s">
        <v>134</v>
      </c>
      <c r="H27" s="33"/>
      <c r="I27" s="39"/>
      <c r="J27" s="39"/>
      <c r="K27" s="39"/>
      <c r="L27" s="39"/>
      <c r="M27" s="32"/>
    </row>
    <row r="28" spans="2:13" x14ac:dyDescent="0.25">
      <c r="B28" s="158" t="s">
        <v>135</v>
      </c>
      <c r="C28" s="158"/>
      <c r="D28" s="158"/>
      <c r="E28" s="158"/>
      <c r="F28" s="158"/>
      <c r="G28" s="158"/>
      <c r="H28" s="158"/>
      <c r="I28" s="158"/>
      <c r="J28" s="158"/>
      <c r="K28" s="158"/>
      <c r="L28" s="158"/>
      <c r="M28" s="158"/>
    </row>
    <row r="29" spans="2:13" s="54" customFormat="1" ht="12.75" hidden="1" x14ac:dyDescent="0.2">
      <c r="B29" s="45" t="s">
        <v>47</v>
      </c>
      <c r="C29" s="46" t="s">
        <v>48</v>
      </c>
      <c r="D29" s="46" t="s">
        <v>49</v>
      </c>
      <c r="E29" s="31" t="s">
        <v>50</v>
      </c>
      <c r="F29" s="32" t="s">
        <v>51</v>
      </c>
      <c r="G29" s="32" t="s">
        <v>54</v>
      </c>
      <c r="H29" s="33" t="s">
        <v>55</v>
      </c>
      <c r="I29" s="33" t="s">
        <v>56</v>
      </c>
      <c r="J29" s="33" t="s">
        <v>57</v>
      </c>
      <c r="K29" s="33" t="s">
        <v>58</v>
      </c>
      <c r="L29" s="33" t="s">
        <v>59</v>
      </c>
      <c r="M29" s="34" t="s">
        <v>60</v>
      </c>
    </row>
    <row r="30" spans="2:13" s="54" customFormat="1" ht="145.19999999999999" x14ac:dyDescent="0.25">
      <c r="B30" s="45" t="str">
        <f>CONCATENATE("2.",Prüfkriterien_2[[#This Row],[Spalte2]])</f>
        <v>2.1</v>
      </c>
      <c r="C30" s="46">
        <f>ROW()-ROW(Prüfkriterien_2[[#Headers],[Spalte3]])</f>
        <v>1</v>
      </c>
      <c r="D30" s="47">
        <f>(Prüfkriterien_2[[#This Row],[Spalte2]]+20)/10</f>
        <v>2.1</v>
      </c>
      <c r="E30" s="31" t="s">
        <v>136</v>
      </c>
      <c r="F30" s="87" t="s">
        <v>137</v>
      </c>
      <c r="G30" s="32" t="s">
        <v>138</v>
      </c>
      <c r="H30" s="33"/>
      <c r="I30" s="33" t="s">
        <v>44</v>
      </c>
      <c r="J30" s="33" t="s">
        <v>44</v>
      </c>
      <c r="K30" s="33"/>
      <c r="L30" s="33"/>
      <c r="M30" s="34"/>
    </row>
    <row r="31" spans="2:13" s="54" customFormat="1" ht="135.6" customHeight="1" x14ac:dyDescent="0.25">
      <c r="B31" s="57" t="str">
        <f>CONCATENATE("2.",Prüfkriterien_2[[#This Row],[Spalte2]])</f>
        <v>2.2</v>
      </c>
      <c r="C31" s="46">
        <f>ROW()-ROW(Prüfkriterien_2[[#Headers],[Spalte3]])</f>
        <v>2</v>
      </c>
      <c r="D31" s="47">
        <f>(Prüfkriterien_2[[#This Row],[Spalte2]]+20)/10</f>
        <v>2.2000000000000002</v>
      </c>
      <c r="E31" s="31" t="s">
        <v>136</v>
      </c>
      <c r="F31" s="87" t="s">
        <v>139</v>
      </c>
      <c r="G31" s="32" t="s">
        <v>140</v>
      </c>
      <c r="H31" s="33"/>
      <c r="I31" s="33"/>
      <c r="J31" s="33"/>
      <c r="K31" s="33"/>
      <c r="L31" s="33"/>
      <c r="M31" s="62"/>
    </row>
    <row r="32" spans="2:13" s="54" customFormat="1" ht="150" customHeight="1" x14ac:dyDescent="0.25">
      <c r="B32" s="57" t="str">
        <f>CONCATENATE("2.",Prüfkriterien_2[[#This Row],[Spalte2]])</f>
        <v>2.3</v>
      </c>
      <c r="C32" s="46">
        <f>ROW()-ROW(Prüfkriterien_2[[#Headers],[Spalte3]])</f>
        <v>3</v>
      </c>
      <c r="D32" s="47">
        <f>(Prüfkriterien_2[[#This Row],[Spalte2]]+20)/10</f>
        <v>2.2999999999999998</v>
      </c>
      <c r="E32" s="31" t="s">
        <v>141</v>
      </c>
      <c r="F32" s="87" t="s">
        <v>142</v>
      </c>
      <c r="G32" s="87" t="s">
        <v>143</v>
      </c>
      <c r="H32" s="33"/>
      <c r="I32" s="33"/>
      <c r="J32" s="33"/>
      <c r="K32" s="33"/>
      <c r="L32" s="33"/>
      <c r="M32" s="62"/>
    </row>
    <row r="33" spans="2:13" s="54" customFormat="1" ht="96.6" customHeight="1" x14ac:dyDescent="0.25">
      <c r="B33" s="57" t="str">
        <f>CONCATENATE("2.",Prüfkriterien_2[[#This Row],[Spalte2]])</f>
        <v>2.4</v>
      </c>
      <c r="C33" s="46">
        <f>ROW()-ROW(Prüfkriterien_2[[#Headers],[Spalte3]])</f>
        <v>4</v>
      </c>
      <c r="D33" s="47">
        <f>(Prüfkriterien_2[[#This Row],[Spalte2]]+20)/10</f>
        <v>2.4</v>
      </c>
      <c r="E33" s="31" t="s">
        <v>144</v>
      </c>
      <c r="F33" s="87" t="s">
        <v>145</v>
      </c>
      <c r="G33" s="87" t="s">
        <v>146</v>
      </c>
      <c r="H33" s="33"/>
      <c r="I33" s="33" t="s">
        <v>44</v>
      </c>
      <c r="J33" s="33" t="s">
        <v>44</v>
      </c>
      <c r="K33" s="33"/>
      <c r="L33" s="33"/>
      <c r="M33" s="62"/>
    </row>
    <row r="34" spans="2:13" s="54" customFormat="1" ht="148.94999999999999" customHeight="1" x14ac:dyDescent="0.25">
      <c r="B34" s="57" t="str">
        <f>CONCATENATE("2.",Prüfkriterien_2[[#This Row],[Spalte2]])</f>
        <v>2.5</v>
      </c>
      <c r="C34" s="46">
        <f>ROW()-ROW(Prüfkriterien_2[[#Headers],[Spalte3]])</f>
        <v>5</v>
      </c>
      <c r="D34" s="47">
        <f>(Prüfkriterien_2[[#This Row],[Spalte2]]+20)/10</f>
        <v>2.5</v>
      </c>
      <c r="E34" s="31" t="s">
        <v>144</v>
      </c>
      <c r="F34" s="87" t="s">
        <v>147</v>
      </c>
      <c r="G34" s="87" t="s">
        <v>148</v>
      </c>
      <c r="H34" s="33"/>
      <c r="I34" s="33" t="s">
        <v>44</v>
      </c>
      <c r="J34" s="33" t="s">
        <v>44</v>
      </c>
      <c r="K34" s="33"/>
      <c r="L34" s="33"/>
      <c r="M34" s="62"/>
    </row>
    <row r="35" spans="2:13" x14ac:dyDescent="0.25">
      <c r="B35" s="140" t="s">
        <v>149</v>
      </c>
      <c r="C35" s="141"/>
      <c r="D35" s="141"/>
      <c r="E35" s="141"/>
      <c r="F35" s="141"/>
      <c r="G35" s="141"/>
      <c r="H35" s="141"/>
      <c r="I35" s="141"/>
      <c r="J35" s="141"/>
      <c r="K35" s="141"/>
      <c r="L35" s="141"/>
      <c r="M35" s="142"/>
    </row>
    <row r="36" spans="2:13" s="54" customFormat="1" ht="12.75" hidden="1" x14ac:dyDescent="0.2">
      <c r="B36" s="45" t="s">
        <v>47</v>
      </c>
      <c r="C36" s="46" t="s">
        <v>48</v>
      </c>
      <c r="D36" s="46" t="s">
        <v>49</v>
      </c>
      <c r="E36" s="31" t="s">
        <v>50</v>
      </c>
      <c r="F36" s="32" t="s">
        <v>51</v>
      </c>
      <c r="G36" s="32" t="s">
        <v>54</v>
      </c>
      <c r="H36" s="33" t="s">
        <v>55</v>
      </c>
      <c r="I36" s="33" t="s">
        <v>56</v>
      </c>
      <c r="J36" s="33" t="s">
        <v>57</v>
      </c>
      <c r="K36" s="33" t="s">
        <v>58</v>
      </c>
      <c r="L36" s="33" t="s">
        <v>59</v>
      </c>
      <c r="M36" s="34" t="s">
        <v>60</v>
      </c>
    </row>
    <row r="37" spans="2:13" s="54" customFormat="1" ht="120.6" customHeight="1" x14ac:dyDescent="0.25">
      <c r="B37" s="45" t="str">
        <f>CONCATENATE("3.",Prüfkriterien_3[[#This Row],[Spalte2]])</f>
        <v>3.1</v>
      </c>
      <c r="C37" s="46">
        <f>ROW()-ROW(Prüfkriterien_3[[#Headers],[Spalte3]])</f>
        <v>1</v>
      </c>
      <c r="D37" s="46">
        <f>(Prüfkriterien_3[[#This Row],[Spalte2]]+30)/10</f>
        <v>3.1</v>
      </c>
      <c r="E37" s="31" t="s">
        <v>150</v>
      </c>
      <c r="F37" s="87" t="s">
        <v>151</v>
      </c>
      <c r="G37" s="93" t="s">
        <v>152</v>
      </c>
      <c r="H37" s="33"/>
      <c r="I37" s="33"/>
      <c r="J37" s="33"/>
      <c r="K37" s="33"/>
      <c r="L37" s="33"/>
      <c r="M37" s="34"/>
    </row>
    <row r="38" spans="2:13" s="54" customFormat="1" ht="81.599999999999994" customHeight="1" x14ac:dyDescent="0.25">
      <c r="B38" s="57" t="str">
        <f>CONCATENATE("3.",Prüfkriterien_3[[#This Row],[Spalte2]])</f>
        <v>3.2</v>
      </c>
      <c r="C38" s="58">
        <f>ROW()-ROW(Prüfkriterien_3[[#Headers],[Spalte3]])</f>
        <v>2</v>
      </c>
      <c r="D38" s="58">
        <f>(Prüfkriterien_3[[#This Row],[Spalte2]]+30)/10</f>
        <v>3.2</v>
      </c>
      <c r="E38" s="31" t="s">
        <v>153</v>
      </c>
      <c r="F38" s="32" t="s">
        <v>154</v>
      </c>
      <c r="G38" s="32" t="s">
        <v>155</v>
      </c>
      <c r="H38" s="61"/>
      <c r="I38" s="61"/>
      <c r="J38" s="61"/>
      <c r="K38" s="61"/>
      <c r="L38" s="61"/>
      <c r="M38" s="62"/>
    </row>
    <row r="39" spans="2:13" s="54" customFormat="1" ht="41.4" customHeight="1" x14ac:dyDescent="0.25">
      <c r="B39" s="57" t="str">
        <f>CONCATENATE("3.",Prüfkriterien_3[[#This Row],[Spalte2]])</f>
        <v>3.3</v>
      </c>
      <c r="C39" s="58">
        <f>ROW()-ROW(Prüfkriterien_3[[#Headers],[Spalte3]])</f>
        <v>3</v>
      </c>
      <c r="D39" s="58">
        <f>(Prüfkriterien_3[[#This Row],[Spalte2]]+30)/10</f>
        <v>3.3</v>
      </c>
      <c r="E39" s="31" t="s">
        <v>153</v>
      </c>
      <c r="F39" s="94" t="s">
        <v>156</v>
      </c>
      <c r="G39" s="32" t="s">
        <v>157</v>
      </c>
      <c r="H39" s="61"/>
      <c r="I39" s="61"/>
      <c r="J39" s="61"/>
      <c r="K39" s="61"/>
      <c r="L39" s="61"/>
      <c r="M39" s="62"/>
    </row>
    <row r="40" spans="2:13" s="54" customFormat="1" ht="177" customHeight="1" x14ac:dyDescent="0.25">
      <c r="B40" s="57" t="str">
        <f>CONCATENATE("3.",Prüfkriterien_3[[#This Row],[Spalte2]])</f>
        <v>3.4</v>
      </c>
      <c r="C40" s="58">
        <f>ROW()-ROW(Prüfkriterien_3[[#Headers],[Spalte3]])</f>
        <v>4</v>
      </c>
      <c r="D40" s="58">
        <f>(Prüfkriterien_3[[#This Row],[Spalte2]]+30)/10</f>
        <v>3.4</v>
      </c>
      <c r="E40" s="31" t="s">
        <v>158</v>
      </c>
      <c r="F40" s="87" t="s">
        <v>160</v>
      </c>
      <c r="G40" s="32" t="s">
        <v>159</v>
      </c>
      <c r="H40" s="61"/>
      <c r="I40" s="61"/>
      <c r="J40" s="61"/>
      <c r="K40" s="61"/>
      <c r="L40" s="61"/>
      <c r="M40" s="62"/>
    </row>
    <row r="41" spans="2:13" x14ac:dyDescent="0.25">
      <c r="B41" s="140" t="s">
        <v>161</v>
      </c>
      <c r="C41" s="141"/>
      <c r="D41" s="141"/>
      <c r="E41" s="141"/>
      <c r="F41" s="141"/>
      <c r="G41" s="141"/>
      <c r="H41" s="141"/>
      <c r="I41" s="141"/>
      <c r="J41" s="141"/>
      <c r="K41" s="141"/>
      <c r="L41" s="141"/>
      <c r="M41" s="142"/>
    </row>
    <row r="42" spans="2:13" s="48" customFormat="1" ht="12.75" hidden="1" x14ac:dyDescent="0.2">
      <c r="B42" s="45" t="s">
        <v>47</v>
      </c>
      <c r="C42" s="46" t="s">
        <v>48</v>
      </c>
      <c r="D42" s="46" t="s">
        <v>49</v>
      </c>
      <c r="E42" s="31" t="s">
        <v>50</v>
      </c>
      <c r="F42" s="32" t="s">
        <v>51</v>
      </c>
      <c r="G42" s="32" t="s">
        <v>54</v>
      </c>
      <c r="H42" s="33" t="s">
        <v>55</v>
      </c>
      <c r="I42" s="33" t="s">
        <v>56</v>
      </c>
      <c r="J42" s="33" t="s">
        <v>57</v>
      </c>
      <c r="K42" s="33" t="s">
        <v>58</v>
      </c>
      <c r="L42" s="33" t="s">
        <v>59</v>
      </c>
      <c r="M42" s="34" t="s">
        <v>60</v>
      </c>
    </row>
    <row r="43" spans="2:13" s="48" customFormat="1" ht="82.95" customHeight="1" x14ac:dyDescent="0.25">
      <c r="B43" s="95" t="str">
        <f>CONCATENATE("4.",Prüfkriterien_4[[#This Row],[Spalte2]])</f>
        <v>4.1</v>
      </c>
      <c r="C43" s="70">
        <f>ROW()-ROW(Prüfkriterien_4[[#Headers],[Spalte3]])</f>
        <v>1</v>
      </c>
      <c r="D43" s="70">
        <f>(Prüfkriterien_4[Spalte2]+40)/10</f>
        <v>4.0999999999999996</v>
      </c>
      <c r="E43" s="31" t="s">
        <v>162</v>
      </c>
      <c r="F43" s="87" t="s">
        <v>163</v>
      </c>
      <c r="G43" s="87" t="s">
        <v>164</v>
      </c>
      <c r="H43" s="33"/>
      <c r="I43" s="33"/>
      <c r="J43" s="33"/>
      <c r="K43" s="33"/>
      <c r="L43" s="33"/>
      <c r="M43" s="72"/>
    </row>
    <row r="44" spans="2:13" s="48" customFormat="1" ht="147.6" customHeight="1" x14ac:dyDescent="0.25">
      <c r="B44" s="95" t="str">
        <f>CONCATENATE("4.",Prüfkriterien_4[[#This Row],[Spalte2]])</f>
        <v>4.2</v>
      </c>
      <c r="C44" s="70">
        <f>ROW()-ROW(Prüfkriterien_4[[#Headers],[Spalte3]])</f>
        <v>2</v>
      </c>
      <c r="D44" s="70">
        <f>(Prüfkriterien_4[Spalte2]+40)/10</f>
        <v>4.2</v>
      </c>
      <c r="E44" s="31" t="s">
        <v>165</v>
      </c>
      <c r="F44" s="32" t="s">
        <v>166</v>
      </c>
      <c r="G44" s="87" t="s">
        <v>167</v>
      </c>
      <c r="H44" s="33"/>
      <c r="I44" s="33" t="s">
        <v>44</v>
      </c>
      <c r="J44" s="33" t="s">
        <v>44</v>
      </c>
      <c r="K44" s="33"/>
      <c r="L44" s="33"/>
      <c r="M44" s="72"/>
    </row>
    <row r="45" spans="2:13" s="48" customFormat="1" ht="54.6" customHeight="1" x14ac:dyDescent="0.25">
      <c r="B45" s="95" t="str">
        <f>CONCATENATE("4.",Prüfkriterien_4[[#This Row],[Spalte2]])</f>
        <v>4.3</v>
      </c>
      <c r="C45" s="70">
        <f>ROW()-ROW(Prüfkriterien_4[[#Headers],[Spalte3]])</f>
        <v>3</v>
      </c>
      <c r="D45" s="70">
        <f>(Prüfkriterien_4[Spalte2]+40)/10</f>
        <v>4.3</v>
      </c>
      <c r="E45" s="31" t="s">
        <v>165</v>
      </c>
      <c r="F45" s="87" t="s">
        <v>168</v>
      </c>
      <c r="G45" s="87" t="s">
        <v>169</v>
      </c>
      <c r="H45" s="33"/>
      <c r="I45" s="33" t="s">
        <v>44</v>
      </c>
      <c r="J45" s="33" t="s">
        <v>44</v>
      </c>
      <c r="K45" s="33"/>
      <c r="L45" s="33"/>
      <c r="M45" s="72"/>
    </row>
    <row r="46" spans="2:13" s="48" customFormat="1" ht="58.95" customHeight="1" x14ac:dyDescent="0.25">
      <c r="B46" s="95" t="str">
        <f>CONCATENATE("4.",Prüfkriterien_4[[#This Row],[Spalte2]])</f>
        <v>4.4</v>
      </c>
      <c r="C46" s="70">
        <f>ROW()-ROW(Prüfkriterien_4[[#Headers],[Spalte3]])</f>
        <v>4</v>
      </c>
      <c r="D46" s="70">
        <f>(Prüfkriterien_4[Spalte2]+40)/10</f>
        <v>4.4000000000000004</v>
      </c>
      <c r="E46" s="31" t="s">
        <v>165</v>
      </c>
      <c r="F46" s="87" t="s">
        <v>170</v>
      </c>
      <c r="G46" s="87" t="s">
        <v>171</v>
      </c>
      <c r="H46" s="33"/>
      <c r="I46" s="33"/>
      <c r="J46" s="33"/>
      <c r="K46" s="33"/>
      <c r="L46" s="33"/>
      <c r="M46" s="72"/>
    </row>
    <row r="47" spans="2:13" s="48" customFormat="1" ht="56.4" customHeight="1" x14ac:dyDescent="0.25">
      <c r="B47" s="95" t="str">
        <f>CONCATENATE("4.",Prüfkriterien_4[[#This Row],[Spalte2]])</f>
        <v>4.5</v>
      </c>
      <c r="C47" s="70">
        <f>ROW()-ROW(Prüfkriterien_4[[#Headers],[Spalte3]])</f>
        <v>5</v>
      </c>
      <c r="D47" s="70">
        <f>(Prüfkriterien_4[Spalte2]+40)/10</f>
        <v>4.5</v>
      </c>
      <c r="E47" s="31" t="s">
        <v>172</v>
      </c>
      <c r="F47" s="87" t="s">
        <v>173</v>
      </c>
      <c r="G47" s="87" t="s">
        <v>174</v>
      </c>
      <c r="H47" s="33"/>
      <c r="I47" s="33"/>
      <c r="J47" s="33"/>
      <c r="K47" s="33"/>
      <c r="L47" s="33"/>
      <c r="M47" s="72"/>
    </row>
    <row r="48" spans="2:13" s="48" customFormat="1" ht="109.2" customHeight="1" x14ac:dyDescent="0.25">
      <c r="B48" s="95" t="str">
        <f>CONCATENATE("4.",Prüfkriterien_4[[#This Row],[Spalte2]])</f>
        <v>4.6</v>
      </c>
      <c r="C48" s="70">
        <f>ROW()-ROW(Prüfkriterien_4[[#Headers],[Spalte3]])</f>
        <v>6</v>
      </c>
      <c r="D48" s="70">
        <f>(Prüfkriterien_4[Spalte2]+40)/10</f>
        <v>4.5999999999999996</v>
      </c>
      <c r="E48" s="31" t="s">
        <v>175</v>
      </c>
      <c r="F48" s="93" t="s">
        <v>176</v>
      </c>
      <c r="G48" s="87" t="s">
        <v>177</v>
      </c>
      <c r="H48" s="33"/>
      <c r="I48" s="33" t="s">
        <v>44</v>
      </c>
      <c r="J48" s="33" t="s">
        <v>44</v>
      </c>
      <c r="K48" s="33"/>
      <c r="L48" s="33"/>
      <c r="M48" s="72"/>
    </row>
    <row r="49" spans="2:13" s="48" customFormat="1" ht="111.6" customHeight="1" x14ac:dyDescent="0.25">
      <c r="B49" s="95" t="str">
        <f>CONCATENATE("4.",Prüfkriterien_4[[#This Row],[Spalte2]])</f>
        <v>4.7</v>
      </c>
      <c r="C49" s="70">
        <f>ROW()-ROW(Prüfkriterien_4[[#Headers],[Spalte3]])</f>
        <v>7</v>
      </c>
      <c r="D49" s="70">
        <f>(Prüfkriterien_4[Spalte2]+40)/10</f>
        <v>4.7</v>
      </c>
      <c r="E49" s="31" t="s">
        <v>175</v>
      </c>
      <c r="F49" s="93" t="s">
        <v>178</v>
      </c>
      <c r="G49" s="89" t="s">
        <v>179</v>
      </c>
      <c r="H49" s="33"/>
      <c r="I49" s="33"/>
      <c r="J49" s="33"/>
      <c r="K49" s="33"/>
      <c r="L49" s="33"/>
      <c r="M49" s="72"/>
    </row>
    <row r="50" spans="2:13" s="48" customFormat="1" ht="105.6" x14ac:dyDescent="0.25">
      <c r="B50" s="95" t="str">
        <f>CONCATENATE("4.",Prüfkriterien_4[[#This Row],[Spalte2]])</f>
        <v>4.8</v>
      </c>
      <c r="C50" s="70">
        <f>ROW()-ROW(Prüfkriterien_4[[#Headers],[Spalte3]])</f>
        <v>8</v>
      </c>
      <c r="D50" s="70">
        <f>(Prüfkriterien_4[Spalte2]+40)/10</f>
        <v>4.8</v>
      </c>
      <c r="E50" s="31" t="s">
        <v>172</v>
      </c>
      <c r="F50" s="93" t="s">
        <v>180</v>
      </c>
      <c r="G50" s="87" t="s">
        <v>181</v>
      </c>
      <c r="H50" s="33"/>
      <c r="I50" s="33"/>
      <c r="J50" s="33"/>
      <c r="K50" s="33"/>
      <c r="L50" s="33"/>
      <c r="M50" s="72"/>
    </row>
    <row r="51" spans="2:13" s="48" customFormat="1" ht="69.599999999999994" customHeight="1" x14ac:dyDescent="0.25">
      <c r="B51" s="95" t="str">
        <f>CONCATENATE("4.",Prüfkriterien_4[[#This Row],[Spalte2]])</f>
        <v>4.9</v>
      </c>
      <c r="C51" s="70">
        <f>ROW()-ROW(Prüfkriterien_4[[#Headers],[Spalte3]])</f>
        <v>9</v>
      </c>
      <c r="D51" s="70">
        <f>(Prüfkriterien_4[Spalte2]+40)/10</f>
        <v>4.9000000000000004</v>
      </c>
      <c r="E51" s="31" t="s">
        <v>172</v>
      </c>
      <c r="F51" s="93" t="s">
        <v>182</v>
      </c>
      <c r="G51" s="87" t="s">
        <v>183</v>
      </c>
      <c r="H51" s="33"/>
      <c r="I51" s="33"/>
      <c r="J51" s="33"/>
      <c r="K51" s="33"/>
      <c r="L51" s="33"/>
      <c r="M51" s="72"/>
    </row>
    <row r="52" spans="2:13" s="48" customFormat="1" ht="84" customHeight="1" x14ac:dyDescent="0.25">
      <c r="B52" s="95" t="str">
        <f>CONCATENATE("4.",Prüfkriterien_4[[#This Row],[Spalte2]])</f>
        <v>4.10</v>
      </c>
      <c r="C52" s="70">
        <f>ROW()-ROW(Prüfkriterien_4[[#Headers],[Spalte3]])</f>
        <v>10</v>
      </c>
      <c r="D52" s="70">
        <f>(Prüfkriterien_4[Spalte2]+40)/10</f>
        <v>5</v>
      </c>
      <c r="E52" s="31" t="s">
        <v>184</v>
      </c>
      <c r="F52" s="87" t="s">
        <v>185</v>
      </c>
      <c r="G52" s="87" t="s">
        <v>186</v>
      </c>
      <c r="H52" s="33"/>
      <c r="I52" s="33"/>
      <c r="J52" s="33"/>
      <c r="K52" s="33"/>
      <c r="L52" s="33"/>
      <c r="M52" s="72"/>
    </row>
    <row r="53" spans="2:13" s="48" customFormat="1" ht="107.4" customHeight="1" x14ac:dyDescent="0.25">
      <c r="B53" s="95" t="str">
        <f>CONCATENATE("4.",Prüfkriterien_4[[#This Row],[Spalte2]])</f>
        <v>4.11</v>
      </c>
      <c r="C53" s="70">
        <f>ROW()-ROW(Prüfkriterien_4[[#Headers],[Spalte3]])</f>
        <v>11</v>
      </c>
      <c r="D53" s="70">
        <f>(Prüfkriterien_4[Spalte2]+40)/10</f>
        <v>5.0999999999999996</v>
      </c>
      <c r="E53" s="31" t="s">
        <v>187</v>
      </c>
      <c r="F53" s="87" t="s">
        <v>188</v>
      </c>
      <c r="G53" s="87" t="s">
        <v>189</v>
      </c>
      <c r="H53" s="33"/>
      <c r="I53" s="33"/>
      <c r="J53" s="33"/>
      <c r="K53" s="33"/>
      <c r="L53" s="33"/>
      <c r="M53" s="72"/>
    </row>
    <row r="54" spans="2:13" s="48" customFormat="1" ht="175.95" customHeight="1" x14ac:dyDescent="0.25">
      <c r="B54" s="95" t="str">
        <f>CONCATENATE("4.",Prüfkriterien_4[[#This Row],[Spalte2]])</f>
        <v>4.12</v>
      </c>
      <c r="C54" s="70">
        <f>ROW()-ROW(Prüfkriterien_4[[#Headers],[Spalte3]])</f>
        <v>12</v>
      </c>
      <c r="D54" s="70">
        <f>(Prüfkriterien_4[Spalte2]+40)/10</f>
        <v>5.2</v>
      </c>
      <c r="E54" s="31" t="s">
        <v>172</v>
      </c>
      <c r="F54" s="93" t="s">
        <v>190</v>
      </c>
      <c r="G54" s="87" t="s">
        <v>191</v>
      </c>
      <c r="H54" s="33"/>
      <c r="I54" s="33"/>
      <c r="J54" s="33"/>
      <c r="K54" s="33"/>
      <c r="L54" s="33"/>
      <c r="M54" s="72"/>
    </row>
    <row r="55" spans="2:13" s="48" customFormat="1" ht="163.95" customHeight="1" x14ac:dyDescent="0.25">
      <c r="B55" s="95" t="str">
        <f>CONCATENATE("4.",Prüfkriterien_4[[#This Row],[Spalte2]])</f>
        <v>4.13</v>
      </c>
      <c r="C55" s="70">
        <f>ROW()-ROW(Prüfkriterien_4[[#Headers],[Spalte3]])</f>
        <v>13</v>
      </c>
      <c r="D55" s="70">
        <f>(Prüfkriterien_4[Spalte2]+40)/10</f>
        <v>5.3</v>
      </c>
      <c r="E55" s="31" t="s">
        <v>175</v>
      </c>
      <c r="F55" s="93" t="s">
        <v>192</v>
      </c>
      <c r="G55" s="87" t="s">
        <v>193</v>
      </c>
      <c r="H55" s="33"/>
      <c r="I55" s="33" t="s">
        <v>44</v>
      </c>
      <c r="J55" s="33" t="s">
        <v>44</v>
      </c>
      <c r="K55" s="33"/>
      <c r="L55" s="33"/>
      <c r="M55" s="72"/>
    </row>
    <row r="56" spans="2:13" s="48" customFormat="1" ht="135.6" customHeight="1" x14ac:dyDescent="0.25">
      <c r="B56" s="95" t="str">
        <f>CONCATENATE("4.",Prüfkriterien_4[[#This Row],[Spalte2]])</f>
        <v>4.14</v>
      </c>
      <c r="C56" s="70">
        <f>ROW()-ROW(Prüfkriterien_4[[#Headers],[Spalte3]])</f>
        <v>14</v>
      </c>
      <c r="D56" s="70">
        <f>(Prüfkriterien_4[Spalte2]+40)/10</f>
        <v>5.4</v>
      </c>
      <c r="E56" s="31" t="s">
        <v>175</v>
      </c>
      <c r="F56" s="93" t="s">
        <v>194</v>
      </c>
      <c r="G56" s="89" t="s">
        <v>195</v>
      </c>
      <c r="H56" s="33"/>
      <c r="I56" s="33"/>
      <c r="J56" s="33"/>
      <c r="K56" s="33"/>
      <c r="L56" s="33"/>
      <c r="M56" s="72"/>
    </row>
    <row r="57" spans="2:13" s="48" customFormat="1" ht="82.95" customHeight="1" x14ac:dyDescent="0.25">
      <c r="B57" s="95" t="str">
        <f>CONCATENATE("4.",Prüfkriterien_4[[#This Row],[Spalte2]])</f>
        <v>4.15</v>
      </c>
      <c r="C57" s="70">
        <f>ROW()-ROW(Prüfkriterien_4[[#Headers],[Spalte3]])</f>
        <v>15</v>
      </c>
      <c r="D57" s="70">
        <f>(Prüfkriterien_4[Spalte2]+40)/10</f>
        <v>5.5</v>
      </c>
      <c r="E57" s="31" t="s">
        <v>175</v>
      </c>
      <c r="F57" s="93" t="s">
        <v>196</v>
      </c>
      <c r="G57" s="87" t="s">
        <v>197</v>
      </c>
      <c r="H57" s="33"/>
      <c r="I57" s="33"/>
      <c r="J57" s="33"/>
      <c r="K57" s="33"/>
      <c r="L57" s="33"/>
      <c r="M57" s="72"/>
    </row>
    <row r="58" spans="2:13" s="48" customFormat="1" ht="95.4" customHeight="1" x14ac:dyDescent="0.25">
      <c r="B58" s="95" t="str">
        <f>CONCATENATE("4.",Prüfkriterien_4[[#This Row],[Spalte2]])</f>
        <v>4.16</v>
      </c>
      <c r="C58" s="70">
        <f>ROW()-ROW(Prüfkriterien_4[[#Headers],[Spalte3]])</f>
        <v>16</v>
      </c>
      <c r="D58" s="70">
        <f>(Prüfkriterien_4[Spalte2]+40)/10</f>
        <v>5.6</v>
      </c>
      <c r="E58" s="31" t="s">
        <v>198</v>
      </c>
      <c r="F58" s="93" t="s">
        <v>199</v>
      </c>
      <c r="G58" s="87" t="s">
        <v>200</v>
      </c>
      <c r="H58" s="33"/>
      <c r="I58" s="33"/>
      <c r="J58" s="33"/>
      <c r="K58" s="33"/>
      <c r="L58" s="33"/>
      <c r="M58" s="72"/>
    </row>
    <row r="59" spans="2:13" s="48" customFormat="1" ht="134.4" customHeight="1" x14ac:dyDescent="0.25">
      <c r="B59" s="95" t="str">
        <f>CONCATENATE("4.",Prüfkriterien_4[[#This Row],[Spalte2]])</f>
        <v>4.17</v>
      </c>
      <c r="C59" s="70">
        <f>ROW()-ROW(Prüfkriterien_4[[#Headers],[Spalte3]])</f>
        <v>17</v>
      </c>
      <c r="D59" s="70">
        <f>(Prüfkriterien_4[Spalte2]+40)/10</f>
        <v>5.7</v>
      </c>
      <c r="E59" s="31" t="s">
        <v>201</v>
      </c>
      <c r="F59" s="93" t="s">
        <v>202</v>
      </c>
      <c r="G59" s="87" t="s">
        <v>203</v>
      </c>
      <c r="H59" s="33"/>
      <c r="I59" s="33"/>
      <c r="J59" s="33"/>
      <c r="K59" s="33"/>
      <c r="L59" s="33"/>
      <c r="M59" s="72"/>
    </row>
    <row r="60" spans="2:13" s="48" customFormat="1" ht="110.4" customHeight="1" x14ac:dyDescent="0.25">
      <c r="B60" s="95" t="str">
        <f>CONCATENATE("4.",Prüfkriterien_4[[#This Row],[Spalte2]])</f>
        <v>4.18</v>
      </c>
      <c r="C60" s="70">
        <f>ROW()-ROW(Prüfkriterien_4[[#Headers],[Spalte3]])</f>
        <v>18</v>
      </c>
      <c r="D60" s="70">
        <f>(Prüfkriterien_4[Spalte2]+40)/10</f>
        <v>5.8</v>
      </c>
      <c r="E60" s="31" t="s">
        <v>201</v>
      </c>
      <c r="F60" s="93" t="s">
        <v>204</v>
      </c>
      <c r="G60" s="87" t="s">
        <v>205</v>
      </c>
      <c r="H60" s="33"/>
      <c r="I60" s="33"/>
      <c r="J60" s="33"/>
      <c r="K60" s="33"/>
      <c r="L60" s="33"/>
      <c r="M60" s="72"/>
    </row>
    <row r="61" spans="2:13" s="48" customFormat="1" ht="86.4" customHeight="1" x14ac:dyDescent="0.25">
      <c r="B61" s="95" t="str">
        <f>CONCATENATE("4.",Prüfkriterien_4[[#This Row],[Spalte2]])</f>
        <v>4.19</v>
      </c>
      <c r="C61" s="70">
        <f>ROW()-ROW(Prüfkriterien_4[[#Headers],[Spalte3]])</f>
        <v>19</v>
      </c>
      <c r="D61" s="70">
        <f>(Prüfkriterien_4[Spalte2]+40)/10</f>
        <v>5.9</v>
      </c>
      <c r="E61" s="31" t="s">
        <v>198</v>
      </c>
      <c r="F61" s="93" t="s">
        <v>206</v>
      </c>
      <c r="G61" s="93" t="s">
        <v>207</v>
      </c>
      <c r="H61" s="33"/>
      <c r="I61" s="33"/>
      <c r="J61" s="33"/>
      <c r="K61" s="33"/>
      <c r="L61" s="33"/>
      <c r="M61" s="72"/>
    </row>
    <row r="62" spans="2:13" s="48" customFormat="1" ht="81" customHeight="1" x14ac:dyDescent="0.25">
      <c r="B62" s="95" t="str">
        <f>CONCATENATE("4.",Prüfkriterien_4[[#This Row],[Spalte2]])</f>
        <v>4.20</v>
      </c>
      <c r="C62" s="70">
        <f>ROW()-ROW(Prüfkriterien_4[[#Headers],[Spalte3]])</f>
        <v>20</v>
      </c>
      <c r="D62" s="70">
        <f>(Prüfkriterien_4[Spalte2]+40)/10</f>
        <v>6</v>
      </c>
      <c r="E62" s="31" t="s">
        <v>208</v>
      </c>
      <c r="F62" s="87" t="s">
        <v>209</v>
      </c>
      <c r="G62" s="87" t="s">
        <v>210</v>
      </c>
      <c r="H62" s="33"/>
      <c r="I62" s="33"/>
      <c r="J62" s="33"/>
      <c r="K62" s="33"/>
      <c r="L62" s="33"/>
      <c r="M62" s="72"/>
    </row>
    <row r="63" spans="2:13" s="48" customFormat="1" ht="136.94999999999999" customHeight="1" x14ac:dyDescent="0.25">
      <c r="B63" s="95" t="str">
        <f>CONCATENATE("4.",Prüfkriterien_4[[#This Row],[Spalte2]])</f>
        <v>4.21</v>
      </c>
      <c r="C63" s="70">
        <f>ROW()-ROW(Prüfkriterien_4[[#Headers],[Spalte3]])</f>
        <v>21</v>
      </c>
      <c r="D63" s="70">
        <f>(Prüfkriterien_4[Spalte2]+40)/10</f>
        <v>6.1</v>
      </c>
      <c r="E63" s="31" t="s">
        <v>184</v>
      </c>
      <c r="F63" s="96" t="s">
        <v>211</v>
      </c>
      <c r="G63" s="93" t="s">
        <v>212</v>
      </c>
      <c r="H63" s="33"/>
      <c r="I63" s="33"/>
      <c r="J63" s="33"/>
      <c r="K63" s="33"/>
      <c r="L63" s="33"/>
      <c r="M63" s="72"/>
    </row>
    <row r="64" spans="2:13" s="48" customFormat="1" ht="81.599999999999994" customHeight="1" x14ac:dyDescent="0.25">
      <c r="B64" s="95" t="str">
        <f>CONCATENATE("4.",Prüfkriterien_4[[#This Row],[Spalte2]])</f>
        <v>4.22</v>
      </c>
      <c r="C64" s="70">
        <f>ROW()-ROW(Prüfkriterien_4[[#Headers],[Spalte3]])</f>
        <v>22</v>
      </c>
      <c r="D64" s="70">
        <f>(Prüfkriterien_4[Spalte2]+40)/10</f>
        <v>6.2</v>
      </c>
      <c r="E64" s="31" t="s">
        <v>184</v>
      </c>
      <c r="F64" s="87" t="s">
        <v>213</v>
      </c>
      <c r="G64" s="87" t="s">
        <v>214</v>
      </c>
      <c r="H64" s="33"/>
      <c r="I64" s="33"/>
      <c r="J64" s="33"/>
      <c r="K64" s="33"/>
      <c r="L64" s="33"/>
      <c r="M64" s="72"/>
    </row>
    <row r="65" spans="2:13" s="48" customFormat="1" ht="68.400000000000006" customHeight="1" x14ac:dyDescent="0.25">
      <c r="B65" s="95" t="str">
        <f>CONCATENATE("4.",Prüfkriterien_4[[#This Row],[Spalte2]])</f>
        <v>4.23</v>
      </c>
      <c r="C65" s="70">
        <f>ROW()-ROW(Prüfkriterien_4[[#Headers],[Spalte3]])</f>
        <v>23</v>
      </c>
      <c r="D65" s="70">
        <f>(Prüfkriterien_4[Spalte2]+40)/10</f>
        <v>6.3</v>
      </c>
      <c r="E65" s="31" t="s">
        <v>184</v>
      </c>
      <c r="F65" s="93" t="s">
        <v>215</v>
      </c>
      <c r="G65" s="87" t="s">
        <v>216</v>
      </c>
      <c r="H65" s="33"/>
      <c r="I65" s="33"/>
      <c r="J65" s="33"/>
      <c r="K65" s="33"/>
      <c r="L65" s="33"/>
      <c r="M65" s="72"/>
    </row>
    <row r="66" spans="2:13" s="48" customFormat="1" ht="217.95" customHeight="1" x14ac:dyDescent="0.25">
      <c r="B66" s="95" t="str">
        <f>CONCATENATE("4.",Prüfkriterien_4[[#This Row],[Spalte2]])</f>
        <v>4.24</v>
      </c>
      <c r="C66" s="70">
        <f>ROW()-ROW(Prüfkriterien_4[[#Headers],[Spalte3]])</f>
        <v>24</v>
      </c>
      <c r="D66" s="70">
        <f>(Prüfkriterien_4[Spalte2]+40)/10</f>
        <v>6.4</v>
      </c>
      <c r="E66" s="31" t="s">
        <v>187</v>
      </c>
      <c r="F66" s="93" t="s">
        <v>217</v>
      </c>
      <c r="G66" s="93" t="s">
        <v>218</v>
      </c>
      <c r="H66" s="33"/>
      <c r="I66" s="33"/>
      <c r="J66" s="33"/>
      <c r="K66" s="33"/>
      <c r="L66" s="33"/>
      <c r="M66" s="72"/>
    </row>
    <row r="67" spans="2:13" s="48" customFormat="1" ht="67.95" customHeight="1" x14ac:dyDescent="0.25">
      <c r="B67" s="95" t="str">
        <f>CONCATENATE("4.",Prüfkriterien_4[[#This Row],[Spalte2]])</f>
        <v>4.25</v>
      </c>
      <c r="C67" s="70">
        <f>ROW()-ROW(Prüfkriterien_4[[#Headers],[Spalte3]])</f>
        <v>25</v>
      </c>
      <c r="D67" s="70">
        <f>(Prüfkriterien_4[Spalte2]+40)/10</f>
        <v>6.5</v>
      </c>
      <c r="E67" s="31" t="s">
        <v>219</v>
      </c>
      <c r="F67" s="87" t="s">
        <v>220</v>
      </c>
      <c r="G67" s="87" t="s">
        <v>221</v>
      </c>
      <c r="H67" s="33"/>
      <c r="I67" s="33" t="s">
        <v>44</v>
      </c>
      <c r="J67" s="33" t="s">
        <v>44</v>
      </c>
      <c r="K67" s="33"/>
      <c r="L67" s="33"/>
      <c r="M67" s="72"/>
    </row>
    <row r="68" spans="2:13" s="48" customFormat="1" ht="111" customHeight="1" x14ac:dyDescent="0.25">
      <c r="B68" s="45" t="str">
        <f>CONCATENATE("4.",Prüfkriterien_4[[#This Row],[Spalte2]])</f>
        <v>4.26</v>
      </c>
      <c r="C68" s="46">
        <f>ROW()-ROW(Prüfkriterien_4[[#Headers],[Spalte3]])</f>
        <v>26</v>
      </c>
      <c r="D68" s="46">
        <f>(Prüfkriterien_4[Spalte2]+40)/10</f>
        <v>6.6</v>
      </c>
      <c r="E68" s="31" t="s">
        <v>219</v>
      </c>
      <c r="F68" s="87" t="s">
        <v>222</v>
      </c>
      <c r="G68" s="87" t="s">
        <v>223</v>
      </c>
      <c r="H68" s="33"/>
      <c r="I68" s="33"/>
      <c r="J68" s="33"/>
      <c r="K68" s="33"/>
      <c r="L68" s="33"/>
      <c r="M68" s="34"/>
    </row>
    <row r="69" spans="2:13" s="48" customFormat="1" ht="243" customHeight="1" x14ac:dyDescent="0.25">
      <c r="B69" s="57" t="str">
        <f>CONCATENATE("4.",Prüfkriterien_4[[#This Row],[Spalte2]])</f>
        <v>4.27</v>
      </c>
      <c r="C69" s="58">
        <f>ROW()-ROW(Prüfkriterien_4[[#Headers],[Spalte3]])</f>
        <v>27</v>
      </c>
      <c r="D69" s="58">
        <f>(Prüfkriterien_4[Spalte2]+40)/10</f>
        <v>6.7</v>
      </c>
      <c r="E69" s="31" t="s">
        <v>219</v>
      </c>
      <c r="F69" s="87" t="s">
        <v>224</v>
      </c>
      <c r="G69" s="89" t="s">
        <v>311</v>
      </c>
      <c r="H69" s="33"/>
      <c r="I69" s="33"/>
      <c r="J69" s="33"/>
      <c r="K69" s="33"/>
      <c r="L69" s="33"/>
      <c r="M69" s="62"/>
    </row>
    <row r="70" spans="2:13" s="48" customFormat="1" ht="110.4" customHeight="1" x14ac:dyDescent="0.25">
      <c r="B70" s="57" t="str">
        <f>CONCATENATE("4.",Prüfkriterien_4[[#This Row],[Spalte2]])</f>
        <v>4.28</v>
      </c>
      <c r="C70" s="58">
        <f>ROW()-ROW(Prüfkriterien_4[[#Headers],[Spalte3]])</f>
        <v>28</v>
      </c>
      <c r="D70" s="58">
        <f>(Prüfkriterien_4[Spalte2]+40)/10</f>
        <v>6.8</v>
      </c>
      <c r="E70" s="31" t="s">
        <v>219</v>
      </c>
      <c r="F70" s="87" t="s">
        <v>225</v>
      </c>
      <c r="G70" s="89" t="s">
        <v>226</v>
      </c>
      <c r="H70" s="33"/>
      <c r="I70" s="33"/>
      <c r="J70" s="33"/>
      <c r="K70" s="33"/>
      <c r="L70" s="33"/>
      <c r="M70" s="62"/>
    </row>
    <row r="71" spans="2:13" s="48" customFormat="1" ht="243.6" customHeight="1" x14ac:dyDescent="0.25">
      <c r="B71" s="57" t="str">
        <f>CONCATENATE("4.",Prüfkriterien_4[[#This Row],[Spalte2]])</f>
        <v>4.29</v>
      </c>
      <c r="C71" s="58">
        <f>ROW()-ROW(Prüfkriterien_4[[#Headers],[Spalte3]])</f>
        <v>29</v>
      </c>
      <c r="D71" s="58">
        <f>(Prüfkriterien_4[Spalte2]+40)/10</f>
        <v>6.9</v>
      </c>
      <c r="E71" s="31" t="s">
        <v>219</v>
      </c>
      <c r="F71" s="87" t="s">
        <v>227</v>
      </c>
      <c r="G71" s="89" t="s">
        <v>311</v>
      </c>
      <c r="H71" s="33"/>
      <c r="I71" s="33"/>
      <c r="J71" s="33"/>
      <c r="K71" s="33"/>
      <c r="L71" s="33"/>
      <c r="M71" s="62"/>
    </row>
    <row r="72" spans="2:13" x14ac:dyDescent="0.25">
      <c r="B72" s="140" t="s">
        <v>228</v>
      </c>
      <c r="C72" s="141"/>
      <c r="D72" s="141"/>
      <c r="E72" s="141"/>
      <c r="F72" s="141"/>
      <c r="G72" s="141"/>
      <c r="H72" s="141"/>
      <c r="I72" s="141"/>
      <c r="J72" s="141"/>
      <c r="K72" s="141"/>
      <c r="L72" s="141"/>
      <c r="M72" s="142"/>
    </row>
    <row r="73" spans="2:13" s="48" customFormat="1" ht="12.75" hidden="1" x14ac:dyDescent="0.2">
      <c r="B73" s="45" t="s">
        <v>47</v>
      </c>
      <c r="C73" s="46" t="s">
        <v>48</v>
      </c>
      <c r="D73" s="46" t="s">
        <v>49</v>
      </c>
      <c r="E73" s="31" t="s">
        <v>50</v>
      </c>
      <c r="F73" s="32" t="s">
        <v>51</v>
      </c>
      <c r="G73" s="32" t="s">
        <v>54</v>
      </c>
      <c r="H73" s="33" t="s">
        <v>55</v>
      </c>
      <c r="I73" s="33" t="s">
        <v>56</v>
      </c>
      <c r="J73" s="33" t="s">
        <v>57</v>
      </c>
      <c r="K73" s="33" t="s">
        <v>58</v>
      </c>
      <c r="L73" s="33" t="s">
        <v>59</v>
      </c>
      <c r="M73" s="34" t="s">
        <v>60</v>
      </c>
    </row>
    <row r="74" spans="2:13" s="48" customFormat="1" ht="43.2" customHeight="1" x14ac:dyDescent="0.25">
      <c r="B74" s="45" t="str">
        <f>CONCATENATE("5.",Prüfkriterien_5[[#This Row],[Spalte2]])</f>
        <v>5.1</v>
      </c>
      <c r="C74" s="46">
        <f>ROW()-ROW(Prüfkriterien_5[[#Headers],[Spalte3]])</f>
        <v>1</v>
      </c>
      <c r="D74" s="46">
        <f>(Prüfkriterien_5[Spalte2]+50)/10</f>
        <v>5.0999999999999996</v>
      </c>
      <c r="E74" s="97" t="s">
        <v>229</v>
      </c>
      <c r="F74" s="87" t="s">
        <v>230</v>
      </c>
      <c r="G74" s="87" t="s">
        <v>231</v>
      </c>
      <c r="H74" s="33"/>
      <c r="I74" s="33" t="s">
        <v>44</v>
      </c>
      <c r="J74" s="33" t="s">
        <v>44</v>
      </c>
      <c r="K74" s="33"/>
      <c r="L74" s="33"/>
      <c r="M74" s="34"/>
    </row>
    <row r="75" spans="2:13" s="48" customFormat="1" ht="187.2" customHeight="1" x14ac:dyDescent="0.25">
      <c r="B75" s="57" t="str">
        <f>CONCATENATE("5.",Prüfkriterien_5[[#This Row],[Spalte2]])</f>
        <v>5.2</v>
      </c>
      <c r="C75" s="58">
        <f>ROW()-ROW(Prüfkriterien_5[[#Headers],[Spalte3]])</f>
        <v>2</v>
      </c>
      <c r="D75" s="58">
        <f>(Prüfkriterien_5[Spalte2]+50)/10</f>
        <v>5.2</v>
      </c>
      <c r="E75" s="97" t="s">
        <v>232</v>
      </c>
      <c r="F75" s="87" t="s">
        <v>233</v>
      </c>
      <c r="G75" s="87" t="s">
        <v>234</v>
      </c>
      <c r="H75" s="33"/>
      <c r="I75" s="33"/>
      <c r="J75" s="33"/>
      <c r="K75" s="33"/>
      <c r="L75" s="33"/>
      <c r="M75" s="62"/>
    </row>
    <row r="76" spans="2:13" s="48" customFormat="1" ht="109.2" customHeight="1" x14ac:dyDescent="0.25">
      <c r="B76" s="95" t="str">
        <f>CONCATENATE("5.",Prüfkriterien_5[[#This Row],[Spalte2]])</f>
        <v>5.3</v>
      </c>
      <c r="C76" s="70">
        <f>ROW()-ROW(Prüfkriterien_5[[#Headers],[Spalte3]])</f>
        <v>3</v>
      </c>
      <c r="D76" s="70">
        <f>(Prüfkriterien_5[Spalte2]+50)/10</f>
        <v>5.3</v>
      </c>
      <c r="E76" s="97" t="s">
        <v>232</v>
      </c>
      <c r="F76" s="87" t="s">
        <v>235</v>
      </c>
      <c r="G76" s="87" t="s">
        <v>236</v>
      </c>
      <c r="H76" s="33"/>
      <c r="I76" s="33"/>
      <c r="J76" s="33"/>
      <c r="K76" s="33"/>
      <c r="L76" s="33"/>
      <c r="M76" s="72"/>
    </row>
    <row r="77" spans="2:13" s="48" customFormat="1" ht="160.94999999999999" customHeight="1" x14ac:dyDescent="0.25">
      <c r="B77" s="45" t="str">
        <f>CONCATENATE("5.",Prüfkriterien_5[[#This Row],[Spalte2]])</f>
        <v>5.4</v>
      </c>
      <c r="C77" s="46">
        <f>ROW()-ROW(Prüfkriterien_5[[#Headers],[Spalte3]])</f>
        <v>4</v>
      </c>
      <c r="D77" s="46">
        <f>(Prüfkriterien_5[Spalte2]+50)/10</f>
        <v>5.4</v>
      </c>
      <c r="E77" s="97" t="s">
        <v>232</v>
      </c>
      <c r="F77" s="87" t="s">
        <v>237</v>
      </c>
      <c r="G77" s="87" t="s">
        <v>238</v>
      </c>
      <c r="H77" s="33"/>
      <c r="I77" s="33"/>
      <c r="J77" s="33"/>
      <c r="K77" s="33"/>
      <c r="L77" s="33"/>
      <c r="M77" s="34"/>
    </row>
    <row r="78" spans="2:13" s="48" customFormat="1" ht="54" customHeight="1" x14ac:dyDescent="0.25">
      <c r="B78" s="45" t="str">
        <f>CONCATENATE("5.",Prüfkriterien_5[[#This Row],[Spalte2]])</f>
        <v>5.5</v>
      </c>
      <c r="C78" s="46">
        <f>ROW()-ROW(Prüfkriterien_5[[#Headers],[Spalte3]])</f>
        <v>5</v>
      </c>
      <c r="D78" s="46">
        <f>(Prüfkriterien_5[Spalte2]+50)/10</f>
        <v>5.5</v>
      </c>
      <c r="E78" s="97" t="s">
        <v>239</v>
      </c>
      <c r="F78" s="87" t="s">
        <v>240</v>
      </c>
      <c r="G78" s="89" t="s">
        <v>241</v>
      </c>
      <c r="H78" s="33"/>
      <c r="I78" s="33"/>
      <c r="J78" s="33"/>
      <c r="K78" s="33"/>
      <c r="L78" s="33"/>
      <c r="M78" s="34"/>
    </row>
    <row r="79" spans="2:13" s="48" customFormat="1" ht="180.6" customHeight="1" x14ac:dyDescent="0.25">
      <c r="B79" s="57" t="str">
        <f>CONCATENATE("5.",Prüfkriterien_5[[#This Row],[Spalte2]])</f>
        <v>5.6</v>
      </c>
      <c r="C79" s="58">
        <f>ROW()-ROW(Prüfkriterien_5[[#Headers],[Spalte3]])</f>
        <v>6</v>
      </c>
      <c r="D79" s="58">
        <f>(Prüfkriterien_5[Spalte2]+50)/10</f>
        <v>5.6</v>
      </c>
      <c r="E79" s="97" t="s">
        <v>239</v>
      </c>
      <c r="F79" s="87" t="s">
        <v>242</v>
      </c>
      <c r="G79" s="87" t="s">
        <v>243</v>
      </c>
      <c r="H79" s="33"/>
      <c r="I79" s="33"/>
      <c r="J79" s="33"/>
      <c r="K79" s="33"/>
      <c r="L79" s="33"/>
      <c r="M79" s="62"/>
    </row>
    <row r="80" spans="2:13" x14ac:dyDescent="0.25">
      <c r="B80" s="140" t="s">
        <v>244</v>
      </c>
      <c r="C80" s="141"/>
      <c r="D80" s="141"/>
      <c r="E80" s="141"/>
      <c r="F80" s="141"/>
      <c r="G80" s="141"/>
      <c r="H80" s="141"/>
      <c r="I80" s="141"/>
      <c r="J80" s="141"/>
      <c r="K80" s="141"/>
      <c r="L80" s="141"/>
      <c r="M80" s="142"/>
    </row>
    <row r="81" spans="2:13" s="48" customFormat="1" ht="12.75" hidden="1" x14ac:dyDescent="0.2">
      <c r="B81" s="45" t="s">
        <v>47</v>
      </c>
      <c r="C81" s="46" t="s">
        <v>48</v>
      </c>
      <c r="D81" s="46" t="s">
        <v>49</v>
      </c>
      <c r="E81" s="31" t="s">
        <v>50</v>
      </c>
      <c r="F81" s="32" t="s">
        <v>51</v>
      </c>
      <c r="G81" s="32" t="s">
        <v>54</v>
      </c>
      <c r="H81" s="33" t="s">
        <v>55</v>
      </c>
      <c r="I81" s="33" t="s">
        <v>56</v>
      </c>
      <c r="J81" s="33" t="s">
        <v>57</v>
      </c>
      <c r="K81" s="33" t="s">
        <v>58</v>
      </c>
      <c r="L81" s="33" t="s">
        <v>59</v>
      </c>
      <c r="M81" s="34" t="s">
        <v>60</v>
      </c>
    </row>
    <row r="82" spans="2:13" s="48" customFormat="1" ht="43.2" customHeight="1" x14ac:dyDescent="0.25">
      <c r="B82" s="95" t="str">
        <f>CONCATENATE("6.",Prüfkriterien_6[[#This Row],[Spalte2]])</f>
        <v>6.1</v>
      </c>
      <c r="C82" s="70">
        <f>ROW()-ROW(Prüfkriterien_6[[#Headers],[Spalte3]])</f>
        <v>1</v>
      </c>
      <c r="D82" s="70">
        <f>(Prüfkriterien_6[Spalte2]+60)/10</f>
        <v>6.1</v>
      </c>
      <c r="E82" s="31" t="s">
        <v>245</v>
      </c>
      <c r="F82" s="87" t="s">
        <v>246</v>
      </c>
      <c r="G82" s="87" t="s">
        <v>247</v>
      </c>
      <c r="H82" s="33"/>
      <c r="I82" s="33"/>
      <c r="J82" s="33"/>
      <c r="K82" s="33"/>
      <c r="L82" s="33"/>
      <c r="M82" s="72"/>
    </row>
    <row r="83" spans="2:13" s="48" customFormat="1" ht="42" customHeight="1" x14ac:dyDescent="0.25">
      <c r="B83" s="95" t="str">
        <f>CONCATENATE("6.",Prüfkriterien_6[[#This Row],[Spalte2]])</f>
        <v>6.2</v>
      </c>
      <c r="C83" s="70">
        <f>ROW()-ROW(Prüfkriterien_6[[#Headers],[Spalte3]])</f>
        <v>2</v>
      </c>
      <c r="D83" s="70">
        <f>(Prüfkriterien_6[Spalte2]+60)/10</f>
        <v>6.2</v>
      </c>
      <c r="E83" s="31" t="s">
        <v>245</v>
      </c>
      <c r="F83" s="93" t="s">
        <v>248</v>
      </c>
      <c r="G83" s="93" t="s">
        <v>249</v>
      </c>
      <c r="H83" s="33"/>
      <c r="I83" s="33"/>
      <c r="J83" s="33"/>
      <c r="K83" s="33"/>
      <c r="L83" s="33"/>
      <c r="M83" s="72"/>
    </row>
    <row r="84" spans="2:13" s="48" customFormat="1" ht="123" customHeight="1" x14ac:dyDescent="0.25">
      <c r="B84" s="95" t="str">
        <f>CONCATENATE("6.",Prüfkriterien_6[[#This Row],[Spalte2]])</f>
        <v>6.3</v>
      </c>
      <c r="C84" s="70">
        <f>ROW()-ROW(Prüfkriterien_6[[#Headers],[Spalte3]])</f>
        <v>3</v>
      </c>
      <c r="D84" s="70">
        <f>(Prüfkriterien_6[Spalte2]+60)/10</f>
        <v>6.3</v>
      </c>
      <c r="E84" s="31" t="s">
        <v>153</v>
      </c>
      <c r="F84" s="32" t="s">
        <v>250</v>
      </c>
      <c r="G84" s="32" t="s">
        <v>251</v>
      </c>
      <c r="H84" s="33"/>
      <c r="I84" s="33"/>
      <c r="J84" s="33"/>
      <c r="K84" s="33"/>
      <c r="L84" s="33"/>
      <c r="M84" s="72"/>
    </row>
    <row r="85" spans="2:13" s="48" customFormat="1" ht="72.599999999999994" customHeight="1" x14ac:dyDescent="0.25">
      <c r="B85" s="95" t="str">
        <f>CONCATENATE("6.",Prüfkriterien_6[[#This Row],[Spalte2]])</f>
        <v>6.4</v>
      </c>
      <c r="C85" s="70">
        <f>ROW()-ROW(Prüfkriterien_6[[#Headers],[Spalte3]])</f>
        <v>4</v>
      </c>
      <c r="D85" s="70">
        <f>(Prüfkriterien_6[Spalte2]+60)/10</f>
        <v>6.4</v>
      </c>
      <c r="E85" s="98" t="s">
        <v>153</v>
      </c>
      <c r="F85" s="32" t="s">
        <v>252</v>
      </c>
      <c r="G85" s="32" t="s">
        <v>253</v>
      </c>
      <c r="H85" s="33"/>
      <c r="I85" s="33"/>
      <c r="J85" s="33"/>
      <c r="K85" s="33"/>
      <c r="L85" s="33"/>
      <c r="M85" s="72"/>
    </row>
    <row r="86" spans="2:13" s="48" customFormat="1" ht="44.4" customHeight="1" x14ac:dyDescent="0.25">
      <c r="B86" s="95" t="str">
        <f>CONCATENATE("6.",Prüfkriterien_6[[#This Row],[Spalte2]])</f>
        <v>6.5</v>
      </c>
      <c r="C86" s="70">
        <f>ROW()-ROW(Prüfkriterien_6[[#Headers],[Spalte3]])</f>
        <v>5</v>
      </c>
      <c r="D86" s="70">
        <f>(Prüfkriterien_6[Spalte2]+60)/10</f>
        <v>6.5</v>
      </c>
      <c r="E86" s="99" t="s">
        <v>153</v>
      </c>
      <c r="F86" s="32" t="s">
        <v>254</v>
      </c>
      <c r="G86" s="32" t="s">
        <v>255</v>
      </c>
      <c r="H86" s="33"/>
      <c r="I86" s="33"/>
      <c r="J86" s="33"/>
      <c r="K86" s="33"/>
      <c r="L86" s="33"/>
      <c r="M86" s="72"/>
    </row>
    <row r="87" spans="2:13" s="48" customFormat="1" ht="57" customHeight="1" x14ac:dyDescent="0.25">
      <c r="B87" s="95" t="str">
        <f>CONCATENATE("6.",Prüfkriterien_6[[#This Row],[Spalte2]])</f>
        <v>6.6</v>
      </c>
      <c r="C87" s="70">
        <f>ROW()-ROW(Prüfkriterien_6[[#Headers],[Spalte3]])</f>
        <v>6</v>
      </c>
      <c r="D87" s="70">
        <f>(Prüfkriterien_6[Spalte2]+60)/10</f>
        <v>6.6</v>
      </c>
      <c r="E87" s="31" t="s">
        <v>208</v>
      </c>
      <c r="F87" s="93" t="s">
        <v>256</v>
      </c>
      <c r="G87" s="93" t="s">
        <v>257</v>
      </c>
      <c r="H87" s="33"/>
      <c r="I87" s="33"/>
      <c r="J87" s="33"/>
      <c r="K87" s="33"/>
      <c r="L87" s="33"/>
      <c r="M87" s="72"/>
    </row>
    <row r="88" spans="2:13" s="48" customFormat="1" ht="56.4" customHeight="1" x14ac:dyDescent="0.25">
      <c r="B88" s="95" t="str">
        <f>CONCATENATE("6.",Prüfkriterien_6[[#This Row],[Spalte2]])</f>
        <v>6.7</v>
      </c>
      <c r="C88" s="70">
        <f>ROW()-ROW(Prüfkriterien_6[[#Headers],[Spalte3]])</f>
        <v>7</v>
      </c>
      <c r="D88" s="70">
        <f>(Prüfkriterien_6[Spalte2]+60)/10</f>
        <v>6.7</v>
      </c>
      <c r="E88" s="31" t="s">
        <v>258</v>
      </c>
      <c r="F88" s="93" t="s">
        <v>259</v>
      </c>
      <c r="G88" s="32" t="s">
        <v>260</v>
      </c>
      <c r="H88" s="33"/>
      <c r="I88" s="33"/>
      <c r="J88" s="33"/>
      <c r="K88" s="33"/>
      <c r="L88" s="33"/>
      <c r="M88" s="72"/>
    </row>
    <row r="89" spans="2:13" s="48" customFormat="1" ht="109.95" customHeight="1" x14ac:dyDescent="0.25">
      <c r="B89" s="95" t="str">
        <f>CONCATENATE("6.",Prüfkriterien_6[[#This Row],[Spalte2]])</f>
        <v>6.8</v>
      </c>
      <c r="C89" s="70">
        <f>ROW()-ROW(Prüfkriterien_6[[#Headers],[Spalte3]])</f>
        <v>8</v>
      </c>
      <c r="D89" s="70">
        <f>(Prüfkriterien_6[Spalte2]+60)/10</f>
        <v>6.8</v>
      </c>
      <c r="E89" s="31" t="s">
        <v>261</v>
      </c>
      <c r="F89" s="93" t="s">
        <v>262</v>
      </c>
      <c r="G89" s="93" t="s">
        <v>263</v>
      </c>
      <c r="H89" s="33"/>
      <c r="I89" s="33"/>
      <c r="J89" s="33"/>
      <c r="K89" s="33"/>
      <c r="L89" s="33"/>
      <c r="M89" s="72"/>
    </row>
    <row r="90" spans="2:13" s="48" customFormat="1" ht="94.95" customHeight="1" x14ac:dyDescent="0.25">
      <c r="B90" s="45" t="str">
        <f>CONCATENATE("6.",Prüfkriterien_6[[#This Row],[Spalte2]])</f>
        <v>6.9</v>
      </c>
      <c r="C90" s="46">
        <f>ROW()-ROW(Prüfkriterien_6[[#Headers],[Spalte3]])</f>
        <v>9</v>
      </c>
      <c r="D90" s="46">
        <f>(Prüfkriterien_6[Spalte2]+60)/10</f>
        <v>6.9</v>
      </c>
      <c r="E90" s="31" t="s">
        <v>264</v>
      </c>
      <c r="F90" s="93" t="s">
        <v>265</v>
      </c>
      <c r="G90" s="93" t="s">
        <v>266</v>
      </c>
      <c r="H90" s="33"/>
      <c r="I90" s="33"/>
      <c r="J90" s="33"/>
      <c r="K90" s="33"/>
      <c r="L90" s="33"/>
      <c r="M90" s="34"/>
    </row>
    <row r="91" spans="2:13" s="48" customFormat="1" ht="108" customHeight="1" x14ac:dyDescent="0.25">
      <c r="B91" s="57" t="str">
        <f>CONCATENATE("6.",Prüfkriterien_6[[#This Row],[Spalte2]])</f>
        <v>6.10</v>
      </c>
      <c r="C91" s="58">
        <f>ROW()-ROW(Prüfkriterien_6[[#Headers],[Spalte3]])</f>
        <v>10</v>
      </c>
      <c r="D91" s="58">
        <f>(Prüfkriterien_6[Spalte2]+60)/10</f>
        <v>7</v>
      </c>
      <c r="E91" s="31" t="s">
        <v>267</v>
      </c>
      <c r="F91" s="93" t="s">
        <v>268</v>
      </c>
      <c r="G91" s="93" t="s">
        <v>269</v>
      </c>
      <c r="H91" s="33"/>
      <c r="I91" s="33"/>
      <c r="J91" s="33"/>
      <c r="K91" s="33"/>
      <c r="L91" s="33"/>
      <c r="M91" s="62"/>
    </row>
    <row r="92" spans="2:13" s="48" customFormat="1" ht="94.2" customHeight="1" x14ac:dyDescent="0.25">
      <c r="B92" s="45" t="str">
        <f>CONCATENATE("6.",Prüfkriterien_6[[#This Row],[Spalte2]])</f>
        <v>6.11</v>
      </c>
      <c r="C92" s="46">
        <f>ROW()-ROW(Prüfkriterien_6[[#Headers],[Spalte3]])</f>
        <v>11</v>
      </c>
      <c r="D92" s="46">
        <f>(Prüfkriterien_6[Spalte2]+60)/10</f>
        <v>7.1</v>
      </c>
      <c r="E92" s="31" t="s">
        <v>270</v>
      </c>
      <c r="F92" s="93" t="s">
        <v>271</v>
      </c>
      <c r="G92" s="93" t="s">
        <v>272</v>
      </c>
      <c r="H92" s="33"/>
      <c r="I92" s="33"/>
      <c r="J92" s="33"/>
      <c r="K92" s="33"/>
      <c r="L92" s="33"/>
      <c r="M92" s="34"/>
    </row>
    <row r="93" spans="2:13" s="48" customFormat="1" ht="94.2" customHeight="1" x14ac:dyDescent="0.25">
      <c r="B93" s="45" t="str">
        <f>CONCATENATE("6.",Prüfkriterien_6[[#This Row],[Spalte2]])</f>
        <v>6.12</v>
      </c>
      <c r="C93" s="46">
        <f>ROW()-ROW(Prüfkriterien_6[[#Headers],[Spalte3]])</f>
        <v>12</v>
      </c>
      <c r="D93" s="46">
        <f>(Prüfkriterien_6[Spalte2]+60)/10</f>
        <v>7.2</v>
      </c>
      <c r="E93" s="31" t="s">
        <v>273</v>
      </c>
      <c r="F93" s="93" t="s">
        <v>274</v>
      </c>
      <c r="G93" s="93" t="s">
        <v>275</v>
      </c>
      <c r="H93" s="33"/>
      <c r="I93" s="33"/>
      <c r="J93" s="33"/>
      <c r="K93" s="33"/>
      <c r="L93" s="33"/>
      <c r="M93" s="34"/>
    </row>
    <row r="94" spans="2:13" s="48" customFormat="1" ht="111.6" customHeight="1" x14ac:dyDescent="0.25">
      <c r="B94" s="57" t="str">
        <f>CONCATENATE("6.",Prüfkriterien_6[[#This Row],[Spalte2]])</f>
        <v>6.13</v>
      </c>
      <c r="C94" s="58">
        <f>ROW()-ROW(Prüfkriterien_6[[#Headers],[Spalte3]])</f>
        <v>13</v>
      </c>
      <c r="D94" s="58">
        <f>(Prüfkriterien_6[Spalte2]+60)/10</f>
        <v>7.3</v>
      </c>
      <c r="E94" s="31" t="s">
        <v>276</v>
      </c>
      <c r="F94" s="93" t="s">
        <v>277</v>
      </c>
      <c r="G94" s="93" t="s">
        <v>278</v>
      </c>
      <c r="H94" s="33"/>
      <c r="I94" s="33"/>
      <c r="J94" s="33"/>
      <c r="K94" s="33"/>
      <c r="L94" s="33"/>
      <c r="M94" s="62"/>
    </row>
    <row r="95" spans="2:13" x14ac:dyDescent="0.25">
      <c r="B95" s="140" t="s">
        <v>292</v>
      </c>
      <c r="C95" s="141"/>
      <c r="D95" s="141"/>
      <c r="E95" s="141"/>
      <c r="F95" s="141"/>
      <c r="G95" s="141"/>
      <c r="H95" s="141"/>
      <c r="I95" s="141"/>
      <c r="J95" s="141"/>
      <c r="K95" s="141"/>
      <c r="L95" s="141"/>
      <c r="M95" s="142"/>
    </row>
    <row r="96" spans="2:13" s="48" customFormat="1" ht="12.75" hidden="1" x14ac:dyDescent="0.2">
      <c r="B96" s="45" t="s">
        <v>47</v>
      </c>
      <c r="C96" s="46" t="s">
        <v>48</v>
      </c>
      <c r="D96" s="46" t="s">
        <v>49</v>
      </c>
      <c r="E96" s="31" t="s">
        <v>50</v>
      </c>
      <c r="F96" s="32" t="s">
        <v>51</v>
      </c>
      <c r="G96" s="32" t="s">
        <v>54</v>
      </c>
      <c r="H96" s="33" t="s">
        <v>55</v>
      </c>
      <c r="I96" s="33" t="s">
        <v>56</v>
      </c>
      <c r="J96" s="33" t="s">
        <v>57</v>
      </c>
      <c r="K96" s="33" t="s">
        <v>58</v>
      </c>
      <c r="L96" s="33" t="s">
        <v>59</v>
      </c>
      <c r="M96" s="34" t="s">
        <v>60</v>
      </c>
    </row>
    <row r="97" spans="2:13" s="48" customFormat="1" ht="109.95" customHeight="1" x14ac:dyDescent="0.25">
      <c r="B97" s="45" t="str">
        <f>CONCATENATE("7.",Prüfkriterien_7[[#This Row],[Spalte2]])</f>
        <v>7.1</v>
      </c>
      <c r="C97" s="46">
        <f>ROW()-ROW(Prüfkriterien_7[[#Headers],[Spalte3]])</f>
        <v>1</v>
      </c>
      <c r="D97" s="46">
        <f>(Prüfkriterien_7[Spalte2]+70)/10</f>
        <v>7.1</v>
      </c>
      <c r="E97" s="31" t="s">
        <v>112</v>
      </c>
      <c r="F97" s="87" t="s">
        <v>279</v>
      </c>
      <c r="G97" s="87" t="s">
        <v>280</v>
      </c>
      <c r="H97" s="33"/>
      <c r="I97" s="33"/>
      <c r="J97" s="33"/>
      <c r="K97" s="33"/>
      <c r="L97" s="33"/>
      <c r="M97" s="34"/>
    </row>
    <row r="98" spans="2:13" s="48" customFormat="1" ht="136.94999999999999" customHeight="1" x14ac:dyDescent="0.25">
      <c r="B98" s="57" t="str">
        <f>CONCATENATE("7.",Prüfkriterien_7[[#This Row],[Spalte2]])</f>
        <v>7.2</v>
      </c>
      <c r="C98" s="58">
        <f>ROW()-ROW(Prüfkriterien_7[[#Headers],[Spalte3]])</f>
        <v>2</v>
      </c>
      <c r="D98" s="58">
        <f>(Prüfkriterien_7[Spalte2]+70)/10</f>
        <v>7.2</v>
      </c>
      <c r="E98" s="31" t="s">
        <v>112</v>
      </c>
      <c r="F98" s="87" t="s">
        <v>281</v>
      </c>
      <c r="G98" s="87" t="s">
        <v>282</v>
      </c>
      <c r="H98" s="33"/>
      <c r="I98" s="33"/>
      <c r="J98" s="33"/>
      <c r="K98" s="33"/>
      <c r="L98" s="33"/>
      <c r="M98" s="62"/>
    </row>
    <row r="99" spans="2:13" s="48" customFormat="1" ht="107.4" customHeight="1" x14ac:dyDescent="0.25">
      <c r="B99" s="45" t="str">
        <f>CONCATENATE("7.",Prüfkriterien_7[[#This Row],[Spalte2]])</f>
        <v>7.3</v>
      </c>
      <c r="C99" s="46">
        <f>ROW()-ROW(Prüfkriterien_7[[#Headers],[Spalte3]])</f>
        <v>3</v>
      </c>
      <c r="D99" s="46">
        <f>(Prüfkriterien_7[Spalte2]+70)/10</f>
        <v>7.3</v>
      </c>
      <c r="E99" s="31" t="s">
        <v>283</v>
      </c>
      <c r="F99" s="87" t="s">
        <v>284</v>
      </c>
      <c r="G99" s="87" t="s">
        <v>285</v>
      </c>
      <c r="H99" s="33"/>
      <c r="I99" s="33"/>
      <c r="J99" s="33"/>
      <c r="K99" s="33"/>
      <c r="L99" s="33"/>
      <c r="M99" s="34"/>
    </row>
    <row r="100" spans="2:13" s="48" customFormat="1" ht="120.6" customHeight="1" x14ac:dyDescent="0.25">
      <c r="B100" s="45" t="str">
        <f>CONCATENATE("7.",Prüfkriterien_7[[#This Row],[Spalte2]])</f>
        <v>7.4</v>
      </c>
      <c r="C100" s="46">
        <f>ROW()-ROW(Prüfkriterien_7[[#Headers],[Spalte3]])</f>
        <v>4</v>
      </c>
      <c r="D100" s="46">
        <f>(Prüfkriterien_7[Spalte2]+70)/10</f>
        <v>7.4</v>
      </c>
      <c r="E100" s="31" t="s">
        <v>283</v>
      </c>
      <c r="F100" s="87" t="s">
        <v>286</v>
      </c>
      <c r="G100" s="87" t="s">
        <v>287</v>
      </c>
      <c r="H100" s="33"/>
      <c r="I100" s="33"/>
      <c r="J100" s="33"/>
      <c r="K100" s="33"/>
      <c r="L100" s="33"/>
      <c r="M100" s="34"/>
    </row>
    <row r="101" spans="2:13" s="48" customFormat="1" ht="134.4" customHeight="1" x14ac:dyDescent="0.25">
      <c r="B101" s="95" t="str">
        <f>CONCATENATE("7.",Prüfkriterien_7[[#This Row],[Spalte2]])</f>
        <v>7.5</v>
      </c>
      <c r="C101" s="70">
        <f>ROW()-ROW(Prüfkriterien_7[[#Headers],[Spalte3]])</f>
        <v>5</v>
      </c>
      <c r="D101" s="70">
        <f>(Prüfkriterien_7[Spalte2]+70)/10</f>
        <v>7.5</v>
      </c>
      <c r="E101" s="31" t="s">
        <v>283</v>
      </c>
      <c r="F101" s="87" t="s">
        <v>288</v>
      </c>
      <c r="G101" s="87" t="s">
        <v>289</v>
      </c>
      <c r="H101" s="33"/>
      <c r="I101" s="33"/>
      <c r="J101" s="33"/>
      <c r="K101" s="33"/>
      <c r="L101" s="33"/>
      <c r="M101" s="72"/>
    </row>
    <row r="102" spans="2:13" s="48" customFormat="1" ht="94.95" customHeight="1" x14ac:dyDescent="0.25">
      <c r="B102" s="57" t="str">
        <f>CONCATENATE("7.",Prüfkriterien_7[[#This Row],[Spalte2]])</f>
        <v>7.6</v>
      </c>
      <c r="C102" s="58">
        <f>ROW()-ROW(Prüfkriterien_7[[#Headers],[Spalte3]])</f>
        <v>6</v>
      </c>
      <c r="D102" s="58">
        <f>(Prüfkriterien_7[Spalte2]+70)/10</f>
        <v>7.6</v>
      </c>
      <c r="E102" s="31" t="s">
        <v>283</v>
      </c>
      <c r="F102" s="87" t="s">
        <v>290</v>
      </c>
      <c r="G102" s="87" t="s">
        <v>291</v>
      </c>
      <c r="H102" s="33"/>
      <c r="I102" s="33"/>
      <c r="J102" s="33"/>
      <c r="K102" s="33"/>
      <c r="L102" s="33"/>
      <c r="M102" s="62"/>
    </row>
    <row r="103" spans="2:13" x14ac:dyDescent="0.25">
      <c r="B103" s="140" t="s">
        <v>293</v>
      </c>
      <c r="C103" s="141"/>
      <c r="D103" s="141"/>
      <c r="E103" s="141"/>
      <c r="F103" s="141"/>
      <c r="G103" s="141"/>
      <c r="H103" s="141"/>
      <c r="I103" s="141"/>
      <c r="J103" s="141"/>
      <c r="K103" s="141"/>
      <c r="L103" s="141"/>
      <c r="M103" s="142"/>
    </row>
    <row r="104" spans="2:13" s="48" customFormat="1" hidden="1" x14ac:dyDescent="0.25">
      <c r="B104" s="45" t="s">
        <v>47</v>
      </c>
      <c r="C104" s="46" t="s">
        <v>48</v>
      </c>
      <c r="D104" s="46" t="s">
        <v>49</v>
      </c>
      <c r="E104" s="31" t="s">
        <v>50</v>
      </c>
      <c r="F104" s="32" t="s">
        <v>51</v>
      </c>
      <c r="G104" s="32" t="s">
        <v>54</v>
      </c>
      <c r="H104" s="33" t="s">
        <v>55</v>
      </c>
      <c r="I104" s="33" t="s">
        <v>56</v>
      </c>
      <c r="J104" s="33" t="s">
        <v>57</v>
      </c>
      <c r="K104" s="33" t="s">
        <v>58</v>
      </c>
      <c r="L104" s="33" t="s">
        <v>59</v>
      </c>
      <c r="M104" s="34" t="s">
        <v>60</v>
      </c>
    </row>
    <row r="105" spans="2:13" s="48" customFormat="1" ht="108" customHeight="1" x14ac:dyDescent="0.25">
      <c r="B105" s="95" t="str">
        <f>CONCATENATE("8.",Prüfkriterien_8[[#This Row],[Spalte2]])</f>
        <v>8.1</v>
      </c>
      <c r="C105" s="70">
        <f>ROW()-ROW(Prüfkriterien_8[[#Headers],[Spalte3]])</f>
        <v>1</v>
      </c>
      <c r="D105" s="70">
        <f>(Prüfkriterien_8[Spalte2]+80)/10</f>
        <v>8.1</v>
      </c>
      <c r="E105" s="31" t="s">
        <v>283</v>
      </c>
      <c r="F105" s="87" t="s">
        <v>294</v>
      </c>
      <c r="G105" s="87" t="s">
        <v>295</v>
      </c>
      <c r="H105" s="100"/>
      <c r="I105" s="101"/>
      <c r="J105" s="101"/>
      <c r="K105" s="101"/>
      <c r="L105" s="101"/>
      <c r="M105" s="72"/>
    </row>
    <row r="106" spans="2:13" s="48" customFormat="1" ht="66.599999999999994" customHeight="1" x14ac:dyDescent="0.25">
      <c r="B106" s="95" t="str">
        <f>CONCATENATE("8.",Prüfkriterien_8[[#This Row],[Spalte2]])</f>
        <v>8.2</v>
      </c>
      <c r="C106" s="70">
        <f>ROW()-ROW(Prüfkriterien_8[[#Headers],[Spalte3]])</f>
        <v>2</v>
      </c>
      <c r="D106" s="70">
        <f>(Prüfkriterien_8[Spalte2]+80)/10</f>
        <v>8.1999999999999993</v>
      </c>
      <c r="E106" s="31" t="s">
        <v>283</v>
      </c>
      <c r="F106" s="87" t="s">
        <v>296</v>
      </c>
      <c r="G106" s="87" t="s">
        <v>297</v>
      </c>
      <c r="H106" s="100"/>
      <c r="I106" s="101"/>
      <c r="J106" s="101"/>
      <c r="K106" s="101"/>
      <c r="L106" s="101"/>
      <c r="M106" s="72"/>
    </row>
    <row r="107" spans="2:13" s="48" customFormat="1" ht="67.95" customHeight="1" x14ac:dyDescent="0.25">
      <c r="B107" s="95" t="str">
        <f>CONCATENATE("8.",Prüfkriterien_8[[#This Row],[Spalte2]])</f>
        <v>8.3</v>
      </c>
      <c r="C107" s="70">
        <f>ROW()-ROW(Prüfkriterien_8[[#Headers],[Spalte3]])</f>
        <v>3</v>
      </c>
      <c r="D107" s="70">
        <f>(Prüfkriterien_8[Spalte2]+80)/10</f>
        <v>8.3000000000000007</v>
      </c>
      <c r="E107" s="31" t="s">
        <v>283</v>
      </c>
      <c r="F107" s="102" t="s">
        <v>298</v>
      </c>
      <c r="G107" s="87" t="s">
        <v>297</v>
      </c>
      <c r="H107" s="100"/>
      <c r="I107" s="101"/>
      <c r="J107" s="101"/>
      <c r="K107" s="101"/>
      <c r="L107" s="101"/>
      <c r="M107" s="72"/>
    </row>
    <row r="108" spans="2:13" s="48" customFormat="1" ht="81.599999999999994" customHeight="1" x14ac:dyDescent="0.25">
      <c r="B108" s="95" t="str">
        <f>CONCATENATE("8.",Prüfkriterien_8[[#This Row],[Spalte2]])</f>
        <v>8.4</v>
      </c>
      <c r="C108" s="70">
        <f>ROW()-ROW(Prüfkriterien_8[[#Headers],[Spalte3]])</f>
        <v>4</v>
      </c>
      <c r="D108" s="70">
        <f>(Prüfkriterien_8[Spalte2]+80)/10</f>
        <v>8.4</v>
      </c>
      <c r="E108" s="31" t="s">
        <v>283</v>
      </c>
      <c r="F108" s="89" t="s">
        <v>299</v>
      </c>
      <c r="G108" s="87" t="s">
        <v>300</v>
      </c>
      <c r="H108" s="100"/>
      <c r="I108" s="101"/>
      <c r="J108" s="101"/>
      <c r="K108" s="101"/>
      <c r="L108" s="101"/>
      <c r="M108" s="72"/>
    </row>
    <row r="109" spans="2:13" s="48" customFormat="1" ht="48.6" customHeight="1" x14ac:dyDescent="0.25">
      <c r="B109" s="95" t="str">
        <f>CONCATENATE("8.",Prüfkriterien_8[[#This Row],[Spalte2]])</f>
        <v>8.5</v>
      </c>
      <c r="C109" s="70">
        <f>ROW()-ROW(Prüfkriterien_8[[#Headers],[Spalte3]])</f>
        <v>5</v>
      </c>
      <c r="D109" s="70">
        <f>(Prüfkriterien_8[Spalte2]+80)/10</f>
        <v>8.5</v>
      </c>
      <c r="E109" s="31" t="s">
        <v>283</v>
      </c>
      <c r="F109" s="87" t="s">
        <v>301</v>
      </c>
      <c r="G109" s="87" t="s">
        <v>302</v>
      </c>
      <c r="H109" s="100"/>
      <c r="I109" s="101" t="s">
        <v>44</v>
      </c>
      <c r="J109" s="101" t="s">
        <v>44</v>
      </c>
      <c r="K109" s="101"/>
      <c r="L109" s="101"/>
      <c r="M109" s="72"/>
    </row>
    <row r="110" spans="2:13" s="48" customFormat="1" ht="39.6" x14ac:dyDescent="0.25">
      <c r="B110" s="45" t="str">
        <f>CONCATENATE("8.",Prüfkriterien_8[[#This Row],[Spalte2]])</f>
        <v>8.6</v>
      </c>
      <c r="C110" s="46">
        <f>ROW()-ROW(Prüfkriterien_8[[#Headers],[Spalte3]])</f>
        <v>6</v>
      </c>
      <c r="D110" s="46">
        <f>(Prüfkriterien_8[Spalte2]+80)/10</f>
        <v>8.6</v>
      </c>
      <c r="E110" s="31" t="s">
        <v>283</v>
      </c>
      <c r="F110" s="87" t="s">
        <v>303</v>
      </c>
      <c r="G110" s="87" t="s">
        <v>302</v>
      </c>
      <c r="H110" s="100"/>
      <c r="I110" s="101"/>
      <c r="J110" s="101"/>
      <c r="K110" s="101"/>
      <c r="L110" s="101"/>
      <c r="M110" s="34"/>
    </row>
    <row r="111" spans="2:13" s="48" customFormat="1" ht="39.6" x14ac:dyDescent="0.25">
      <c r="B111" s="57" t="str">
        <f>CONCATENATE("8.",Prüfkriterien_8[[#This Row],[Spalte2]])</f>
        <v>8.7</v>
      </c>
      <c r="C111" s="58">
        <f>ROW()-ROW(Prüfkriterien_8[[#Headers],[Spalte3]])</f>
        <v>7</v>
      </c>
      <c r="D111" s="58">
        <f>(Prüfkriterien_8[Spalte2]+80)/10</f>
        <v>8.6999999999999993</v>
      </c>
      <c r="E111" s="31" t="s">
        <v>283</v>
      </c>
      <c r="F111" s="89" t="s">
        <v>304</v>
      </c>
      <c r="G111" s="32" t="s">
        <v>302</v>
      </c>
      <c r="H111" s="33"/>
      <c r="I111" s="33" t="s">
        <v>44</v>
      </c>
      <c r="J111" s="33" t="s">
        <v>44</v>
      </c>
      <c r="K111" s="101"/>
      <c r="L111" s="101"/>
      <c r="M111" s="62"/>
    </row>
    <row r="112" spans="2:13" s="48" customFormat="1" ht="39.6" x14ac:dyDescent="0.25">
      <c r="B112" s="45" t="str">
        <f>CONCATENATE("8.",Prüfkriterien_8[[#This Row],[Spalte2]])</f>
        <v>8.8</v>
      </c>
      <c r="C112" s="46">
        <f>ROW()-ROW(Prüfkriterien_8[[#Headers],[Spalte3]])</f>
        <v>8</v>
      </c>
      <c r="D112" s="46">
        <f>(Prüfkriterien_8[Spalte2]+80)/10</f>
        <v>8.8000000000000007</v>
      </c>
      <c r="E112" s="31" t="s">
        <v>283</v>
      </c>
      <c r="F112" s="87" t="s">
        <v>305</v>
      </c>
      <c r="G112" s="87" t="s">
        <v>302</v>
      </c>
      <c r="H112" s="100"/>
      <c r="I112" s="101"/>
      <c r="J112" s="101"/>
      <c r="K112" s="101"/>
      <c r="L112" s="101"/>
      <c r="M112" s="34"/>
    </row>
    <row r="113" spans="2:13" s="48" customFormat="1" ht="39.6" x14ac:dyDescent="0.25">
      <c r="B113" s="45" t="str">
        <f>CONCATENATE("8.",Prüfkriterien_8[[#This Row],[Spalte2]])</f>
        <v>8.9</v>
      </c>
      <c r="C113" s="46">
        <f>ROW()-ROW(Prüfkriterien_8[[#Headers],[Spalte3]])</f>
        <v>9</v>
      </c>
      <c r="D113" s="46">
        <f>(Prüfkriterien_8[Spalte2]+80)/10</f>
        <v>8.9</v>
      </c>
      <c r="E113" s="31" t="s">
        <v>283</v>
      </c>
      <c r="F113" s="87" t="s">
        <v>306</v>
      </c>
      <c r="G113" s="87" t="s">
        <v>302</v>
      </c>
      <c r="H113" s="100"/>
      <c r="I113" s="101"/>
      <c r="J113" s="101"/>
      <c r="K113" s="101"/>
      <c r="L113" s="101"/>
      <c r="M113" s="34"/>
    </row>
    <row r="114" spans="2:13" s="48" customFormat="1" ht="39.6" x14ac:dyDescent="0.25">
      <c r="B114" s="57" t="str">
        <f>CONCATENATE("8.",Prüfkriterien_8[[#This Row],[Spalte2]])</f>
        <v>8.10</v>
      </c>
      <c r="C114" s="58">
        <f>ROW()-ROW(Prüfkriterien_8[[#Headers],[Spalte3]])</f>
        <v>10</v>
      </c>
      <c r="D114" s="58">
        <f>(Prüfkriterien_8[Spalte2]+80)/10</f>
        <v>9</v>
      </c>
      <c r="E114" s="31" t="s">
        <v>283</v>
      </c>
      <c r="F114" s="87" t="s">
        <v>307</v>
      </c>
      <c r="G114" s="87" t="s">
        <v>302</v>
      </c>
      <c r="H114" s="100"/>
      <c r="I114" s="101"/>
      <c r="J114" s="101"/>
      <c r="K114" s="101"/>
      <c r="L114" s="101"/>
      <c r="M114" s="62"/>
    </row>
    <row r="115" spans="2:13" x14ac:dyDescent="0.25">
      <c r="B115" s="140" t="s">
        <v>308</v>
      </c>
      <c r="C115" s="141"/>
      <c r="D115" s="141"/>
      <c r="E115" s="141"/>
      <c r="F115" s="141"/>
      <c r="G115" s="141"/>
      <c r="H115" s="141"/>
      <c r="I115" s="141"/>
      <c r="J115" s="141"/>
      <c r="K115" s="141"/>
      <c r="L115" s="141"/>
      <c r="M115" s="142"/>
    </row>
    <row r="116" spans="2:13" s="48" customFormat="1" ht="12.75" hidden="1" x14ac:dyDescent="0.2">
      <c r="B116" s="45" t="s">
        <v>47</v>
      </c>
      <c r="C116" s="46" t="s">
        <v>48</v>
      </c>
      <c r="D116" s="46" t="s">
        <v>49</v>
      </c>
      <c r="E116" s="31" t="s">
        <v>50</v>
      </c>
      <c r="F116" s="32" t="s">
        <v>51</v>
      </c>
      <c r="G116" s="32" t="s">
        <v>54</v>
      </c>
      <c r="H116" s="33" t="s">
        <v>55</v>
      </c>
      <c r="I116" s="33" t="s">
        <v>56</v>
      </c>
      <c r="J116" s="33" t="s">
        <v>57</v>
      </c>
      <c r="K116" s="33" t="s">
        <v>58</v>
      </c>
      <c r="L116" s="33" t="s">
        <v>59</v>
      </c>
      <c r="M116" s="34" t="s">
        <v>60</v>
      </c>
    </row>
    <row r="117" spans="2:13" s="48" customFormat="1" ht="56.4" customHeight="1" x14ac:dyDescent="0.25">
      <c r="B117" s="45" t="str">
        <f>CONCATENATE("9.",Prüfkriterien_9[[#This Row],[Spalte2]])</f>
        <v>9.1</v>
      </c>
      <c r="C117" s="46">
        <f>ROW()-ROW(Prüfkriterien_9[[#Headers],[Spalte3]])</f>
        <v>1</v>
      </c>
      <c r="D117" s="46">
        <f>(Prüfkriterien_9[Spalte2]+90)/10</f>
        <v>9.1</v>
      </c>
      <c r="E117" s="31" t="s">
        <v>309</v>
      </c>
      <c r="F117" s="87" t="s">
        <v>310</v>
      </c>
      <c r="G117" s="87" t="s">
        <v>302</v>
      </c>
      <c r="H117" s="33"/>
      <c r="I117" s="33"/>
      <c r="J117" s="33"/>
      <c r="K117" s="33"/>
      <c r="L117" s="33"/>
      <c r="M117" s="34"/>
    </row>
    <row r="118" spans="2:13" s="48" customFormat="1" hidden="1" x14ac:dyDescent="0.25">
      <c r="B118" s="57" t="str">
        <f>CONCATENATE("9.",Prüfkriterien_9[[#This Row],[Spalte2]])</f>
        <v>9.2</v>
      </c>
      <c r="C118" s="58">
        <f>ROW()-ROW(Prüfkriterien_9[[#Headers],[Spalte3]])</f>
        <v>2</v>
      </c>
      <c r="D118" s="58">
        <f>(Prüfkriterien_9[Spalte2]+90)/10</f>
        <v>9.1999999999999993</v>
      </c>
      <c r="E118" s="59"/>
      <c r="F118" s="60"/>
      <c r="G118" s="60"/>
      <c r="H118" s="61"/>
      <c r="I118" s="61"/>
      <c r="J118" s="61"/>
      <c r="K118" s="61"/>
      <c r="L118" s="61"/>
      <c r="M118" s="62"/>
    </row>
    <row r="119" spans="2:13" s="48" customFormat="1" hidden="1" x14ac:dyDescent="0.25">
      <c r="B119" s="45" t="str">
        <f>CONCATENATE("9.",Prüfkriterien_9[[#This Row],[Spalte2]])</f>
        <v>9.3</v>
      </c>
      <c r="C119" s="46">
        <f>ROW()-ROW(Prüfkriterien_9[[#Headers],[Spalte3]])</f>
        <v>3</v>
      </c>
      <c r="D119" s="46">
        <f>(Prüfkriterien_9[Spalte2]+90)/10</f>
        <v>9.3000000000000007</v>
      </c>
      <c r="E119" s="31"/>
      <c r="F119" s="32"/>
      <c r="G119" s="32"/>
      <c r="H119" s="33"/>
      <c r="I119" s="33"/>
      <c r="J119" s="33"/>
      <c r="K119" s="33"/>
      <c r="L119" s="33"/>
      <c r="M119" s="34"/>
    </row>
    <row r="120" spans="2:13" s="48" customFormat="1" hidden="1" x14ac:dyDescent="0.25">
      <c r="B120" s="45" t="str">
        <f>CONCATENATE("9.",Prüfkriterien_9[[#This Row],[Spalte2]])</f>
        <v>9.4</v>
      </c>
      <c r="C120" s="46">
        <f>ROW()-ROW(Prüfkriterien_9[[#Headers],[Spalte3]])</f>
        <v>4</v>
      </c>
      <c r="D120" s="46">
        <f>(Prüfkriterien_9[Spalte2]+90)/10</f>
        <v>9.4</v>
      </c>
      <c r="E120" s="31"/>
      <c r="F120" s="32"/>
      <c r="G120" s="32"/>
      <c r="H120" s="33"/>
      <c r="I120" s="33"/>
      <c r="J120" s="33"/>
      <c r="K120" s="33"/>
      <c r="L120" s="33"/>
      <c r="M120" s="34"/>
    </row>
    <row r="121" spans="2:13" s="48" customFormat="1" hidden="1" x14ac:dyDescent="0.25">
      <c r="B121" s="57" t="str">
        <f>CONCATENATE("9.",Prüfkriterien_9[[#This Row],[Spalte2]])</f>
        <v>9.5</v>
      </c>
      <c r="C121" s="58">
        <f>ROW()-ROW(Prüfkriterien_9[[#Headers],[Spalte3]])</f>
        <v>5</v>
      </c>
      <c r="D121" s="58">
        <f>(Prüfkriterien_9[Spalte2]+90)/10</f>
        <v>9.5</v>
      </c>
      <c r="E121" s="59"/>
      <c r="F121" s="60"/>
      <c r="G121" s="60"/>
      <c r="H121" s="61"/>
      <c r="I121" s="61"/>
      <c r="J121" s="61"/>
      <c r="K121" s="61"/>
      <c r="L121" s="61"/>
      <c r="M121" s="62"/>
    </row>
    <row r="122" spans="2:13" hidden="1" x14ac:dyDescent="0.25">
      <c r="B122" s="140" t="s">
        <v>73</v>
      </c>
      <c r="C122" s="141"/>
      <c r="D122" s="141"/>
      <c r="E122" s="141"/>
      <c r="F122" s="141"/>
      <c r="G122" s="141"/>
      <c r="H122" s="141"/>
      <c r="I122" s="141"/>
      <c r="J122" s="141"/>
      <c r="K122" s="141"/>
      <c r="L122" s="141"/>
      <c r="M122" s="142"/>
    </row>
    <row r="123" spans="2:13" s="48" customFormat="1" hidden="1" x14ac:dyDescent="0.25">
      <c r="B123" s="45" t="s">
        <v>47</v>
      </c>
      <c r="C123" s="46" t="s">
        <v>48</v>
      </c>
      <c r="D123" s="46" t="s">
        <v>49</v>
      </c>
      <c r="E123" s="31" t="s">
        <v>50</v>
      </c>
      <c r="F123" s="32" t="s">
        <v>51</v>
      </c>
      <c r="G123" s="32" t="s">
        <v>54</v>
      </c>
      <c r="H123" s="33" t="s">
        <v>55</v>
      </c>
      <c r="I123" s="33" t="s">
        <v>56</v>
      </c>
      <c r="J123" s="33" t="s">
        <v>57</v>
      </c>
      <c r="K123" s="33" t="s">
        <v>58</v>
      </c>
      <c r="L123" s="33" t="s">
        <v>59</v>
      </c>
      <c r="M123" s="34" t="s">
        <v>60</v>
      </c>
    </row>
    <row r="124" spans="2:13" s="48" customFormat="1" hidden="1" x14ac:dyDescent="0.25">
      <c r="B124" s="45" t="str">
        <f>CONCATENATE("10.",Prüfkriterien_10[[#This Row],[Spalte2]])</f>
        <v>10.1</v>
      </c>
      <c r="C124" s="46">
        <f>ROW()-ROW(Prüfkriterien_10[[#Headers],[Spalte3]])</f>
        <v>1</v>
      </c>
      <c r="D124" s="46">
        <f>(Prüfkriterien_10[Spalte2]+100)/10</f>
        <v>10.1</v>
      </c>
      <c r="E124" s="31"/>
      <c r="F124" s="32"/>
      <c r="G124" s="32"/>
      <c r="H124" s="33"/>
      <c r="I124" s="33"/>
      <c r="J124" s="33"/>
      <c r="K124" s="33"/>
      <c r="L124" s="33"/>
      <c r="M124" s="34"/>
    </row>
    <row r="125" spans="2:13" s="48" customFormat="1" hidden="1" x14ac:dyDescent="0.25">
      <c r="B125" s="57" t="str">
        <f>CONCATENATE("10.",Prüfkriterien_10[[#This Row],[Spalte2]])</f>
        <v>10.2</v>
      </c>
      <c r="C125" s="58">
        <f>ROW()-ROW(Prüfkriterien_10[[#Headers],[Spalte3]])</f>
        <v>2</v>
      </c>
      <c r="D125" s="58">
        <f>(Prüfkriterien_10[Spalte2]+100)/10</f>
        <v>10.199999999999999</v>
      </c>
      <c r="E125" s="59"/>
      <c r="F125" s="60"/>
      <c r="G125" s="60"/>
      <c r="H125" s="61"/>
      <c r="I125" s="61"/>
      <c r="J125" s="61"/>
      <c r="K125" s="61"/>
      <c r="L125" s="61"/>
      <c r="M125" s="62"/>
    </row>
    <row r="126" spans="2:13" s="48" customFormat="1" hidden="1" x14ac:dyDescent="0.25">
      <c r="B126" s="45" t="str">
        <f>CONCATENATE("10.",Prüfkriterien_10[[#This Row],[Spalte2]])</f>
        <v>10.3</v>
      </c>
      <c r="C126" s="46">
        <f>ROW()-ROW(Prüfkriterien_10[[#Headers],[Spalte3]])</f>
        <v>3</v>
      </c>
      <c r="D126" s="46">
        <f>(Prüfkriterien_10[Spalte2]+100)/10</f>
        <v>10.3</v>
      </c>
      <c r="E126" s="31"/>
      <c r="F126" s="32"/>
      <c r="G126" s="32"/>
      <c r="H126" s="33"/>
      <c r="I126" s="33"/>
      <c r="J126" s="33"/>
      <c r="K126" s="33"/>
      <c r="L126" s="33"/>
      <c r="M126" s="34"/>
    </row>
    <row r="127" spans="2:13" s="48" customFormat="1" hidden="1" x14ac:dyDescent="0.25">
      <c r="B127" s="45" t="str">
        <f>CONCATENATE("10.",Prüfkriterien_10[[#This Row],[Spalte2]])</f>
        <v>10.4</v>
      </c>
      <c r="C127" s="46">
        <f>ROW()-ROW(Prüfkriterien_10[[#Headers],[Spalte3]])</f>
        <v>4</v>
      </c>
      <c r="D127" s="46">
        <f>(Prüfkriterien_10[Spalte2]+100)/10</f>
        <v>10.4</v>
      </c>
      <c r="E127" s="31"/>
      <c r="F127" s="32"/>
      <c r="G127" s="32"/>
      <c r="H127" s="33"/>
      <c r="I127" s="33"/>
      <c r="J127" s="33"/>
      <c r="K127" s="33"/>
      <c r="L127" s="33"/>
      <c r="M127" s="34"/>
    </row>
    <row r="128" spans="2:13" s="48" customFormat="1" hidden="1" x14ac:dyDescent="0.25">
      <c r="B128" s="57" t="str">
        <f>CONCATENATE("10.",Prüfkriterien_10[[#This Row],[Spalte2]])</f>
        <v>10.5</v>
      </c>
      <c r="C128" s="58">
        <f>ROW()-ROW(Prüfkriterien_10[[#Headers],[Spalte3]])</f>
        <v>5</v>
      </c>
      <c r="D128" s="58">
        <f>(Prüfkriterien_10[Spalte2]+100)/10</f>
        <v>10.5</v>
      </c>
      <c r="E128" s="59"/>
      <c r="F128" s="60"/>
      <c r="G128" s="60"/>
      <c r="H128" s="61"/>
      <c r="I128" s="61"/>
      <c r="J128" s="61"/>
      <c r="K128" s="61"/>
      <c r="L128" s="61"/>
      <c r="M128" s="62"/>
    </row>
    <row r="129" spans="2:13" hidden="1" x14ac:dyDescent="0.25">
      <c r="B129" s="140" t="s">
        <v>74</v>
      </c>
      <c r="C129" s="141"/>
      <c r="D129" s="141"/>
      <c r="E129" s="141"/>
      <c r="F129" s="141"/>
      <c r="G129" s="141"/>
      <c r="H129" s="141"/>
      <c r="I129" s="141"/>
      <c r="J129" s="141"/>
      <c r="K129" s="141"/>
      <c r="L129" s="141"/>
      <c r="M129" s="142"/>
    </row>
    <row r="130" spans="2:13" s="48" customFormat="1" hidden="1" x14ac:dyDescent="0.25">
      <c r="B130" s="45" t="s">
        <v>47</v>
      </c>
      <c r="C130" s="46" t="s">
        <v>48</v>
      </c>
      <c r="D130" s="46" t="s">
        <v>49</v>
      </c>
      <c r="E130" s="31" t="s">
        <v>50</v>
      </c>
      <c r="F130" s="32" t="s">
        <v>51</v>
      </c>
      <c r="G130" s="32" t="s">
        <v>54</v>
      </c>
      <c r="H130" s="33" t="s">
        <v>55</v>
      </c>
      <c r="I130" s="33" t="s">
        <v>56</v>
      </c>
      <c r="J130" s="33" t="s">
        <v>57</v>
      </c>
      <c r="K130" s="33" t="s">
        <v>58</v>
      </c>
      <c r="L130" s="33" t="s">
        <v>59</v>
      </c>
      <c r="M130" s="34" t="s">
        <v>60</v>
      </c>
    </row>
    <row r="131" spans="2:13" s="48" customFormat="1" hidden="1" x14ac:dyDescent="0.25">
      <c r="B131" s="45" t="str">
        <f>CONCATENATE("11.",Prüfkriterien_11[[#This Row],[Spalte2]])</f>
        <v>11.1</v>
      </c>
      <c r="C131" s="46">
        <f>ROW()-ROW(Prüfkriterien_11[[#Headers],[Spalte3]])</f>
        <v>1</v>
      </c>
      <c r="D131" s="46">
        <f>(Prüfkriterien_11[Spalte2]+110)/10</f>
        <v>11.1</v>
      </c>
      <c r="E131" s="31"/>
      <c r="F131" s="32"/>
      <c r="G131" s="32"/>
      <c r="H131" s="33"/>
      <c r="I131" s="33"/>
      <c r="J131" s="33"/>
      <c r="K131" s="33"/>
      <c r="L131" s="33"/>
      <c r="M131" s="34"/>
    </row>
    <row r="132" spans="2:13" s="48" customFormat="1" hidden="1" x14ac:dyDescent="0.25">
      <c r="B132" s="57" t="str">
        <f>CONCATENATE("11.",Prüfkriterien_11[[#This Row],[Spalte2]])</f>
        <v>11.2</v>
      </c>
      <c r="C132" s="58">
        <f>ROW()-ROW(Prüfkriterien_11[[#Headers],[Spalte3]])</f>
        <v>2</v>
      </c>
      <c r="D132" s="58">
        <f>(Prüfkriterien_11[Spalte2]+110)/10</f>
        <v>11.2</v>
      </c>
      <c r="E132" s="59"/>
      <c r="F132" s="60"/>
      <c r="G132" s="60"/>
      <c r="H132" s="61"/>
      <c r="I132" s="61"/>
      <c r="J132" s="61"/>
      <c r="K132" s="61"/>
      <c r="L132" s="61"/>
      <c r="M132" s="62"/>
    </row>
    <row r="133" spans="2:13" s="48" customFormat="1" hidden="1" x14ac:dyDescent="0.25">
      <c r="B133" s="45" t="str">
        <f>CONCATENATE("11.",Prüfkriterien_11[[#This Row],[Spalte2]])</f>
        <v>11.3</v>
      </c>
      <c r="C133" s="46">
        <f>ROW()-ROW(Prüfkriterien_11[[#Headers],[Spalte3]])</f>
        <v>3</v>
      </c>
      <c r="D133" s="46">
        <f>(Prüfkriterien_11[Spalte2]+110)/10</f>
        <v>11.3</v>
      </c>
      <c r="E133" s="31"/>
      <c r="F133" s="32"/>
      <c r="G133" s="32"/>
      <c r="H133" s="33"/>
      <c r="I133" s="33"/>
      <c r="J133" s="33"/>
      <c r="K133" s="33"/>
      <c r="L133" s="33"/>
      <c r="M133" s="34"/>
    </row>
    <row r="134" spans="2:13" s="48" customFormat="1" hidden="1" x14ac:dyDescent="0.25">
      <c r="B134" s="45" t="str">
        <f>CONCATENATE("11.",Prüfkriterien_11[[#This Row],[Spalte2]])</f>
        <v>11.4</v>
      </c>
      <c r="C134" s="46">
        <f>ROW()-ROW(Prüfkriterien_11[[#Headers],[Spalte3]])</f>
        <v>4</v>
      </c>
      <c r="D134" s="46">
        <f>(Prüfkriterien_11[Spalte2]+110)/10</f>
        <v>11.4</v>
      </c>
      <c r="E134" s="31"/>
      <c r="F134" s="32"/>
      <c r="G134" s="32"/>
      <c r="H134" s="33"/>
      <c r="I134" s="33"/>
      <c r="J134" s="33"/>
      <c r="K134" s="33"/>
      <c r="L134" s="33"/>
      <c r="M134" s="34"/>
    </row>
    <row r="135" spans="2:13" s="48" customFormat="1" hidden="1" x14ac:dyDescent="0.25">
      <c r="B135" s="57" t="str">
        <f>CONCATENATE("11.",Prüfkriterien_11[[#This Row],[Spalte2]])</f>
        <v>11.5</v>
      </c>
      <c r="C135" s="58">
        <f>ROW()-ROW(Prüfkriterien_11[[#Headers],[Spalte3]])</f>
        <v>5</v>
      </c>
      <c r="D135" s="58">
        <f>(Prüfkriterien_11[Spalte2]+110)/10</f>
        <v>11.5</v>
      </c>
      <c r="E135" s="59"/>
      <c r="F135" s="60"/>
      <c r="G135" s="60"/>
      <c r="H135" s="61"/>
      <c r="I135" s="61"/>
      <c r="J135" s="61"/>
      <c r="K135" s="61"/>
      <c r="L135" s="61"/>
      <c r="M135" s="62"/>
    </row>
    <row r="136" spans="2:13" ht="6.75" customHeight="1" x14ac:dyDescent="0.25"/>
  </sheetData>
  <sheetProtection password="AA96" sheet="1" objects="1" scenarios="1" formatCells="0" formatRows="0" insertRows="0" deleteRows="0"/>
  <mergeCells count="22">
    <mergeCell ref="B129:M129"/>
    <mergeCell ref="B80:M80"/>
    <mergeCell ref="B95:M95"/>
    <mergeCell ref="B103:M103"/>
    <mergeCell ref="B115:M115"/>
    <mergeCell ref="B122:M122"/>
    <mergeCell ref="B2:M2"/>
    <mergeCell ref="B5:M5"/>
    <mergeCell ref="B8:M8"/>
    <mergeCell ref="B28:M28"/>
    <mergeCell ref="B35:M35"/>
    <mergeCell ref="B72:M72"/>
    <mergeCell ref="C4:K4"/>
    <mergeCell ref="B6:B7"/>
    <mergeCell ref="C6:C7"/>
    <mergeCell ref="E6:E7"/>
    <mergeCell ref="F6:F7"/>
    <mergeCell ref="G6:G7"/>
    <mergeCell ref="H6:L6"/>
    <mergeCell ref="M6:M7"/>
    <mergeCell ref="D6:D7"/>
    <mergeCell ref="B41:M41"/>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01.01.2021&amp;C&amp;G&amp;R
&amp;"Arial,Standard"&amp;8&amp;P von &amp;N</oddFooter>
  </headerFooter>
  <rowBreaks count="1" manualBreakCount="1">
    <brk id="94" max="1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5E95DCB8-8D9B-43CB-9F0E-367D7B8C392E}">
            <xm:f>NOT(ISERROR(SEARCH("grau",H29)))</xm:f>
            <xm:f>"grau"</xm:f>
            <x14:dxf>
              <font>
                <color rgb="FF808080"/>
              </font>
              <fill>
                <patternFill>
                  <bgColor rgb="FF808080"/>
                </patternFill>
              </fill>
            </x14:dxf>
          </x14:cfRule>
          <xm:sqref>H73:L73 H36:L40 H29:L29 H42:L42</xm:sqref>
        </x14:conditionalFormatting>
        <x14:conditionalFormatting xmlns:xm="http://schemas.microsoft.com/office/excel/2006/main">
          <x14:cfRule type="containsText" priority="11" operator="containsText" id="{856D55F9-5406-42BE-8943-059812964641}">
            <xm:f>NOT(ISERROR(SEARCH("grau",H10)))</xm:f>
            <xm:f>"grau"</xm:f>
            <x14:dxf>
              <font>
                <strike val="0"/>
                <color rgb="FF808080"/>
              </font>
              <fill>
                <patternFill>
                  <bgColor rgb="FF808080"/>
                </patternFill>
              </fill>
            </x14:dxf>
          </x14:cfRule>
          <xm:sqref>H10:L27</xm:sqref>
        </x14:conditionalFormatting>
        <x14:conditionalFormatting xmlns:xm="http://schemas.microsoft.com/office/excel/2006/main">
          <x14:cfRule type="containsText" priority="17" operator="containsText" id="{3EA6EFDB-E455-4F38-A982-1E38324F0343}">
            <xm:f>NOT(ISERROR(SEARCH("grau",H81)))</xm:f>
            <xm:f>"grau"</xm:f>
            <x14:dxf>
              <font>
                <color rgb="FF808080"/>
              </font>
              <fill>
                <patternFill>
                  <bgColor rgb="FF808080"/>
                </patternFill>
              </fill>
            </x14:dxf>
          </x14:cfRule>
          <xm:sqref>H81:L81</xm:sqref>
        </x14:conditionalFormatting>
        <x14:conditionalFormatting xmlns:xm="http://schemas.microsoft.com/office/excel/2006/main">
          <x14:cfRule type="containsText" priority="16" operator="containsText" id="{5BEAB68E-34A9-4110-B056-50320AFBCCB0}">
            <xm:f>NOT(ISERROR(SEARCH("grau",H96)))</xm:f>
            <xm:f>"grau"</xm:f>
            <x14:dxf>
              <font>
                <color rgb="FF808080"/>
              </font>
              <fill>
                <patternFill>
                  <bgColor rgb="FF808080"/>
                </patternFill>
              </fill>
            </x14:dxf>
          </x14:cfRule>
          <xm:sqref>H96:L96</xm:sqref>
        </x14:conditionalFormatting>
        <x14:conditionalFormatting xmlns:xm="http://schemas.microsoft.com/office/excel/2006/main">
          <x14:cfRule type="containsText" priority="15" operator="containsText" id="{CF7EDDB7-2157-4E54-80CC-AC6AB6FBA5CD}">
            <xm:f>NOT(ISERROR(SEARCH("grau",H104)))</xm:f>
            <xm:f>"grau"</xm:f>
            <x14:dxf>
              <font>
                <color rgb="FF808080"/>
              </font>
              <fill>
                <patternFill>
                  <bgColor rgb="FF808080"/>
                </patternFill>
              </fill>
            </x14:dxf>
          </x14:cfRule>
          <xm:sqref>H104:L104</xm:sqref>
        </x14:conditionalFormatting>
        <x14:conditionalFormatting xmlns:xm="http://schemas.microsoft.com/office/excel/2006/main">
          <x14:cfRule type="containsText" priority="14" operator="containsText" id="{A15A7D79-1345-4D48-A805-61E375A492E8}">
            <xm:f>NOT(ISERROR(SEARCH("grau",H116)))</xm:f>
            <xm:f>"grau"</xm:f>
            <x14:dxf>
              <font>
                <color rgb="FF808080"/>
              </font>
              <fill>
                <patternFill>
                  <bgColor rgb="FF808080"/>
                </patternFill>
              </fill>
            </x14:dxf>
          </x14:cfRule>
          <xm:sqref>H116:L121</xm:sqref>
        </x14:conditionalFormatting>
        <x14:conditionalFormatting xmlns:xm="http://schemas.microsoft.com/office/excel/2006/main">
          <x14:cfRule type="containsText" priority="13" operator="containsText" id="{24D64CB9-06C8-4AB6-96E9-068B2C93B725}">
            <xm:f>NOT(ISERROR(SEARCH("grau",H123)))</xm:f>
            <xm:f>"grau"</xm:f>
            <x14:dxf>
              <font>
                <color rgb="FF808080"/>
              </font>
              <fill>
                <patternFill>
                  <bgColor rgb="FF808080"/>
                </patternFill>
              </fill>
            </x14:dxf>
          </x14:cfRule>
          <xm:sqref>H123:L128</xm:sqref>
        </x14:conditionalFormatting>
        <x14:conditionalFormatting xmlns:xm="http://schemas.microsoft.com/office/excel/2006/main">
          <x14:cfRule type="containsText" priority="12" operator="containsText" id="{04852FE4-12C5-447A-9DDA-1F52D59ECA2D}">
            <xm:f>NOT(ISERROR(SEARCH("grau",H130)))</xm:f>
            <xm:f>"grau"</xm:f>
            <x14:dxf>
              <font>
                <color rgb="FF808080"/>
              </font>
              <fill>
                <patternFill>
                  <bgColor rgb="FF808080"/>
                </patternFill>
              </fill>
            </x14:dxf>
          </x14:cfRule>
          <xm:sqref>H130:L135</xm:sqref>
        </x14:conditionalFormatting>
        <x14:conditionalFormatting xmlns:xm="http://schemas.microsoft.com/office/excel/2006/main">
          <x14:cfRule type="containsText" priority="10" operator="containsText" id="{943F7549-AACB-4E0B-9212-D2D457909DB4}">
            <xm:f>NOT(ISERROR(SEARCH("grau",K30)))</xm:f>
            <xm:f>"grau"</xm:f>
            <x14:dxf>
              <font>
                <color rgb="FF808080"/>
              </font>
              <fill>
                <patternFill>
                  <bgColor rgb="FF808080"/>
                </patternFill>
              </fill>
            </x14:dxf>
          </x14:cfRule>
          <xm:sqref>K30:L34</xm:sqref>
        </x14:conditionalFormatting>
        <x14:conditionalFormatting xmlns:xm="http://schemas.microsoft.com/office/excel/2006/main">
          <x14:cfRule type="containsText" priority="9" operator="containsText" id="{5F57DE59-E7B4-4C22-B3A5-BBA1BA54DD34}">
            <xm:f>NOT(ISERROR(SEARCH("grau",H30)))</xm:f>
            <xm:f>"grau"</xm:f>
            <x14:dxf>
              <font>
                <color rgb="FF808080"/>
              </font>
              <fill>
                <patternFill>
                  <bgColor rgb="FF808080"/>
                </patternFill>
              </fill>
            </x14:dxf>
          </x14:cfRule>
          <xm:sqref>H30:J34</xm:sqref>
        </x14:conditionalFormatting>
        <x14:conditionalFormatting xmlns:xm="http://schemas.microsoft.com/office/excel/2006/main">
          <x14:cfRule type="containsText" priority="8" operator="containsText" id="{2D9B5E3B-EB09-46A4-BDA1-4416CFCBD085}">
            <xm:f>NOT(ISERROR(SEARCH("grau",K43)))</xm:f>
            <xm:f>"grau"</xm:f>
            <x14:dxf>
              <font>
                <color rgb="FF808080"/>
              </font>
              <fill>
                <patternFill>
                  <bgColor rgb="FF808080"/>
                </patternFill>
              </fill>
            </x14:dxf>
          </x14:cfRule>
          <xm:sqref>K43:L71</xm:sqref>
        </x14:conditionalFormatting>
        <x14:conditionalFormatting xmlns:xm="http://schemas.microsoft.com/office/excel/2006/main">
          <x14:cfRule type="containsText" priority="7" operator="containsText" id="{0282E962-33E7-49B6-93CB-4E448A7E7BF2}">
            <xm:f>NOT(ISERROR(SEARCH("grau",H43)))</xm:f>
            <xm:f>"grau"</xm:f>
            <x14:dxf>
              <font>
                <color rgb="FF808080"/>
              </font>
              <fill>
                <patternFill>
                  <bgColor rgb="FF808080"/>
                </patternFill>
              </fill>
            </x14:dxf>
          </x14:cfRule>
          <xm:sqref>H43:J71</xm:sqref>
        </x14:conditionalFormatting>
        <x14:conditionalFormatting xmlns:xm="http://schemas.microsoft.com/office/excel/2006/main">
          <x14:cfRule type="containsText" priority="6" operator="containsText" id="{B380654E-69AF-401D-9F1A-95E0474C2039}">
            <xm:f>NOT(ISERROR(SEARCH("grau",H74)))</xm:f>
            <xm:f>"grau"</xm:f>
            <x14:dxf>
              <font>
                <color rgb="FF808080"/>
              </font>
              <fill>
                <patternFill>
                  <bgColor rgb="FF808080"/>
                </patternFill>
              </fill>
            </x14:dxf>
          </x14:cfRule>
          <xm:sqref>H74:L79</xm:sqref>
        </x14:conditionalFormatting>
        <x14:conditionalFormatting xmlns:xm="http://schemas.microsoft.com/office/excel/2006/main">
          <x14:cfRule type="containsText" priority="5" operator="containsText" id="{E2315DD9-9D70-4937-85DE-7AB4180CA4D6}">
            <xm:f>NOT(ISERROR(SEARCH("grau",H82)))</xm:f>
            <xm:f>"grau"</xm:f>
            <x14:dxf>
              <font>
                <color rgb="FF808080"/>
              </font>
              <fill>
                <patternFill>
                  <bgColor rgb="FF808080"/>
                </patternFill>
              </fill>
            </x14:dxf>
          </x14:cfRule>
          <xm:sqref>H82:L94</xm:sqref>
        </x14:conditionalFormatting>
        <x14:conditionalFormatting xmlns:xm="http://schemas.microsoft.com/office/excel/2006/main">
          <x14:cfRule type="containsText" priority="4" operator="containsText" id="{4CD161C3-9A63-470F-913A-BC7AB30FA2E0}">
            <xm:f>NOT(ISERROR(SEARCH("grau",H97)))</xm:f>
            <xm:f>"grau"</xm:f>
            <x14:dxf>
              <font>
                <color rgb="FF808080"/>
              </font>
              <fill>
                <patternFill>
                  <bgColor rgb="FF808080"/>
                </patternFill>
              </fill>
            </x14:dxf>
          </x14:cfRule>
          <xm:sqref>H97:L102</xm:sqref>
        </x14:conditionalFormatting>
        <x14:conditionalFormatting xmlns:xm="http://schemas.microsoft.com/office/excel/2006/main">
          <x14:cfRule type="containsText" priority="3" operator="containsText" id="{C9A38655-364B-459E-BADC-2F1E1F8BF80C}">
            <xm:f>NOT(ISERROR(SEARCH("grau",H105)))</xm:f>
            <xm:f>"grau"</xm:f>
            <x14:dxf>
              <font>
                <strike val="0"/>
                <color rgb="FF808080"/>
              </font>
              <fill>
                <patternFill>
                  <bgColor rgb="FF808080"/>
                </patternFill>
              </fill>
            </x14:dxf>
          </x14:cfRule>
          <xm:sqref>H105:L110 K111:L114</xm:sqref>
        </x14:conditionalFormatting>
        <x14:conditionalFormatting xmlns:xm="http://schemas.microsoft.com/office/excel/2006/main">
          <x14:cfRule type="containsText" priority="2" operator="containsText" id="{A9B677B2-DECA-4570-8471-B2282CA71D85}">
            <xm:f>NOT(ISERROR(SEARCH("grau",H112)))</xm:f>
            <xm:f>"grau"</xm:f>
            <x14:dxf>
              <font>
                <strike val="0"/>
                <color rgb="FF808080"/>
              </font>
              <fill>
                <patternFill>
                  <bgColor rgb="FF808080"/>
                </patternFill>
              </fill>
            </x14:dxf>
          </x14:cfRule>
          <xm:sqref>H112:J114</xm:sqref>
        </x14:conditionalFormatting>
        <x14:conditionalFormatting xmlns:xm="http://schemas.microsoft.com/office/excel/2006/main">
          <x14:cfRule type="containsText" priority="1" operator="containsText" id="{219B2136-E37E-41FF-9DAA-D95A6595331A}">
            <xm:f>NOT(ISERROR(SEARCH("grau",H111)))</xm:f>
            <xm:f>"grau"</xm:f>
            <x14:dxf>
              <font>
                <color rgb="FF808080"/>
              </font>
              <fill>
                <patternFill>
                  <bgColor rgb="FF808080"/>
                </patternFill>
              </fill>
            </x14:dxf>
          </x14:cfRule>
          <xm:sqref>H111:J111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H9:L27 H29:L34 H36:L40 H42:L71 H73:L79 H81:L94 H96:L102 H104:L114 H116:L121 H123:L128 H130:L135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
    <row r="2" spans="2:5" ht="15" x14ac:dyDescent="0.25">
      <c r="B2" s="159" t="s">
        <v>78</v>
      </c>
      <c r="C2" s="159"/>
    </row>
    <row r="3" spans="2:5" ht="7.95" customHeight="1" x14ac:dyDescent="0.25">
      <c r="B3" s="8"/>
      <c r="C3" s="8"/>
    </row>
    <row r="4" spans="2:5" ht="55.95" customHeight="1" x14ac:dyDescent="0.25">
      <c r="B4" s="160" t="s">
        <v>46</v>
      </c>
      <c r="C4" s="160"/>
    </row>
    <row r="5" spans="2:5" ht="7.95" customHeight="1" x14ac:dyDescent="0.2">
      <c r="B5" s="9"/>
      <c r="C5" s="9"/>
    </row>
    <row r="6" spans="2:5" s="10" customFormat="1" ht="25.95" customHeight="1" x14ac:dyDescent="0.25">
      <c r="B6" s="76" t="s">
        <v>61</v>
      </c>
      <c r="C6" s="55" t="s">
        <v>81</v>
      </c>
    </row>
    <row r="7" spans="2:5" s="10" customFormat="1" ht="25.95" customHeight="1" x14ac:dyDescent="0.25">
      <c r="B7" s="76" t="s">
        <v>79</v>
      </c>
      <c r="C7" s="55" t="s">
        <v>82</v>
      </c>
    </row>
    <row r="8" spans="2:5" s="10" customFormat="1" ht="25.95" customHeight="1" x14ac:dyDescent="0.25">
      <c r="B8" s="75" t="s">
        <v>77</v>
      </c>
      <c r="C8" s="56" t="s">
        <v>88</v>
      </c>
    </row>
    <row r="9" spans="2:5" s="10" customFormat="1" ht="25.95" customHeight="1" x14ac:dyDescent="0.3">
      <c r="B9" s="64" t="s">
        <v>62</v>
      </c>
      <c r="C9" s="12" t="s">
        <v>15</v>
      </c>
    </row>
    <row r="10" spans="2:5" s="10" customFormat="1" ht="25.95" customHeight="1" x14ac:dyDescent="0.25">
      <c r="B10" s="11"/>
      <c r="C10" s="85"/>
      <c r="E10" s="77" t="s">
        <v>80</v>
      </c>
    </row>
    <row r="11" spans="2:5" s="10" customFormat="1" ht="25.95" customHeight="1" x14ac:dyDescent="0.25">
      <c r="B11" s="11"/>
      <c r="C11" s="84" t="s">
        <v>44</v>
      </c>
    </row>
    <row r="12" spans="2:5" s="10" customFormat="1" ht="25.95" customHeight="1" x14ac:dyDescent="0.25">
      <c r="B12" s="64" t="s">
        <v>63</v>
      </c>
      <c r="C12" s="79" t="s">
        <v>28</v>
      </c>
    </row>
    <row r="13" spans="2:5" s="10" customFormat="1" ht="25.95" customHeight="1" x14ac:dyDescent="0.25">
      <c r="B13" s="11"/>
      <c r="C13" s="79" t="s">
        <v>29</v>
      </c>
    </row>
    <row r="14" spans="2:5" s="10" customFormat="1" ht="25.95" customHeight="1" x14ac:dyDescent="0.25">
      <c r="B14" s="11"/>
      <c r="C14" s="79" t="s">
        <v>30</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CL_Mast_von_Rindern_P_2021</dc:title>
  <dc:creator/>
  <cp:lastModifiedBy/>
  <dcterms:created xsi:type="dcterms:W3CDTF">2006-09-16T00:00:00Z</dcterms:created>
  <dcterms:modified xsi:type="dcterms:W3CDTF">2020-10-30T15:38:45Z</dcterms:modified>
</cp:coreProperties>
</file>