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4808" windowHeight="8016"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Audit'!$A$1:$M$32</definedName>
    <definedName name="Print_Area" localSheetId="2">Checkliste!$A$1:$N$128</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57" i="7" l="1"/>
  <c r="B57" i="7" s="1"/>
  <c r="D57" i="7" l="1"/>
  <c r="C83" i="7" l="1"/>
  <c r="B83" i="7" s="1"/>
  <c r="D83" i="7" l="1"/>
  <c r="B2" i="7"/>
  <c r="C28" i="7" l="1"/>
  <c r="B28" i="7" s="1"/>
  <c r="D28" i="7" l="1"/>
  <c r="C14" i="7"/>
  <c r="B14" i="7" s="1"/>
  <c r="D14" i="7" l="1"/>
  <c r="C13" i="7"/>
  <c r="D13" i="7" s="1"/>
  <c r="B13" i="7" l="1"/>
  <c r="C81" i="7" l="1"/>
  <c r="D81" i="7" s="1"/>
  <c r="C82" i="7"/>
  <c r="B82" i="7" s="1"/>
  <c r="B81" i="7" l="1"/>
  <c r="D82" i="7"/>
  <c r="B2" i="1"/>
  <c r="B2" i="2" l="1"/>
  <c r="C77" i="7" l="1"/>
  <c r="B77" i="7" s="1"/>
  <c r="D77" i="7" l="1"/>
  <c r="C42" i="7"/>
  <c r="B42" i="7" s="1"/>
  <c r="C41" i="7"/>
  <c r="B41" i="7" s="1"/>
  <c r="D42" i="7" l="1"/>
  <c r="D41" i="7"/>
  <c r="C89" i="7" l="1"/>
  <c r="B89" i="7" s="1"/>
  <c r="C88" i="7"/>
  <c r="B88" i="7" s="1"/>
  <c r="C90" i="7"/>
  <c r="B90" i="7" s="1"/>
  <c r="C91" i="7"/>
  <c r="B91" i="7" s="1"/>
  <c r="C84" i="7"/>
  <c r="B84" i="7" s="1"/>
  <c r="C70" i="7"/>
  <c r="B70" i="7" s="1"/>
  <c r="C71" i="7"/>
  <c r="B71" i="7" s="1"/>
  <c r="C72" i="7"/>
  <c r="B72" i="7" s="1"/>
  <c r="C69" i="7"/>
  <c r="B69" i="7" s="1"/>
  <c r="C73" i="7"/>
  <c r="B73" i="7" s="1"/>
  <c r="C74" i="7"/>
  <c r="B74" i="7" s="1"/>
  <c r="C75" i="7"/>
  <c r="B75" i="7" s="1"/>
  <c r="C60" i="7"/>
  <c r="B60" i="7" s="1"/>
  <c r="C61" i="7"/>
  <c r="B61" i="7" s="1"/>
  <c r="C62" i="7"/>
  <c r="D62" i="7" s="1"/>
  <c r="C63" i="7"/>
  <c r="B63" i="7" s="1"/>
  <c r="C64" i="7"/>
  <c r="D64" i="7" s="1"/>
  <c r="C65" i="7"/>
  <c r="D65" i="7" s="1"/>
  <c r="D91" i="7" l="1"/>
  <c r="D90" i="7"/>
  <c r="D72" i="7"/>
  <c r="D89" i="7"/>
  <c r="D84" i="7"/>
  <c r="D88" i="7"/>
  <c r="D71" i="7"/>
  <c r="D70" i="7"/>
  <c r="D69" i="7"/>
  <c r="D73" i="7"/>
  <c r="D74" i="7"/>
  <c r="D63" i="7"/>
  <c r="D60" i="7"/>
  <c r="D75" i="7"/>
  <c r="D61" i="7"/>
  <c r="B62" i="7"/>
  <c r="B65" i="7"/>
  <c r="B64" i="7"/>
  <c r="C43" i="7" l="1"/>
  <c r="B43" i="7" s="1"/>
  <c r="C44" i="7"/>
  <c r="B44" i="7" s="1"/>
  <c r="C45" i="7"/>
  <c r="B45" i="7" s="1"/>
  <c r="C46" i="7"/>
  <c r="D46" i="7" s="1"/>
  <c r="C47" i="7"/>
  <c r="D47" i="7" s="1"/>
  <c r="C48" i="7"/>
  <c r="B48" i="7" s="1"/>
  <c r="C49" i="7"/>
  <c r="B49" i="7" s="1"/>
  <c r="C50" i="7"/>
  <c r="B50" i="7" s="1"/>
  <c r="C51" i="7"/>
  <c r="B51" i="7" s="1"/>
  <c r="C52" i="7"/>
  <c r="B52" i="7" s="1"/>
  <c r="C53" i="7"/>
  <c r="D53" i="7" s="1"/>
  <c r="C54" i="7"/>
  <c r="B54" i="7" s="1"/>
  <c r="C55" i="7"/>
  <c r="B55" i="7" s="1"/>
  <c r="C56" i="7"/>
  <c r="B56" i="7" s="1"/>
  <c r="C58" i="7"/>
  <c r="B58" i="7" s="1"/>
  <c r="C59" i="7"/>
  <c r="B59" i="7" s="1"/>
  <c r="C66" i="7"/>
  <c r="B66" i="7" s="1"/>
  <c r="C67" i="7"/>
  <c r="B67" i="7" s="1"/>
  <c r="C27" i="7"/>
  <c r="B27" i="7" s="1"/>
  <c r="C29" i="7"/>
  <c r="D29" i="7" s="1"/>
  <c r="C18" i="7"/>
  <c r="B18" i="7" s="1"/>
  <c r="C19" i="7"/>
  <c r="B19" i="7" s="1"/>
  <c r="C11" i="7"/>
  <c r="B11" i="7" s="1"/>
  <c r="C12" i="7"/>
  <c r="B12" i="7" s="1"/>
  <c r="C15" i="7"/>
  <c r="B15" i="7" s="1"/>
  <c r="C16" i="7"/>
  <c r="D16" i="7" s="1"/>
  <c r="C17" i="7"/>
  <c r="D17" i="7" s="1"/>
  <c r="D58" i="7" l="1"/>
  <c r="D52" i="7"/>
  <c r="B53" i="7"/>
  <c r="D51" i="7"/>
  <c r="D59" i="7"/>
  <c r="D50" i="7"/>
  <c r="D49" i="7"/>
  <c r="D48" i="7"/>
  <c r="D67" i="7"/>
  <c r="D56" i="7"/>
  <c r="D15" i="7"/>
  <c r="D55" i="7"/>
  <c r="D54" i="7"/>
  <c r="D18" i="7"/>
  <c r="D44" i="7"/>
  <c r="D45" i="7"/>
  <c r="B47" i="7"/>
  <c r="B46" i="7"/>
  <c r="D43" i="7"/>
  <c r="D66" i="7"/>
  <c r="D11" i="7"/>
  <c r="D12" i="7"/>
  <c r="D27" i="7"/>
  <c r="B29" i="7"/>
  <c r="D19" i="7"/>
  <c r="B17" i="7"/>
  <c r="B16" i="7"/>
  <c r="C26" i="7" l="1"/>
  <c r="B26" i="7" s="1"/>
  <c r="C30" i="7"/>
  <c r="B30" i="7" s="1"/>
  <c r="D26" i="7" l="1"/>
  <c r="D30" i="7"/>
  <c r="C21" i="7" l="1"/>
  <c r="D21" i="7" s="1"/>
  <c r="C22" i="7"/>
  <c r="D22" i="7" s="1"/>
  <c r="C130" i="7"/>
  <c r="B130" i="7" s="1"/>
  <c r="C129" i="7"/>
  <c r="B129" i="7" s="1"/>
  <c r="C128" i="7"/>
  <c r="D128" i="7" s="1"/>
  <c r="C127" i="7"/>
  <c r="D127" i="7" s="1"/>
  <c r="C126" i="7"/>
  <c r="B126" i="7" s="1"/>
  <c r="C123" i="7"/>
  <c r="D123" i="7" s="1"/>
  <c r="C122" i="7"/>
  <c r="B122" i="7" s="1"/>
  <c r="C121" i="7"/>
  <c r="D121" i="7" s="1"/>
  <c r="C120" i="7"/>
  <c r="D120" i="7" s="1"/>
  <c r="C119" i="7"/>
  <c r="D119" i="7" s="1"/>
  <c r="C116" i="7"/>
  <c r="D116" i="7" s="1"/>
  <c r="C115" i="7"/>
  <c r="B115" i="7" s="1"/>
  <c r="C114" i="7"/>
  <c r="D114" i="7" s="1"/>
  <c r="C113" i="7"/>
  <c r="D113" i="7" s="1"/>
  <c r="C112" i="7"/>
  <c r="B112" i="7" s="1"/>
  <c r="C109" i="7"/>
  <c r="D109" i="7" s="1"/>
  <c r="C108" i="7"/>
  <c r="B108" i="7" s="1"/>
  <c r="C107" i="7"/>
  <c r="D107" i="7" s="1"/>
  <c r="C106" i="7"/>
  <c r="D106" i="7" s="1"/>
  <c r="C105" i="7"/>
  <c r="B105" i="7" s="1"/>
  <c r="C102" i="7"/>
  <c r="B102" i="7" s="1"/>
  <c r="C101" i="7"/>
  <c r="B101" i="7" s="1"/>
  <c r="C100" i="7"/>
  <c r="D100" i="7" s="1"/>
  <c r="C99" i="7"/>
  <c r="D99" i="7" s="1"/>
  <c r="C98" i="7"/>
  <c r="B98" i="7" s="1"/>
  <c r="C95" i="7"/>
  <c r="D95" i="7" s="1"/>
  <c r="C94" i="7"/>
  <c r="B94" i="7" s="1"/>
  <c r="C93" i="7"/>
  <c r="D93" i="7" s="1"/>
  <c r="C92" i="7"/>
  <c r="D92" i="7" s="1"/>
  <c r="C87" i="7"/>
  <c r="B87" i="7" s="1"/>
  <c r="B93" i="7" l="1"/>
  <c r="B109" i="7"/>
  <c r="B113" i="7"/>
  <c r="B121" i="7"/>
  <c r="B21" i="7"/>
  <c r="B92" i="7"/>
  <c r="B100" i="7"/>
  <c r="B116" i="7"/>
  <c r="B120" i="7"/>
  <c r="B128" i="7"/>
  <c r="B95" i="7"/>
  <c r="B99" i="7"/>
  <c r="B107" i="7"/>
  <c r="B123" i="7"/>
  <c r="B119" i="7"/>
  <c r="B127" i="7"/>
  <c r="B106" i="7"/>
  <c r="B114" i="7"/>
  <c r="B22" i="7"/>
  <c r="D87" i="7"/>
  <c r="D94" i="7"/>
  <c r="D130" i="7"/>
  <c r="D126" i="7"/>
  <c r="D129" i="7"/>
  <c r="D122" i="7"/>
  <c r="D112" i="7"/>
  <c r="D115" i="7"/>
  <c r="D105" i="7"/>
  <c r="D108" i="7"/>
  <c r="D102" i="7"/>
  <c r="D98" i="7"/>
  <c r="D101" i="7"/>
  <c r="C78" i="7" l="1"/>
  <c r="D78" i="7" s="1"/>
  <c r="C68" i="7"/>
  <c r="D68" i="7" s="1"/>
  <c r="C76" i="7"/>
  <c r="D76" i="7" s="1"/>
  <c r="C37" i="7"/>
  <c r="B37" i="7" s="1"/>
  <c r="C36" i="7"/>
  <c r="B36" i="7" s="1"/>
  <c r="C35" i="7"/>
  <c r="D35" i="7" s="1"/>
  <c r="C34" i="7"/>
  <c r="D34" i="7" s="1"/>
  <c r="B78" i="7" l="1"/>
  <c r="B68" i="7"/>
  <c r="B76" i="7"/>
  <c r="D36" i="7"/>
  <c r="D37" i="7"/>
  <c r="B35" i="7"/>
  <c r="B34" i="7"/>
  <c r="C33" i="7" l="1"/>
  <c r="C40" i="7"/>
  <c r="C23" i="7"/>
  <c r="C10" i="7"/>
  <c r="C20" i="7"/>
  <c r="D33" i="7" l="1"/>
  <c r="B33" i="7"/>
  <c r="D40" i="7"/>
  <c r="B40" i="7"/>
  <c r="D10" i="7"/>
  <c r="B10" i="7"/>
  <c r="D23" i="7"/>
  <c r="B23" i="7"/>
  <c r="D20" i="7"/>
  <c r="B20" i="7"/>
</calcChain>
</file>

<file path=xl/sharedStrings.xml><?xml version="1.0" encoding="utf-8"?>
<sst xmlns="http://schemas.openxmlformats.org/spreadsheetml/2006/main" count="446" uniqueCount="257">
  <si>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</si>
  <si>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</si>
  <si>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</si>
  <si>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</si>
  <si>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</si>
  <si>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</si>
  <si>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</si>
  <si>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</si>
  <si>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</si>
  <si>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</si>
  <si>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</si>
  <si>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</si>
  <si>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</si>
  <si>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</si>
  <si>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</si>
  <si>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</si>
  <si>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</si>
  <si>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</si>
  <si>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</si>
  <si>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</si>
  <si>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</si>
  <si>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</si>
  <si>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</si>
  <si>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</si>
  <si>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</si>
  <si>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</si>
  <si>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</si>
  <si>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</si>
  <si>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</si>
  <si>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</si>
  <si>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</si>
  <si>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</si>
  <si>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</si>
  <si>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</si>
  <si>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</si>
  <si>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</si>
  <si>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</si>
  <si>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</si>
  <si>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Wurden alle Korrekturmaßnahmen aus vergangenen Audits umgesetzt und damit die Abweichungen abgestellt?</t>
  </si>
  <si>
    <t>Prüfung der vorangegangenen Auditberichte</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</si>
  <si>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</si>
  <si>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</si>
  <si>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</si>
  <si>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</si>
  <si>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</si>
  <si>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</si>
  <si>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</si>
  <si>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</si>
  <si>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</si>
  <si>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</si>
  <si>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</si>
  <si>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</si>
  <si>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</si>
  <si>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</si>
  <si>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</si>
  <si>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</si>
  <si>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</si>
  <si>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</si>
  <si>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</si>
  <si>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</si>
  <si>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</si>
  <si>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</si>
  <si>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</si>
  <si>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</si>
  <si>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</si>
  <si>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</si>
  <si>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</si>
  <si>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</si>
  <si>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7.</t>
  </si>
  <si>
    <t>8.</t>
  </si>
  <si>
    <t>9.</t>
  </si>
  <si>
    <t>10.</t>
  </si>
  <si>
    <t>11.</t>
  </si>
  <si>
    <t>Titel der Checkliste:</t>
  </si>
  <si>
    <t>Einstellungen</t>
  </si>
  <si>
    <t>Betriebsname:</t>
  </si>
  <si>
    <t>&lt;- Hier nichts eintragen</t>
  </si>
  <si>
    <t>dd.mm.yyyy</t>
  </si>
  <si>
    <t>zzzzzz</t>
  </si>
  <si>
    <t>Aktuelle Anzahl Tiere</t>
  </si>
  <si>
    <t>Beschreibung / Nachweise / Belege</t>
  </si>
  <si>
    <t>Betriebsregistriernummer</t>
  </si>
  <si>
    <t>Betrieb / auditierter Standort</t>
  </si>
  <si>
    <t>Bemerkung</t>
  </si>
  <si>
    <t xml:space="preserve">Hiermit bestätige ich die Angaben zum Betrieb und zu Durchführung des Audits. Eine Kopie des Auditberichtes (mindestens dieses Deckblattes) und des Maßnahmenplans habe ich erhalten. </t>
  </si>
  <si>
    <t>Mastschwein</t>
  </si>
  <si>
    <t>Erkennt der Systemteilnehmer die Nutzungsbedingungen und Vorgaben der Zertifizierungsstelle an?</t>
  </si>
  <si>
    <t>2.3</t>
  </si>
  <si>
    <t>Wurden die Vorgaben zur Meldepflicht eingehalten?</t>
  </si>
  <si>
    <t>Informationen an den DTSchB bei entzogenen Zertifikaten, meldepflichtigen Krankheiten, Änderungen in der Tierhaltung oder Sabotagen/ Stalleinbrüchen.</t>
  </si>
  <si>
    <t>2.5</t>
  </si>
  <si>
    <t>Erfolgt mindestens alle 12 Monate eine dokumentierte Eigenkontrolle?</t>
  </si>
  <si>
    <t>Sind für Abweichungen, die in der Eigenkontrolle festgestellt wurden, Korrekturmaßnahmen sowie Fristen schriftlich festgelegt?</t>
  </si>
  <si>
    <t>Wurden festgelegte Korrekturmaßnahmen aus der Eigenkontrolle fristgerecht umgesetzt und dies dokumentiert?</t>
  </si>
  <si>
    <t>4.6</t>
  </si>
  <si>
    <t>Liegt ein gültiger Bestandsbetreuungsvertrag mit einem Tierarzt vor?</t>
  </si>
  <si>
    <t xml:space="preserve">Liegen die aktuellen Besuchsprotokolle des Tierarztes vor?
</t>
  </si>
  <si>
    <t>Liegen die Begehungsprotokolle tagesaktuell geführt auf dem Betrieb zur Einsicht bereit?</t>
  </si>
  <si>
    <t>2.1</t>
  </si>
  <si>
    <t>Liegen alle notwendigen Aufzeichnungen und Dokumente für eine Berechnung des Warenflusses (Tierzu- und -abgänge) zur Einsicht bereit?</t>
  </si>
  <si>
    <t>Alle Schweine müssen auf allen Stufen in den Lieferpapieren und Rechnungen immer eindeutig mit Bezug auf das Tierschutzlabel „Für Mehr Tierschutz“ gekennzeichnet werden.</t>
  </si>
  <si>
    <t>Ergab eine Berechnung von zugekauften, aufgezogenen und verkauften Tieren keinen Grund zur Beanstandung?</t>
  </si>
  <si>
    <t>Berechnung seit letztem Audit an Hand der Zu- und Verkaufsbelege und der Verlustzahlen. 
Bei Parallelhaltung: Abgleich mit weiteren Bestandsregistern und Prüfung auf Plausibilität. 
Aus den letzten Dokumenten ist keine Plausibilität der Warenströme abzuleiten = K.O.</t>
  </si>
  <si>
    <t>2</t>
  </si>
  <si>
    <t>Werden die gesetzlichen Vorgaben augenscheinlich eingehalten?</t>
  </si>
  <si>
    <t>2.6</t>
  </si>
  <si>
    <t>Verfügt/verfügen der Betriebsleiter oder die auf dem Betrieb für die Tierhaltung hauptverantwortliche/n Person/en über mindestens eine der folgenden Qualifikationen?</t>
  </si>
  <si>
    <t>Stellt/stellen der Betriebsleiter oder die auf dem Betrieb für die Tierhaltung hauptverantwortliche/n Person/en sicher, dass alle Personen, die zur Betreuung und Kontrolle der Tiere beschäftigt sind, entsprechend ihrer Aufgaben fachgerecht geschult oder unterwiesen worden sind?</t>
  </si>
  <si>
    <t>Es ist dafür Sorge zu tragen, dass Unterweisungen sprachlich und inhaltlich verstanden worden sind. Unterweisungen sind  zu dokumentieren (Datum, Name der unterweisenden und unterwiesenen Person/en, Thema).</t>
  </si>
  <si>
    <t>2.7</t>
  </si>
  <si>
    <t>Nimmt der Betriebsleiter oder die auf dem Betrieb für die Tierhaltung hauptverantwortliche Person alle zwei Kalenderjahre an einer Fortbildung mit den Themenbereichen Tierverhalten, Tierschutz und/oder Tierhaltung von Mastschweinen teil?</t>
  </si>
  <si>
    <t>3.1</t>
  </si>
  <si>
    <t>Findet keine Parallelhaltung statt bzw. liegt eine Ausnahmegenehmigung (ANG) für "ausnahmsweise gestattete Parallelhaltung" vor?</t>
  </si>
  <si>
    <t>Kombinationen verschiedener Produktionsstandards einer Nutzungsart innerhalb eines teilnehmenden Betriebes ohne Vorliegen einer ANG durch den DTSchB = K.O.</t>
  </si>
  <si>
    <t xml:space="preserve">Vermarktung von Tieren aus einer Tierhaltung, deren Anforderungen nicht den TSL-Anforderungen entspricht = K.O. </t>
  </si>
  <si>
    <t>Bei Parallelhaltung: Werden Tiere, welche unter einem anderen Standard als dem TSL-System gehalten werden, nicht mit dem TSL vermarktet?</t>
  </si>
  <si>
    <t>Bei Parallelhaltung: Werden die Bedingungen für eine ANG eingehalten?</t>
  </si>
  <si>
    <t>Vermarktung von Tieren der Einstiegsstufe als Tiere der Premiumstufe vermarkten = K.O.</t>
  </si>
  <si>
    <t>Werden Tiere der Einstiegsstufe nicht als Tiere aus der Premiumstufe vermarktet?</t>
  </si>
  <si>
    <t>4.1</t>
  </si>
  <si>
    <t>Wird die max. Bestandesobergrenze eingehalten?</t>
  </si>
  <si>
    <t xml:space="preserve">&gt; 3.000 Mastschweineplätze = K.O. </t>
  </si>
  <si>
    <t>4.2</t>
  </si>
  <si>
    <t xml:space="preserve">Wird auf die Einstallung kupierter Schweine verzichtet? </t>
  </si>
  <si>
    <t>4.3</t>
  </si>
  <si>
    <t>Im Falle einer Strukturierung der Bucht durch eine erhöhte Ebene: Ist die Fläche der erhöhten Ebene max. zu 50 % an das vorgeschriebene Platzangebot angerechnet und macht diese nicht mehr als 40 % der gesamten nutzbaren Fläche aus?</t>
  </si>
  <si>
    <t>4.4</t>
  </si>
  <si>
    <t>Einsatz von GVO-haltigen Futtermitteln = K.O.</t>
  </si>
  <si>
    <t>Entspricht das Tier-Fressplatz-Verhältnis den Anforderungen?</t>
  </si>
  <si>
    <t>Ist jeder Fressplatz frei zugänglich und breit genug?</t>
  </si>
  <si>
    <t>Entspricht die Anzahl der funktionsfähigen Tränkeplätze den Anforderungen?</t>
  </si>
  <si>
    <t>Entspricht die Anzahl der funktionsfähigen offenen Tränkeplätze den Anforderungen?</t>
  </si>
  <si>
    <t>Mind. 1 offene Tränke pro Bucht. Tier-Tränkeplatzverhältnis 36:1.</t>
  </si>
  <si>
    <t>4.5</t>
  </si>
  <si>
    <t>Sind die Schadgaskonzentrationen in Bereichen, die die Gesundheit der Tiere nicht beeinträchtigen?</t>
  </si>
  <si>
    <t xml:space="preserve">Sensorische Schätzung. Falls die sensorische Bewertung des Stallklimas während des Audits auffällig ist, muss eine technische Messung erfolgen. </t>
  </si>
  <si>
    <t>Falls eine technische Messung durchgeführt wird: Werden bei Ammoniak-Werten über 10 ppm mit dem DTSchB Maßnahmen besprochen?</t>
  </si>
  <si>
    <t>z. B. Überprüfung durch Stallklimaexperten</t>
  </si>
  <si>
    <t>Sind funktionsfähige Einrichtungen zur Luftkühlung oder andere Kühlungsmöglichkeiten vorhanden?</t>
  </si>
  <si>
    <t>vor allem im Sommerhalbjahr (Anfang April bis Ende Oktober)</t>
  </si>
  <si>
    <t xml:space="preserve">Werden Schweine, die durch eine Verletzung oder Erkrankung sichtbar in ihrem Allgemeinbefinden gestört sind, oder Einzeltiere, die nicht in der Lage sind, selbstständig ausreichend Wasser und/oder Futter aufzunehmen, abgesondert, entsprechend versorgt, behandelt oder tierschutzgerecht getötet? </t>
  </si>
  <si>
    <t>Sind ausreichend Krankenbuchten vorhanden bzw. werden sie bei Bedarf genutzt?</t>
  </si>
  <si>
    <t>Sind die Tränken und das Futter in den Krankenbuchten jederzeit für alle Tiere erreichbar?</t>
  </si>
  <si>
    <t xml:space="preserve">Wird am staatlichen Antibiotikamonitoring teilgenommen und Einsicht in die Aufzeichnungen gewährt? </t>
  </si>
  <si>
    <t xml:space="preserve">Werden Antibiotika nur nach tierärztlicher Indikation und nicht zur Prophylaxe eingesetzt? </t>
  </si>
  <si>
    <t>Werden Antibiotika, die bei &gt; 30 % der Tiere angewendet werden sollen, nur nach Resistenztest angewendet?</t>
  </si>
  <si>
    <t>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t>
  </si>
  <si>
    <t>Wird auf Reserveantibiotika für die Humanmedizin verzichtet?</t>
  </si>
  <si>
    <t>5.1</t>
  </si>
  <si>
    <t>Voll perforierte Stallsysteme sind nicht erlaubt</t>
  </si>
  <si>
    <t>Falls Außenklimastall: Gibt es unterschiedliche Klimazonen zur Etablierung von Funktionsbereichen?</t>
  </si>
  <si>
    <t xml:space="preserve">Falls Außenklimastall: Sind die offenen Seitenflächen dauerhaft geöffnet? </t>
  </si>
  <si>
    <t>Ein Verschluss darf zeitweise ausschließlich durch ein Windbrechnetz erfolgen, wenn die Witterungsverhältnisse die Tiergesundheit beeinträchtigen könnten. 
Die Zeit und Dauer des Verschlusses ist in allen Fällen mit Angabe des Grundes zu dokumentieren. 
Das Windbrechnetz muss dabei jederzeit luft- und lichtdurchlässig sein.</t>
  </si>
  <si>
    <t>5.2</t>
  </si>
  <si>
    <t>Werden die Mindestflächen im Stall pro Tier eingehalten?</t>
  </si>
  <si>
    <t>Werden die Mindestflächen für den Liegebereich pro Tier eingehalten?</t>
  </si>
  <si>
    <t>5.3</t>
  </si>
  <si>
    <t>Wird ausreichend geeignetes organisches Material in Raufen oder anderen Behältnissen zur freien Verfügung angeboten?</t>
  </si>
  <si>
    <t>Wird ausreichend weiteres geeignetes org. Material zur Beschäftigung angeboten?</t>
  </si>
  <si>
    <t>z.B. aufgehängte Hanfseile, aufgehängte Weichholzbalken, Hebelbalken aus Weichholz. 
Verhältnis von max. 12 Tieren pro Beschäftigungsmaterial oder -platz .</t>
  </si>
  <si>
    <t>Wird das Beschäftigungsmaterial so angeboten, dass es von den Tieren am Boden bearbeitet werden kann?</t>
  </si>
  <si>
    <t xml:space="preserve">Wird im Notfall weiteres kau- und abschluckbares organische Material angeboten? </t>
  </si>
  <si>
    <t>Notfall bedeutet, wenn Schwanz-, Ohren oder Flankenbeißen auftreten oder schon erste Anzeichen davon beobachtet werden.</t>
  </si>
  <si>
    <t>Sind immer mind. 3 verschiedene organische kau- und abschluckbare Materialien auf dem Betrieb vorrätig, die nicht dem üblicherweise zur Verfügung stehenden langfaserigen Beschäftigungsmaterial entsprechen?</t>
  </si>
  <si>
    <t>Ist den Tieren eine Möglichkeit zum Scheuern  gegeben?</t>
  </si>
  <si>
    <t>z.B. in Form von Bürsten, Scheuerbaum oder angerauter aber verletzungssicherer Fläche (Fußmatten)</t>
  </si>
  <si>
    <t>7.1</t>
  </si>
  <si>
    <t>Abprüfen anhand des Bestandsregisters;
bei kontiuerlicher Belegung: Berechnung 2x pro Jahr. Nachweis über die erfolgte Beratung muss bei Überschreitung der 3 %-Grenze vorliegen und Gegenmaßnahmen müssen dokumentiert werden.</t>
  </si>
  <si>
    <t>Wird bei kurzen Schwänzen oder Schwanzverletzungen bei &gt; 5 % des Durchgang  umgehend eine Beratung durch den Berater des DTSchB in Anspruch genommen?</t>
  </si>
  <si>
    <t xml:space="preserve">Als Bemessungsgrundlage zählt die Anzahl der Mastläufer, die mit intaktem Schwanz in die Mast eingestallt werden. Eine schwere Schwanzverletzung liegt vor, wenn der Schwanz offene Verletzungen (d.h. größere Kratzer), vereiterte Wunden, subkutane Eiterherde oder nekrotische Veränderungen aufweist.
Nachweis über die erfolgte Beratung muss bei Überschreitung der 5 %-Grenze vorliegen und Gegenmaßnahmen müssen dokumentiert werden. </t>
  </si>
  <si>
    <t>Bei kontiuerlicher Belegung: Berechnung 2x pro Jahr. Nachweis über die erfolgte Beratung muss bei Überschreitung der 20 %-Grenze vorliegen und Gegenmaßnahmen müssen dokumentiert werden.</t>
  </si>
  <si>
    <t>8.1.1</t>
  </si>
  <si>
    <t>Mastläufer: Wird eine geplante Transportstrecke von max. 200 km nicht überschritten?</t>
  </si>
  <si>
    <t>Berechnung der geplanten Transportstrecke</t>
  </si>
  <si>
    <t>Mastläufer: Wird eine geplante Transportdauer von max. vier Stunden nicht überschritten?</t>
  </si>
  <si>
    <t>Berechnung der geplanten Transportdauer</t>
  </si>
  <si>
    <t>8.1.2</t>
  </si>
  <si>
    <t>8.1.3</t>
  </si>
  <si>
    <t>Das Treiben beim Entladen der Tiere muss ruhig und unter Nutzung des Herdentriebes erfolgen. Schmerzinduzierendes Treiben (z.B. Einsatz von elektrischen Treibstöcken, Schläge) ist verboten.
Dokumentation muss vorhanden sein.</t>
  </si>
  <si>
    <t>8.2.1</t>
  </si>
  <si>
    <t>Berechnung der geplanten Transportdauer
Der Transport beginnt mit dem Beladen des ersten TSL-Tieres und endet mit der Ankunft am Schlachtunternehmen.</t>
  </si>
  <si>
    <t>8.2.3</t>
  </si>
  <si>
    <t>8.2.2</t>
  </si>
  <si>
    <t>Werden diese Kühlungsmöglichkeiten bei Bedarf eingesetzt?</t>
  </si>
  <si>
    <t>4.8</t>
  </si>
  <si>
    <t>5.4</t>
  </si>
  <si>
    <t>Das Treiben beim Entladen der Tiere muss ruhig und unter Nutzung des Herdentriebes erfolgen. Schmerzinduzierendes Treiben (z.B. Einsatz von elektrischen Treibstöcken, Schläge) ist verboten.
Dokumentation muss vorliegen.</t>
  </si>
  <si>
    <t>Dokumentation muss vorliegen.</t>
  </si>
  <si>
    <t xml:space="preserve">Anerkannt werden Fortbildungen, die vom DTSchB durchgeführt werden, sowie von externen Veranstaltern. 
Fortbildungsbestätigungen müssen vorliegen und mind. folgende Informationen enthalten: Titel der Veranstaltung mit Nennung der Tier- und Nutzungsart, Namen und fachlichen Hintergrund der Referenten, Namen des Teilnehmers, Ort, Datum und Dauer der Veranstaltung. E-Learning-Module werden anerkannt, wenn sie mindestens 2 Stunden dauern. </t>
  </si>
  <si>
    <t>4.7</t>
  </si>
  <si>
    <t xml:space="preserve">Falls Außenklimastall: Ist der Boden entweder planbefestig oder verfügt er über Teilspalten? </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</si>
  <si>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</si>
  <si>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</si>
  <si>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Zugang zu allen Betriebseinheiten (sofern nicht in der ANG abwechend angegeben); unterschiedliche Ohrmarken für TSL- und Nicht-TSL-Tiere; getrennte Bestandsregister für alle Betriebseinheiten (während jedes Audits werden die Bestandsregister aller Betriebseinheiten durch den Auditor auf Plausibilität geprüft), explizite Kennzeichnung auf ausgehenden Lieferscheinen als TSL- bzw. Nicht-TSL-Tiere.</t>
  </si>
  <si>
    <t>z.B. Verletzungen, Lahmheiten, Immobilität, Apathie, Anzeichen von Schmerzen, Abmagerung, Symptome von Infektionserkrankungen, Abweichungen vom Normalverhalten</t>
  </si>
  <si>
    <t xml:space="preserve">Tier-Fressplatz-Verhältnis rationiert: 1:1; ad libitum (trocken): max. 3:1 (in Gruppen mit bis zu 29 Tieren) oder max. 4:1 (in Gruppen ab 30 Tieren; ad libitum (brei): 8:1.  </t>
  </si>
  <si>
    <t>Mind. 2 Tränken pro Bucht (1 Tränke mind. 1 m Abstand vom Trog).</t>
  </si>
  <si>
    <t xml:space="preserve">Werden die Platzanforderungen für Krankenbuchten erfüllt? </t>
  </si>
  <si>
    <t>Sollte ein Betrieb aufgrund seiner zu niedrigen Bestandstierzahl nicht am staatlichen Antibiotikamonitoring teilnehmen können, kann er ebenfalls Einsicht in seine Daten der QS-Antibiotika-Datenbank gewähren. 
Sollte der Betrieb an keinem offiziellen Antibiotikamonitoring teilnehmen, ist er verpflichtet, in die Behandlungsdokumentation des Tierarztes (Anwendungs- und Abgabebelege) Einblick zu gewähren.</t>
  </si>
  <si>
    <t>Falls Außenklimastall: Ist der Liegebereich zugluftfrei, planbefestigt, flächendeckend eingestreut und trocken?</t>
  </si>
  <si>
    <t xml:space="preserve">Flächendeckend bedeutet, dass auch bei inhomogener Verteilung der Einstreu die Gesamtmenge für eine Bedeckung des Liegebereichs ausreicht. Zum Trockenhalten darf der Liegebereich ein leichtes Gefälle und/oder eine Drainage aufweisen (Perforationsanteil max. 3 %). </t>
  </si>
  <si>
    <t>Ein Kontrollgang (Breite maximal 1,2 m) zwischen den Öffnungsflächen und dem Aufenthaltsbereich der Tiere ist zulässig.</t>
  </si>
  <si>
    <t xml:space="preserve">Für Betriebe, die seit dem 01.01.2021 erstzertifziert wurden:
&lt; 50 kg      0,65 m² je Tier                                                                    50-120 kg   1,3  m² je Tier                                                                        &gt; 120 kg     2,1  m² je Tier  
Für Betriebe, die bis zum 31.12.2020 erstzertifziert wurden:
&lt; 40 kg     0,55 m² je Tier                                                                    40-120 kg  1,1  m² je Tier                                                                        &gt; 120 kg    1,6  m² je Tier                                                       </t>
  </si>
  <si>
    <t>Nur relevant für Betriebe, die seit dem 01.01.2021 erstzertfiziert wurden:
&lt; 50 kg      0,25 m² je Tier
50-120 kg   0,60 m² je Tier
&gt; 120 kg    0,90 m² je Tier 
Die Bemessung des Liegebereiches erfolgt grundsätzlich exklusive evtl. Einrichtungen, d.h. den Tieren müssen die vorgegebenen Flächenmaße als Liegefläche uneingeschränkt zur Verfügung stehen.</t>
  </si>
  <si>
    <t>7.2</t>
  </si>
  <si>
    <t>7.3</t>
  </si>
  <si>
    <t>7.4</t>
  </si>
  <si>
    <t>Mastläufer: Erfolgt beim Entladen eine Dokumentation der Kontrolle, ob die Transportfahrzeuge flächendeckend eingestreut sind?</t>
  </si>
  <si>
    <t>Mastläufer: Erfolgt beim Entladen eine Dokumentation der Kontrolle, ob das Treiben der Tiere ohne schmerzinduzierendes Treiben erfolgt?</t>
  </si>
  <si>
    <t>Schlachtschweine: Wird eine geplante Transportstrecke von max. 200 km nicht überschritten?</t>
  </si>
  <si>
    <t xml:space="preserve">Schlachtschweine: Erfolgt beim Aufladen eine Dokumentation der Kontrolle, dass die Außentemperatur &lt; 30° C beträgt bzw. ob das Transportfahrtzeug mit einer funktionsfähigen Klimamanlage ausgestattet ist? </t>
  </si>
  <si>
    <t>Schlachtschweine: Erfolgt beim Aufladen eine Dokumentation der Kontrolle, ob das Treiben der Tiere ohne schmerzinduzierendes Treiben erfolgt?</t>
  </si>
  <si>
    <t>Schlachtschweine: Wird eine geplante Transportdauer von max. vier Stunden nicht überschritten?</t>
  </si>
  <si>
    <t>Schlachtschweine: Erfolgt beim Aufladen eine Dokumentation der Kontrolle, ob die Transportfahrzeuge flächendeckend eingestreut sind?</t>
  </si>
  <si>
    <t>Werden bei Tierverlusten von &gt; 3 % pro Durchgang der bestandsbetreuende Tierarzt eingeschaltet, die Verluste dem DTSchB gemeldet und Gegenmaßnahmen ergriffen?</t>
  </si>
  <si>
    <t>Werden bei mittel- bis höchstgradigen Lungenbefunden bei &gt; 20 % des Durchgangs der bestandsbetreuende Tierarzt eingeschaltet und Gegenmaßnahmen ergriffen?</t>
  </si>
  <si>
    <t>Gültig ab: 01.01.2023</t>
  </si>
  <si>
    <t>Wenn der Betrieb bis zum 31.12.2017 erstzertifiziert wurde: Es werden Schweine eingestallt/gehalten, denen mehr als 1/3 der Schwanzlänge kupiert wurde und/oder es wird nicht in mindestens einer Gruppe das Halten von Schweinen mit unkupierten Schwänzen erprobt = K.O.
Wenn der Betrieb seit dem 01.01.2021 erstzertifiziert wurde: Es werden Schweine mit kupierten Schwänzen eingestallt/gehalten = K.O.</t>
  </si>
  <si>
    <t>Werden Schweine in Betrieben, die seit dem 01.01.2021 zertfiziert wurden, ausschließlich in Außenklimaställen gehalten?</t>
  </si>
  <si>
    <t>RL Zert 2023
3.2</t>
  </si>
  <si>
    <t xml:space="preserve">RL Zert 2023
3.3
</t>
  </si>
  <si>
    <t>Erkennt der Systemteilnehmer die Nutzungsbedingungen und Vorgaben des Labelgebers an?</t>
  </si>
  <si>
    <t>Ist die Betriebsbeschreibung vollständig und aktuell?</t>
  </si>
  <si>
    <t>Abgleich der Betriebsbeschreibung, ggf. Korrektur bei betrieblichen Veränderungen</t>
  </si>
  <si>
    <t>RL Zert 2023
6.4.2</t>
  </si>
  <si>
    <t>Werden die an ANG bzw. BiB geknüpften Auflagen eingehalten?</t>
  </si>
  <si>
    <t>RL Zert 2023
6</t>
  </si>
  <si>
    <t>2.4</t>
  </si>
  <si>
    <t>Weisen die Tiere keine erkennbaren Zeichen auf, die auf eine Störung des Allgemeinbefindens des Gesamtbestandes hinweisen?</t>
  </si>
  <si>
    <t xml:space="preserve">Werden bei Störungen des Allgemeinbefindens wirksame Gegenmaßnahmen ergriffen und protokolliert? </t>
  </si>
  <si>
    <t>Dem Tier muss es möglich sein, eine physiologische Körperhaltung einzunehmen.</t>
  </si>
  <si>
    <t>z.B. Wasservernebelung durch Hochdruck/Besprühung.
Eine automatische Regelung muss vorhanden sein, z.B. durch einen Temperatur- oder Luftfeuchtigkeitssensor.
In Ställen mit Auslauf muss eine aktive Kühlmöglichkeit durch Sprüheinrichtung/Duschen, Suhlen oder Ähnliches im Auslauf vorhanden sein. Eine automatische Regelung muss vorhanden sein, z.B. durch einen Temperatursensor. Im Stall müssen in diesem Fall keine zusätzlichen Einrichtungen zur Luftkühlung festinstalliert sein. 
In Außenklimaställen, deren Buchten direkt an eine offene Stallseite grenzen, müssen im Sommerhalbjahr (Anfang April bis Ende Oktober) ebenfalls Kühlmöglichkeiten vorhanden sein.</t>
  </si>
  <si>
    <t>Sind die Krankenbuchten in 2/3 der geforderten Fläche (Liegebereich) eingestreut?</t>
  </si>
  <si>
    <t>Falls Außenklimastall: Grenzt der Aufenthaltsbereich der Tiere direkt an die Offenfront?</t>
  </si>
  <si>
    <t>Als Außenklimaställe gelten Ställe mit einer weitgehend ungedämmten Gebäudehülle mit luft- und lichtdurchlässigen Außenwandbauteilen, welche den Schweinen Zugang zu verschiedenen Klimazonen und Außenklimareizen ermöglichen. Die Stalleinheiten müssen dabei an mind. einer Seite überwiegend offen (mind. zu 50 %) sein, um die Kriterien eines Außenklimastalles zu erfüllen. Das Dach des Stalles kann wärmegedämmt sein. Außenklimaställe müssen außerdem frei belüftet sein und im Falle hoher Temperaturen durch Zusatzlüftungen ergänzt werden.
Als Außenklimaställe werden auch Ställe mit Auslauf gerechnet.</t>
  </si>
  <si>
    <t>z.B. Stroh, Heu, Miscanthus, auch in Pelletform. Das Beschäftigungsmaterial muss in einem Verhältnis von max. 12 Tieren pro Beschäftigungsplatz an den Raufen oder anderen Behältnissen angeboten werden.
Falls im Liegebereich flächendeckend Stroh eingestreut wird, ist die Bereitstellung von weiteren Beschäftigungsmaterialien nicht verpflichtend.</t>
  </si>
  <si>
    <t>Sind die Buchten so ausgestaltet, dass sie den Schweinen eine Trennung von Liege- und Kotbereich ermöglichen?</t>
  </si>
  <si>
    <t xml:space="preserve">Platzanforderungen wie in Premiumstufe  
&lt;50 kg: 0,80 m² je Tier
50-120 kg: 1,50 m² je Tier 
&gt;120 kg: 2,30 m² je Tier </t>
  </si>
  <si>
    <t>Vorgaben des Tierschutzgesetzes, der TierSchNutzV mit den entsprechenden Ausführungshinweisen, des Arzneimittelgesetzes, der Verordnung EG 1099/2009 des Rates über den Schutz von Tieren zum Zeitpunkt der Tötung in Verbindung mit der deutschen TierSchlV und der TiersSchutzTrV in der jeweils gültigen Fassung.</t>
  </si>
  <si>
    <t>1 Dokumentenüberprüfung</t>
  </si>
  <si>
    <r>
      <t xml:space="preserve">Nachweis über einen gültigen Vertrag mit der Zertifizierungsgesellschaft wird im </t>
    </r>
    <r>
      <rPr>
        <b/>
        <sz val="10"/>
        <color theme="1"/>
        <rFont val="Arial"/>
        <family val="2"/>
      </rPr>
      <t>→Betriebsbeschreibungsbogen</t>
    </r>
    <r>
      <rPr>
        <sz val="10"/>
        <color theme="1"/>
        <rFont val="Arial"/>
        <family val="2"/>
      </rPr>
      <t xml:space="preserve"> bestätigt.</t>
    </r>
  </si>
  <si>
    <r>
      <t xml:space="preserve">Nachweis wird im </t>
    </r>
    <r>
      <rPr>
        <b/>
        <sz val="10"/>
        <color theme="1"/>
        <rFont val="Arial"/>
        <family val="2"/>
      </rPr>
      <t>→Betriebsbeschreibungsbogen</t>
    </r>
    <r>
      <rPr>
        <sz val="10"/>
        <color theme="1"/>
        <rFont val="Arial"/>
        <family val="2"/>
      </rPr>
      <t xml:space="preserve"> bestätigt.
Dieser enthält u.a. die Datenschutzerklärung und eine Einwilligung zur Dateneinsicht durch den DTSchB.</t>
    </r>
  </si>
  <si>
    <r>
      <t xml:space="preserve">Der Bestand muss mindestens 2x pro Jahr durch den betreuenden Tierarzt untersucht und der Tierhalter muss in Fragen der Hygiene, Impfprophylaxe und Gesunderhaltung beraten werden. Die Besuche müssen mindestens drei Monate auseinander liegen. Ein Besuchsprotokoll ist anzufertigen (z.B. </t>
    </r>
    <r>
      <rPr>
        <b/>
        <sz val="10"/>
        <color theme="1"/>
        <rFont val="Arial"/>
        <family val="2"/>
      </rPr>
      <t>→MU 10.1</t>
    </r>
    <r>
      <rPr>
        <sz val="10"/>
        <color theme="1"/>
        <rFont val="Arial"/>
        <family val="2"/>
      </rPr>
      <t>)</t>
    </r>
  </si>
  <si>
    <t>5 Tierbezogene Kriterien (TBK)</t>
  </si>
  <si>
    <t>6 Anforderungen an den Transport</t>
  </si>
  <si>
    <t>Reserveantibiotika für die Humanmedizin: Cephalosporine der 3. und 4. Generation und Fluorchinolone und Polypeptid-Antibiotika, siehe Richtlinie Anhang 9.1. Sie dürfen ausnahmsweise nur im Falle eines Therapienotstandes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 Sonderregelung, wenn Probe am lebenden Tier nicht möglich oder nicht sinnvoll.</t>
  </si>
  <si>
    <t>• eine erfolgreich abgeschlossene Ausbildung in den Berufen Landwirt, Tierwirt oder Tierpfleger. Dabei muss Erfahrung mit der Haltung von Schweinen oder die Teilnahme an zusätzlichen Fortbildungen oder Praktika in diesem Bereich nachgewiesen werden. 
• ein erfolgreich abgeschlossenes Studium der Landwirtschaft oder verwandter Fächer (z.B. Biologie und Tiermedizin) an einer Universität oder Fachhochschule. Dabei muss Erfahrung mit der Haltung von Schweinen oder die Teilnahme an zusätzlichen Fortbildungen oder Praktika in diesem Bereich nachgewiesen werden. 
• eine langjährige Praxis (mind. 3 Jahre) in der eigenverantwortlichen Haltung von Schweinen ohne tierschutzrechtliche Beanstandung, in Kombination mit einem Nachweis über die Teilnahme an einschlägigen Fortbildungen in diesem Bereich.</t>
  </si>
  <si>
    <t>Werden keine GVO-haltigen Futtermittel eingesetzt?</t>
  </si>
  <si>
    <t>Sind die Krankenbuchten als solche gekennzeichnet?</t>
  </si>
  <si>
    <t xml:space="preserve">Räumlich getrennt von den Mastbuchten; entsprechend den Anforderungen an Mastbuchten sofern nicht weiter geregelt; für mind. 4 % des Bestandes, Außenklima muss nicht vorgesehen sein. Eine Abtrennung eines Teilbereichs der Mastbucht als Krankenbucht für Tiere mit nicht-infektiösen Erkrankungen oder Verletzungen ist zulässig. </t>
  </si>
  <si>
    <t xml:space="preserve">Die Menge an Stroh muss ausreichend sein, um einen direkten Kontakt zwischen dem Tier und dem Boden zu verhindern. </t>
  </si>
  <si>
    <t xml:space="preserve">Wird der bestandsbetreuende Tierarzt eingeschaltet und werden Gegenmaßnahmen ergriffen, wenn bei &gt; 20 % der Tiere des Durchgangs die Lebern aufgrund von pathologischen Veränderungen verworfen wurden? </t>
  </si>
  <si>
    <t>2 Anforderungen an den Betrieb zur Teilnahme am Tierschutzlabel-System</t>
  </si>
  <si>
    <t>4 Allgemeine Anforderungen an den tierhaltenden Bereich</t>
  </si>
  <si>
    <t>3 Allgemeine Anforderungen an den tierhaltenden Betrieb</t>
  </si>
  <si>
    <t>2x pro Tag Kontrolle des Gesundheitszustandes durch den Tierbetreuer (geschult nach Kapitel 2.6). Werden Tiere beobachtet, die Krankheitssymptome zeigen (z.B. zittern, in der Bewegung eingeschränkt sind oder nicht selbstständig ausreichend Wasser und/oder Futter aufnehmen können), verletzt sind (z.B. blutende Wunden, Lahmheiten) oder Anzeichen für eine inadäquate Umgebungstemperatur zeigen (in Haufenlage liegen, zittern, hecheln), sind Gegenmaßnahmen einzuleiten und dies ist mit Angabe des Zustands und der eingeleiteten Gegenmaßnahmen zu protokollieren.</t>
  </si>
  <si>
    <t>Bei Außentemperaturen ab 30 °C ist kein Transport mehr zulässig. Ausgenommen sind Transporte, die mit Transportfahrzeugen durchgeführt werden, die mit einer funktionsfähigen Klimaanlage ausgestattet sind. 
Dokumentation muss vorliegen.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</si>
</sst>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sz val="10"/>
      <name val="Arial"/>
      <family val="2"/>
    </font>
    <font>
      <vertAlign val="superscript"/>
      <sz val="10"/>
      <color theme="1"/>
      <name val="Arial"/>
      <family val="2"/>
    </font>
    <font>
      <sz val="10"/>
      <color theme="1"/>
      <name val="Arial"/>
      <family val="2"/>
    </font>
    <font>
      <sz val="1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93">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19" fillId="0" borderId="0" xfId="0" applyFont="1" applyBorder="1" applyAlignment="1" applyProtection="1">
      <alignment vertical="center" wrapText="1"/>
      <protection locked="0"/>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vertical="center"/>
      <protection locked="0"/>
    </xf>
    <xf numFmtId="0" fontId="15" fillId="0" borderId="2" xfId="0" applyFont="1" applyBorder="1" applyAlignment="1" applyProtection="1">
      <alignment horizontal="center" vertical="center"/>
      <protection locked="0"/>
    </xf>
    <xf numFmtId="0" fontId="15" fillId="0" borderId="2" xfId="0" applyFont="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vertical="center"/>
      <protection locked="0"/>
    </xf>
    <xf numFmtId="0" fontId="8" fillId="0" borderId="6" xfId="0" applyFont="1" applyBorder="1" applyAlignment="1" applyProtection="1">
      <alignment horizontal="center" vertical="center"/>
      <protection locked="0"/>
    </xf>
    <xf numFmtId="0" fontId="8" fillId="0" borderId="6" xfId="0" applyFont="1" applyBorder="1" applyAlignment="1" applyProtection="1">
      <alignment vertical="center"/>
      <protection locked="0"/>
    </xf>
    <xf numFmtId="0" fontId="21" fillId="0" borderId="0" xfId="0" applyFont="1" applyBorder="1" applyAlignment="1" applyProtection="1">
      <alignment horizontal="center" vertical="center"/>
      <protection locked="0"/>
    </xf>
    <xf numFmtId="0" fontId="21" fillId="0" borderId="0"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19" fillId="0" borderId="0" xfId="0" applyFont="1" applyBorder="1" applyAlignment="1" applyProtection="1">
      <alignment vertical="center" wrapText="1"/>
    </xf>
    <xf numFmtId="0" fontId="8" fillId="0" borderId="2" xfId="0" applyFont="1" applyBorder="1" applyAlignment="1" applyProtection="1">
      <alignment vertical="center" wrapText="1"/>
    </xf>
    <xf numFmtId="49" fontId="8" fillId="0" borderId="0" xfId="0" applyNumberFormat="1" applyFont="1" applyBorder="1" applyAlignment="1" applyProtection="1">
      <alignment vertical="center" wrapText="1"/>
    </xf>
    <xf numFmtId="0" fontId="8" fillId="0" borderId="3" xfId="0" applyFont="1" applyBorder="1" applyAlignment="1" applyProtection="1">
      <alignment vertical="center" wrapText="1"/>
    </xf>
    <xf numFmtId="0" fontId="8" fillId="5" borderId="6" xfId="0" applyFont="1" applyFill="1" applyBorder="1" applyAlignment="1" applyProtection="1">
      <alignment vertical="center" wrapText="1"/>
    </xf>
    <xf numFmtId="0" fontId="8" fillId="5" borderId="0" xfId="0" applyFont="1" applyFill="1" applyBorder="1" applyAlignment="1" applyProtection="1">
      <alignment vertical="center" wrapText="1"/>
    </xf>
    <xf numFmtId="0" fontId="22" fillId="0" borderId="0" xfId="0" applyFont="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8" fillId="0" borderId="4" xfId="0" applyFont="1" applyBorder="1" applyAlignment="1" applyProtection="1">
      <alignment horizontal="center" vertical="center"/>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0" fontId="1" fillId="0" borderId="0" xfId="0" applyFont="1" applyAlignment="1" applyProtection="1">
      <alignment horizontal="center" wrapText="1"/>
    </xf>
    <xf numFmtId="0" fontId="6" fillId="0" borderId="0" xfId="0" applyFont="1" applyAlignment="1" applyProtection="1">
      <alignment horizontal="center"/>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6" fillId="0" borderId="3" xfId="0" applyFont="1" applyBorder="1" applyAlignment="1" applyProtection="1">
      <alignment horizontal="center" vertical="center"/>
    </xf>
    <xf numFmtId="0" fontId="1" fillId="0" borderId="3" xfId="0" applyFont="1" applyBorder="1" applyAlignment="1" applyProtection="1">
      <alignment horizontal="center"/>
    </xf>
    <xf numFmtId="0" fontId="6" fillId="0" borderId="3" xfId="0" applyFont="1" applyBorder="1" applyAlignment="1" applyProtection="1">
      <alignment horizontal="center"/>
    </xf>
    <xf numFmtId="0" fontId="6" fillId="0" borderId="2" xfId="0" applyFont="1" applyBorder="1" applyAlignment="1" applyProtection="1">
      <alignment horizontal="left"/>
      <protection locked="0"/>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protection locked="0"/>
    </xf>
    <xf numFmtId="0" fontId="7" fillId="0" borderId="0" xfId="0" applyNumberFormat="1" applyFont="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3" xfId="0" applyFont="1" applyBorder="1" applyAlignment="1" applyProtection="1">
      <alignment horizontal="left"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left" vertical="center" wrapText="1"/>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8" fillId="0" borderId="9" xfId="0" applyFont="1" applyFill="1" applyBorder="1" applyAlignment="1" applyProtection="1">
      <alignment horizontal="left" vertical="center"/>
    </xf>
    <xf numFmtId="49" fontId="8" fillId="0" borderId="9" xfId="0" applyNumberFormat="1" applyFont="1" applyFill="1" applyBorder="1" applyAlignment="1" applyProtection="1">
      <alignment horizontal="center" vertical="center" wrapText="1"/>
    </xf>
    <xf numFmtId="0" fontId="8" fillId="0" borderId="7" xfId="0" applyFont="1" applyFill="1" applyBorder="1" applyAlignment="1" applyProtection="1">
      <alignment horizontal="left" vertical="center"/>
    </xf>
    <xf numFmtId="49" fontId="8" fillId="0" borderId="7" xfId="0" applyNumberFormat="1" applyFont="1" applyFill="1" applyBorder="1" applyAlignment="1" applyProtection="1">
      <alignment horizontal="center" vertical="center" wrapText="1"/>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8" fillId="0" borderId="0" xfId="0" applyNumberFormat="1" applyFont="1" applyBorder="1" applyAlignment="1" applyProtection="1">
      <alignment horizontal="left" vertical="center" wrapText="1"/>
    </xf>
    <xf numFmtId="0" fontId="8" fillId="0" borderId="0" xfId="0" applyNumberFormat="1" applyFont="1" applyBorder="1" applyAlignment="1" applyProtection="1">
      <alignment horizontal="left" vertical="center"/>
    </xf>
    <xf numFmtId="165" fontId="8"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49" fontId="8" fillId="0" borderId="0" xfId="0" applyNumberFormat="1" applyFont="1" applyFill="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9" fillId="2" borderId="11" xfId="0" applyFont="1" applyFill="1" applyBorder="1" applyAlignment="1" applyProtection="1">
      <alignment horizontal="left" vertical="center"/>
    </xf>
    <xf numFmtId="1" fontId="8" fillId="0" borderId="2" xfId="0" applyNumberFormat="1" applyFont="1" applyBorder="1" applyAlignment="1" applyProtection="1">
      <alignment horizontal="left" vertical="center"/>
    </xf>
    <xf numFmtId="165" fontId="8" fillId="0" borderId="2" xfId="0" applyNumberFormat="1" applyFont="1" applyBorder="1" applyAlignment="1" applyProtection="1">
      <alignment horizontal="center" vertical="center"/>
    </xf>
    <xf numFmtId="49" fontId="8" fillId="0" borderId="2" xfId="0" applyNumberFormat="1" applyFont="1" applyBorder="1" applyAlignment="1" applyProtection="1">
      <alignment vertical="center" wrapText="1"/>
    </xf>
    <xf numFmtId="1" fontId="8" fillId="0" borderId="0" xfId="0" applyNumberFormat="1" applyFont="1" applyBorder="1" applyAlignment="1" applyProtection="1">
      <alignment horizontal="left" vertical="center"/>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1" fontId="15" fillId="0" borderId="0" xfId="0" applyNumberFormat="1" applyFont="1" applyBorder="1" applyAlignment="1" applyProtection="1">
      <alignment horizontal="left" vertical="center"/>
    </xf>
    <xf numFmtId="165" fontId="15" fillId="0" borderId="0" xfId="0" applyNumberFormat="1" applyFont="1" applyBorder="1" applyAlignment="1" applyProtection="1">
      <alignment horizontal="center" vertical="center"/>
    </xf>
    <xf numFmtId="49" fontId="8" fillId="0" borderId="0" xfId="0" applyNumberFormat="1" applyFont="1" applyAlignment="1" applyProtection="1">
      <alignment vertical="center" wrapText="1"/>
    </xf>
    <xf numFmtId="49" fontId="8" fillId="0" borderId="2" xfId="0" applyNumberFormat="1" applyFont="1" applyBorder="1" applyAlignment="1" applyProtection="1">
      <alignment horizontal="left" vertical="center" wrapText="1"/>
    </xf>
    <xf numFmtId="1" fontId="8" fillId="0" borderId="3" xfId="0" applyNumberFormat="1" applyFont="1" applyBorder="1" applyAlignment="1" applyProtection="1">
      <alignment horizontal="left" vertical="center"/>
    </xf>
    <xf numFmtId="165" fontId="8" fillId="0" borderId="3" xfId="0" applyNumberFormat="1" applyFont="1" applyBorder="1" applyAlignment="1" applyProtection="1">
      <alignment horizontal="center" vertical="center"/>
    </xf>
    <xf numFmtId="49" fontId="8" fillId="0" borderId="3" xfId="0" applyNumberFormat="1" applyFont="1" applyBorder="1" applyAlignment="1" applyProtection="1">
      <alignment vertical="center" wrapText="1"/>
    </xf>
    <xf numFmtId="1" fontId="15" fillId="0" borderId="2" xfId="0" applyNumberFormat="1" applyFont="1" applyBorder="1" applyAlignment="1" applyProtection="1">
      <alignment horizontal="left" vertical="center"/>
    </xf>
    <xf numFmtId="165" fontId="15" fillId="0" borderId="2" xfId="0" applyNumberFormat="1" applyFont="1" applyBorder="1" applyAlignment="1" applyProtection="1">
      <alignment horizontal="center" vertical="center"/>
    </xf>
    <xf numFmtId="1" fontId="22" fillId="0" borderId="0" xfId="0" applyNumberFormat="1" applyFont="1" applyBorder="1" applyAlignment="1" applyProtection="1">
      <alignment horizontal="left" vertical="center"/>
    </xf>
    <xf numFmtId="165" fontId="22" fillId="0" borderId="0" xfId="0" applyNumberFormat="1" applyFont="1" applyBorder="1" applyAlignment="1" applyProtection="1">
      <alignment horizontal="center" vertical="center"/>
    </xf>
    <xf numFmtId="0" fontId="22" fillId="0" borderId="0" xfId="0" applyFont="1" applyBorder="1" applyAlignment="1" applyProtection="1">
      <alignment vertical="center" wrapText="1"/>
    </xf>
    <xf numFmtId="1" fontId="8" fillId="0" borderId="6" xfId="0" applyNumberFormat="1" applyFont="1" applyBorder="1" applyAlignment="1" applyProtection="1">
      <alignment horizontal="left" vertical="center"/>
    </xf>
    <xf numFmtId="165" fontId="8" fillId="0" borderId="6" xfId="0" applyNumberFormat="1" applyFont="1" applyBorder="1" applyAlignment="1" applyProtection="1">
      <alignment horizontal="center" vertical="center"/>
    </xf>
    <xf numFmtId="49" fontId="8" fillId="0" borderId="6" xfId="0" applyNumberFormat="1" applyFont="1" applyBorder="1" applyAlignment="1" applyProtection="1">
      <alignment vertical="center" wrapText="1"/>
    </xf>
  </cellXfs>
  <cellStyles count="2">
    <cellStyle name="Eingabe" xfId="1" builtinId="20"/>
    <cellStyle name="Standard" xfId="0" builtinId="0"/>
  </cellStyles>
  <dxfs count="194">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93"/>
      <tableStyleElement type="headerRow" dxfId="192"/>
      <tableStyleElement type="totalRow" dxfId="191"/>
      <tableStyleElement type="firstColumn" dxfId="190"/>
      <tableStyleElement type="lastColumn" dxfId="189"/>
      <tableStyleElement type="firstRowStripe" dxfId="188"/>
      <tableStyleElement type="secondRowStripe" dxfId="187"/>
      <tableStyleElement type="firstColumnStripe" dxfId="186"/>
      <tableStyleElement type="secondColumnStripe" dxfId="185"/>
    </tableStyle>
    <tableStyle name="TSL_1" pivot="0" count="9">
      <tableStyleElement type="wholeTable" dxfId="184"/>
      <tableStyleElement type="headerRow" dxfId="183"/>
      <tableStyleElement type="totalRow" dxfId="182"/>
      <tableStyleElement type="firstColumn" dxfId="181"/>
      <tableStyleElement type="lastColumn" dxfId="180"/>
      <tableStyleElement type="firstRowStripe" dxfId="179"/>
      <tableStyleElement type="secondRowStripe" dxfId="178"/>
      <tableStyleElement type="firstColumnStripe" dxfId="177"/>
      <tableStyleElement type="secondColumnStripe" dxfId="17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3" totalsRowShown="0" headerRowDxfId="141" dataDxfId="140" tableBorderDxfId="164">
  <autoFilter ref="B9:M23"/>
  <tableColumns count="12">
    <tableColumn id="1" name="Lfd. Nr" dataDxfId="153">
      <calculatedColumnFormula>CONCATENATE("1.",Prüfkriterien_1[[#This Row],[Hilfsspalte_Num]])</calculatedColumnFormula>
    </tableColumn>
    <tableColumn id="2" name="Hilfsspalte_Num" dataDxfId="152">
      <calculatedColumnFormula>ROW()-ROW(Prüfkriterien_1[[#Headers],[Hilfsspalte_Kom]])</calculatedColumnFormula>
    </tableColumn>
    <tableColumn id="12" name="Hilfsspalte_Kom" dataDxfId="151">
      <calculatedColumnFormula>(Prüfkriterien_1[Hilfsspalte_Num]+10)/10</calculatedColumnFormula>
    </tableColumn>
    <tableColumn id="3" name="Kapitel_x000a_Richtlinie" dataDxfId="150"/>
    <tableColumn id="4" name="Kriterium" dataDxfId="149"/>
    <tableColumn id="5" name="Erläuterung / _x000a_Durchführungshinweis" dataDxfId="148"/>
    <tableColumn id="6" name="Bewertung" dataDxfId="147"/>
    <tableColumn id="7" name="Spalte1" dataDxfId="146"/>
    <tableColumn id="8" name="Spalte2" dataDxfId="145"/>
    <tableColumn id="9" name="Spalte3" dataDxfId="144"/>
    <tableColumn id="10" name="Spalte4" dataDxfId="143"/>
    <tableColumn id="11" name="Beschreibung" dataDxfId="142"/>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18:M123" totalsRowShown="0" headerRowDxfId="33" dataDxfId="32" tableBorderDxfId="155">
  <autoFilter ref="B118:M123"/>
  <tableColumns count="12">
    <tableColumn id="1" name="Spalte1" dataDxfId="45">
      <calculatedColumnFormula>CONCATENATE("10.",Prüfkriterien_10[[#This Row],[Spalte2]])</calculatedColumnFormula>
    </tableColumn>
    <tableColumn id="2" name="Spalte2" dataDxfId="44">
      <calculatedColumnFormula>ROW()-ROW(Prüfkriterien_10[[#Headers],[Spalte3]])</calculatedColumnFormula>
    </tableColumn>
    <tableColumn id="3" name="Spalte3" dataDxfId="43">
      <calculatedColumnFormula>(Prüfkriterien_10[Spalte2]+100)/10</calculatedColumnFormula>
    </tableColumn>
    <tableColumn id="4" name="Spalte4" dataDxfId="42"/>
    <tableColumn id="5" name="Spalte5" dataDxfId="41"/>
    <tableColumn id="6" name="Spalte6" dataDxfId="40"/>
    <tableColumn id="7" name="Spalte7" dataDxfId="39"/>
    <tableColumn id="8" name="Spalte8" dataDxfId="38"/>
    <tableColumn id="9" name="Spalte9" dataDxfId="37"/>
    <tableColumn id="10" name="Spalte10" dataDxfId="36"/>
    <tableColumn id="11" name="Spalte11" dataDxfId="35"/>
    <tableColumn id="12" name="Spalte12" dataDxfId="34"/>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25:M130" totalsRowShown="0" headerRowDxfId="19" dataDxfId="18" tableBorderDxfId="154">
  <autoFilter ref="B125:M130"/>
  <tableColumns count="12">
    <tableColumn id="1" name="Spalte1" dataDxfId="31">
      <calculatedColumnFormula>CONCATENATE("11.",Prüfkriterien_11[[#This Row],[Spalte2]])</calculatedColumnFormula>
    </tableColumn>
    <tableColumn id="2" name="Spalte2" dataDxfId="30">
      <calculatedColumnFormula>ROW()-ROW(Prüfkriterien_11[[#Headers],[Spalte3]])</calculatedColumnFormula>
    </tableColumn>
    <tableColumn id="3" name="Spalte3" dataDxfId="29">
      <calculatedColumnFormula>(Prüfkriterien_11[Spalte2]+110)/10</calculatedColumnFormula>
    </tableColumn>
    <tableColumn id="4" name="Spalte4" dataDxfId="28"/>
    <tableColumn id="5" name="Spalte5" dataDxfId="27"/>
    <tableColumn id="6" name="Spalte6" dataDxfId="26"/>
    <tableColumn id="7" name="Spalte7" dataDxfId="25"/>
    <tableColumn id="8" name="Spalte8" dataDxfId="24"/>
    <tableColumn id="9" name="Spalte9" dataDxfId="23"/>
    <tableColumn id="10" name="Spalte10" dataDxfId="22"/>
    <tableColumn id="11" name="Spalte11" dataDxfId="21"/>
    <tableColumn id="12" name="Spalte12" dataDxfId="20"/>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5:M30" totalsRowShown="0" headerRowDxfId="127" dataDxfId="126" tableBorderDxfId="163">
  <autoFilter ref="B25:M30"/>
  <tableColumns count="12">
    <tableColumn id="1" name="Spalte1" dataDxfId="139">
      <calculatedColumnFormula>CONCATENATE("2.",Prüfkriterien_2[[#This Row],[Spalte2]])</calculatedColumnFormula>
    </tableColumn>
    <tableColumn id="2" name="Spalte2" dataDxfId="138">
      <calculatedColumnFormula>ROW()-ROW(Prüfkriterien_2[[#Headers],[Spalte3]])</calculatedColumnFormula>
    </tableColumn>
    <tableColumn id="3" name="Spalte3" dataDxfId="137">
      <calculatedColumnFormula>(Prüfkriterien_2[[#This Row],[Spalte2]]+20)/10</calculatedColumnFormula>
    </tableColumn>
    <tableColumn id="4" name="Spalte4" dataDxfId="136"/>
    <tableColumn id="5" name="Spalte5" dataDxfId="135"/>
    <tableColumn id="6" name="Spalte6" dataDxfId="134"/>
    <tableColumn id="7" name="Spalte7" dataDxfId="133"/>
    <tableColumn id="8" name="Spalte8" dataDxfId="132"/>
    <tableColumn id="9" name="Spalte9" dataDxfId="131"/>
    <tableColumn id="10" name="Spalte10" dataDxfId="130"/>
    <tableColumn id="11" name="Spalte11" dataDxfId="129"/>
    <tableColumn id="12" name="Spalte12" dataDxfId="128"/>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2:M37" totalsRowShown="0" headerRowDxfId="113" dataDxfId="112" tableBorderDxfId="162">
  <autoFilter ref="B32:M37"/>
  <tableColumns count="12">
    <tableColumn id="1" name="Spalte1" dataDxfId="125">
      <calculatedColumnFormula>CONCATENATE("3.",Prüfkriterien_3[[#This Row],[Spalte2]])</calculatedColumnFormula>
    </tableColumn>
    <tableColumn id="2" name="Spalte2" dataDxfId="124">
      <calculatedColumnFormula>ROW()-ROW(Prüfkriterien_3[[#Headers],[Spalte3]])</calculatedColumnFormula>
    </tableColumn>
    <tableColumn id="3" name="Spalte3" dataDxfId="123">
      <calculatedColumnFormula>(Prüfkriterien_3[[#This Row],[Spalte2]]+30)/10</calculatedColumnFormula>
    </tableColumn>
    <tableColumn id="4" name="Spalte4" dataDxfId="122"/>
    <tableColumn id="5" name="Spalte5" dataDxfId="121"/>
    <tableColumn id="6" name="Spalte6" dataDxfId="120"/>
    <tableColumn id="7" name="Spalte7" dataDxfId="119"/>
    <tableColumn id="8" name="Spalte8" dataDxfId="118"/>
    <tableColumn id="9" name="Spalte9" dataDxfId="117"/>
    <tableColumn id="10" name="Spalte10" dataDxfId="116"/>
    <tableColumn id="11" name="Spalte11" dataDxfId="115"/>
    <tableColumn id="12" name="Spalte12" dataDxfId="114"/>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39:M78" totalsRowShown="0" headerRowDxfId="105" dataDxfId="104" tableBorderDxfId="161">
  <autoFilter ref="B39:M78"/>
  <tableColumns count="12">
    <tableColumn id="1" name="Spalte1" dataDxfId="17">
      <calculatedColumnFormula>CONCATENATE("4.",Prüfkriterien_4[[#This Row],[Spalte2]])</calculatedColumnFormula>
    </tableColumn>
    <tableColumn id="2" name="Spalte2" dataDxfId="16">
      <calculatedColumnFormula>ROW()-ROW(Prüfkriterien_4[[#Headers],[Spalte3]])</calculatedColumnFormula>
    </tableColumn>
    <tableColumn id="3" name="Spalte3" dataDxfId="15">
      <calculatedColumnFormula>(Prüfkriterien_4[Spalte2]+40)/10</calculatedColumnFormula>
    </tableColumn>
    <tableColumn id="4" name="Spalte4" dataDxfId="14"/>
    <tableColumn id="5" name="Spalte5" dataDxfId="13"/>
    <tableColumn id="6" name="Spalte6" dataDxfId="12"/>
    <tableColumn id="7" name="Spalte7" dataDxfId="111"/>
    <tableColumn id="8" name="Spalte8" dataDxfId="110"/>
    <tableColumn id="9" name="Spalte9" dataDxfId="109"/>
    <tableColumn id="10" name="Spalte10" dataDxfId="108"/>
    <tableColumn id="11" name="Spalte11" dataDxfId="107"/>
    <tableColumn id="12" name="Spalte12" dataDxfId="106"/>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80:M84" totalsRowShown="0" headerRowDxfId="97" dataDxfId="96" tableBorderDxfId="160">
  <autoFilter ref="B80:M84"/>
  <tableColumns count="12">
    <tableColumn id="1" name="Spalte1" dataDxfId="11">
      <calculatedColumnFormula>CONCATENATE("5.",Prüfkriterien_5[[#This Row],[Spalte2]])</calculatedColumnFormula>
    </tableColumn>
    <tableColumn id="2" name="Spalte2" dataDxfId="10">
      <calculatedColumnFormula>ROW()-ROW(Prüfkriterien_5[[#Headers],[Spalte3]])</calculatedColumnFormula>
    </tableColumn>
    <tableColumn id="3" name="Spalte3" dataDxfId="9">
      <calculatedColumnFormula>(Prüfkriterien_5[Spalte2]+50)/10</calculatedColumnFormula>
    </tableColumn>
    <tableColumn id="4" name="Spalte4" dataDxfId="8"/>
    <tableColumn id="5" name="Spalte5" dataDxfId="7"/>
    <tableColumn id="6" name="Spalte6" dataDxfId="6"/>
    <tableColumn id="7" name="Spalte7" dataDxfId="103"/>
    <tableColumn id="8" name="Spalte8" dataDxfId="102"/>
    <tableColumn id="9" name="Spalte9" dataDxfId="101"/>
    <tableColumn id="10" name="Spalte10" dataDxfId="100"/>
    <tableColumn id="11" name="Spalte11" dataDxfId="99"/>
    <tableColumn id="12" name="Spalte12" dataDxfId="98"/>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86:M95" totalsRowShown="0" headerRowDxfId="89" dataDxfId="88" tableBorderDxfId="159">
  <autoFilter ref="B86:M95"/>
  <tableColumns count="12">
    <tableColumn id="1" name="Spalte1" dataDxfId="5">
      <calculatedColumnFormula>CONCATENATE("6.",Prüfkriterien_6[[#This Row],[Spalte2]])</calculatedColumnFormula>
    </tableColumn>
    <tableColumn id="2" name="Spalte2" dataDxfId="4">
      <calculatedColumnFormula>ROW()-ROW(Prüfkriterien_6[[#Headers],[Spalte3]])</calculatedColumnFormula>
    </tableColumn>
    <tableColumn id="3" name="Spalte3" dataDxfId="3">
      <calculatedColumnFormula>(Prüfkriterien_6[Spalte2]+60)/10</calculatedColumnFormula>
    </tableColumn>
    <tableColumn id="4" name="Spalte4" dataDxfId="2"/>
    <tableColumn id="5" name="Spalte5" dataDxfId="1"/>
    <tableColumn id="6" name="Spalte6" dataDxfId="0"/>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97:M102" totalsRowShown="0" headerRowDxfId="75" dataDxfId="74" tableBorderDxfId="158">
  <autoFilter ref="B97:M102"/>
  <tableColumns count="12">
    <tableColumn id="1" name="Spalte1" dataDxfId="87">
      <calculatedColumnFormula>CONCATENATE("7.",Prüfkriterien_7[[#This Row],[Spalte2]])</calculatedColumnFormula>
    </tableColumn>
    <tableColumn id="2" name="Spalte2" dataDxfId="86">
      <calculatedColumnFormula>ROW()-ROW(Prüfkriterien_7[[#Headers],[Spalte3]])</calculatedColumnFormula>
    </tableColumn>
    <tableColumn id="3" name="Spalte3" dataDxfId="85">
      <calculatedColumnFormula>(Prüfkriterien_7[Spalte2]+70)/10</calculatedColumnFormula>
    </tableColumn>
    <tableColumn id="4" name="Spalte4" dataDxfId="84"/>
    <tableColumn id="5" name="Spalte5" dataDxfId="83"/>
    <tableColumn id="6" name="Spalte6" dataDxfId="82"/>
    <tableColumn id="7" name="Spalte7" dataDxfId="81"/>
    <tableColumn id="8" name="Spalte8" dataDxfId="80"/>
    <tableColumn id="9" name="Spalte9" dataDxfId="79"/>
    <tableColumn id="10" name="Spalte10" dataDxfId="78"/>
    <tableColumn id="11" name="Spalte11" dataDxfId="77"/>
    <tableColumn id="12" name="Spalte12" dataDxfId="76"/>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04:M109" totalsRowShown="0" headerRowDxfId="61" dataDxfId="60" tableBorderDxfId="157">
  <autoFilter ref="B104:M109"/>
  <tableColumns count="12">
    <tableColumn id="1" name="Spalte1" dataDxfId="73">
      <calculatedColumnFormula>CONCATENATE("8.",Prüfkriterien_8[[#This Row],[Spalte2]])</calculatedColumnFormula>
    </tableColumn>
    <tableColumn id="2" name="Spalte2" dataDxfId="72">
      <calculatedColumnFormula>ROW()-ROW(Prüfkriterien_8[[#Headers],[Spalte3]])</calculatedColumnFormula>
    </tableColumn>
    <tableColumn id="3" name="Spalte3" dataDxfId="71">
      <calculatedColumnFormula>(Prüfkriterien_8[Spalte2]+80)/10</calculatedColumnFormula>
    </tableColumn>
    <tableColumn id="4" name="Spalte4" dataDxfId="70"/>
    <tableColumn id="5" name="Spalte5" dataDxfId="69"/>
    <tableColumn id="6" name="Spalte6" dataDxfId="68"/>
    <tableColumn id="7" name="Spalte7" dataDxfId="67"/>
    <tableColumn id="8" name="Spalte8" dataDxfId="66"/>
    <tableColumn id="9" name="Spalte9" dataDxfId="65"/>
    <tableColumn id="10" name="Spalte10" dataDxfId="64"/>
    <tableColumn id="11" name="Spalte11" dataDxfId="63"/>
    <tableColumn id="12" name="Spalte12" dataDxfId="62"/>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11:M116" totalsRowShown="0" headerRowDxfId="47" dataDxfId="46" tableBorderDxfId="156">
  <autoFilter ref="B111:M116"/>
  <tableColumns count="12">
    <tableColumn id="1" name="Spalte1" dataDxfId="59">
      <calculatedColumnFormula>CONCATENATE("9.",Prüfkriterien_9[[#This Row],[Spalte2]])</calculatedColumnFormula>
    </tableColumn>
    <tableColumn id="2" name="Spalte2" dataDxfId="58">
      <calculatedColumnFormula>ROW()-ROW(Prüfkriterien_9[[#Headers],[Spalte3]])</calculatedColumnFormula>
    </tableColumn>
    <tableColumn id="3" name="Spalte3" dataDxfId="57">
      <calculatedColumnFormula>(Prüfkriterien_9[Spalte2]+90)/10</calculatedColumnFormula>
    </tableColumn>
    <tableColumn id="4" name="Spalte4" dataDxfId="56"/>
    <tableColumn id="5" name="Spalte5" dataDxfId="55"/>
    <tableColumn id="6" name="Spalte6" dataDxfId="54"/>
    <tableColumn id="7" name="Spalte7" dataDxfId="53"/>
    <tableColumn id="8" name="Spalte8" dataDxfId="52"/>
    <tableColumn id="9" name="Spalte9" dataDxfId="51"/>
    <tableColumn id="10" name="Spalte10" dataDxfId="50"/>
    <tableColumn id="11" name="Spalte11" dataDxfId="49"/>
    <tableColumn id="12" name="Spalte12" dataDxfId="48"/>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92"/>
  <sheetViews>
    <sheetView zoomScale="80" zoomScaleNormal="80" zoomScaleSheetLayoutView="50" zoomScalePageLayoutView="70" workbookViewId="0">
      <selection activeCell="E34" sqref="E34"/>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26.25" customHeight="1" x14ac:dyDescent="0.3">
      <c r="B2" s="101" t="str">
        <f>"Checkliste "&amp;_RLV&amp;" Einstiegsstufe"</f>
        <v>Checkliste Mastschwein Einstiegsstufe</v>
      </c>
      <c r="C2" s="101"/>
      <c r="D2" s="101"/>
      <c r="E2" s="101"/>
      <c r="F2" s="101"/>
      <c r="G2" s="101"/>
      <c r="H2" s="101"/>
      <c r="I2" s="101"/>
      <c r="J2" s="101"/>
      <c r="K2" s="101"/>
      <c r="L2" s="101"/>
    </row>
    <row r="3" spans="2:12" ht="11.25" customHeight="1" x14ac:dyDescent="0.25">
      <c r="B3" s="106"/>
      <c r="C3" s="107"/>
      <c r="D3" s="107"/>
      <c r="E3" s="107"/>
      <c r="F3" s="107"/>
      <c r="G3" s="107"/>
      <c r="H3" s="107"/>
      <c r="I3" s="107"/>
      <c r="J3" s="107"/>
      <c r="K3" s="107"/>
      <c r="L3" s="107"/>
    </row>
    <row r="4" spans="2:12" ht="27" customHeight="1" x14ac:dyDescent="0.25"/>
    <row r="5" spans="2:12" s="24" customFormat="1" ht="27" customHeight="1" x14ac:dyDescent="0.3">
      <c r="B5" s="102" t="s">
        <v>0</v>
      </c>
      <c r="C5" s="102"/>
      <c r="D5" s="102"/>
      <c r="E5" s="102"/>
      <c r="F5" s="102"/>
      <c r="G5" s="102"/>
      <c r="H5" s="102"/>
      <c r="I5" s="102"/>
      <c r="J5" s="102"/>
      <c r="K5" s="102"/>
      <c r="L5" s="102"/>
    </row>
    <row r="6" spans="2:12" s="24" customFormat="1" ht="29.4" customHeight="1" x14ac:dyDescent="0.3">
      <c r="B6" s="103" t="s">
        <v>82</v>
      </c>
      <c r="C6" s="103"/>
      <c r="D6" s="103"/>
      <c r="E6" s="103"/>
      <c r="F6" s="103"/>
      <c r="G6" s="105"/>
      <c r="H6" s="105"/>
      <c r="I6" s="105"/>
      <c r="J6" s="105"/>
      <c r="K6" s="105"/>
      <c r="L6" s="105"/>
    </row>
    <row r="7" spans="2:12" s="24" customFormat="1" ht="29.4" customHeight="1" x14ac:dyDescent="0.3">
      <c r="B7" s="103" t="s">
        <v>81</v>
      </c>
      <c r="C7" s="103"/>
      <c r="D7" s="103"/>
      <c r="E7" s="103"/>
      <c r="F7" s="103"/>
      <c r="G7" s="105"/>
      <c r="H7" s="105"/>
      <c r="I7" s="105"/>
      <c r="J7" s="105"/>
      <c r="K7" s="105"/>
      <c r="L7" s="105"/>
    </row>
    <row r="8" spans="2:12" s="24" customFormat="1" ht="29.4" customHeight="1" x14ac:dyDescent="0.3">
      <c r="B8" s="117" t="s">
        <v>79</v>
      </c>
      <c r="C8" s="118"/>
      <c r="D8" s="118"/>
      <c r="E8" s="118"/>
      <c r="F8" s="119"/>
      <c r="G8" s="120"/>
      <c r="H8" s="121"/>
      <c r="I8" s="121"/>
      <c r="J8" s="121"/>
      <c r="K8" s="121"/>
      <c r="L8" s="122"/>
    </row>
    <row r="9" spans="2:12" s="24" customFormat="1" ht="29.4" customHeight="1" x14ac:dyDescent="0.3">
      <c r="B9" s="103" t="s">
        <v>1</v>
      </c>
      <c r="C9" s="103"/>
      <c r="D9" s="103"/>
      <c r="E9" s="103"/>
      <c r="F9" s="103"/>
      <c r="G9" s="105"/>
      <c r="H9" s="105"/>
      <c r="I9" s="105"/>
      <c r="J9" s="105"/>
      <c r="K9" s="105"/>
      <c r="L9" s="105"/>
    </row>
    <row r="10" spans="2:12" s="24" customFormat="1" ht="29.4" customHeight="1" x14ac:dyDescent="0.3">
      <c r="B10" s="103" t="s">
        <v>2</v>
      </c>
      <c r="C10" s="103"/>
      <c r="D10" s="103"/>
      <c r="E10" s="103"/>
      <c r="F10" s="103"/>
      <c r="G10" s="105"/>
      <c r="H10" s="105"/>
      <c r="I10" s="105"/>
      <c r="J10" s="105"/>
      <c r="K10" s="105"/>
      <c r="L10" s="105"/>
    </row>
    <row r="11" spans="2:12" s="24" customFormat="1" ht="29.4" customHeight="1" x14ac:dyDescent="0.3">
      <c r="B11" s="103" t="s">
        <v>3</v>
      </c>
      <c r="C11" s="103"/>
      <c r="D11" s="103"/>
      <c r="E11" s="103"/>
      <c r="F11" s="103"/>
      <c r="G11" s="105"/>
      <c r="H11" s="105"/>
      <c r="I11" s="105"/>
      <c r="J11" s="105"/>
      <c r="K11" s="105"/>
      <c r="L11" s="105"/>
    </row>
    <row r="12" spans="2:12" s="24" customFormat="1" ht="35.4" customHeight="1" x14ac:dyDescent="0.3">
      <c r="B12" s="103" t="s">
        <v>4</v>
      </c>
      <c r="C12" s="103"/>
      <c r="D12" s="103"/>
      <c r="E12" s="103"/>
      <c r="F12" s="103"/>
      <c r="G12" s="105"/>
      <c r="H12" s="105"/>
      <c r="I12" s="105"/>
      <c r="J12" s="105"/>
      <c r="K12" s="105"/>
      <c r="L12" s="105"/>
    </row>
    <row r="13" spans="2:12" s="24" customFormat="1" ht="29.4" customHeight="1" x14ac:dyDescent="0.3">
      <c r="B13" s="103" t="s">
        <v>5</v>
      </c>
      <c r="C13" s="103"/>
      <c r="D13" s="103"/>
      <c r="E13" s="103"/>
      <c r="F13" s="103"/>
      <c r="G13" s="105"/>
      <c r="H13" s="105"/>
      <c r="I13" s="105"/>
      <c r="J13" s="105"/>
      <c r="K13" s="105"/>
      <c r="L13" s="105"/>
    </row>
    <row r="14" spans="2:12" s="24" customFormat="1" ht="29.4" customHeight="1" x14ac:dyDescent="0.3">
      <c r="B14" s="103" t="s">
        <v>6</v>
      </c>
      <c r="C14" s="103"/>
      <c r="D14" s="103"/>
      <c r="E14" s="103"/>
      <c r="F14" s="103"/>
      <c r="G14" s="32" t="s">
        <v>62</v>
      </c>
      <c r="H14" s="59"/>
      <c r="I14" s="32" t="s">
        <v>63</v>
      </c>
      <c r="J14" s="59"/>
      <c r="K14" s="32" t="s">
        <v>64</v>
      </c>
      <c r="L14" s="59"/>
    </row>
    <row r="15" spans="2:12" s="24" customFormat="1" ht="57.6" customHeight="1" x14ac:dyDescent="0.3">
      <c r="B15" s="104" t="s">
        <v>61</v>
      </c>
      <c r="C15" s="104"/>
      <c r="D15" s="104"/>
      <c r="E15" s="104"/>
      <c r="F15" s="104"/>
      <c r="G15" s="109"/>
      <c r="H15" s="109"/>
      <c r="I15" s="109"/>
      <c r="J15" s="109"/>
      <c r="K15" s="109"/>
      <c r="L15" s="109"/>
    </row>
    <row r="16" spans="2:12" s="24" customFormat="1" ht="29.4" customHeight="1" x14ac:dyDescent="0.3">
      <c r="B16" s="104" t="s">
        <v>7</v>
      </c>
      <c r="C16" s="104"/>
      <c r="D16" s="104"/>
      <c r="E16" s="104"/>
      <c r="F16" s="104"/>
      <c r="G16" s="60" t="s">
        <v>60</v>
      </c>
      <c r="H16" s="13"/>
      <c r="I16" s="60" t="s">
        <v>10</v>
      </c>
      <c r="J16" s="13"/>
      <c r="K16" s="60" t="s">
        <v>11</v>
      </c>
      <c r="L16" s="14"/>
    </row>
    <row r="17" spans="2:12" s="24" customFormat="1" ht="60.6" customHeight="1" x14ac:dyDescent="0.3">
      <c r="B17" s="104" t="s">
        <v>8</v>
      </c>
      <c r="C17" s="104"/>
      <c r="D17" s="104"/>
      <c r="E17" s="104"/>
      <c r="F17" s="104"/>
      <c r="G17" s="110"/>
      <c r="H17" s="110"/>
      <c r="I17" s="110"/>
      <c r="J17" s="110"/>
      <c r="K17" s="110"/>
      <c r="L17" s="110"/>
    </row>
    <row r="18" spans="2:12" s="24" customFormat="1" ht="29.4" customHeight="1" x14ac:dyDescent="0.3">
      <c r="B18" s="104" t="s">
        <v>9</v>
      </c>
      <c r="C18" s="104"/>
      <c r="D18" s="104"/>
      <c r="E18" s="104"/>
      <c r="F18" s="104"/>
      <c r="G18" s="110"/>
      <c r="H18" s="110"/>
      <c r="I18" s="110"/>
      <c r="J18" s="110"/>
      <c r="K18" s="110"/>
      <c r="L18" s="110"/>
    </row>
    <row r="19" spans="2:12" ht="29.25" customHeight="1" x14ac:dyDescent="0.25">
      <c r="B19" s="104" t="s">
        <v>83</v>
      </c>
      <c r="C19" s="104"/>
      <c r="D19" s="104"/>
      <c r="E19" s="104"/>
      <c r="F19" s="104"/>
      <c r="G19" s="123"/>
      <c r="H19" s="123"/>
      <c r="I19" s="123"/>
      <c r="J19" s="123"/>
      <c r="K19" s="123"/>
      <c r="L19" s="123"/>
    </row>
    <row r="20" spans="2:12" ht="13.8" customHeight="1" x14ac:dyDescent="0.25"/>
    <row r="21" spans="2:12" ht="13.95" customHeight="1" x14ac:dyDescent="0.25"/>
    <row r="22" spans="2:12" s="10" customFormat="1" ht="13.95" customHeight="1" x14ac:dyDescent="0.25">
      <c r="B22" s="111" t="s">
        <v>12</v>
      </c>
      <c r="C22" s="111"/>
      <c r="D22" s="111"/>
      <c r="E22" s="111"/>
      <c r="F22" s="111"/>
      <c r="G22" s="111"/>
      <c r="H22" s="111"/>
      <c r="I22" s="111"/>
      <c r="J22" s="111"/>
      <c r="K22" s="111"/>
      <c r="L22" s="111"/>
    </row>
    <row r="23" spans="2:12" ht="6.6" customHeight="1" x14ac:dyDescent="0.25">
      <c r="B23" s="2"/>
      <c r="C23" s="2"/>
      <c r="D23" s="2"/>
      <c r="E23" s="2"/>
      <c r="F23" s="2"/>
      <c r="G23" s="2"/>
      <c r="H23" s="2"/>
      <c r="I23" s="2"/>
      <c r="J23" s="2"/>
      <c r="K23" s="2"/>
      <c r="L23" s="2"/>
    </row>
    <row r="24" spans="2:12" s="10" customFormat="1" ht="13.95" customHeight="1" x14ac:dyDescent="0.3">
      <c r="B24" s="15"/>
      <c r="C24" s="29"/>
      <c r="D24" s="68" t="s">
        <v>13</v>
      </c>
      <c r="E24" s="68"/>
      <c r="F24" s="68"/>
      <c r="G24" s="68"/>
      <c r="H24" s="68"/>
      <c r="I24" s="68"/>
      <c r="J24" s="68"/>
      <c r="K24" s="68"/>
      <c r="L24" s="68"/>
    </row>
    <row r="25" spans="2:12" ht="13.95" customHeight="1" x14ac:dyDescent="0.25">
      <c r="B25" s="3"/>
      <c r="C25" s="3"/>
      <c r="D25" s="67"/>
      <c r="E25" s="67"/>
      <c r="F25" s="67"/>
      <c r="G25" s="67"/>
      <c r="H25" s="67"/>
      <c r="I25" s="67"/>
      <c r="J25" s="67"/>
      <c r="K25" s="67"/>
      <c r="L25" s="67"/>
    </row>
    <row r="26" spans="2:12" ht="13.8" customHeight="1" x14ac:dyDescent="0.25">
      <c r="B26" s="15"/>
      <c r="C26" s="29"/>
      <c r="D26" s="68" t="s">
        <v>14</v>
      </c>
      <c r="E26" s="68"/>
      <c r="F26" s="68"/>
      <c r="G26" s="68"/>
      <c r="H26" s="68"/>
      <c r="I26" s="68"/>
      <c r="J26" s="68"/>
      <c r="K26" s="68"/>
      <c r="L26" s="68"/>
    </row>
    <row r="27" spans="2:12" x14ac:dyDescent="0.25">
      <c r="B27" s="2"/>
      <c r="C27" s="2"/>
      <c r="D27" s="2"/>
      <c r="E27" s="2"/>
      <c r="F27" s="2"/>
      <c r="G27" s="2"/>
      <c r="H27" s="2"/>
      <c r="I27" s="2"/>
      <c r="J27" s="2"/>
      <c r="K27" s="2"/>
      <c r="L27" s="2"/>
    </row>
    <row r="28" spans="2:12" ht="27" customHeight="1" x14ac:dyDescent="0.25">
      <c r="B28" s="116" t="s">
        <v>84</v>
      </c>
      <c r="C28" s="116"/>
      <c r="D28" s="116"/>
      <c r="E28" s="116"/>
      <c r="F28" s="116"/>
      <c r="G28" s="116"/>
      <c r="H28" s="116"/>
      <c r="I28" s="116"/>
      <c r="J28" s="116"/>
      <c r="K28" s="116"/>
      <c r="L28" s="116"/>
    </row>
    <row r="29" spans="2:12" ht="13.8" customHeight="1" x14ac:dyDescent="0.25"/>
    <row r="30" spans="2:12" x14ac:dyDescent="0.25">
      <c r="B30" s="115"/>
      <c r="C30" s="115"/>
      <c r="D30" s="115"/>
      <c r="E30" s="115"/>
      <c r="F30" s="115"/>
      <c r="G30" s="33"/>
      <c r="H30" s="33"/>
      <c r="I30" s="33"/>
      <c r="J30" s="33"/>
      <c r="K30" s="33"/>
      <c r="L30" s="33"/>
    </row>
    <row r="31" spans="2:12" ht="14.4" customHeight="1" x14ac:dyDescent="0.25">
      <c r="B31" s="108" t="s">
        <v>16</v>
      </c>
      <c r="C31" s="108"/>
      <c r="D31" s="108"/>
      <c r="E31" s="108"/>
      <c r="F31" s="113" t="s">
        <v>19</v>
      </c>
      <c r="G31" s="114"/>
      <c r="H31" s="114"/>
      <c r="I31" s="114"/>
      <c r="J31" s="114"/>
      <c r="K31" s="112" t="s">
        <v>18</v>
      </c>
      <c r="L31" s="112"/>
    </row>
    <row r="32" spans="2:12" ht="6" customHeight="1" x14ac:dyDescent="0.25"/>
    <row r="33" ht="74.400000000000006" customHeight="1" x14ac:dyDescent="0.25"/>
    <row r="34" ht="145.80000000000001" customHeight="1" x14ac:dyDescent="0.25"/>
    <row r="35" ht="58.8" customHeight="1" x14ac:dyDescent="0.25"/>
    <row r="44" ht="45" customHeight="1" x14ac:dyDescent="0.25"/>
    <row r="45" ht="93" customHeight="1" x14ac:dyDescent="0.25"/>
    <row r="47" ht="60" customHeight="1" x14ac:dyDescent="0.25"/>
    <row r="51" ht="60.6" customHeight="1" x14ac:dyDescent="0.25"/>
    <row r="52" ht="60.6" customHeight="1" x14ac:dyDescent="0.25"/>
    <row r="68" ht="99.6" customHeight="1" x14ac:dyDescent="0.25"/>
    <row r="72" ht="147.6" customHeight="1" x14ac:dyDescent="0.25"/>
    <row r="73" ht="125.4" customHeight="1" x14ac:dyDescent="0.25"/>
    <row r="74" ht="79.8" customHeight="1" x14ac:dyDescent="0.25"/>
    <row r="77" ht="43.8" customHeight="1" x14ac:dyDescent="0.25"/>
    <row r="78" ht="44.4" customHeight="1" x14ac:dyDescent="0.25"/>
    <row r="81" ht="169.2" customHeight="1" x14ac:dyDescent="0.25"/>
    <row r="82" ht="93.6" customHeight="1" x14ac:dyDescent="0.25"/>
    <row r="87" ht="43.8" customHeight="1" x14ac:dyDescent="0.25"/>
    <row r="88" ht="36.6" customHeight="1" x14ac:dyDescent="0.25"/>
    <row r="89" ht="59.4" customHeight="1" x14ac:dyDescent="0.25"/>
    <row r="90" ht="88.2" customHeight="1" x14ac:dyDescent="0.25"/>
    <row r="91" ht="43.8" customHeight="1" x14ac:dyDescent="0.25"/>
    <row r="92" ht="59.4" customHeight="1" x14ac:dyDescent="0.25"/>
  </sheetData>
  <sheetProtection formatCells="0"/>
  <mergeCells count="35">
    <mergeCell ref="B10:F10"/>
    <mergeCell ref="B12:F12"/>
    <mergeCell ref="B8:F8"/>
    <mergeCell ref="G8:L8"/>
    <mergeCell ref="B19:F19"/>
    <mergeCell ref="G19:L19"/>
    <mergeCell ref="B31:E31"/>
    <mergeCell ref="G13:L13"/>
    <mergeCell ref="G15:L15"/>
    <mergeCell ref="G17:L17"/>
    <mergeCell ref="G18:L18"/>
    <mergeCell ref="B22:L22"/>
    <mergeCell ref="B15:F15"/>
    <mergeCell ref="B16:F16"/>
    <mergeCell ref="B17:F17"/>
    <mergeCell ref="K31:L31"/>
    <mergeCell ref="F31:J31"/>
    <mergeCell ref="B30:F30"/>
    <mergeCell ref="B28:L28"/>
    <mergeCell ref="B2:L2"/>
    <mergeCell ref="B5:L5"/>
    <mergeCell ref="B6:F6"/>
    <mergeCell ref="B7:F7"/>
    <mergeCell ref="B18:F18"/>
    <mergeCell ref="G6:L6"/>
    <mergeCell ref="G7:L7"/>
    <mergeCell ref="G9:L9"/>
    <mergeCell ref="G10:L10"/>
    <mergeCell ref="G11:L11"/>
    <mergeCell ref="G12:L12"/>
    <mergeCell ref="B9:F9"/>
    <mergeCell ref="B11:F11"/>
    <mergeCell ref="B14:F14"/>
    <mergeCell ref="B13:F13"/>
    <mergeCell ref="B3:L3"/>
  </mergeCells>
  <dataValidations disablePrompts="1"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&amp;L&amp;"Arial,Standard"&amp;8Version 2023.2&amp;C&amp;G&amp;R
&amp;"Arial,Standard"&amp;8&amp;P von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92"/>
  <sheetViews>
    <sheetView zoomScale="80" zoomScaleNormal="80" workbookViewId="0">
      <selection activeCell="F144" sqref="F144"/>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0" customFormat="1" ht="18" customHeight="1" x14ac:dyDescent="0.3">
      <c r="B2" s="124" t="str">
        <f>"Checkliste "&amp;_RLV&amp;" Einstiegsstufe"</f>
        <v>Checkliste Mastschwein Einstiegsstufe</v>
      </c>
      <c r="C2" s="124"/>
      <c r="D2" s="124"/>
      <c r="E2" s="124"/>
      <c r="F2" s="124"/>
      <c r="G2" s="124"/>
      <c r="H2" s="124"/>
      <c r="I2" s="124"/>
    </row>
    <row r="3" spans="2:9" s="19" customFormat="1" ht="6" customHeight="1" x14ac:dyDescent="0.3">
      <c r="B3" s="17"/>
      <c r="C3" s="17"/>
      <c r="D3" s="17"/>
      <c r="E3" s="17"/>
      <c r="F3" s="18"/>
      <c r="G3" s="18"/>
      <c r="H3" s="18"/>
      <c r="I3" s="17"/>
    </row>
    <row r="4" spans="2:9" ht="27" customHeight="1" x14ac:dyDescent="0.3">
      <c r="B4" s="20" t="s">
        <v>20</v>
      </c>
      <c r="C4" s="129"/>
      <c r="D4" s="129"/>
      <c r="E4" s="129"/>
      <c r="F4" s="129"/>
      <c r="G4" s="129"/>
      <c r="H4" s="21"/>
      <c r="I4" s="53"/>
    </row>
    <row r="5" spans="2:9" ht="27" customHeight="1" x14ac:dyDescent="0.3">
      <c r="B5" s="128" t="s">
        <v>21</v>
      </c>
      <c r="C5" s="128"/>
      <c r="D5" s="128"/>
      <c r="E5" s="128"/>
      <c r="F5" s="128"/>
      <c r="G5" s="128"/>
      <c r="H5" s="128"/>
      <c r="I5" s="128"/>
    </row>
    <row r="6" spans="2:9" s="16" customFormat="1" ht="27" customHeight="1" x14ac:dyDescent="0.3">
      <c r="B6" s="5" t="s">
        <v>22</v>
      </c>
      <c r="C6" s="5" t="s">
        <v>66</v>
      </c>
      <c r="D6" s="133" t="s">
        <v>23</v>
      </c>
      <c r="E6" s="134"/>
      <c r="F6" s="4" t="s">
        <v>30</v>
      </c>
      <c r="G6" s="5" t="s">
        <v>25</v>
      </c>
      <c r="H6" s="5" t="s">
        <v>26</v>
      </c>
      <c r="I6" s="5" t="s">
        <v>191</v>
      </c>
    </row>
    <row r="7" spans="2:9" ht="56.1" customHeight="1" x14ac:dyDescent="0.3">
      <c r="B7" s="5">
        <v>1</v>
      </c>
      <c r="C7" s="1"/>
      <c r="D7" s="125"/>
      <c r="E7" s="126"/>
      <c r="F7" s="65"/>
      <c r="G7" s="1"/>
      <c r="H7" s="1"/>
      <c r="I7" s="1"/>
    </row>
    <row r="8" spans="2:9" ht="56.1" customHeight="1" x14ac:dyDescent="0.3">
      <c r="B8" s="5">
        <v>2</v>
      </c>
      <c r="C8" s="1"/>
      <c r="D8" s="125"/>
      <c r="E8" s="126"/>
      <c r="F8" s="66"/>
      <c r="G8" s="1"/>
      <c r="H8" s="1"/>
      <c r="I8" s="1"/>
    </row>
    <row r="9" spans="2:9" ht="56.1" customHeight="1" x14ac:dyDescent="0.3">
      <c r="B9" s="5">
        <v>3</v>
      </c>
      <c r="C9" s="1"/>
      <c r="D9" s="125"/>
      <c r="E9" s="126"/>
      <c r="F9" s="66"/>
      <c r="G9" s="1"/>
      <c r="H9" s="1"/>
      <c r="I9" s="1"/>
    </row>
    <row r="10" spans="2:9" ht="56.1" customHeight="1" x14ac:dyDescent="0.3">
      <c r="B10" s="5">
        <v>4</v>
      </c>
      <c r="C10" s="1"/>
      <c r="D10" s="125"/>
      <c r="E10" s="126"/>
      <c r="F10" s="66"/>
      <c r="G10" s="1"/>
      <c r="H10" s="1"/>
      <c r="I10" s="1"/>
    </row>
    <row r="11" spans="2:9" ht="56.1" customHeight="1" x14ac:dyDescent="0.3">
      <c r="B11" s="5">
        <v>5</v>
      </c>
      <c r="C11" s="1"/>
      <c r="D11" s="125"/>
      <c r="E11" s="126"/>
      <c r="F11" s="66"/>
      <c r="G11" s="1"/>
      <c r="H11" s="1"/>
      <c r="I11" s="1"/>
    </row>
    <row r="12" spans="2:9" ht="35.4" customHeight="1" x14ac:dyDescent="0.3">
      <c r="B12" s="5">
        <v>6</v>
      </c>
      <c r="C12" s="1"/>
      <c r="D12" s="125"/>
      <c r="E12" s="126"/>
      <c r="F12" s="66"/>
      <c r="G12" s="1"/>
      <c r="H12" s="1"/>
      <c r="I12" s="1"/>
    </row>
    <row r="13" spans="2:9" ht="56.1" customHeight="1" x14ac:dyDescent="0.3">
      <c r="B13" s="5">
        <v>7</v>
      </c>
      <c r="C13" s="1"/>
      <c r="D13" s="125"/>
      <c r="E13" s="126"/>
      <c r="F13" s="66"/>
      <c r="G13" s="1"/>
      <c r="H13" s="1"/>
      <c r="I13" s="1"/>
    </row>
    <row r="14" spans="2:9" ht="56.1" customHeight="1" x14ac:dyDescent="0.3">
      <c r="B14" s="5">
        <v>8</v>
      </c>
      <c r="C14" s="1"/>
      <c r="D14" s="125"/>
      <c r="E14" s="126"/>
      <c r="F14" s="66"/>
      <c r="G14" s="1"/>
      <c r="H14" s="1"/>
      <c r="I14" s="1"/>
    </row>
    <row r="15" spans="2:9" ht="57.6" customHeight="1" x14ac:dyDescent="0.3">
      <c r="B15" s="5">
        <v>9</v>
      </c>
      <c r="C15" s="1"/>
      <c r="D15" s="125"/>
      <c r="E15" s="126"/>
      <c r="F15" s="66"/>
      <c r="G15" s="1"/>
      <c r="H15" s="1"/>
      <c r="I15" s="1"/>
    </row>
    <row r="16" spans="2:9" ht="56.1" customHeight="1" x14ac:dyDescent="0.3">
      <c r="B16" s="5">
        <v>10</v>
      </c>
      <c r="C16" s="1"/>
      <c r="D16" s="125"/>
      <c r="E16" s="126"/>
      <c r="F16" s="66"/>
      <c r="G16" s="1"/>
      <c r="H16" s="1"/>
      <c r="I16" s="1"/>
    </row>
    <row r="17" spans="2:9" ht="16.2" customHeight="1" x14ac:dyDescent="0.3">
      <c r="B17" s="130" t="s">
        <v>192</v>
      </c>
      <c r="C17" s="130"/>
      <c r="D17" s="130"/>
      <c r="E17" s="130"/>
      <c r="F17" s="3"/>
      <c r="G17" s="20"/>
      <c r="H17" s="20"/>
      <c r="I17" s="20"/>
    </row>
    <row r="19" spans="2:9" ht="28.2" customHeight="1" x14ac:dyDescent="0.3">
      <c r="B19" s="131" t="s">
        <v>65</v>
      </c>
      <c r="C19" s="132"/>
      <c r="D19" s="132"/>
      <c r="E19" s="132"/>
      <c r="F19" s="132"/>
      <c r="G19" s="132"/>
      <c r="H19" s="132"/>
      <c r="I19" s="132"/>
    </row>
    <row r="20" spans="2:9" ht="12.6" customHeight="1" x14ac:dyDescent="0.3"/>
    <row r="22" spans="2:9" ht="13.2" customHeight="1" x14ac:dyDescent="0.3">
      <c r="B22" s="135"/>
      <c r="C22" s="135"/>
      <c r="D22" s="135"/>
      <c r="E22" s="22"/>
      <c r="F22" s="23"/>
      <c r="G22" s="22"/>
      <c r="H22" s="22"/>
      <c r="I22" s="22"/>
    </row>
    <row r="23" spans="2:9" x14ac:dyDescent="0.3">
      <c r="B23" s="127" t="s">
        <v>16</v>
      </c>
      <c r="C23" s="127"/>
      <c r="E23" s="112" t="s">
        <v>17</v>
      </c>
      <c r="F23" s="112"/>
      <c r="G23" s="112"/>
      <c r="H23" s="112" t="s">
        <v>18</v>
      </c>
      <c r="I23" s="112"/>
    </row>
    <row r="26" spans="2:9" ht="132" customHeight="1" x14ac:dyDescent="0.3"/>
    <row r="29" spans="2:9" ht="167.4" customHeight="1" x14ac:dyDescent="0.3"/>
    <row r="33" ht="74.400000000000006" customHeight="1" x14ac:dyDescent="0.3"/>
    <row r="34" ht="145.80000000000001" customHeight="1" x14ac:dyDescent="0.3"/>
    <row r="35" ht="58.8" customHeight="1" x14ac:dyDescent="0.3"/>
    <row r="44" ht="45" customHeight="1" x14ac:dyDescent="0.3"/>
    <row r="45" ht="93" customHeight="1" x14ac:dyDescent="0.3"/>
    <row r="47" ht="60" customHeight="1" x14ac:dyDescent="0.3"/>
    <row r="51" ht="60.6" customHeight="1" x14ac:dyDescent="0.3"/>
    <row r="52" ht="60.6" customHeight="1" x14ac:dyDescent="0.3"/>
    <row r="68" ht="99.6" customHeight="1" x14ac:dyDescent="0.3"/>
    <row r="72" ht="147.6" customHeight="1" x14ac:dyDescent="0.3"/>
    <row r="73" ht="125.4" customHeight="1" x14ac:dyDescent="0.3"/>
    <row r="74" ht="79.8" customHeight="1" x14ac:dyDescent="0.3"/>
    <row r="77" ht="43.8" customHeight="1" x14ac:dyDescent="0.3"/>
    <row r="78" ht="44.4" customHeight="1" x14ac:dyDescent="0.3"/>
    <row r="81" ht="169.2" customHeight="1" x14ac:dyDescent="0.3"/>
    <row r="82" ht="93.6" customHeight="1" x14ac:dyDescent="0.3"/>
    <row r="87" ht="43.8" customHeight="1" x14ac:dyDescent="0.3"/>
    <row r="88" ht="36.6" customHeight="1" x14ac:dyDescent="0.3"/>
    <row r="89" ht="59.4" customHeight="1" x14ac:dyDescent="0.3"/>
    <row r="90" ht="88.2" customHeight="1" x14ac:dyDescent="0.3"/>
    <row r="91" ht="43.8" customHeight="1" x14ac:dyDescent="0.3"/>
    <row r="92" ht="59.4" customHeight="1" x14ac:dyDescent="0.3"/>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75" priority="1" operator="containsText" text="sAbw">
      <formula>NOT(ISERROR(SEARCH("sAbw",F7)))</formula>
    </cfRule>
    <cfRule type="containsText" dxfId="174" priority="2" operator="containsText" text="lAbw">
      <formula>NOT(ISERROR(SEARCH("lAbw",F7)))</formula>
    </cfRule>
    <cfRule type="containsText" dxfId="173" priority="3" operator="containsText" text="K.O.">
      <formula>NOT(ISERROR(SEARCH("K.O.",F7)))</formula>
    </cfRule>
  </conditionalFormatting>
  <dataValidations disablePrompts="1"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&amp;L&amp;"Arial,Standard"&amp;8Version 2023.2&amp;C&amp;G&amp;R
&amp;"Arial,Standard"&amp;8&amp;P von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34"/>
  <sheetViews>
    <sheetView tabSelected="1" topLeftCell="A21" zoomScale="75" zoomScaleNormal="75" workbookViewId="0">
      <selection activeCell="H87" sqref="H87"/>
    </sheetView>
  </sheetViews>
  <sheetFormatPr baseColWidth="10" defaultColWidth="8.88671875" defaultRowHeight="13.2" x14ac:dyDescent="0.25"/>
  <cols>
    <col min="1" max="1" width="1.109375" style="38" customWidth="1"/>
    <col min="2" max="2" width="8.6640625" style="89" customWidth="1"/>
    <col min="3" max="4" width="18.33203125" style="90" hidden="1" customWidth="1"/>
    <col min="5" max="5" width="12.6640625" style="91" customWidth="1"/>
    <col min="6" max="7" width="40.6640625" style="38" customWidth="1"/>
    <col min="8" max="10" width="9.6640625" style="38" customWidth="1"/>
    <col min="11" max="11" width="10.33203125" style="38" customWidth="1"/>
    <col min="12" max="12" width="10.6640625" style="38" customWidth="1"/>
    <col min="13" max="13" width="52.6640625" style="38" customWidth="1"/>
    <col min="14" max="14" width="1.109375" style="38" customWidth="1"/>
    <col min="15" max="16384" width="8.88671875" style="38"/>
  </cols>
  <sheetData>
    <row r="1" spans="2:13" s="84" customFormat="1" ht="6" customHeight="1" x14ac:dyDescent="0.3">
      <c r="B1" s="82"/>
      <c r="C1" s="83"/>
      <c r="D1" s="83"/>
      <c r="G1" s="83"/>
    </row>
    <row r="2" spans="2:13" s="85" customFormat="1" ht="18" customHeight="1" x14ac:dyDescent="0.3">
      <c r="B2" s="101" t="str">
        <f>"Checkliste "&amp;_RLV&amp;" Einstiegsstufe"</f>
        <v>Checkliste Mastschwein Einstiegsstufe</v>
      </c>
      <c r="C2" s="101"/>
      <c r="D2" s="101"/>
      <c r="E2" s="101"/>
      <c r="F2" s="101"/>
      <c r="G2" s="101"/>
      <c r="H2" s="101"/>
      <c r="I2" s="101"/>
      <c r="J2" s="101"/>
      <c r="K2" s="101"/>
      <c r="L2" s="101"/>
      <c r="M2" s="101"/>
    </row>
    <row r="3" spans="2:13" s="86" customFormat="1" ht="24.9" customHeight="1" x14ac:dyDescent="0.3">
      <c r="B3" s="148" t="s">
        <v>216</v>
      </c>
      <c r="C3" s="149"/>
      <c r="D3" s="149"/>
      <c r="E3" s="149"/>
      <c r="F3" s="149"/>
      <c r="G3" s="149"/>
      <c r="H3" s="149"/>
      <c r="I3" s="149"/>
      <c r="J3" s="149"/>
      <c r="K3" s="149"/>
      <c r="L3" s="149"/>
      <c r="M3" s="149"/>
    </row>
    <row r="4" spans="2:13" s="84" customFormat="1" ht="27" customHeight="1" x14ac:dyDescent="0.3">
      <c r="B4" s="68" t="s">
        <v>20</v>
      </c>
      <c r="C4" s="150"/>
      <c r="D4" s="150"/>
      <c r="E4" s="150"/>
      <c r="F4" s="150"/>
      <c r="G4" s="150"/>
      <c r="H4" s="150"/>
      <c r="I4" s="150"/>
      <c r="J4" s="150"/>
      <c r="K4" s="150"/>
      <c r="L4" s="10"/>
      <c r="M4" s="151"/>
    </row>
    <row r="5" spans="2:13" ht="27" customHeight="1" x14ac:dyDescent="0.25">
      <c r="B5" s="128" t="s">
        <v>31</v>
      </c>
      <c r="C5" s="128"/>
      <c r="D5" s="128"/>
      <c r="E5" s="128"/>
      <c r="F5" s="128"/>
      <c r="G5" s="128"/>
      <c r="H5" s="128"/>
      <c r="I5" s="128"/>
      <c r="J5" s="128"/>
      <c r="K5" s="128"/>
      <c r="L5" s="128"/>
      <c r="M5" s="128"/>
    </row>
    <row r="6" spans="2:13" s="87" customFormat="1" ht="26.4" customHeight="1" x14ac:dyDescent="0.3">
      <c r="B6" s="152" t="s">
        <v>32</v>
      </c>
      <c r="C6" s="139" t="s">
        <v>48</v>
      </c>
      <c r="D6" s="139" t="s">
        <v>49</v>
      </c>
      <c r="E6" s="153" t="s">
        <v>33</v>
      </c>
      <c r="F6" s="139" t="s">
        <v>34</v>
      </c>
      <c r="G6" s="141" t="s">
        <v>35</v>
      </c>
      <c r="H6" s="143" t="s">
        <v>24</v>
      </c>
      <c r="I6" s="144"/>
      <c r="J6" s="144"/>
      <c r="K6" s="144"/>
      <c r="L6" s="145"/>
      <c r="M6" s="139" t="s">
        <v>80</v>
      </c>
    </row>
    <row r="7" spans="2:13" x14ac:dyDescent="0.25">
      <c r="B7" s="154"/>
      <c r="C7" s="140"/>
      <c r="D7" s="140"/>
      <c r="E7" s="155"/>
      <c r="F7" s="140"/>
      <c r="G7" s="142"/>
      <c r="H7" s="100" t="s">
        <v>41</v>
      </c>
      <c r="I7" s="100" t="s">
        <v>27</v>
      </c>
      <c r="J7" s="100" t="s">
        <v>28</v>
      </c>
      <c r="K7" s="100" t="s">
        <v>29</v>
      </c>
      <c r="L7" s="100" t="s">
        <v>36</v>
      </c>
      <c r="M7" s="140"/>
    </row>
    <row r="8" spans="2:13" s="88" customFormat="1" x14ac:dyDescent="0.25">
      <c r="B8" s="156" t="s">
        <v>239</v>
      </c>
      <c r="C8" s="157"/>
      <c r="D8" s="157"/>
      <c r="E8" s="157"/>
      <c r="F8" s="157"/>
      <c r="G8" s="157"/>
      <c r="H8" s="157"/>
      <c r="I8" s="157"/>
      <c r="J8" s="157"/>
      <c r="K8" s="157"/>
      <c r="L8" s="157"/>
      <c r="M8" s="158"/>
    </row>
    <row r="9" spans="2:13" ht="26.4" hidden="1" x14ac:dyDescent="0.25">
      <c r="B9" s="36" t="s">
        <v>32</v>
      </c>
      <c r="C9" s="37" t="s">
        <v>48</v>
      </c>
      <c r="D9" s="37" t="s">
        <v>49</v>
      </c>
      <c r="E9" s="39" t="s">
        <v>33</v>
      </c>
      <c r="F9" s="40" t="s">
        <v>34</v>
      </c>
      <c r="G9" s="26" t="s">
        <v>35</v>
      </c>
      <c r="H9" s="27" t="s">
        <v>24</v>
      </c>
      <c r="I9" s="27" t="s">
        <v>43</v>
      </c>
      <c r="J9" s="27" t="s">
        <v>44</v>
      </c>
      <c r="K9" s="27" t="s">
        <v>45</v>
      </c>
      <c r="L9" s="27" t="s">
        <v>46</v>
      </c>
      <c r="M9" s="28" t="s">
        <v>37</v>
      </c>
    </row>
    <row r="10" spans="2:13" s="55" customFormat="1" ht="43.95" customHeight="1" x14ac:dyDescent="0.25">
      <c r="B10" s="159" t="str">
        <f>CONCATENATE("1.",Prüfkriterien_1[[#This Row],[Hilfsspalte_Num]])</f>
        <v>1.1</v>
      </c>
      <c r="C10" s="160">
        <f>ROW()-ROW(Prüfkriterien_1[[#Headers],[Hilfsspalte_Kom]])</f>
        <v>1</v>
      </c>
      <c r="D10" s="161">
        <f>(Prüfkriterien_1[Hilfsspalte_Num]+10)/10</f>
        <v>1.1000000000000001</v>
      </c>
      <c r="E10" s="162" t="s">
        <v>220</v>
      </c>
      <c r="F10" s="34" t="s">
        <v>86</v>
      </c>
      <c r="G10" s="35" t="s">
        <v>240</v>
      </c>
      <c r="H10" s="31" t="s">
        <v>67</v>
      </c>
      <c r="I10" s="31" t="s">
        <v>40</v>
      </c>
      <c r="J10" s="31" t="s">
        <v>40</v>
      </c>
      <c r="K10" s="31"/>
      <c r="L10" s="31"/>
      <c r="M10" s="26"/>
    </row>
    <row r="11" spans="2:13" s="55" customFormat="1" ht="70.2" customHeight="1" x14ac:dyDescent="0.25">
      <c r="B11" s="163" t="str">
        <f>CONCATENATE("1.",Prüfkriterien_1[[#This Row],[Hilfsspalte_Num]])</f>
        <v>1.2</v>
      </c>
      <c r="C11" s="164">
        <f>ROW()-ROW(Prüfkriterien_1[[#Headers],[Hilfsspalte_Kom]])</f>
        <v>2</v>
      </c>
      <c r="D11" s="165">
        <f>(Prüfkriterien_1[Hilfsspalte_Num]+10)/10</f>
        <v>1.2</v>
      </c>
      <c r="E11" s="162" t="s">
        <v>219</v>
      </c>
      <c r="F11" s="34" t="s">
        <v>221</v>
      </c>
      <c r="G11" s="35" t="s">
        <v>241</v>
      </c>
      <c r="H11" s="27"/>
      <c r="I11" s="31" t="s">
        <v>40</v>
      </c>
      <c r="J11" s="31" t="s">
        <v>40</v>
      </c>
      <c r="K11" s="31"/>
      <c r="L11" s="31"/>
      <c r="M11" s="28"/>
    </row>
    <row r="12" spans="2:13" s="55" customFormat="1" ht="35.4" customHeight="1" x14ac:dyDescent="0.25">
      <c r="B12" s="163" t="str">
        <f>CONCATENATE("1.",Prüfkriterien_1[[#This Row],[Hilfsspalte_Num]])</f>
        <v>1.3</v>
      </c>
      <c r="C12" s="164">
        <f>ROW()-ROW(Prüfkriterien_1[[#Headers],[Hilfsspalte_Kom]])</f>
        <v>3</v>
      </c>
      <c r="D12" s="165">
        <f>(Prüfkriterien_1[Hilfsspalte_Num]+10)/10</f>
        <v>1.3</v>
      </c>
      <c r="E12" s="162" t="s">
        <v>227</v>
      </c>
      <c r="F12" s="34" t="s">
        <v>222</v>
      </c>
      <c r="G12" s="35" t="s">
        <v>223</v>
      </c>
      <c r="H12" s="27"/>
      <c r="I12" s="31"/>
      <c r="J12" s="31"/>
      <c r="K12" s="31"/>
      <c r="L12" s="31"/>
      <c r="M12" s="28"/>
    </row>
    <row r="13" spans="2:13" s="55" customFormat="1" ht="45.6" customHeight="1" x14ac:dyDescent="0.25">
      <c r="B13" s="163" t="str">
        <f>CONCATENATE("1.",Prüfkriterien_1[[#This Row],[Hilfsspalte_Num]])</f>
        <v>1.4</v>
      </c>
      <c r="C13" s="164">
        <f>ROW()-ROW(Prüfkriterien_1[[#Headers],[Hilfsspalte_Kom]])</f>
        <v>4</v>
      </c>
      <c r="D13" s="165">
        <f>(Prüfkriterien_1[Hilfsspalte_Num]+10)/10</f>
        <v>1.4</v>
      </c>
      <c r="E13" s="162" t="s">
        <v>224</v>
      </c>
      <c r="F13" s="34" t="s">
        <v>38</v>
      </c>
      <c r="G13" s="35" t="s">
        <v>39</v>
      </c>
      <c r="H13" s="27"/>
      <c r="I13" s="31"/>
      <c r="J13" s="31"/>
      <c r="K13" s="31"/>
      <c r="L13" s="31"/>
      <c r="M13" s="28"/>
    </row>
    <row r="14" spans="2:13" s="55" customFormat="1" ht="40.200000000000003" customHeight="1" x14ac:dyDescent="0.25">
      <c r="B14" s="163" t="str">
        <f>CONCATENATE("1.",Prüfkriterien_1[[#This Row],[Hilfsspalte_Num]])</f>
        <v>1.5</v>
      </c>
      <c r="C14" s="164">
        <f>ROW()-ROW(Prüfkriterien_1[[#Headers],[Hilfsspalte_Kom]])</f>
        <v>5</v>
      </c>
      <c r="D14" s="165">
        <f>(Prüfkriterien_1[Hilfsspalte_Num]+10)/10</f>
        <v>1.5</v>
      </c>
      <c r="E14" s="166" t="s">
        <v>226</v>
      </c>
      <c r="F14" s="34" t="s">
        <v>225</v>
      </c>
      <c r="G14" s="35"/>
      <c r="H14" s="27"/>
      <c r="I14" s="31"/>
      <c r="J14" s="31"/>
      <c r="K14" s="31"/>
      <c r="L14" s="31"/>
      <c r="M14" s="28"/>
    </row>
    <row r="15" spans="2:13" s="55" customFormat="1" ht="57.6" customHeight="1" x14ac:dyDescent="0.25">
      <c r="B15" s="163" t="str">
        <f>CONCATENATE("1.",Prüfkriterien_1[[#This Row],[Hilfsspalte_Num]])</f>
        <v>1.6</v>
      </c>
      <c r="C15" s="164">
        <f>ROW()-ROW(Prüfkriterien_1[[#Headers],[Hilfsspalte_Kom]])</f>
        <v>6</v>
      </c>
      <c r="D15" s="165">
        <f>(Prüfkriterien_1[Hilfsspalte_Num]+10)/10</f>
        <v>1.6</v>
      </c>
      <c r="E15" s="162" t="s">
        <v>87</v>
      </c>
      <c r="F15" s="34" t="s">
        <v>88</v>
      </c>
      <c r="G15" s="92" t="s">
        <v>89</v>
      </c>
      <c r="H15" s="27"/>
      <c r="I15" s="31"/>
      <c r="J15" s="31"/>
      <c r="K15" s="31"/>
      <c r="L15" s="31"/>
      <c r="M15" s="28"/>
    </row>
    <row r="16" spans="2:13" s="55" customFormat="1" ht="42.6" customHeight="1" x14ac:dyDescent="0.25">
      <c r="B16" s="163" t="str">
        <f>CONCATENATE("1.",Prüfkriterien_1[[#This Row],[Hilfsspalte_Num]])</f>
        <v>1.7</v>
      </c>
      <c r="C16" s="164">
        <f>ROW()-ROW(Prüfkriterien_1[[#Headers],[Hilfsspalte_Kom]])</f>
        <v>7</v>
      </c>
      <c r="D16" s="165">
        <f>(Prüfkriterien_1[Hilfsspalte_Num]+10)/10</f>
        <v>1.7</v>
      </c>
      <c r="E16" s="162" t="s">
        <v>90</v>
      </c>
      <c r="F16" s="34" t="s">
        <v>91</v>
      </c>
      <c r="G16" s="35"/>
      <c r="H16" s="27"/>
      <c r="I16" s="31"/>
      <c r="J16" s="31"/>
      <c r="K16" s="31"/>
      <c r="L16" s="31"/>
      <c r="M16" s="28"/>
    </row>
    <row r="17" spans="2:13" s="55" customFormat="1" ht="60.6" customHeight="1" x14ac:dyDescent="0.25">
      <c r="B17" s="163" t="str">
        <f>CONCATENATE("1.",Prüfkriterien_1[[#This Row],[Hilfsspalte_Num]])</f>
        <v>1.8</v>
      </c>
      <c r="C17" s="164">
        <f>ROW()-ROW(Prüfkriterien_1[[#Headers],[Hilfsspalte_Kom]])</f>
        <v>8</v>
      </c>
      <c r="D17" s="165">
        <f>(Prüfkriterien_1[Hilfsspalte_Num]+10)/10</f>
        <v>1.8</v>
      </c>
      <c r="E17" s="162" t="s">
        <v>90</v>
      </c>
      <c r="F17" s="34" t="s">
        <v>92</v>
      </c>
      <c r="G17" s="35"/>
      <c r="H17" s="27"/>
      <c r="I17" s="31"/>
      <c r="J17" s="31"/>
      <c r="K17" s="31"/>
      <c r="L17" s="31"/>
      <c r="M17" s="28"/>
    </row>
    <row r="18" spans="2:13" s="55" customFormat="1" ht="58.2" customHeight="1" x14ac:dyDescent="0.25">
      <c r="B18" s="163" t="str">
        <f>CONCATENATE("1.",Prüfkriterien_1[[#This Row],[Hilfsspalte_Num]])</f>
        <v>1.9</v>
      </c>
      <c r="C18" s="164">
        <f>ROW()-ROW(Prüfkriterien_1[[#Headers],[Hilfsspalte_Kom]])</f>
        <v>9</v>
      </c>
      <c r="D18" s="165">
        <f>(Prüfkriterien_1[Hilfsspalte_Num]+10)/10</f>
        <v>1.9</v>
      </c>
      <c r="E18" s="162" t="s">
        <v>90</v>
      </c>
      <c r="F18" s="34" t="s">
        <v>93</v>
      </c>
      <c r="G18" s="35"/>
      <c r="H18" s="27"/>
      <c r="I18" s="31"/>
      <c r="J18" s="31"/>
      <c r="K18" s="31"/>
      <c r="L18" s="31"/>
      <c r="M18" s="28"/>
    </row>
    <row r="19" spans="2:13" s="55" customFormat="1" ht="42" customHeight="1" x14ac:dyDescent="0.25">
      <c r="B19" s="163" t="str">
        <f>CONCATENATE("1.",Prüfkriterien_1[[#This Row],[Hilfsspalte_Num]])</f>
        <v>1.10</v>
      </c>
      <c r="C19" s="164">
        <f>ROW()-ROW(Prüfkriterien_1[[#Headers],[Hilfsspalte_Kom]])</f>
        <v>10</v>
      </c>
      <c r="D19" s="165">
        <f>(Prüfkriterien_1[Hilfsspalte_Num]+10)/10</f>
        <v>2</v>
      </c>
      <c r="E19" s="162" t="s">
        <v>189</v>
      </c>
      <c r="F19" s="34" t="s">
        <v>95</v>
      </c>
      <c r="G19" s="35"/>
      <c r="H19" s="27"/>
      <c r="I19" s="31"/>
      <c r="J19" s="31"/>
      <c r="K19" s="31"/>
      <c r="L19" s="31"/>
      <c r="M19" s="28"/>
    </row>
    <row r="20" spans="2:13" s="55" customFormat="1" ht="114" customHeight="1" x14ac:dyDescent="0.25">
      <c r="B20" s="159" t="str">
        <f>CONCATENATE("1.",Prüfkriterien_1[[#This Row],[Hilfsspalte_Num]])</f>
        <v>1.11</v>
      </c>
      <c r="C20" s="160">
        <f>ROW()-ROW(Prüfkriterien_1[[#Headers],[Hilfsspalte_Kom]])</f>
        <v>11</v>
      </c>
      <c r="D20" s="161">
        <f>(Prüfkriterien_1[Hilfsspalte_Num]+10)/10</f>
        <v>2.1</v>
      </c>
      <c r="E20" s="162" t="s">
        <v>189</v>
      </c>
      <c r="F20" s="34" t="s">
        <v>96</v>
      </c>
      <c r="G20" s="35" t="s">
        <v>242</v>
      </c>
      <c r="H20" s="31"/>
      <c r="I20" s="31"/>
      <c r="J20" s="31"/>
      <c r="K20" s="31"/>
      <c r="L20" s="31"/>
      <c r="M20" s="26"/>
    </row>
    <row r="21" spans="2:13" s="55" customFormat="1" ht="202.8" customHeight="1" x14ac:dyDescent="0.25">
      <c r="B21" s="167" t="str">
        <f>CONCATENATE("1.",Prüfkriterien_1[[#This Row],[Hilfsspalte_Num]])</f>
        <v>1.12</v>
      </c>
      <c r="C21" s="168">
        <f>ROW()-ROW(Prüfkriterien_1[[#Headers],[Hilfsspalte_Kom]])</f>
        <v>12</v>
      </c>
      <c r="D21" s="169">
        <f>(Prüfkriterien_1[Hilfsspalte_Num]+10)/10</f>
        <v>2.2000000000000002</v>
      </c>
      <c r="E21" s="162" t="s">
        <v>189</v>
      </c>
      <c r="F21" s="34" t="s">
        <v>97</v>
      </c>
      <c r="G21" s="35" t="s">
        <v>255</v>
      </c>
      <c r="H21" s="56"/>
      <c r="I21" s="57"/>
      <c r="J21" s="57"/>
      <c r="K21" s="57"/>
      <c r="L21" s="57"/>
      <c r="M21" s="58"/>
    </row>
    <row r="22" spans="2:13" ht="60.6" customHeight="1" x14ac:dyDescent="0.25">
      <c r="B22" s="167" t="str">
        <f>CONCATENATE("1.",Prüfkriterien_1[[#This Row],[Hilfsspalte_Num]])</f>
        <v>1.13</v>
      </c>
      <c r="C22" s="168">
        <f>ROW()-ROW(Prüfkriterien_1[[#Headers],[Hilfsspalte_Kom]])</f>
        <v>13</v>
      </c>
      <c r="D22" s="169">
        <f>(Prüfkriterien_1[Hilfsspalte_Num]+10)/10</f>
        <v>2.2999999999999998</v>
      </c>
      <c r="E22" s="162" t="s">
        <v>98</v>
      </c>
      <c r="F22" s="34" t="s">
        <v>99</v>
      </c>
      <c r="G22" s="35" t="s">
        <v>100</v>
      </c>
      <c r="H22" s="56"/>
      <c r="I22" s="57"/>
      <c r="J22" s="57"/>
      <c r="K22" s="57"/>
      <c r="L22" s="57"/>
      <c r="M22" s="58"/>
    </row>
    <row r="23" spans="2:13" s="44" customFormat="1" ht="79.2" hidden="1" x14ac:dyDescent="0.25">
      <c r="B23" s="41" t="str">
        <f>CONCATENATE("1.",Prüfkriterien_1[[#This Row],[Hilfsspalte_Num]])</f>
        <v>1.14</v>
      </c>
      <c r="C23" s="42">
        <f>ROW()-ROW(Prüfkriterien_1[[#Headers],[Hilfsspalte_Kom]])</f>
        <v>14</v>
      </c>
      <c r="D23" s="43">
        <f>(Prüfkriterien_1[Hilfsspalte_Num]+10)/10</f>
        <v>2.4</v>
      </c>
      <c r="E23" s="39" t="s">
        <v>98</v>
      </c>
      <c r="F23" s="40" t="s">
        <v>101</v>
      </c>
      <c r="G23" s="26" t="s">
        <v>102</v>
      </c>
      <c r="H23" s="31"/>
      <c r="I23" s="31" t="s">
        <v>40</v>
      </c>
      <c r="J23" s="31" t="s">
        <v>40</v>
      </c>
      <c r="K23" s="31"/>
      <c r="L23" s="31"/>
      <c r="M23" s="26"/>
    </row>
    <row r="24" spans="2:13" s="44" customFormat="1" ht="12.75" customHeight="1" x14ac:dyDescent="0.25">
      <c r="B24" s="170" t="s">
        <v>252</v>
      </c>
      <c r="C24" s="170"/>
      <c r="D24" s="170"/>
      <c r="E24" s="170"/>
      <c r="F24" s="170"/>
      <c r="G24" s="170"/>
      <c r="H24" s="170"/>
      <c r="I24" s="170"/>
      <c r="J24" s="170"/>
      <c r="K24" s="170"/>
      <c r="L24" s="170"/>
      <c r="M24" s="170"/>
    </row>
    <row r="25" spans="2:13" s="44" customFormat="1" ht="277.2" hidden="1" customHeight="1" x14ac:dyDescent="0.25">
      <c r="B25" s="36" t="s">
        <v>43</v>
      </c>
      <c r="C25" s="37" t="s">
        <v>44</v>
      </c>
      <c r="D25" s="37" t="s">
        <v>45</v>
      </c>
      <c r="E25" s="25" t="s">
        <v>46</v>
      </c>
      <c r="F25" s="26" t="s">
        <v>47</v>
      </c>
      <c r="G25" s="26" t="s">
        <v>50</v>
      </c>
      <c r="H25" s="27" t="s">
        <v>51</v>
      </c>
      <c r="I25" s="27" t="s">
        <v>52</v>
      </c>
      <c r="J25" s="27" t="s">
        <v>53</v>
      </c>
      <c r="K25" s="27" t="s">
        <v>54</v>
      </c>
      <c r="L25" s="27" t="s">
        <v>55</v>
      </c>
      <c r="M25" s="28" t="s">
        <v>56</v>
      </c>
    </row>
    <row r="26" spans="2:13" s="44" customFormat="1" ht="132" customHeight="1" x14ac:dyDescent="0.25">
      <c r="B26" s="171" t="str">
        <f>CONCATENATE("2.",Prüfkriterien_2[[#This Row],[Spalte2]])</f>
        <v>2.1</v>
      </c>
      <c r="C26" s="172">
        <f>ROW()-ROW(Prüfkriterien_2[[#Headers],[Spalte3]])</f>
        <v>1</v>
      </c>
      <c r="D26" s="172">
        <f>(Prüfkriterien_2[[#This Row],[Spalte2]]+20)/10</f>
        <v>2.1</v>
      </c>
      <c r="E26" s="173" t="s">
        <v>103</v>
      </c>
      <c r="F26" s="93" t="s">
        <v>104</v>
      </c>
      <c r="G26" s="93" t="s">
        <v>238</v>
      </c>
      <c r="H26" s="72"/>
      <c r="I26" s="72"/>
      <c r="J26" s="72"/>
      <c r="K26" s="72"/>
      <c r="L26" s="72"/>
      <c r="M26" s="73"/>
    </row>
    <row r="27" spans="2:13" s="44" customFormat="1" ht="294" customHeight="1" x14ac:dyDescent="0.25">
      <c r="B27" s="174" t="str">
        <f>CONCATENATE("2.",Prüfkriterien_2[[#This Row],[Spalte2]])</f>
        <v>2.2</v>
      </c>
      <c r="C27" s="164">
        <f>ROW()-ROW(Prüfkriterien_2[[#Headers],[Spalte3]])</f>
        <v>2</v>
      </c>
      <c r="D27" s="165">
        <f>(Prüfkriterien_2[[#This Row],[Spalte2]]+20)/10</f>
        <v>2.2000000000000002</v>
      </c>
      <c r="E27" s="94" t="s">
        <v>105</v>
      </c>
      <c r="F27" s="92" t="s">
        <v>106</v>
      </c>
      <c r="G27" s="35" t="s">
        <v>246</v>
      </c>
      <c r="H27" s="27"/>
      <c r="I27" s="27"/>
      <c r="J27" s="27"/>
      <c r="K27" s="27"/>
      <c r="L27" s="27"/>
      <c r="M27" s="28"/>
    </row>
    <row r="28" spans="2:13" s="44" customFormat="1" ht="92.4" x14ac:dyDescent="0.25">
      <c r="B28" s="174" t="str">
        <f>CONCATENATE("2.",Prüfkriterien_2[[#This Row],[Spalte2]])</f>
        <v>2.3</v>
      </c>
      <c r="C28" s="164">
        <f>ROW()-ROW(Prüfkriterien_2[[#Headers],[Spalte3]])</f>
        <v>3</v>
      </c>
      <c r="D28" s="165">
        <f>(Prüfkriterien_2[[#This Row],[Spalte2]]+20)/10</f>
        <v>2.2999999999999998</v>
      </c>
      <c r="E28" s="94" t="s">
        <v>105</v>
      </c>
      <c r="F28" s="92" t="s">
        <v>107</v>
      </c>
      <c r="G28" s="35" t="s">
        <v>108</v>
      </c>
      <c r="H28" s="27"/>
      <c r="I28" s="27"/>
      <c r="J28" s="27"/>
      <c r="K28" s="27"/>
      <c r="L28" s="27"/>
      <c r="M28" s="28"/>
    </row>
    <row r="29" spans="2:13" ht="167.4" customHeight="1" x14ac:dyDescent="0.25">
      <c r="B29" s="174" t="str">
        <f>CONCATENATE("2.",Prüfkriterien_2[[#This Row],[Spalte2]])</f>
        <v>2.4</v>
      </c>
      <c r="C29" s="164">
        <f>ROW()-ROW(Prüfkriterien_2[[#Headers],[Spalte3]])</f>
        <v>4</v>
      </c>
      <c r="D29" s="165">
        <f>(Prüfkriterien_2[[#This Row],[Spalte2]]+20)/10</f>
        <v>2.4</v>
      </c>
      <c r="E29" s="94" t="s">
        <v>109</v>
      </c>
      <c r="F29" s="35" t="s">
        <v>110</v>
      </c>
      <c r="G29" s="92" t="s">
        <v>188</v>
      </c>
      <c r="H29" s="27"/>
      <c r="I29" s="27"/>
      <c r="J29" s="27"/>
      <c r="K29" s="27"/>
      <c r="L29" s="27"/>
      <c r="M29" s="28"/>
    </row>
    <row r="30" spans="2:13" s="44" customFormat="1" ht="158.4" hidden="1" x14ac:dyDescent="0.25">
      <c r="B30" s="36" t="str">
        <f>CONCATENATE("2.",Prüfkriterien_2[[#This Row],[Spalte2]])</f>
        <v>2.5</v>
      </c>
      <c r="C30" s="37">
        <f>ROW()-ROW(Prüfkriterien_2[[#Headers],[Spalte3]])</f>
        <v>5</v>
      </c>
      <c r="D30" s="37">
        <f>(Prüfkriterien_2[[#This Row],[Spalte2]]+20)/10</f>
        <v>2.5</v>
      </c>
      <c r="E30" s="25" t="s">
        <v>109</v>
      </c>
      <c r="F30" s="26" t="s">
        <v>110</v>
      </c>
      <c r="G30" s="71" t="s">
        <v>188</v>
      </c>
      <c r="H30" s="27"/>
      <c r="I30" s="27"/>
      <c r="J30" s="27"/>
      <c r="K30" s="27"/>
      <c r="L30" s="27"/>
      <c r="M30" s="28"/>
    </row>
    <row r="31" spans="2:13" s="44" customFormat="1" ht="12.75" customHeight="1" x14ac:dyDescent="0.25">
      <c r="B31" s="175" t="s">
        <v>254</v>
      </c>
      <c r="C31" s="176"/>
      <c r="D31" s="176"/>
      <c r="E31" s="176"/>
      <c r="F31" s="176"/>
      <c r="G31" s="176"/>
      <c r="H31" s="176"/>
      <c r="I31" s="176"/>
      <c r="J31" s="176"/>
      <c r="K31" s="176"/>
      <c r="L31" s="176"/>
      <c r="M31" s="177"/>
    </row>
    <row r="32" spans="2:13" s="44" customFormat="1" ht="134.4" hidden="1" customHeight="1" x14ac:dyDescent="0.25">
      <c r="B32" s="36" t="s">
        <v>43</v>
      </c>
      <c r="C32" s="37" t="s">
        <v>44</v>
      </c>
      <c r="D32" s="37" t="s">
        <v>45</v>
      </c>
      <c r="E32" s="25" t="s">
        <v>46</v>
      </c>
      <c r="F32" s="26" t="s">
        <v>47</v>
      </c>
      <c r="G32" s="26" t="s">
        <v>50</v>
      </c>
      <c r="H32" s="27" t="s">
        <v>51</v>
      </c>
      <c r="I32" s="27" t="s">
        <v>52</v>
      </c>
      <c r="J32" s="27" t="s">
        <v>53</v>
      </c>
      <c r="K32" s="27" t="s">
        <v>54</v>
      </c>
      <c r="L32" s="27" t="s">
        <v>55</v>
      </c>
      <c r="M32" s="28" t="s">
        <v>56</v>
      </c>
    </row>
    <row r="33" spans="2:13" s="44" customFormat="1" ht="74.400000000000006" customHeight="1" x14ac:dyDescent="0.25">
      <c r="B33" s="171" t="str">
        <f>CONCATENATE("3.",Prüfkriterien_3[[#This Row],[Spalte2]])</f>
        <v>3.1</v>
      </c>
      <c r="C33" s="172">
        <f>ROW()-ROW(Prüfkriterien_3[[#Headers],[Spalte3]])</f>
        <v>1</v>
      </c>
      <c r="D33" s="172">
        <f>(Prüfkriterien_3[[#This Row],[Spalte2]]+30)/10</f>
        <v>3.1</v>
      </c>
      <c r="E33" s="173" t="s">
        <v>111</v>
      </c>
      <c r="F33" s="93" t="s">
        <v>112</v>
      </c>
      <c r="G33" s="93" t="s">
        <v>113</v>
      </c>
      <c r="H33" s="72"/>
      <c r="I33" s="72" t="s">
        <v>40</v>
      </c>
      <c r="J33" s="72" t="s">
        <v>40</v>
      </c>
      <c r="K33" s="72"/>
      <c r="L33" s="72"/>
      <c r="M33" s="73"/>
    </row>
    <row r="34" spans="2:13" s="44" customFormat="1" ht="145.80000000000001" customHeight="1" x14ac:dyDescent="0.25">
      <c r="B34" s="178" t="str">
        <f>CONCATENATE("3.",Prüfkriterien_3[[#This Row],[Spalte2]])</f>
        <v>3.2</v>
      </c>
      <c r="C34" s="179">
        <f>ROW()-ROW(Prüfkriterien_3[[#Headers],[Spalte3]])</f>
        <v>2</v>
      </c>
      <c r="D34" s="179">
        <f>(Prüfkriterien_3[[#This Row],[Spalte2]]+30)/10</f>
        <v>3.2</v>
      </c>
      <c r="E34" s="94" t="s">
        <v>111</v>
      </c>
      <c r="F34" s="35" t="s">
        <v>116</v>
      </c>
      <c r="G34" s="35" t="s">
        <v>193</v>
      </c>
      <c r="H34" s="51"/>
      <c r="I34" s="51"/>
      <c r="J34" s="51"/>
      <c r="K34" s="51"/>
      <c r="L34" s="51"/>
      <c r="M34" s="52"/>
    </row>
    <row r="35" spans="2:13" s="44" customFormat="1" ht="58.8" customHeight="1" x14ac:dyDescent="0.25">
      <c r="B35" s="178" t="str">
        <f>CONCATENATE("3.",Prüfkriterien_3[[#This Row],[Spalte2]])</f>
        <v>3.3</v>
      </c>
      <c r="C35" s="179">
        <f>ROW()-ROW(Prüfkriterien_3[[#Headers],[Spalte3]])</f>
        <v>3</v>
      </c>
      <c r="D35" s="179">
        <f>(Prüfkriterien_3[[#This Row],[Spalte2]]+30)/10</f>
        <v>3.3</v>
      </c>
      <c r="E35" s="94" t="s">
        <v>111</v>
      </c>
      <c r="F35" s="35" t="s">
        <v>115</v>
      </c>
      <c r="G35" s="35" t="s">
        <v>114</v>
      </c>
      <c r="H35" s="51"/>
      <c r="I35" s="51" t="s">
        <v>40</v>
      </c>
      <c r="J35" s="51" t="s">
        <v>40</v>
      </c>
      <c r="K35" s="51"/>
      <c r="L35" s="51"/>
      <c r="M35" s="52"/>
    </row>
    <row r="36" spans="2:13" ht="32.4" customHeight="1" x14ac:dyDescent="0.25">
      <c r="B36" s="178" t="str">
        <f>CONCATENATE("3.",Prüfkriterien_3[[#This Row],[Spalte2]])</f>
        <v>3.4</v>
      </c>
      <c r="C36" s="179">
        <f>ROW()-ROW(Prüfkriterien_3[[#Headers],[Spalte3]])</f>
        <v>4</v>
      </c>
      <c r="D36" s="179">
        <f>(Prüfkriterien_3[[#This Row],[Spalte2]]+30)/10</f>
        <v>3.4</v>
      </c>
      <c r="E36" s="94" t="s">
        <v>111</v>
      </c>
      <c r="F36" s="35" t="s">
        <v>118</v>
      </c>
      <c r="G36" s="35" t="s">
        <v>117</v>
      </c>
      <c r="H36" s="51"/>
      <c r="I36" s="51" t="s">
        <v>40</v>
      </c>
      <c r="J36" s="51" t="s">
        <v>40</v>
      </c>
      <c r="K36" s="51"/>
      <c r="L36" s="51"/>
      <c r="M36" s="52"/>
    </row>
    <row r="37" spans="2:13" hidden="1" x14ac:dyDescent="0.25">
      <c r="B37" s="47" t="str">
        <f>CONCATENATE("3.",Prüfkriterien_3[[#This Row],[Spalte2]])</f>
        <v>3.5</v>
      </c>
      <c r="C37" s="48">
        <f>ROW()-ROW(Prüfkriterien_3[[#Headers],[Spalte3]])</f>
        <v>5</v>
      </c>
      <c r="D37" s="48">
        <f>(Prüfkriterien_3[[#This Row],[Spalte2]]+30)/10</f>
        <v>3.5</v>
      </c>
      <c r="E37" s="49"/>
      <c r="F37" s="50"/>
      <c r="G37" s="50"/>
      <c r="H37" s="51"/>
      <c r="I37" s="51"/>
      <c r="J37" s="51"/>
      <c r="K37" s="51"/>
      <c r="L37" s="51"/>
      <c r="M37" s="52"/>
    </row>
    <row r="38" spans="2:13" ht="12.75" customHeight="1" x14ac:dyDescent="0.25">
      <c r="B38" s="175" t="s">
        <v>253</v>
      </c>
      <c r="C38" s="176"/>
      <c r="D38" s="176"/>
      <c r="E38" s="176"/>
      <c r="F38" s="176"/>
      <c r="G38" s="176"/>
      <c r="H38" s="176"/>
      <c r="I38" s="176"/>
      <c r="J38" s="176"/>
      <c r="K38" s="176"/>
      <c r="L38" s="176"/>
      <c r="M38" s="177"/>
    </row>
    <row r="39" spans="2:13" ht="79.95" hidden="1" customHeight="1" x14ac:dyDescent="0.25">
      <c r="B39" s="36" t="s">
        <v>43</v>
      </c>
      <c r="C39" s="37" t="s">
        <v>44</v>
      </c>
      <c r="D39" s="37" t="s">
        <v>45</v>
      </c>
      <c r="E39" s="25" t="s">
        <v>46</v>
      </c>
      <c r="F39" s="26" t="s">
        <v>47</v>
      </c>
      <c r="G39" s="26" t="s">
        <v>50</v>
      </c>
      <c r="H39" s="27" t="s">
        <v>51</v>
      </c>
      <c r="I39" s="27" t="s">
        <v>52</v>
      </c>
      <c r="J39" s="27" t="s">
        <v>53</v>
      </c>
      <c r="K39" s="27" t="s">
        <v>54</v>
      </c>
      <c r="L39" s="27" t="s">
        <v>55</v>
      </c>
      <c r="M39" s="28" t="s">
        <v>56</v>
      </c>
    </row>
    <row r="40" spans="2:13" ht="26.4" x14ac:dyDescent="0.25">
      <c r="B40" s="174" t="str">
        <f>CONCATENATE("4.",Prüfkriterien_4[[#This Row],[Spalte2]])</f>
        <v>4.1</v>
      </c>
      <c r="C40" s="164">
        <f>ROW()-ROW(Prüfkriterien_4[[#Headers],[Spalte3]])</f>
        <v>1</v>
      </c>
      <c r="D40" s="164">
        <f>(Prüfkriterien_4[Spalte2]+40)/10</f>
        <v>4.0999999999999996</v>
      </c>
      <c r="E40" s="180" t="s">
        <v>119</v>
      </c>
      <c r="F40" s="94" t="s">
        <v>120</v>
      </c>
      <c r="G40" s="35" t="s">
        <v>121</v>
      </c>
      <c r="H40" s="27"/>
      <c r="I40" s="27" t="s">
        <v>40</v>
      </c>
      <c r="J40" s="27" t="s">
        <v>40</v>
      </c>
      <c r="K40" s="27"/>
      <c r="L40" s="27"/>
      <c r="M40" s="28"/>
    </row>
    <row r="41" spans="2:13" ht="66" x14ac:dyDescent="0.25">
      <c r="B41" s="174" t="str">
        <f>CONCATENATE("4.",Prüfkriterien_4[[#This Row],[Spalte2]])</f>
        <v>4.2</v>
      </c>
      <c r="C41" s="164">
        <f>ROW()-ROW(Prüfkriterien_4[[#Headers],[Spalte3]])</f>
        <v>2</v>
      </c>
      <c r="D41" s="164">
        <f>(Prüfkriterien_4[Spalte2]+40)/10</f>
        <v>4.2</v>
      </c>
      <c r="E41" s="94" t="s">
        <v>122</v>
      </c>
      <c r="F41" s="94" t="s">
        <v>228</v>
      </c>
      <c r="G41" s="35" t="s">
        <v>194</v>
      </c>
      <c r="H41" s="27"/>
      <c r="I41" s="27"/>
      <c r="J41" s="27"/>
      <c r="K41" s="27"/>
      <c r="L41" s="27"/>
      <c r="M41" s="28"/>
    </row>
    <row r="42" spans="2:13" ht="39.6" x14ac:dyDescent="0.25">
      <c r="B42" s="174" t="str">
        <f>CONCATENATE("4.",Prüfkriterien_4[[#This Row],[Spalte2]])</f>
        <v>4.3</v>
      </c>
      <c r="C42" s="164">
        <f>ROW()-ROW(Prüfkriterien_4[[#Headers],[Spalte3]])</f>
        <v>3</v>
      </c>
      <c r="D42" s="164">
        <f>(Prüfkriterien_4[Spalte2]+40)/10</f>
        <v>4.3</v>
      </c>
      <c r="E42" s="94" t="s">
        <v>122</v>
      </c>
      <c r="F42" s="92" t="s">
        <v>229</v>
      </c>
      <c r="G42" s="35"/>
      <c r="H42" s="27"/>
      <c r="I42" s="27"/>
      <c r="J42" s="27"/>
      <c r="K42" s="27"/>
      <c r="L42" s="27"/>
      <c r="M42" s="28"/>
    </row>
    <row r="43" spans="2:13" ht="157.80000000000001" customHeight="1" x14ac:dyDescent="0.25">
      <c r="B43" s="171" t="str">
        <f>CONCATENATE("4.",Prüfkriterien_4[[#This Row],[Spalte2]])</f>
        <v>4.4</v>
      </c>
      <c r="C43" s="172">
        <f>ROW()-ROW(Prüfkriterien_4[[#Headers],[Spalte3]])</f>
        <v>4</v>
      </c>
      <c r="D43" s="172">
        <f>(Prüfkriterien_4[Spalte2]+40)/10</f>
        <v>4.4000000000000004</v>
      </c>
      <c r="E43" s="173" t="s">
        <v>124</v>
      </c>
      <c r="F43" s="93" t="s">
        <v>123</v>
      </c>
      <c r="G43" s="93" t="s">
        <v>217</v>
      </c>
      <c r="H43" s="72"/>
      <c r="I43" s="72" t="s">
        <v>40</v>
      </c>
      <c r="J43" s="72" t="s">
        <v>40</v>
      </c>
      <c r="K43" s="72"/>
      <c r="L43" s="72"/>
      <c r="M43" s="73"/>
    </row>
    <row r="44" spans="2:13" ht="45" customHeight="1" x14ac:dyDescent="0.25">
      <c r="B44" s="174" t="str">
        <f>CONCATENATE("4.",Prüfkriterien_4[[#This Row],[Spalte2]])</f>
        <v>4.5</v>
      </c>
      <c r="C44" s="164">
        <f>ROW()-ROW(Prüfkriterien_4[[#Headers],[Spalte3]])</f>
        <v>5</v>
      </c>
      <c r="D44" s="164">
        <f>(Prüfkriterien_4[Spalte2]+40)/10</f>
        <v>4.5</v>
      </c>
      <c r="E44" s="94" t="s">
        <v>126</v>
      </c>
      <c r="F44" s="35" t="s">
        <v>236</v>
      </c>
      <c r="G44" s="35"/>
      <c r="H44" s="27"/>
      <c r="I44" s="27"/>
      <c r="J44" s="27"/>
      <c r="K44" s="27"/>
      <c r="L44" s="27"/>
      <c r="M44" s="28"/>
    </row>
    <row r="45" spans="2:13" ht="93" customHeight="1" x14ac:dyDescent="0.25">
      <c r="B45" s="174" t="str">
        <f>CONCATENATE("4.",Prüfkriterien_4[[#This Row],[Spalte2]])</f>
        <v>4.6</v>
      </c>
      <c r="C45" s="164">
        <f>ROW()-ROW(Prüfkriterien_4[[#Headers],[Spalte3]])</f>
        <v>6</v>
      </c>
      <c r="D45" s="164">
        <f>(Prüfkriterien_4[Spalte2]+40)/10</f>
        <v>4.5999999999999996</v>
      </c>
      <c r="E45" s="94" t="s">
        <v>126</v>
      </c>
      <c r="F45" s="35" t="s">
        <v>125</v>
      </c>
      <c r="G45" s="35"/>
      <c r="H45" s="27"/>
      <c r="I45" s="27"/>
      <c r="J45" s="27"/>
      <c r="K45" s="27"/>
      <c r="L45" s="27"/>
      <c r="M45" s="28"/>
    </row>
    <row r="46" spans="2:13" ht="35.1" customHeight="1" x14ac:dyDescent="0.25">
      <c r="B46" s="171" t="str">
        <f>CONCATENATE("4.",Prüfkriterien_4[[#This Row],[Spalte2]])</f>
        <v>4.7</v>
      </c>
      <c r="C46" s="164">
        <f>ROW()-ROW(Prüfkriterien_4[[#Headers],[Spalte3]])</f>
        <v>7</v>
      </c>
      <c r="D46" s="164">
        <f>(Prüfkriterien_4[Spalte2]+40)/10</f>
        <v>4.7</v>
      </c>
      <c r="E46" s="173" t="s">
        <v>133</v>
      </c>
      <c r="F46" s="93" t="s">
        <v>247</v>
      </c>
      <c r="G46" s="93" t="s">
        <v>127</v>
      </c>
      <c r="H46" s="27"/>
      <c r="I46" s="27" t="s">
        <v>40</v>
      </c>
      <c r="J46" s="27" t="s">
        <v>40</v>
      </c>
      <c r="K46" s="27"/>
      <c r="L46" s="27"/>
      <c r="M46" s="28"/>
    </row>
    <row r="47" spans="2:13" ht="60" customHeight="1" x14ac:dyDescent="0.25">
      <c r="B47" s="174" t="str">
        <f>CONCATENATE("4.",Prüfkriterien_4[[#This Row],[Spalte2]])</f>
        <v>4.8</v>
      </c>
      <c r="C47" s="164">
        <f>ROW()-ROW(Prüfkriterien_4[[#Headers],[Spalte3]])</f>
        <v>8</v>
      </c>
      <c r="D47" s="164">
        <f>(Prüfkriterien_4[Spalte2]+40)/10</f>
        <v>4.8</v>
      </c>
      <c r="E47" s="94" t="s">
        <v>133</v>
      </c>
      <c r="F47" s="35" t="s">
        <v>128</v>
      </c>
      <c r="G47" s="35" t="s">
        <v>195</v>
      </c>
      <c r="H47" s="27"/>
      <c r="I47" s="27"/>
      <c r="J47" s="27"/>
      <c r="K47" s="27"/>
      <c r="L47" s="27"/>
      <c r="M47" s="28"/>
    </row>
    <row r="48" spans="2:13" ht="35.1" customHeight="1" x14ac:dyDescent="0.25">
      <c r="B48" s="174" t="str">
        <f>CONCATENATE("4.",Prüfkriterien_4[[#This Row],[Spalte2]])</f>
        <v>4.9</v>
      </c>
      <c r="C48" s="164">
        <f>ROW()-ROW(Prüfkriterien_4[[#Headers],[Spalte3]])</f>
        <v>9</v>
      </c>
      <c r="D48" s="164">
        <f>(Prüfkriterien_4[Spalte2]+40)/10</f>
        <v>4.9000000000000004</v>
      </c>
      <c r="E48" s="94" t="s">
        <v>133</v>
      </c>
      <c r="F48" s="35" t="s">
        <v>129</v>
      </c>
      <c r="G48" s="35" t="s">
        <v>230</v>
      </c>
      <c r="H48" s="27"/>
      <c r="I48" s="27"/>
      <c r="J48" s="27"/>
      <c r="K48" s="27"/>
      <c r="L48" s="27"/>
      <c r="M48" s="28"/>
    </row>
    <row r="49" spans="2:13" ht="35.1" customHeight="1" x14ac:dyDescent="0.25">
      <c r="B49" s="174" t="str">
        <f>CONCATENATE("4.",Prüfkriterien_4[[#This Row],[Spalte2]])</f>
        <v>4.10</v>
      </c>
      <c r="C49" s="164">
        <f>ROW()-ROW(Prüfkriterien_4[[#Headers],[Spalte3]])</f>
        <v>10</v>
      </c>
      <c r="D49" s="164">
        <f>(Prüfkriterien_4[Spalte2]+40)/10</f>
        <v>5</v>
      </c>
      <c r="E49" s="94" t="s">
        <v>133</v>
      </c>
      <c r="F49" s="35" t="s">
        <v>130</v>
      </c>
      <c r="G49" s="35" t="s">
        <v>196</v>
      </c>
      <c r="H49" s="27"/>
      <c r="I49" s="27"/>
      <c r="J49" s="27"/>
      <c r="K49" s="27"/>
      <c r="L49" s="27"/>
      <c r="M49" s="28"/>
    </row>
    <row r="50" spans="2:13" ht="35.1" customHeight="1" x14ac:dyDescent="0.25">
      <c r="B50" s="174" t="str">
        <f>CONCATENATE("4.",Prüfkriterien_4[[#This Row],[Spalte2]])</f>
        <v>4.11</v>
      </c>
      <c r="C50" s="164">
        <f>ROW()-ROW(Prüfkriterien_4[[#Headers],[Spalte3]])</f>
        <v>11</v>
      </c>
      <c r="D50" s="164">
        <f>(Prüfkriterien_4[Spalte2]+40)/10</f>
        <v>5.0999999999999996</v>
      </c>
      <c r="E50" s="94" t="s">
        <v>133</v>
      </c>
      <c r="F50" s="35" t="s">
        <v>131</v>
      </c>
      <c r="G50" s="35" t="s">
        <v>132</v>
      </c>
      <c r="H50" s="27"/>
      <c r="I50" s="27"/>
      <c r="J50" s="27"/>
      <c r="K50" s="27"/>
      <c r="L50" s="27"/>
      <c r="M50" s="28"/>
    </row>
    <row r="51" spans="2:13" ht="60.6" customHeight="1" x14ac:dyDescent="0.25">
      <c r="B51" s="174" t="str">
        <f>CONCATENATE("4.",Prüfkriterien_4[[#This Row],[Spalte2]])</f>
        <v>4.12</v>
      </c>
      <c r="C51" s="164">
        <f>ROW()-ROW(Prüfkriterien_4[[#Headers],[Spalte3]])</f>
        <v>12</v>
      </c>
      <c r="D51" s="164">
        <f>(Prüfkriterien_4[Spalte2]+40)/10</f>
        <v>5.2</v>
      </c>
      <c r="E51" s="94" t="s">
        <v>94</v>
      </c>
      <c r="F51" s="35" t="s">
        <v>134</v>
      </c>
      <c r="G51" s="35" t="s">
        <v>135</v>
      </c>
      <c r="H51" s="27"/>
      <c r="I51" s="27"/>
      <c r="J51" s="27"/>
      <c r="K51" s="27"/>
      <c r="L51" s="27"/>
      <c r="M51" s="28"/>
    </row>
    <row r="52" spans="2:13" ht="60.6" customHeight="1" x14ac:dyDescent="0.25">
      <c r="B52" s="174" t="str">
        <f>CONCATENATE("4.",Prüfkriterien_4[[#This Row],[Spalte2]])</f>
        <v>4.13</v>
      </c>
      <c r="C52" s="164">
        <f>ROW()-ROW(Prüfkriterien_4[[#Headers],[Spalte3]])</f>
        <v>13</v>
      </c>
      <c r="D52" s="164">
        <f>(Prüfkriterien_4[Spalte2]+40)/10</f>
        <v>5.3</v>
      </c>
      <c r="E52" s="94" t="s">
        <v>94</v>
      </c>
      <c r="F52" s="35" t="s">
        <v>136</v>
      </c>
      <c r="G52" s="35" t="s">
        <v>137</v>
      </c>
      <c r="H52" s="27"/>
      <c r="I52" s="27"/>
      <c r="J52" s="27"/>
      <c r="K52" s="27"/>
      <c r="L52" s="27"/>
      <c r="M52" s="28"/>
    </row>
    <row r="53" spans="2:13" ht="261.60000000000002" customHeight="1" x14ac:dyDescent="0.25">
      <c r="B53" s="174" t="str">
        <f>CONCATENATE("4.",Prüfkriterien_4[[#This Row],[Spalte2]])</f>
        <v>4.14</v>
      </c>
      <c r="C53" s="164">
        <f>ROW()-ROW(Prüfkriterien_4[[#Headers],[Spalte3]])</f>
        <v>14</v>
      </c>
      <c r="D53" s="164">
        <f>(Prüfkriterien_4[Spalte2]+40)/10</f>
        <v>5.4</v>
      </c>
      <c r="E53" s="94" t="s">
        <v>94</v>
      </c>
      <c r="F53" s="35" t="s">
        <v>138</v>
      </c>
      <c r="G53" s="35" t="s">
        <v>231</v>
      </c>
      <c r="H53" s="27"/>
      <c r="I53" s="27"/>
      <c r="J53" s="27"/>
      <c r="K53" s="27"/>
      <c r="L53" s="27"/>
      <c r="M53" s="28"/>
    </row>
    <row r="54" spans="2:13" ht="35.1" customHeight="1" x14ac:dyDescent="0.25">
      <c r="B54" s="174" t="str">
        <f>CONCATENATE("4.",Prüfkriterien_4[[#This Row],[Spalte2]])</f>
        <v>4.15</v>
      </c>
      <c r="C54" s="164">
        <f>ROW()-ROW(Prüfkriterien_4[[#Headers],[Spalte3]])</f>
        <v>15</v>
      </c>
      <c r="D54" s="164">
        <f>(Prüfkriterien_4[Spalte2]+40)/10</f>
        <v>5.5</v>
      </c>
      <c r="E54" s="173" t="s">
        <v>94</v>
      </c>
      <c r="F54" s="93" t="s">
        <v>183</v>
      </c>
      <c r="G54" s="93" t="s">
        <v>139</v>
      </c>
      <c r="H54" s="27"/>
      <c r="I54" s="27"/>
      <c r="J54" s="27"/>
      <c r="K54" s="27"/>
      <c r="L54" s="27"/>
      <c r="M54" s="28"/>
    </row>
    <row r="55" spans="2:13" ht="112.2" customHeight="1" x14ac:dyDescent="0.25">
      <c r="B55" s="174" t="str">
        <f>CONCATENATE("4.",Prüfkriterien_4[[#This Row],[Spalte2]])</f>
        <v>4.16</v>
      </c>
      <c r="C55" s="164">
        <f>ROW()-ROW(Prüfkriterien_4[[#Headers],[Spalte3]])</f>
        <v>16</v>
      </c>
      <c r="D55" s="164">
        <f>(Prüfkriterien_4[Spalte2]+40)/10</f>
        <v>5.6</v>
      </c>
      <c r="E55" s="162" t="s">
        <v>184</v>
      </c>
      <c r="F55" s="35" t="s">
        <v>140</v>
      </c>
      <c r="G55" s="35"/>
      <c r="H55" s="27"/>
      <c r="I55" s="27"/>
      <c r="J55" s="27"/>
      <c r="K55" s="27"/>
      <c r="L55" s="27"/>
      <c r="M55" s="28"/>
    </row>
    <row r="56" spans="2:13" ht="110.4" customHeight="1" x14ac:dyDescent="0.25">
      <c r="B56" s="174" t="str">
        <f>CONCATENATE("4.",Prüfkriterien_4[[#This Row],[Spalte2]])</f>
        <v>4.17</v>
      </c>
      <c r="C56" s="164">
        <f>ROW()-ROW(Prüfkriterien_4[[#Headers],[Spalte3]])</f>
        <v>17</v>
      </c>
      <c r="D56" s="164">
        <f>(Prüfkriterien_4[Spalte2]+40)/10</f>
        <v>5.7</v>
      </c>
      <c r="E56" s="162" t="s">
        <v>184</v>
      </c>
      <c r="F56" s="35" t="s">
        <v>141</v>
      </c>
      <c r="G56" s="35" t="s">
        <v>249</v>
      </c>
      <c r="H56" s="27"/>
      <c r="I56" s="27"/>
      <c r="J56" s="27"/>
      <c r="K56" s="27"/>
      <c r="L56" s="27"/>
      <c r="M56" s="28"/>
    </row>
    <row r="57" spans="2:13" ht="31.2" customHeight="1" x14ac:dyDescent="0.25">
      <c r="B57" s="174" t="str">
        <f>CONCATENATE("4.",Prüfkriterien_4[[#This Row],[Spalte2]])</f>
        <v>4.18</v>
      </c>
      <c r="C57" s="164">
        <f>ROW()-ROW(Prüfkriterien_4[[#Headers],[Spalte3]])</f>
        <v>18</v>
      </c>
      <c r="D57" s="164">
        <f>(Prüfkriterien_4[Spalte2]+40)/10</f>
        <v>5.8</v>
      </c>
      <c r="E57" s="162" t="s">
        <v>184</v>
      </c>
      <c r="F57" s="35" t="s">
        <v>248</v>
      </c>
      <c r="G57" s="35"/>
      <c r="H57" s="27"/>
      <c r="I57" s="27"/>
      <c r="J57" s="27"/>
      <c r="K57" s="27"/>
      <c r="L57" s="27"/>
      <c r="M57" s="28"/>
    </row>
    <row r="58" spans="2:13" ht="48.6" customHeight="1" x14ac:dyDescent="0.25">
      <c r="B58" s="171" t="str">
        <f>CONCATENATE("4.",Prüfkriterien_4[[#This Row],[Spalte2]])</f>
        <v>4.19</v>
      </c>
      <c r="C58" s="172">
        <f>ROW()-ROW(Prüfkriterien_4[[#Headers],[Spalte3]])</f>
        <v>19</v>
      </c>
      <c r="D58" s="172">
        <f>(Prüfkriterien_4[Spalte2]+40)/10</f>
        <v>5.9</v>
      </c>
      <c r="E58" s="181" t="s">
        <v>184</v>
      </c>
      <c r="F58" s="93" t="s">
        <v>232</v>
      </c>
      <c r="G58" s="93" t="s">
        <v>250</v>
      </c>
      <c r="H58" s="72"/>
      <c r="I58" s="72"/>
      <c r="J58" s="72"/>
      <c r="K58" s="72"/>
      <c r="L58" s="72"/>
      <c r="M58" s="73"/>
    </row>
    <row r="59" spans="2:13" ht="42.6" customHeight="1" x14ac:dyDescent="0.25">
      <c r="B59" s="174" t="str">
        <f>CONCATENATE("4.",Prüfkriterien_4[[#This Row],[Spalte2]])</f>
        <v>4.20</v>
      </c>
      <c r="C59" s="164">
        <f>ROW()-ROW(Prüfkriterien_4[[#Headers],[Spalte3]])</f>
        <v>20</v>
      </c>
      <c r="D59" s="164">
        <f>(Prüfkriterien_4[Spalte2]+40)/10</f>
        <v>6</v>
      </c>
      <c r="E59" s="162" t="s">
        <v>184</v>
      </c>
      <c r="F59" s="35" t="s">
        <v>142</v>
      </c>
      <c r="G59" s="35"/>
      <c r="H59" s="27"/>
      <c r="I59" s="27"/>
      <c r="J59" s="27"/>
      <c r="K59" s="27"/>
      <c r="L59" s="27"/>
      <c r="M59" s="28"/>
    </row>
    <row r="60" spans="2:13" ht="55.8" customHeight="1" x14ac:dyDescent="0.25">
      <c r="B60" s="171" t="str">
        <f>CONCATENATE("4.",Prüfkriterien_4[[#This Row],[Spalte2]])</f>
        <v>4.21</v>
      </c>
      <c r="C60" s="172">
        <f>ROW()-ROW(Prüfkriterien_4[[#Headers],[Spalte3]])</f>
        <v>21</v>
      </c>
      <c r="D60" s="172">
        <f>(Prüfkriterien_4[Spalte2]+40)/10</f>
        <v>6.1</v>
      </c>
      <c r="E60" s="181" t="s">
        <v>184</v>
      </c>
      <c r="F60" s="93" t="s">
        <v>197</v>
      </c>
      <c r="G60" s="93" t="s">
        <v>237</v>
      </c>
      <c r="H60" s="72"/>
      <c r="I60" s="72"/>
      <c r="J60" s="72"/>
      <c r="K60" s="72"/>
      <c r="L60" s="72"/>
      <c r="M60" s="73"/>
    </row>
    <row r="61" spans="2:13" ht="148.80000000000001" customHeight="1" x14ac:dyDescent="0.25">
      <c r="B61" s="174" t="str">
        <f>CONCATENATE("4.",Prüfkriterien_4[[#This Row],[Spalte2]])</f>
        <v>4.22</v>
      </c>
      <c r="C61" s="164">
        <f>ROW()-ROW(Prüfkriterien_4[[#Headers],[Spalte3]])</f>
        <v>22</v>
      </c>
      <c r="D61" s="164">
        <f>(Prüfkriterien_4[Spalte2]+40)/10</f>
        <v>6.2</v>
      </c>
      <c r="E61" s="94" t="s">
        <v>184</v>
      </c>
      <c r="F61" s="35" t="s">
        <v>143</v>
      </c>
      <c r="G61" s="35" t="s">
        <v>198</v>
      </c>
      <c r="H61" s="27"/>
      <c r="I61" s="27"/>
      <c r="J61" s="27"/>
      <c r="K61" s="27"/>
      <c r="L61" s="27"/>
      <c r="M61" s="28"/>
    </row>
    <row r="62" spans="2:13" ht="69" customHeight="1" x14ac:dyDescent="0.25">
      <c r="B62" s="174" t="str">
        <f>CONCATENATE("4.",Prüfkriterien_4[[#This Row],[Spalte2]])</f>
        <v>4.23</v>
      </c>
      <c r="C62" s="164">
        <f>ROW()-ROW(Prüfkriterien_4[[#Headers],[Spalte3]])</f>
        <v>23</v>
      </c>
      <c r="D62" s="164">
        <f>(Prüfkriterien_4[Spalte2]+40)/10</f>
        <v>6.3</v>
      </c>
      <c r="E62" s="173" t="s">
        <v>184</v>
      </c>
      <c r="F62" s="93" t="s">
        <v>144</v>
      </c>
      <c r="G62" s="93"/>
      <c r="H62" s="27"/>
      <c r="I62" s="27"/>
      <c r="J62" s="27"/>
      <c r="K62" s="27"/>
      <c r="L62" s="27"/>
      <c r="M62" s="28"/>
    </row>
    <row r="63" spans="2:13" ht="168" customHeight="1" x14ac:dyDescent="0.25">
      <c r="B63" s="174" t="str">
        <f>CONCATENATE("4.",Prüfkriterien_4[[#This Row],[Spalte2]])</f>
        <v>4.24</v>
      </c>
      <c r="C63" s="164">
        <f>ROW()-ROW(Prüfkriterien_4[[#Headers],[Spalte3]])</f>
        <v>24</v>
      </c>
      <c r="D63" s="164">
        <f>(Prüfkriterien_4[Spalte2]+40)/10</f>
        <v>6.4</v>
      </c>
      <c r="E63" s="94" t="s">
        <v>184</v>
      </c>
      <c r="F63" s="35" t="s">
        <v>145</v>
      </c>
      <c r="G63" s="35" t="s">
        <v>146</v>
      </c>
      <c r="H63" s="27"/>
      <c r="I63" s="27"/>
      <c r="J63" s="27"/>
      <c r="K63" s="27"/>
      <c r="L63" s="27"/>
      <c r="M63" s="28"/>
    </row>
    <row r="64" spans="2:13" ht="280.2" customHeight="1" x14ac:dyDescent="0.25">
      <c r="B64" s="171" t="str">
        <f>CONCATENATE("4.",Prüfkriterien_4[[#This Row],[Spalte2]])</f>
        <v>4.25</v>
      </c>
      <c r="C64" s="172">
        <f>ROW()-ROW(Prüfkriterien_4[[#Headers],[Spalte3]])</f>
        <v>25</v>
      </c>
      <c r="D64" s="172">
        <f>(Prüfkriterien_4[Spalte2]+40)/10</f>
        <v>6.5</v>
      </c>
      <c r="E64" s="173" t="s">
        <v>184</v>
      </c>
      <c r="F64" s="93" t="s">
        <v>147</v>
      </c>
      <c r="G64" s="93" t="s">
        <v>245</v>
      </c>
      <c r="H64" s="72"/>
      <c r="I64" s="72"/>
      <c r="J64" s="72"/>
      <c r="K64" s="72"/>
      <c r="L64" s="72"/>
      <c r="M64" s="73"/>
    </row>
    <row r="65" spans="2:13" ht="223.2" customHeight="1" x14ac:dyDescent="0.25">
      <c r="B65" s="174" t="str">
        <f>CONCATENATE("4.",Prüfkriterien_4[[#This Row],[Spalte2]])</f>
        <v>4.26</v>
      </c>
      <c r="C65" s="164">
        <f>ROW()-ROW(Prüfkriterien_4[[#Headers],[Spalte3]])</f>
        <v>26</v>
      </c>
      <c r="D65" s="164">
        <f>(Prüfkriterien_4[Spalte2]+40)/10</f>
        <v>6.6</v>
      </c>
      <c r="E65" s="94" t="s">
        <v>148</v>
      </c>
      <c r="F65" s="35" t="s">
        <v>218</v>
      </c>
      <c r="G65" s="35" t="s">
        <v>234</v>
      </c>
      <c r="H65" s="27"/>
      <c r="I65" s="27"/>
      <c r="J65" s="27"/>
      <c r="K65" s="27"/>
      <c r="L65" s="27"/>
      <c r="M65" s="28"/>
    </row>
    <row r="66" spans="2:13" ht="45.6" customHeight="1" x14ac:dyDescent="0.25">
      <c r="B66" s="174" t="str">
        <f>CONCATENATE("4.",Prüfkriterien_4[[#This Row],[Spalte2]])</f>
        <v>4.27</v>
      </c>
      <c r="C66" s="164">
        <f>ROW()-ROW(Prüfkriterien_4[[#Headers],[Spalte3]])</f>
        <v>27</v>
      </c>
      <c r="D66" s="164">
        <f>(Prüfkriterien_4[Spalte2]+40)/10</f>
        <v>6.7</v>
      </c>
      <c r="E66" s="94" t="s">
        <v>148</v>
      </c>
      <c r="F66" s="35" t="s">
        <v>190</v>
      </c>
      <c r="G66" s="92" t="s">
        <v>149</v>
      </c>
      <c r="H66" s="27"/>
      <c r="I66" s="27"/>
      <c r="J66" s="27"/>
      <c r="K66" s="27"/>
      <c r="L66" s="27"/>
      <c r="M66" s="28"/>
    </row>
    <row r="67" spans="2:13" ht="49.8" customHeight="1" x14ac:dyDescent="0.25">
      <c r="B67" s="174" t="str">
        <f>CONCATENATE("4.",Prüfkriterien_4[[#This Row],[Spalte2]])</f>
        <v>4.28</v>
      </c>
      <c r="C67" s="164">
        <f>ROW()-ROW(Prüfkriterien_4[[#Headers],[Spalte3]])</f>
        <v>28</v>
      </c>
      <c r="D67" s="164">
        <f>(Prüfkriterien_4[Spalte2]+40)/10</f>
        <v>6.8</v>
      </c>
      <c r="E67" s="173" t="s">
        <v>148</v>
      </c>
      <c r="F67" s="93" t="s">
        <v>150</v>
      </c>
      <c r="G67" s="93"/>
      <c r="H67" s="27"/>
      <c r="I67" s="27"/>
      <c r="J67" s="27"/>
      <c r="K67" s="27"/>
      <c r="L67" s="27"/>
      <c r="M67" s="28"/>
    </row>
    <row r="68" spans="2:13" ht="99.6" customHeight="1" x14ac:dyDescent="0.25">
      <c r="B68" s="178" t="str">
        <f>CONCATENATE("4.",Prüfkriterien_4[[#This Row],[Spalte2]])</f>
        <v>4.29</v>
      </c>
      <c r="C68" s="179">
        <f>ROW()-ROW(Prüfkriterien_4[[#Headers],[Spalte3]])</f>
        <v>29</v>
      </c>
      <c r="D68" s="179">
        <f>(Prüfkriterien_4[Spalte2]+40)/10</f>
        <v>6.9</v>
      </c>
      <c r="E68" s="94" t="s">
        <v>148</v>
      </c>
      <c r="F68" s="35" t="s">
        <v>199</v>
      </c>
      <c r="G68" s="35" t="s">
        <v>200</v>
      </c>
      <c r="H68" s="51"/>
      <c r="I68" s="51"/>
      <c r="J68" s="51"/>
      <c r="K68" s="51"/>
      <c r="L68" s="51"/>
      <c r="M68" s="52"/>
    </row>
    <row r="69" spans="2:13" ht="125.4" customHeight="1" x14ac:dyDescent="0.25">
      <c r="B69" s="174" t="str">
        <f>CONCATENATE("4.",Prüfkriterien_4[[#This Row],[Spalte2]])</f>
        <v>4.30</v>
      </c>
      <c r="C69" s="164">
        <f>ROW()-ROW(Prüfkriterien_4[[#Headers],[Spalte3]])</f>
        <v>30</v>
      </c>
      <c r="D69" s="164">
        <f>(Prüfkriterien_4[Spalte2]+40)/10</f>
        <v>7</v>
      </c>
      <c r="E69" s="94" t="s">
        <v>148</v>
      </c>
      <c r="F69" s="35" t="s">
        <v>233</v>
      </c>
      <c r="G69" s="35" t="s">
        <v>201</v>
      </c>
      <c r="H69" s="27"/>
      <c r="I69" s="27"/>
      <c r="J69" s="27"/>
      <c r="K69" s="27"/>
      <c r="L69" s="27"/>
      <c r="M69" s="28"/>
    </row>
    <row r="70" spans="2:13" ht="136.80000000000001" customHeight="1" x14ac:dyDescent="0.25">
      <c r="B70" s="171" t="str">
        <f>CONCATENATE("4.",Prüfkriterien_4[[#This Row],[Spalte2]])</f>
        <v>4.31</v>
      </c>
      <c r="C70" s="172">
        <f>ROW()-ROW(Prüfkriterien_4[[#Headers],[Spalte3]])</f>
        <v>31</v>
      </c>
      <c r="D70" s="172">
        <f>(Prüfkriterien_4[Spalte2]+40)/10</f>
        <v>7.1</v>
      </c>
      <c r="E70" s="173" t="s">
        <v>148</v>
      </c>
      <c r="F70" s="93" t="s">
        <v>151</v>
      </c>
      <c r="G70" s="93" t="s">
        <v>152</v>
      </c>
      <c r="H70" s="72"/>
      <c r="I70" s="72"/>
      <c r="J70" s="72"/>
      <c r="K70" s="72"/>
      <c r="L70" s="72"/>
      <c r="M70" s="73"/>
    </row>
    <row r="71" spans="2:13" ht="148.80000000000001" customHeight="1" x14ac:dyDescent="0.25">
      <c r="B71" s="174" t="str">
        <f>CONCATENATE("4.",Prüfkriterien_4[[#This Row],[Spalte2]])</f>
        <v>4.32</v>
      </c>
      <c r="C71" s="164">
        <f>ROW()-ROW(Prüfkriterien_4[[#Headers],[Spalte3]])</f>
        <v>32</v>
      </c>
      <c r="D71" s="164">
        <f>(Prüfkriterien_4[Spalte2]+40)/10</f>
        <v>7.2</v>
      </c>
      <c r="E71" s="94" t="s">
        <v>153</v>
      </c>
      <c r="F71" s="35" t="s">
        <v>154</v>
      </c>
      <c r="G71" s="35" t="s">
        <v>202</v>
      </c>
      <c r="H71" s="27"/>
      <c r="I71" s="27"/>
      <c r="J71" s="27"/>
      <c r="K71" s="27"/>
      <c r="L71" s="27"/>
      <c r="M71" s="28"/>
    </row>
    <row r="72" spans="2:13" ht="147.6" customHeight="1" x14ac:dyDescent="0.25">
      <c r="B72" s="171" t="str">
        <f>CONCATENATE("4.",Prüfkriterien_4[[#This Row],[Spalte2]])</f>
        <v>4.33</v>
      </c>
      <c r="C72" s="172">
        <f>ROW()-ROW(Prüfkriterien_4[[#Headers],[Spalte3]])</f>
        <v>33</v>
      </c>
      <c r="D72" s="172">
        <f>(Prüfkriterien_4[Spalte2]+40)/10</f>
        <v>7.3</v>
      </c>
      <c r="E72" s="173" t="s">
        <v>153</v>
      </c>
      <c r="F72" s="93" t="s">
        <v>155</v>
      </c>
      <c r="G72" s="93" t="s">
        <v>203</v>
      </c>
      <c r="H72" s="72"/>
      <c r="I72" s="72"/>
      <c r="J72" s="72"/>
      <c r="K72" s="72"/>
      <c r="L72" s="72"/>
      <c r="M72" s="73"/>
    </row>
    <row r="73" spans="2:13" ht="137.4" customHeight="1" x14ac:dyDescent="0.25">
      <c r="B73" s="182" t="str">
        <f>CONCATENATE("4.",Prüfkriterien_4[[#This Row],[Spalte2]])</f>
        <v>4.34</v>
      </c>
      <c r="C73" s="183">
        <f>ROW()-ROW(Prüfkriterien_4[[#Headers],[Spalte3]])</f>
        <v>34</v>
      </c>
      <c r="D73" s="183">
        <f>(Prüfkriterien_4[Spalte2]+40)/10</f>
        <v>7.4</v>
      </c>
      <c r="E73" s="184" t="s">
        <v>156</v>
      </c>
      <c r="F73" s="95" t="s">
        <v>157</v>
      </c>
      <c r="G73" s="95" t="s">
        <v>235</v>
      </c>
      <c r="H73" s="76"/>
      <c r="I73" s="76"/>
      <c r="J73" s="76"/>
      <c r="K73" s="76"/>
      <c r="L73" s="76"/>
      <c r="M73" s="77"/>
    </row>
    <row r="74" spans="2:13" ht="79.8" customHeight="1" x14ac:dyDescent="0.25">
      <c r="B74" s="174" t="str">
        <f>CONCATENATE("4.",Prüfkriterien_4[[#This Row],[Spalte2]])</f>
        <v>4.35</v>
      </c>
      <c r="C74" s="164">
        <f>ROW()-ROW(Prüfkriterien_4[[#Headers],[Spalte3]])</f>
        <v>35</v>
      </c>
      <c r="D74" s="164">
        <f>(Prüfkriterien_4[Spalte2]+40)/10</f>
        <v>7.5</v>
      </c>
      <c r="E74" s="94" t="s">
        <v>156</v>
      </c>
      <c r="F74" s="35" t="s">
        <v>158</v>
      </c>
      <c r="G74" s="35" t="s">
        <v>159</v>
      </c>
      <c r="H74" s="27"/>
      <c r="I74" s="27"/>
      <c r="J74" s="27"/>
      <c r="K74" s="27"/>
      <c r="L74" s="27"/>
      <c r="M74" s="28"/>
    </row>
    <row r="75" spans="2:13" ht="44.4" customHeight="1" x14ac:dyDescent="0.25">
      <c r="B75" s="174" t="str">
        <f>CONCATENATE("4.",Prüfkriterien_4[[#This Row],[Spalte2]])</f>
        <v>4.36</v>
      </c>
      <c r="C75" s="164">
        <f>ROW()-ROW(Prüfkriterien_4[[#Headers],[Spalte3]])</f>
        <v>36</v>
      </c>
      <c r="D75" s="164">
        <f>(Prüfkriterien_4[Spalte2]+40)/10</f>
        <v>7.6</v>
      </c>
      <c r="E75" s="94" t="s">
        <v>156</v>
      </c>
      <c r="F75" s="35" t="s">
        <v>160</v>
      </c>
      <c r="G75" s="35"/>
      <c r="H75" s="27"/>
      <c r="I75" s="27"/>
      <c r="J75" s="27"/>
      <c r="K75" s="27"/>
      <c r="L75" s="27"/>
      <c r="M75" s="28"/>
    </row>
    <row r="76" spans="2:13" ht="79.2" customHeight="1" x14ac:dyDescent="0.25">
      <c r="B76" s="185" t="str">
        <f>CONCATENATE("4.",Prüfkriterien_4[[#This Row],[Spalte2]])</f>
        <v>4.37</v>
      </c>
      <c r="C76" s="186">
        <f>ROW()-ROW(Prüfkriterien_4[[#Headers],[Spalte3]])</f>
        <v>37</v>
      </c>
      <c r="D76" s="186">
        <f>(Prüfkriterien_4[Spalte2]+40)/10</f>
        <v>7.7</v>
      </c>
      <c r="E76" s="173" t="s">
        <v>156</v>
      </c>
      <c r="F76" s="93" t="s">
        <v>163</v>
      </c>
      <c r="G76" s="93"/>
      <c r="H76" s="74"/>
      <c r="I76" s="74"/>
      <c r="J76" s="74"/>
      <c r="K76" s="74"/>
      <c r="L76" s="74"/>
      <c r="M76" s="75"/>
    </row>
    <row r="77" spans="2:13" ht="53.4" customHeight="1" x14ac:dyDescent="0.25">
      <c r="B77" s="174" t="str">
        <f>CONCATENATE("4.",Prüfkriterien_4[[#This Row],[Spalte2]])</f>
        <v>4.38</v>
      </c>
      <c r="C77" s="164">
        <f>ROW()-ROW(Prüfkriterien_4[[#Headers],[Spalte3]])</f>
        <v>38</v>
      </c>
      <c r="D77" s="164">
        <f>(Prüfkriterien_4[Spalte2]+40)/10</f>
        <v>7.8</v>
      </c>
      <c r="E77" s="173" t="s">
        <v>156</v>
      </c>
      <c r="F77" s="93" t="s">
        <v>161</v>
      </c>
      <c r="G77" s="93" t="s">
        <v>162</v>
      </c>
      <c r="H77" s="27"/>
      <c r="I77" s="27"/>
      <c r="J77" s="27"/>
      <c r="K77" s="27"/>
      <c r="L77" s="27"/>
      <c r="M77" s="28"/>
    </row>
    <row r="78" spans="2:13" ht="58.8" customHeight="1" x14ac:dyDescent="0.25">
      <c r="B78" s="178" t="str">
        <f>CONCATENATE("4.",Prüfkriterien_4[[#This Row],[Spalte2]])</f>
        <v>4.39</v>
      </c>
      <c r="C78" s="179">
        <f>ROW()-ROW(Prüfkriterien_4[[#Headers],[Spalte3]])</f>
        <v>39</v>
      </c>
      <c r="D78" s="179">
        <f>(Prüfkriterien_4[Spalte2]+40)/10</f>
        <v>7.9</v>
      </c>
      <c r="E78" s="94" t="s">
        <v>185</v>
      </c>
      <c r="F78" s="35" t="s">
        <v>164</v>
      </c>
      <c r="G78" s="35" t="s">
        <v>165</v>
      </c>
      <c r="H78" s="51"/>
      <c r="I78" s="51"/>
      <c r="J78" s="51"/>
      <c r="K78" s="51"/>
      <c r="L78" s="51"/>
      <c r="M78" s="52"/>
    </row>
    <row r="79" spans="2:13" ht="12.75" customHeight="1" x14ac:dyDescent="0.25">
      <c r="B79" s="175" t="s">
        <v>243</v>
      </c>
      <c r="C79" s="176"/>
      <c r="D79" s="176"/>
      <c r="E79" s="176"/>
      <c r="F79" s="176"/>
      <c r="G79" s="176"/>
      <c r="H79" s="176"/>
      <c r="I79" s="176"/>
      <c r="J79" s="176"/>
      <c r="K79" s="176"/>
      <c r="L79" s="176"/>
      <c r="M79" s="177"/>
    </row>
    <row r="80" spans="2:13" ht="12.75" hidden="1" customHeight="1" x14ac:dyDescent="0.25">
      <c r="B80" s="36" t="s">
        <v>43</v>
      </c>
      <c r="C80" s="37" t="s">
        <v>44</v>
      </c>
      <c r="D80" s="37" t="s">
        <v>45</v>
      </c>
      <c r="E80" s="25" t="s">
        <v>46</v>
      </c>
      <c r="F80" s="26" t="s">
        <v>47</v>
      </c>
      <c r="G80" s="26" t="s">
        <v>50</v>
      </c>
      <c r="H80" s="27" t="s">
        <v>51</v>
      </c>
      <c r="I80" s="27" t="s">
        <v>52</v>
      </c>
      <c r="J80" s="27" t="s">
        <v>53</v>
      </c>
      <c r="K80" s="27" t="s">
        <v>54</v>
      </c>
      <c r="L80" s="27" t="s">
        <v>55</v>
      </c>
      <c r="M80" s="28" t="s">
        <v>56</v>
      </c>
    </row>
    <row r="81" spans="2:13" ht="169.2" customHeight="1" x14ac:dyDescent="0.25">
      <c r="B81" s="174" t="str">
        <f>CONCATENATE("5.",Prüfkriterien_5[[#This Row],[Spalte2]])</f>
        <v>5.1</v>
      </c>
      <c r="C81" s="164">
        <f>ROW()-ROW(Prüfkriterien_5[[#Headers],[Spalte3]])</f>
        <v>1</v>
      </c>
      <c r="D81" s="164">
        <f>(Prüfkriterien_5[Spalte2]+50)/10</f>
        <v>5.0999999999999996</v>
      </c>
      <c r="E81" s="94" t="s">
        <v>166</v>
      </c>
      <c r="F81" s="35" t="s">
        <v>168</v>
      </c>
      <c r="G81" s="35" t="s">
        <v>169</v>
      </c>
      <c r="H81" s="27"/>
      <c r="I81" s="27"/>
      <c r="J81" s="27"/>
      <c r="K81" s="27"/>
      <c r="L81" s="27"/>
      <c r="M81" s="28"/>
    </row>
    <row r="82" spans="2:13" ht="93.6" customHeight="1" x14ac:dyDescent="0.25">
      <c r="B82" s="174" t="str">
        <f>CONCATENATE("5.",Prüfkriterien_5[[#This Row],[Spalte2]])</f>
        <v>5.2</v>
      </c>
      <c r="C82" s="164">
        <f>ROW()-ROW(Prüfkriterien_5[[#Headers],[Spalte3]])</f>
        <v>2</v>
      </c>
      <c r="D82" s="164">
        <f>(Prüfkriterien_5[Spalte2]+50)/10</f>
        <v>5.2</v>
      </c>
      <c r="E82" s="94" t="s">
        <v>204</v>
      </c>
      <c r="F82" s="35" t="s">
        <v>214</v>
      </c>
      <c r="G82" s="92" t="s">
        <v>167</v>
      </c>
      <c r="H82" s="80"/>
      <c r="I82" s="80"/>
      <c r="J82" s="80"/>
      <c r="K82" s="80"/>
      <c r="L82" s="80"/>
      <c r="M82" s="81"/>
    </row>
    <row r="83" spans="2:13" ht="85.2" customHeight="1" x14ac:dyDescent="0.25">
      <c r="B83" s="187" t="str">
        <f>CONCATENATE("5.",Prüfkriterien_5[[#This Row],[Spalte2]])</f>
        <v>5.3</v>
      </c>
      <c r="C83" s="188">
        <f>ROW()-ROW(Prüfkriterien_5[[#Headers],[Spalte3]])</f>
        <v>3</v>
      </c>
      <c r="D83" s="188">
        <f>(Prüfkriterien_5[Spalte2]+50)/10</f>
        <v>5.3</v>
      </c>
      <c r="E83" s="94" t="s">
        <v>205</v>
      </c>
      <c r="F83" s="189" t="s">
        <v>215</v>
      </c>
      <c r="G83" s="189" t="s">
        <v>170</v>
      </c>
      <c r="H83" s="98"/>
      <c r="I83" s="98"/>
      <c r="J83" s="98"/>
      <c r="K83" s="98"/>
      <c r="L83" s="98"/>
      <c r="M83" s="99"/>
    </row>
    <row r="84" spans="2:13" ht="96" customHeight="1" x14ac:dyDescent="0.25">
      <c r="B84" s="174" t="str">
        <f>CONCATENATE("5.",Prüfkriterien_5[[#This Row],[Spalte2]])</f>
        <v>5.4</v>
      </c>
      <c r="C84" s="164">
        <f>ROW()-ROW(Prüfkriterien_5[[#Headers],[Spalte3]])</f>
        <v>4</v>
      </c>
      <c r="D84" s="164">
        <f>(Prüfkriterien_5[Spalte2]+50)/10</f>
        <v>5.4</v>
      </c>
      <c r="E84" s="94" t="s">
        <v>206</v>
      </c>
      <c r="F84" s="35" t="s">
        <v>251</v>
      </c>
      <c r="G84" s="35" t="s">
        <v>170</v>
      </c>
      <c r="H84" s="27"/>
      <c r="I84" s="27"/>
      <c r="J84" s="27"/>
      <c r="K84" s="27"/>
      <c r="L84" s="27"/>
      <c r="M84" s="28"/>
    </row>
    <row r="85" spans="2:13" ht="12.75" customHeight="1" x14ac:dyDescent="0.25">
      <c r="B85" s="175" t="s">
        <v>244</v>
      </c>
      <c r="C85" s="176"/>
      <c r="D85" s="176"/>
      <c r="E85" s="176"/>
      <c r="F85" s="176"/>
      <c r="G85" s="176"/>
      <c r="H85" s="176"/>
      <c r="I85" s="176"/>
      <c r="J85" s="176"/>
      <c r="K85" s="176"/>
      <c r="L85" s="176"/>
      <c r="M85" s="177"/>
    </row>
    <row r="86" spans="2:13" hidden="1" x14ac:dyDescent="0.25">
      <c r="B86" s="36" t="s">
        <v>43</v>
      </c>
      <c r="C86" s="37" t="s">
        <v>44</v>
      </c>
      <c r="D86" s="37" t="s">
        <v>45</v>
      </c>
      <c r="E86" s="25" t="s">
        <v>46</v>
      </c>
      <c r="F86" s="26" t="s">
        <v>47</v>
      </c>
      <c r="G86" s="26" t="s">
        <v>50</v>
      </c>
      <c r="H86" s="27" t="s">
        <v>51</v>
      </c>
      <c r="I86" s="27" t="s">
        <v>52</v>
      </c>
      <c r="J86" s="27" t="s">
        <v>53</v>
      </c>
      <c r="K86" s="27" t="s">
        <v>54</v>
      </c>
      <c r="L86" s="27" t="s">
        <v>55</v>
      </c>
      <c r="M86" s="28" t="s">
        <v>56</v>
      </c>
    </row>
    <row r="87" spans="2:13" ht="43.8" customHeight="1" x14ac:dyDescent="0.25">
      <c r="B87" s="174" t="str">
        <f>CONCATENATE("6.",Prüfkriterien_6[[#This Row],[Spalte2]])</f>
        <v>6.1</v>
      </c>
      <c r="C87" s="164">
        <f>ROW()-ROW(Prüfkriterien_6[[#Headers],[Spalte3]])</f>
        <v>1</v>
      </c>
      <c r="D87" s="164">
        <f>(Prüfkriterien_6[Spalte2]+60)/10</f>
        <v>6.1</v>
      </c>
      <c r="E87" s="94" t="s">
        <v>171</v>
      </c>
      <c r="F87" s="35" t="s">
        <v>172</v>
      </c>
      <c r="G87" s="35" t="s">
        <v>173</v>
      </c>
      <c r="H87" s="27"/>
      <c r="I87" s="27"/>
      <c r="J87" s="27"/>
      <c r="K87" s="27"/>
      <c r="L87" s="27"/>
      <c r="M87" s="28"/>
    </row>
    <row r="88" spans="2:13" ht="36.6" customHeight="1" x14ac:dyDescent="0.25">
      <c r="B88" s="174" t="str">
        <f>CONCATENATE("6.",Prüfkriterien_6[[#This Row],[Spalte2]])</f>
        <v>6.2</v>
      </c>
      <c r="C88" s="164">
        <f>ROW()-ROW(Prüfkriterien_6[[#Headers],[Spalte3]])</f>
        <v>2</v>
      </c>
      <c r="D88" s="164">
        <f>(Prüfkriterien_6[Spalte2]+60)/10</f>
        <v>6.2</v>
      </c>
      <c r="E88" s="94" t="s">
        <v>171</v>
      </c>
      <c r="F88" s="35" t="s">
        <v>174</v>
      </c>
      <c r="G88" s="35" t="s">
        <v>175</v>
      </c>
      <c r="H88" s="27"/>
      <c r="I88" s="27"/>
      <c r="J88" s="27"/>
      <c r="K88" s="27"/>
      <c r="L88" s="27"/>
      <c r="M88" s="28"/>
    </row>
    <row r="89" spans="2:13" ht="59.4" customHeight="1" x14ac:dyDescent="0.25">
      <c r="B89" s="190" t="str">
        <f>CONCATENATE("6.",Prüfkriterien_6[[#This Row],[Spalte2]])</f>
        <v>6.3</v>
      </c>
      <c r="C89" s="191">
        <f>ROW()-ROW(Prüfkriterien_6[[#Headers],[Spalte3]])</f>
        <v>3</v>
      </c>
      <c r="D89" s="191">
        <f>(Prüfkriterien_6[Spalte2]+60)/10</f>
        <v>6.3</v>
      </c>
      <c r="E89" s="192" t="s">
        <v>176</v>
      </c>
      <c r="F89" s="96" t="s">
        <v>207</v>
      </c>
      <c r="G89" s="96" t="s">
        <v>187</v>
      </c>
      <c r="H89" s="78"/>
      <c r="I89" s="78"/>
      <c r="J89" s="78"/>
      <c r="K89" s="78"/>
      <c r="L89" s="78"/>
      <c r="M89" s="79"/>
    </row>
    <row r="90" spans="2:13" ht="88.2" customHeight="1" x14ac:dyDescent="0.25">
      <c r="B90" s="174" t="str">
        <f>CONCATENATE("6.",Prüfkriterien_6[[#This Row],[Spalte2]])</f>
        <v>6.4</v>
      </c>
      <c r="C90" s="164">
        <f>ROW()-ROW(Prüfkriterien_6[[#Headers],[Spalte3]])</f>
        <v>4</v>
      </c>
      <c r="D90" s="164">
        <f>(Prüfkriterien_6[Spalte2]+60)/10</f>
        <v>6.4</v>
      </c>
      <c r="E90" s="94" t="s">
        <v>177</v>
      </c>
      <c r="F90" s="97" t="s">
        <v>208</v>
      </c>
      <c r="G90" s="97" t="s">
        <v>186</v>
      </c>
      <c r="H90" s="27"/>
      <c r="I90" s="27"/>
      <c r="J90" s="27"/>
      <c r="K90" s="27"/>
      <c r="L90" s="27"/>
      <c r="M90" s="28"/>
    </row>
    <row r="91" spans="2:13" ht="43.8" customHeight="1" x14ac:dyDescent="0.25">
      <c r="B91" s="174" t="str">
        <f>CONCATENATE("6.",Prüfkriterien_6[[#This Row],[Spalte2]])</f>
        <v>6.5</v>
      </c>
      <c r="C91" s="164">
        <f>ROW()-ROW(Prüfkriterien_6[[#Headers],[Spalte3]])</f>
        <v>5</v>
      </c>
      <c r="D91" s="164">
        <f>(Prüfkriterien_6[Spalte2]+60)/10</f>
        <v>6.5</v>
      </c>
      <c r="E91" s="94" t="s">
        <v>179</v>
      </c>
      <c r="F91" s="97" t="s">
        <v>209</v>
      </c>
      <c r="G91" s="97" t="s">
        <v>173</v>
      </c>
      <c r="H91" s="27"/>
      <c r="I91" s="27"/>
      <c r="J91" s="27"/>
      <c r="K91" s="27"/>
      <c r="L91" s="27"/>
      <c r="M91" s="28"/>
    </row>
    <row r="92" spans="2:13" ht="59.4" customHeight="1" x14ac:dyDescent="0.25">
      <c r="B92" s="178" t="str">
        <f>CONCATENATE("6.",Prüfkriterien_6[[#This Row],[Spalte2]])</f>
        <v>6.6</v>
      </c>
      <c r="C92" s="179">
        <f>ROW()-ROW(Prüfkriterien_6[[#Headers],[Spalte3]])</f>
        <v>6</v>
      </c>
      <c r="D92" s="179">
        <f>(Prüfkriterien_6[Spalte2]+60)/10</f>
        <v>6.6</v>
      </c>
      <c r="E92" s="94" t="s">
        <v>179</v>
      </c>
      <c r="F92" s="97" t="s">
        <v>212</v>
      </c>
      <c r="G92" s="97" t="s">
        <v>180</v>
      </c>
      <c r="H92" s="51"/>
      <c r="I92" s="51"/>
      <c r="J92" s="51"/>
      <c r="K92" s="51"/>
      <c r="L92" s="51"/>
      <c r="M92" s="52"/>
    </row>
    <row r="93" spans="2:13" ht="57.6" customHeight="1" x14ac:dyDescent="0.25">
      <c r="B93" s="174" t="str">
        <f>CONCATENATE("6.",Prüfkriterien_6[[#This Row],[Spalte2]])</f>
        <v>6.7</v>
      </c>
      <c r="C93" s="164">
        <f>ROW()-ROW(Prüfkriterien_6[[#Headers],[Spalte3]])</f>
        <v>7</v>
      </c>
      <c r="D93" s="164">
        <f>(Prüfkriterien_6[Spalte2]+60)/10</f>
        <v>6.7</v>
      </c>
      <c r="E93" s="94" t="s">
        <v>182</v>
      </c>
      <c r="F93" s="97" t="s">
        <v>213</v>
      </c>
      <c r="G93" s="97" t="s">
        <v>187</v>
      </c>
      <c r="H93" s="27"/>
      <c r="I93" s="27"/>
      <c r="J93" s="27"/>
      <c r="K93" s="27"/>
      <c r="L93" s="27"/>
      <c r="M93" s="28"/>
    </row>
    <row r="94" spans="2:13" ht="102.6" customHeight="1" x14ac:dyDescent="0.25">
      <c r="B94" s="174" t="str">
        <f>CONCATENATE("6.",Prüfkriterien_6[[#This Row],[Spalte2]])</f>
        <v>6.8</v>
      </c>
      <c r="C94" s="164">
        <f>ROW()-ROW(Prüfkriterien_6[[#Headers],[Spalte3]])</f>
        <v>8</v>
      </c>
      <c r="D94" s="164">
        <f>(Prüfkriterien_6[Spalte2]+60)/10</f>
        <v>6.8</v>
      </c>
      <c r="E94" s="94" t="s">
        <v>182</v>
      </c>
      <c r="F94" s="97" t="s">
        <v>210</v>
      </c>
      <c r="G94" s="97" t="s">
        <v>256</v>
      </c>
      <c r="H94" s="27"/>
      <c r="I94" s="27"/>
      <c r="J94" s="27"/>
      <c r="K94" s="27"/>
      <c r="L94" s="27"/>
      <c r="M94" s="28"/>
    </row>
    <row r="95" spans="2:13" ht="93" customHeight="1" x14ac:dyDescent="0.25">
      <c r="B95" s="178" t="str">
        <f>CONCATENATE("6.",Prüfkriterien_6[[#This Row],[Spalte2]])</f>
        <v>6.9</v>
      </c>
      <c r="C95" s="179">
        <f>ROW()-ROW(Prüfkriterien_6[[#Headers],[Spalte3]])</f>
        <v>9</v>
      </c>
      <c r="D95" s="179">
        <f>(Prüfkriterien_6[Spalte2]+60)/10</f>
        <v>6.9</v>
      </c>
      <c r="E95" s="94" t="s">
        <v>181</v>
      </c>
      <c r="F95" s="97" t="s">
        <v>211</v>
      </c>
      <c r="G95" s="97" t="s">
        <v>178</v>
      </c>
      <c r="H95" s="51"/>
      <c r="I95" s="51"/>
      <c r="J95" s="51"/>
      <c r="K95" s="51"/>
      <c r="L95" s="51"/>
      <c r="M95" s="52"/>
    </row>
    <row r="96" spans="2:13" hidden="1" x14ac:dyDescent="0.25">
      <c r="B96" s="136" t="s">
        <v>68</v>
      </c>
      <c r="C96" s="137"/>
      <c r="D96" s="137"/>
      <c r="E96" s="137"/>
      <c r="F96" s="137"/>
      <c r="G96" s="137"/>
      <c r="H96" s="137"/>
      <c r="I96" s="137"/>
      <c r="J96" s="137"/>
      <c r="K96" s="137"/>
      <c r="L96" s="137"/>
      <c r="M96" s="138"/>
    </row>
    <row r="97" spans="2:13" hidden="1" x14ac:dyDescent="0.25">
      <c r="B97" s="36" t="s">
        <v>43</v>
      </c>
      <c r="C97" s="37" t="s">
        <v>44</v>
      </c>
      <c r="D97" s="37" t="s">
        <v>45</v>
      </c>
      <c r="E97" s="25" t="s">
        <v>46</v>
      </c>
      <c r="F97" s="26" t="s">
        <v>47</v>
      </c>
      <c r="G97" s="26" t="s">
        <v>50</v>
      </c>
      <c r="H97" s="27" t="s">
        <v>51</v>
      </c>
      <c r="I97" s="27" t="s">
        <v>52</v>
      </c>
      <c r="J97" s="27" t="s">
        <v>53</v>
      </c>
      <c r="K97" s="27" t="s">
        <v>54</v>
      </c>
      <c r="L97" s="27" t="s">
        <v>55</v>
      </c>
      <c r="M97" s="28" t="s">
        <v>56</v>
      </c>
    </row>
    <row r="98" spans="2:13" hidden="1" x14ac:dyDescent="0.25">
      <c r="B98" s="36" t="str">
        <f>CONCATENATE("7.",Prüfkriterien_7[[#This Row],[Spalte2]])</f>
        <v>7.1</v>
      </c>
      <c r="C98" s="37">
        <f>ROW()-ROW(Prüfkriterien_7[[#Headers],[Spalte3]])</f>
        <v>1</v>
      </c>
      <c r="D98" s="37">
        <f>(Prüfkriterien_7[Spalte2]+70)/10</f>
        <v>7.1</v>
      </c>
      <c r="E98" s="25"/>
      <c r="F98" s="26"/>
      <c r="G98" s="26"/>
      <c r="H98" s="27"/>
      <c r="I98" s="27"/>
      <c r="J98" s="27"/>
      <c r="K98" s="27"/>
      <c r="L98" s="27"/>
      <c r="M98" s="28"/>
    </row>
    <row r="99" spans="2:13" hidden="1" x14ac:dyDescent="0.25">
      <c r="B99" s="47" t="str">
        <f>CONCATENATE("7.",Prüfkriterien_7[[#This Row],[Spalte2]])</f>
        <v>7.2</v>
      </c>
      <c r="C99" s="48">
        <f>ROW()-ROW(Prüfkriterien_7[[#Headers],[Spalte3]])</f>
        <v>2</v>
      </c>
      <c r="D99" s="48">
        <f>(Prüfkriterien_7[Spalte2]+70)/10</f>
        <v>7.2</v>
      </c>
      <c r="E99" s="49"/>
      <c r="F99" s="50"/>
      <c r="G99" s="50"/>
      <c r="H99" s="51"/>
      <c r="I99" s="51"/>
      <c r="J99" s="51"/>
      <c r="K99" s="51"/>
      <c r="L99" s="51"/>
      <c r="M99" s="52"/>
    </row>
    <row r="100" spans="2:13" hidden="1" x14ac:dyDescent="0.25">
      <c r="B100" s="36" t="str">
        <f>CONCATENATE("7.",Prüfkriterien_7[[#This Row],[Spalte2]])</f>
        <v>7.3</v>
      </c>
      <c r="C100" s="37">
        <f>ROW()-ROW(Prüfkriterien_7[[#Headers],[Spalte3]])</f>
        <v>3</v>
      </c>
      <c r="D100" s="37">
        <f>(Prüfkriterien_7[Spalte2]+70)/10</f>
        <v>7.3</v>
      </c>
      <c r="E100" s="25"/>
      <c r="F100" s="26"/>
      <c r="G100" s="26"/>
      <c r="H100" s="27"/>
      <c r="I100" s="27"/>
      <c r="J100" s="27"/>
      <c r="K100" s="27"/>
      <c r="L100" s="27"/>
      <c r="M100" s="28"/>
    </row>
    <row r="101" spans="2:13" hidden="1" x14ac:dyDescent="0.25">
      <c r="B101" s="36" t="str">
        <f>CONCATENATE("7.",Prüfkriterien_7[[#This Row],[Spalte2]])</f>
        <v>7.4</v>
      </c>
      <c r="C101" s="37">
        <f>ROW()-ROW(Prüfkriterien_7[[#Headers],[Spalte3]])</f>
        <v>4</v>
      </c>
      <c r="D101" s="37">
        <f>(Prüfkriterien_7[Spalte2]+70)/10</f>
        <v>7.4</v>
      </c>
      <c r="E101" s="25"/>
      <c r="F101" s="26"/>
      <c r="G101" s="26"/>
      <c r="H101" s="27"/>
      <c r="I101" s="27"/>
      <c r="J101" s="27"/>
      <c r="K101" s="27"/>
      <c r="L101" s="27"/>
      <c r="M101" s="28"/>
    </row>
    <row r="102" spans="2:13" hidden="1" x14ac:dyDescent="0.25">
      <c r="B102" s="47" t="str">
        <f>CONCATENATE("7.",Prüfkriterien_7[[#This Row],[Spalte2]])</f>
        <v>7.5</v>
      </c>
      <c r="C102" s="48">
        <f>ROW()-ROW(Prüfkriterien_7[[#Headers],[Spalte3]])</f>
        <v>5</v>
      </c>
      <c r="D102" s="48">
        <f>(Prüfkriterien_7[Spalte2]+70)/10</f>
        <v>7.5</v>
      </c>
      <c r="E102" s="49"/>
      <c r="F102" s="50"/>
      <c r="G102" s="50"/>
      <c r="H102" s="51"/>
      <c r="I102" s="51"/>
      <c r="J102" s="51"/>
      <c r="K102" s="51"/>
      <c r="L102" s="51"/>
      <c r="M102" s="52"/>
    </row>
    <row r="103" spans="2:13" hidden="1" x14ac:dyDescent="0.25">
      <c r="B103" s="136" t="s">
        <v>69</v>
      </c>
      <c r="C103" s="137"/>
      <c r="D103" s="137"/>
      <c r="E103" s="137"/>
      <c r="F103" s="137"/>
      <c r="G103" s="137"/>
      <c r="H103" s="137"/>
      <c r="I103" s="137"/>
      <c r="J103" s="137"/>
      <c r="K103" s="137"/>
      <c r="L103" s="137"/>
      <c r="M103" s="138"/>
    </row>
    <row r="104" spans="2:13" hidden="1" x14ac:dyDescent="0.25">
      <c r="B104" s="36" t="s">
        <v>43</v>
      </c>
      <c r="C104" s="37" t="s">
        <v>44</v>
      </c>
      <c r="D104" s="37" t="s">
        <v>45</v>
      </c>
      <c r="E104" s="25" t="s">
        <v>46</v>
      </c>
      <c r="F104" s="26" t="s">
        <v>47</v>
      </c>
      <c r="G104" s="26" t="s">
        <v>50</v>
      </c>
      <c r="H104" s="27" t="s">
        <v>51</v>
      </c>
      <c r="I104" s="27" t="s">
        <v>52</v>
      </c>
      <c r="J104" s="27" t="s">
        <v>53</v>
      </c>
      <c r="K104" s="27" t="s">
        <v>54</v>
      </c>
      <c r="L104" s="27" t="s">
        <v>55</v>
      </c>
      <c r="M104" s="28" t="s">
        <v>56</v>
      </c>
    </row>
    <row r="105" spans="2:13" hidden="1" x14ac:dyDescent="0.25">
      <c r="B105" s="36" t="str">
        <f>CONCATENATE("8.",Prüfkriterien_8[[#This Row],[Spalte2]])</f>
        <v>8.1</v>
      </c>
      <c r="C105" s="37">
        <f>ROW()-ROW(Prüfkriterien_8[[#Headers],[Spalte3]])</f>
        <v>1</v>
      </c>
      <c r="D105" s="37">
        <f>(Prüfkriterien_8[Spalte2]+80)/10</f>
        <v>8.1</v>
      </c>
      <c r="E105" s="25"/>
      <c r="F105" s="26"/>
      <c r="G105" s="26"/>
      <c r="H105" s="27"/>
      <c r="I105" s="27"/>
      <c r="J105" s="27"/>
      <c r="K105" s="27"/>
      <c r="L105" s="27"/>
      <c r="M105" s="28"/>
    </row>
    <row r="106" spans="2:13" hidden="1" x14ac:dyDescent="0.25">
      <c r="B106" s="47" t="str">
        <f>CONCATENATE("8.",Prüfkriterien_8[[#This Row],[Spalte2]])</f>
        <v>8.2</v>
      </c>
      <c r="C106" s="48">
        <f>ROW()-ROW(Prüfkriterien_8[[#Headers],[Spalte3]])</f>
        <v>2</v>
      </c>
      <c r="D106" s="48">
        <f>(Prüfkriterien_8[Spalte2]+80)/10</f>
        <v>8.1999999999999993</v>
      </c>
      <c r="E106" s="49"/>
      <c r="F106" s="50"/>
      <c r="G106" s="50"/>
      <c r="H106" s="51"/>
      <c r="I106" s="51"/>
      <c r="J106" s="51"/>
      <c r="K106" s="51"/>
      <c r="L106" s="51"/>
      <c r="M106" s="52"/>
    </row>
    <row r="107" spans="2:13" hidden="1" x14ac:dyDescent="0.25">
      <c r="B107" s="36" t="str">
        <f>CONCATENATE("8.",Prüfkriterien_8[[#This Row],[Spalte2]])</f>
        <v>8.3</v>
      </c>
      <c r="C107" s="37">
        <f>ROW()-ROW(Prüfkriterien_8[[#Headers],[Spalte3]])</f>
        <v>3</v>
      </c>
      <c r="D107" s="37">
        <f>(Prüfkriterien_8[Spalte2]+80)/10</f>
        <v>8.3000000000000007</v>
      </c>
      <c r="E107" s="25"/>
      <c r="F107" s="26"/>
      <c r="G107" s="26"/>
      <c r="H107" s="27"/>
      <c r="I107" s="27"/>
      <c r="J107" s="27"/>
      <c r="K107" s="27"/>
      <c r="L107" s="27"/>
      <c r="M107" s="28"/>
    </row>
    <row r="108" spans="2:13" hidden="1" x14ac:dyDescent="0.25">
      <c r="B108" s="36" t="str">
        <f>CONCATENATE("8.",Prüfkriterien_8[[#This Row],[Spalte2]])</f>
        <v>8.4</v>
      </c>
      <c r="C108" s="37">
        <f>ROW()-ROW(Prüfkriterien_8[[#Headers],[Spalte3]])</f>
        <v>4</v>
      </c>
      <c r="D108" s="37">
        <f>(Prüfkriterien_8[Spalte2]+80)/10</f>
        <v>8.4</v>
      </c>
      <c r="E108" s="25"/>
      <c r="F108" s="26"/>
      <c r="G108" s="26"/>
      <c r="H108" s="27"/>
      <c r="I108" s="27"/>
      <c r="J108" s="27"/>
      <c r="K108" s="27"/>
      <c r="L108" s="27"/>
      <c r="M108" s="28"/>
    </row>
    <row r="109" spans="2:13" hidden="1" x14ac:dyDescent="0.25">
      <c r="B109" s="47" t="str">
        <f>CONCATENATE("8.",Prüfkriterien_8[[#This Row],[Spalte2]])</f>
        <v>8.5</v>
      </c>
      <c r="C109" s="48">
        <f>ROW()-ROW(Prüfkriterien_8[[#Headers],[Spalte3]])</f>
        <v>5</v>
      </c>
      <c r="D109" s="48">
        <f>(Prüfkriterien_8[Spalte2]+80)/10</f>
        <v>8.5</v>
      </c>
      <c r="E109" s="49"/>
      <c r="F109" s="50"/>
      <c r="G109" s="50"/>
      <c r="H109" s="51"/>
      <c r="I109" s="51"/>
      <c r="J109" s="51"/>
      <c r="K109" s="51"/>
      <c r="L109" s="51"/>
      <c r="M109" s="52"/>
    </row>
    <row r="110" spans="2:13" hidden="1" x14ac:dyDescent="0.25">
      <c r="B110" s="136" t="s">
        <v>70</v>
      </c>
      <c r="C110" s="137"/>
      <c r="D110" s="137"/>
      <c r="E110" s="137"/>
      <c r="F110" s="137"/>
      <c r="G110" s="137"/>
      <c r="H110" s="137"/>
      <c r="I110" s="137"/>
      <c r="J110" s="137"/>
      <c r="K110" s="137"/>
      <c r="L110" s="137"/>
      <c r="M110" s="138"/>
    </row>
    <row r="111" spans="2:13" hidden="1" x14ac:dyDescent="0.25">
      <c r="B111" s="36" t="s">
        <v>43</v>
      </c>
      <c r="C111" s="37" t="s">
        <v>44</v>
      </c>
      <c r="D111" s="37" t="s">
        <v>45</v>
      </c>
      <c r="E111" s="25" t="s">
        <v>46</v>
      </c>
      <c r="F111" s="26" t="s">
        <v>47</v>
      </c>
      <c r="G111" s="26" t="s">
        <v>50</v>
      </c>
      <c r="H111" s="27" t="s">
        <v>51</v>
      </c>
      <c r="I111" s="27" t="s">
        <v>52</v>
      </c>
      <c r="J111" s="27" t="s">
        <v>53</v>
      </c>
      <c r="K111" s="27" t="s">
        <v>54</v>
      </c>
      <c r="L111" s="27" t="s">
        <v>55</v>
      </c>
      <c r="M111" s="28" t="s">
        <v>56</v>
      </c>
    </row>
    <row r="112" spans="2:13" hidden="1" x14ac:dyDescent="0.25">
      <c r="B112" s="36" t="str">
        <f>CONCATENATE("9.",Prüfkriterien_9[[#This Row],[Spalte2]])</f>
        <v>9.1</v>
      </c>
      <c r="C112" s="37">
        <f>ROW()-ROW(Prüfkriterien_9[[#Headers],[Spalte3]])</f>
        <v>1</v>
      </c>
      <c r="D112" s="37">
        <f>(Prüfkriterien_9[Spalte2]+90)/10</f>
        <v>9.1</v>
      </c>
      <c r="E112" s="25"/>
      <c r="F112" s="26"/>
      <c r="G112" s="26"/>
      <c r="H112" s="27"/>
      <c r="I112" s="27"/>
      <c r="J112" s="27"/>
      <c r="K112" s="27"/>
      <c r="L112" s="27"/>
      <c r="M112" s="28"/>
    </row>
    <row r="113" spans="2:13" hidden="1" x14ac:dyDescent="0.25">
      <c r="B113" s="47" t="str">
        <f>CONCATENATE("9.",Prüfkriterien_9[[#This Row],[Spalte2]])</f>
        <v>9.2</v>
      </c>
      <c r="C113" s="48">
        <f>ROW()-ROW(Prüfkriterien_9[[#Headers],[Spalte3]])</f>
        <v>2</v>
      </c>
      <c r="D113" s="48">
        <f>(Prüfkriterien_9[Spalte2]+90)/10</f>
        <v>9.1999999999999993</v>
      </c>
      <c r="E113" s="49"/>
      <c r="F113" s="50"/>
      <c r="G113" s="50"/>
      <c r="H113" s="51"/>
      <c r="I113" s="51"/>
      <c r="J113" s="51"/>
      <c r="K113" s="51"/>
      <c r="L113" s="51"/>
      <c r="M113" s="52"/>
    </row>
    <row r="114" spans="2:13" hidden="1" x14ac:dyDescent="0.25">
      <c r="B114" s="36" t="str">
        <f>CONCATENATE("9.",Prüfkriterien_9[[#This Row],[Spalte2]])</f>
        <v>9.3</v>
      </c>
      <c r="C114" s="37">
        <f>ROW()-ROW(Prüfkriterien_9[[#Headers],[Spalte3]])</f>
        <v>3</v>
      </c>
      <c r="D114" s="37">
        <f>(Prüfkriterien_9[Spalte2]+90)/10</f>
        <v>9.3000000000000007</v>
      </c>
      <c r="E114" s="25"/>
      <c r="F114" s="26"/>
      <c r="G114" s="26"/>
      <c r="H114" s="27"/>
      <c r="I114" s="27"/>
      <c r="J114" s="27"/>
      <c r="K114" s="27"/>
      <c r="L114" s="27"/>
      <c r="M114" s="28"/>
    </row>
    <row r="115" spans="2:13" hidden="1" x14ac:dyDescent="0.25">
      <c r="B115" s="36" t="str">
        <f>CONCATENATE("9.",Prüfkriterien_9[[#This Row],[Spalte2]])</f>
        <v>9.4</v>
      </c>
      <c r="C115" s="37">
        <f>ROW()-ROW(Prüfkriterien_9[[#Headers],[Spalte3]])</f>
        <v>4</v>
      </c>
      <c r="D115" s="37">
        <f>(Prüfkriterien_9[Spalte2]+90)/10</f>
        <v>9.4</v>
      </c>
      <c r="E115" s="25"/>
      <c r="F115" s="26"/>
      <c r="G115" s="26"/>
      <c r="H115" s="27"/>
      <c r="I115" s="27"/>
      <c r="J115" s="27"/>
      <c r="K115" s="27"/>
      <c r="L115" s="27"/>
      <c r="M115" s="28"/>
    </row>
    <row r="116" spans="2:13" hidden="1" x14ac:dyDescent="0.25">
      <c r="B116" s="47" t="str">
        <f>CONCATENATE("9.",Prüfkriterien_9[[#This Row],[Spalte2]])</f>
        <v>9.5</v>
      </c>
      <c r="C116" s="48">
        <f>ROW()-ROW(Prüfkriterien_9[[#Headers],[Spalte3]])</f>
        <v>5</v>
      </c>
      <c r="D116" s="48">
        <f>(Prüfkriterien_9[Spalte2]+90)/10</f>
        <v>9.5</v>
      </c>
      <c r="E116" s="49"/>
      <c r="F116" s="50"/>
      <c r="G116" s="50"/>
      <c r="H116" s="51"/>
      <c r="I116" s="51"/>
      <c r="J116" s="51"/>
      <c r="K116" s="51"/>
      <c r="L116" s="51"/>
      <c r="M116" s="52"/>
    </row>
    <row r="117" spans="2:13" hidden="1" x14ac:dyDescent="0.25">
      <c r="B117" s="136" t="s">
        <v>71</v>
      </c>
      <c r="C117" s="137"/>
      <c r="D117" s="137"/>
      <c r="E117" s="137"/>
      <c r="F117" s="137"/>
      <c r="G117" s="137"/>
      <c r="H117" s="137"/>
      <c r="I117" s="137"/>
      <c r="J117" s="137"/>
      <c r="K117" s="137"/>
      <c r="L117" s="137"/>
      <c r="M117" s="138"/>
    </row>
    <row r="118" spans="2:13" hidden="1" x14ac:dyDescent="0.25">
      <c r="B118" s="36" t="s">
        <v>43</v>
      </c>
      <c r="C118" s="37" t="s">
        <v>44</v>
      </c>
      <c r="D118" s="37" t="s">
        <v>45</v>
      </c>
      <c r="E118" s="25" t="s">
        <v>46</v>
      </c>
      <c r="F118" s="26" t="s">
        <v>47</v>
      </c>
      <c r="G118" s="26" t="s">
        <v>50</v>
      </c>
      <c r="H118" s="27" t="s">
        <v>51</v>
      </c>
      <c r="I118" s="27" t="s">
        <v>52</v>
      </c>
      <c r="J118" s="27" t="s">
        <v>53</v>
      </c>
      <c r="K118" s="27" t="s">
        <v>54</v>
      </c>
      <c r="L118" s="27" t="s">
        <v>55</v>
      </c>
      <c r="M118" s="28" t="s">
        <v>56</v>
      </c>
    </row>
    <row r="119" spans="2:13" hidden="1" x14ac:dyDescent="0.25">
      <c r="B119" s="36" t="str">
        <f>CONCATENATE("10.",Prüfkriterien_10[[#This Row],[Spalte2]])</f>
        <v>10.1</v>
      </c>
      <c r="C119" s="37">
        <f>ROW()-ROW(Prüfkriterien_10[[#Headers],[Spalte3]])</f>
        <v>1</v>
      </c>
      <c r="D119" s="37">
        <f>(Prüfkriterien_10[Spalte2]+100)/10</f>
        <v>10.1</v>
      </c>
      <c r="E119" s="25"/>
      <c r="F119" s="26"/>
      <c r="G119" s="26"/>
      <c r="H119" s="27"/>
      <c r="I119" s="27"/>
      <c r="J119" s="27"/>
      <c r="K119" s="27"/>
      <c r="L119" s="27"/>
      <c r="M119" s="28"/>
    </row>
    <row r="120" spans="2:13" hidden="1" x14ac:dyDescent="0.25">
      <c r="B120" s="47" t="str">
        <f>CONCATENATE("10.",Prüfkriterien_10[[#This Row],[Spalte2]])</f>
        <v>10.2</v>
      </c>
      <c r="C120" s="48">
        <f>ROW()-ROW(Prüfkriterien_10[[#Headers],[Spalte3]])</f>
        <v>2</v>
      </c>
      <c r="D120" s="48">
        <f>(Prüfkriterien_10[Spalte2]+100)/10</f>
        <v>10.199999999999999</v>
      </c>
      <c r="E120" s="49"/>
      <c r="F120" s="50"/>
      <c r="G120" s="50"/>
      <c r="H120" s="51"/>
      <c r="I120" s="51"/>
      <c r="J120" s="51"/>
      <c r="K120" s="51"/>
      <c r="L120" s="51"/>
      <c r="M120" s="52"/>
    </row>
    <row r="121" spans="2:13" hidden="1" x14ac:dyDescent="0.25">
      <c r="B121" s="36" t="str">
        <f>CONCATENATE("10.",Prüfkriterien_10[[#This Row],[Spalte2]])</f>
        <v>10.3</v>
      </c>
      <c r="C121" s="37">
        <f>ROW()-ROW(Prüfkriterien_10[[#Headers],[Spalte3]])</f>
        <v>3</v>
      </c>
      <c r="D121" s="37">
        <f>(Prüfkriterien_10[Spalte2]+100)/10</f>
        <v>10.3</v>
      </c>
      <c r="E121" s="25"/>
      <c r="F121" s="26"/>
      <c r="G121" s="26"/>
      <c r="H121" s="27"/>
      <c r="I121" s="27"/>
      <c r="J121" s="27"/>
      <c r="K121" s="27"/>
      <c r="L121" s="27"/>
      <c r="M121" s="28"/>
    </row>
    <row r="122" spans="2:13" hidden="1" x14ac:dyDescent="0.25">
      <c r="B122" s="36" t="str">
        <f>CONCATENATE("10.",Prüfkriterien_10[[#This Row],[Spalte2]])</f>
        <v>10.4</v>
      </c>
      <c r="C122" s="37">
        <f>ROW()-ROW(Prüfkriterien_10[[#Headers],[Spalte3]])</f>
        <v>4</v>
      </c>
      <c r="D122" s="37">
        <f>(Prüfkriterien_10[Spalte2]+100)/10</f>
        <v>10.4</v>
      </c>
      <c r="E122" s="25"/>
      <c r="F122" s="26"/>
      <c r="G122" s="26"/>
      <c r="H122" s="27"/>
      <c r="I122" s="27"/>
      <c r="J122" s="27"/>
      <c r="K122" s="27"/>
      <c r="L122" s="27"/>
      <c r="M122" s="28"/>
    </row>
    <row r="123" spans="2:13" hidden="1" x14ac:dyDescent="0.25">
      <c r="B123" s="47" t="str">
        <f>CONCATENATE("10.",Prüfkriterien_10[[#This Row],[Spalte2]])</f>
        <v>10.5</v>
      </c>
      <c r="C123" s="48">
        <f>ROW()-ROW(Prüfkriterien_10[[#Headers],[Spalte3]])</f>
        <v>5</v>
      </c>
      <c r="D123" s="48">
        <f>(Prüfkriterien_10[Spalte2]+100)/10</f>
        <v>10.5</v>
      </c>
      <c r="E123" s="49"/>
      <c r="F123" s="50"/>
      <c r="G123" s="50"/>
      <c r="H123" s="51"/>
      <c r="I123" s="51"/>
      <c r="J123" s="51"/>
      <c r="K123" s="51"/>
      <c r="L123" s="51"/>
      <c r="M123" s="52"/>
    </row>
    <row r="124" spans="2:13" hidden="1" x14ac:dyDescent="0.25">
      <c r="B124" s="136" t="s">
        <v>72</v>
      </c>
      <c r="C124" s="137"/>
      <c r="D124" s="137"/>
      <c r="E124" s="137"/>
      <c r="F124" s="137"/>
      <c r="G124" s="137"/>
      <c r="H124" s="137"/>
      <c r="I124" s="137"/>
      <c r="J124" s="137"/>
      <c r="K124" s="137"/>
      <c r="L124" s="137"/>
      <c r="M124" s="138"/>
    </row>
    <row r="125" spans="2:13" hidden="1" x14ac:dyDescent="0.25">
      <c r="B125" s="36" t="s">
        <v>43</v>
      </c>
      <c r="C125" s="37" t="s">
        <v>44</v>
      </c>
      <c r="D125" s="37" t="s">
        <v>45</v>
      </c>
      <c r="E125" s="25" t="s">
        <v>46</v>
      </c>
      <c r="F125" s="26" t="s">
        <v>47</v>
      </c>
      <c r="G125" s="26" t="s">
        <v>50</v>
      </c>
      <c r="H125" s="27" t="s">
        <v>51</v>
      </c>
      <c r="I125" s="27" t="s">
        <v>52</v>
      </c>
      <c r="J125" s="27" t="s">
        <v>53</v>
      </c>
      <c r="K125" s="27" t="s">
        <v>54</v>
      </c>
      <c r="L125" s="27" t="s">
        <v>55</v>
      </c>
      <c r="M125" s="28" t="s">
        <v>56</v>
      </c>
    </row>
    <row r="126" spans="2:13" hidden="1" x14ac:dyDescent="0.25">
      <c r="B126" s="36" t="str">
        <f>CONCATENATE("11.",Prüfkriterien_11[[#This Row],[Spalte2]])</f>
        <v>11.1</v>
      </c>
      <c r="C126" s="37">
        <f>ROW()-ROW(Prüfkriterien_11[[#Headers],[Spalte3]])</f>
        <v>1</v>
      </c>
      <c r="D126" s="37">
        <f>(Prüfkriterien_11[Spalte2]+110)/10</f>
        <v>11.1</v>
      </c>
      <c r="E126" s="25"/>
      <c r="F126" s="26"/>
      <c r="G126" s="26"/>
      <c r="H126" s="27"/>
      <c r="I126" s="27"/>
      <c r="J126" s="27"/>
      <c r="K126" s="27"/>
      <c r="L126" s="27"/>
      <c r="M126" s="28"/>
    </row>
    <row r="127" spans="2:13" hidden="1" x14ac:dyDescent="0.25">
      <c r="B127" s="47" t="str">
        <f>CONCATENATE("11.",Prüfkriterien_11[[#This Row],[Spalte2]])</f>
        <v>11.2</v>
      </c>
      <c r="C127" s="48">
        <f>ROW()-ROW(Prüfkriterien_11[[#Headers],[Spalte3]])</f>
        <v>2</v>
      </c>
      <c r="D127" s="48">
        <f>(Prüfkriterien_11[Spalte2]+110)/10</f>
        <v>11.2</v>
      </c>
      <c r="E127" s="49"/>
      <c r="F127" s="50"/>
      <c r="G127" s="50"/>
      <c r="H127" s="51"/>
      <c r="I127" s="51"/>
      <c r="J127" s="51"/>
      <c r="K127" s="51"/>
      <c r="L127" s="51"/>
      <c r="M127" s="52"/>
    </row>
    <row r="128" spans="2:13" ht="7.8" hidden="1" customHeight="1" x14ac:dyDescent="0.25">
      <c r="B128" s="36" t="str">
        <f>CONCATENATE("11.",Prüfkriterien_11[[#This Row],[Spalte2]])</f>
        <v>11.3</v>
      </c>
      <c r="C128" s="37">
        <f>ROW()-ROW(Prüfkriterien_11[[#Headers],[Spalte3]])</f>
        <v>3</v>
      </c>
      <c r="D128" s="37">
        <f>(Prüfkriterien_11[Spalte2]+110)/10</f>
        <v>11.3</v>
      </c>
      <c r="E128" s="25"/>
      <c r="F128" s="26"/>
      <c r="G128" s="26"/>
      <c r="H128" s="27"/>
      <c r="I128" s="27"/>
      <c r="J128" s="27"/>
      <c r="K128" s="27"/>
      <c r="L128" s="27"/>
      <c r="M128" s="28"/>
    </row>
    <row r="129" spans="2:13" ht="7.2" hidden="1" customHeight="1" x14ac:dyDescent="0.25">
      <c r="B129" s="36" t="str">
        <f>CONCATENATE("11.",Prüfkriterien_11[[#This Row],[Spalte2]])</f>
        <v>11.4</v>
      </c>
      <c r="C129" s="37">
        <f>ROW()-ROW(Prüfkriterien_11[[#Headers],[Spalte3]])</f>
        <v>4</v>
      </c>
      <c r="D129" s="37">
        <f>(Prüfkriterien_11[Spalte2]+110)/10</f>
        <v>11.4</v>
      </c>
      <c r="E129" s="25"/>
      <c r="F129" s="26"/>
      <c r="G129" s="26"/>
      <c r="H129" s="27"/>
      <c r="I129" s="27"/>
      <c r="J129" s="27"/>
      <c r="K129" s="27"/>
      <c r="L129" s="27"/>
      <c r="M129" s="28"/>
    </row>
    <row r="130" spans="2:13" ht="12.6" hidden="1" customHeight="1" x14ac:dyDescent="0.25">
      <c r="B130" s="47" t="str">
        <f>CONCATENATE("11.",Prüfkriterien_11[[#This Row],[Spalte2]])</f>
        <v>11.5</v>
      </c>
      <c r="C130" s="48">
        <f>ROW()-ROW(Prüfkriterien_11[[#Headers],[Spalte3]])</f>
        <v>5</v>
      </c>
      <c r="D130" s="48">
        <f>(Prüfkriterien_11[Spalte2]+110)/10</f>
        <v>11.5</v>
      </c>
      <c r="E130" s="49"/>
      <c r="F130" s="50"/>
      <c r="G130" s="50"/>
      <c r="H130" s="51"/>
      <c r="I130" s="51"/>
      <c r="J130" s="51"/>
      <c r="K130" s="51"/>
      <c r="L130" s="51"/>
      <c r="M130" s="52"/>
    </row>
    <row r="131" spans="2:13" hidden="1" x14ac:dyDescent="0.25"/>
    <row r="132" spans="2:13" hidden="1" x14ac:dyDescent="0.25"/>
    <row r="133" spans="2:13" hidden="1" x14ac:dyDescent="0.25"/>
    <row r="134" spans="2:13" hidden="1" x14ac:dyDescent="0.25"/>
  </sheetData>
  <sheetProtection algorithmName="SHA-512" hashValue="9r/mrhutjW34fn3d9mEUGsGKPEVSPed/Gp0CklGkCWvk2XG3m7N9IIZ1YOzUTmPWReJJbGzfe09oRTAul6stkg==" saltValue="zwU9xkfC2yKCHnZ45kx4gQ==" spinCount="100000" sheet="1" selectLockedCells="1"/>
  <mergeCells count="23">
    <mergeCell ref="B124:M124"/>
    <mergeCell ref="B85:M85"/>
    <mergeCell ref="B96:M96"/>
    <mergeCell ref="B103:M103"/>
    <mergeCell ref="B110:M110"/>
    <mergeCell ref="B117:M117"/>
    <mergeCell ref="B2:M2"/>
    <mergeCell ref="B5:M5"/>
    <mergeCell ref="B8:M8"/>
    <mergeCell ref="B24:M24"/>
    <mergeCell ref="B31:M31"/>
    <mergeCell ref="B3:M3"/>
    <mergeCell ref="B79:M79"/>
    <mergeCell ref="C4:K4"/>
    <mergeCell ref="B6:B7"/>
    <mergeCell ref="C6:C7"/>
    <mergeCell ref="E6:E7"/>
    <mergeCell ref="F6:F7"/>
    <mergeCell ref="G6:G7"/>
    <mergeCell ref="H6:L6"/>
    <mergeCell ref="M6:M7"/>
    <mergeCell ref="D6:D7"/>
    <mergeCell ref="B38:M38"/>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2023.2&amp;C&amp;G&amp;R
&amp;"Arial,Standard"&amp;8&amp;P von &amp;N</oddFooter>
  </headerFooter>
  <ignoredErrors>
    <ignoredError sqref="H10" listDataValidation="1"/>
  </ignoredError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11" operator="containsText" id="{5E95DCB8-8D9B-43CB-9F0E-367D7B8C392E}">
            <xm:f>NOT(ISERROR(SEARCH("grau",H25)))</xm:f>
            <xm:f>"grau"</xm:f>
            <x14:dxf>
              <font>
                <color rgb="FF808080"/>
              </font>
              <fill>
                <patternFill>
                  <bgColor rgb="FF808080"/>
                </patternFill>
              </fill>
            </x14:dxf>
          </x14:cfRule>
          <xm:sqref>H32:L37 H25:L30 H80:L84 H39:L78</xm:sqref>
        </x14:conditionalFormatting>
        <x14:conditionalFormatting xmlns:xm="http://schemas.microsoft.com/office/excel/2006/main">
          <x14:cfRule type="containsText" priority="8" operator="containsText" id="{856D55F9-5406-42BE-8943-059812964641}">
            <xm:f>NOT(ISERROR(SEARCH("grau",H10)))</xm:f>
            <xm:f>"grau"</xm:f>
            <x14:dxf>
              <font>
                <strike val="0"/>
                <color rgb="FF808080"/>
              </font>
              <fill>
                <patternFill>
                  <bgColor rgb="FF808080"/>
                </patternFill>
              </fill>
            </x14:dxf>
          </x14:cfRule>
          <xm:sqref>H10:L23</xm:sqref>
        </x14:conditionalFormatting>
        <x14:conditionalFormatting xmlns:xm="http://schemas.microsoft.com/office/excel/2006/main">
          <x14:cfRule type="containsText" priority="6" operator="containsText" id="{3EA6EFDB-E455-4F38-A982-1E38324F0343}">
            <xm:f>NOT(ISERROR(SEARCH("grau",H86)))</xm:f>
            <xm:f>"grau"</xm:f>
            <x14:dxf>
              <font>
                <color rgb="FF808080"/>
              </font>
              <fill>
                <patternFill>
                  <bgColor rgb="FF808080"/>
                </patternFill>
              </fill>
            </x14:dxf>
          </x14:cfRule>
          <xm:sqref>H86:L95</xm:sqref>
        </x14:conditionalFormatting>
        <x14:conditionalFormatting xmlns:xm="http://schemas.microsoft.com/office/excel/2006/main">
          <x14:cfRule type="containsText" priority="5" operator="containsText" id="{5BEAB68E-34A9-4110-B056-50320AFBCCB0}">
            <xm:f>NOT(ISERROR(SEARCH("grau",H97)))</xm:f>
            <xm:f>"grau"</xm:f>
            <x14:dxf>
              <font>
                <color rgb="FF808080"/>
              </font>
              <fill>
                <patternFill>
                  <bgColor rgb="FF808080"/>
                </patternFill>
              </fill>
            </x14:dxf>
          </x14:cfRule>
          <xm:sqref>H97:L102</xm:sqref>
        </x14:conditionalFormatting>
        <x14:conditionalFormatting xmlns:xm="http://schemas.microsoft.com/office/excel/2006/main">
          <x14:cfRule type="containsText" priority="4" operator="containsText" id="{CF7EDDB7-2157-4E54-80CC-AC6AB6FBA5CD}">
            <xm:f>NOT(ISERROR(SEARCH("grau",H104)))</xm:f>
            <xm:f>"grau"</xm:f>
            <x14:dxf>
              <font>
                <color rgb="FF808080"/>
              </font>
              <fill>
                <patternFill>
                  <bgColor rgb="FF808080"/>
                </patternFill>
              </fill>
            </x14:dxf>
          </x14:cfRule>
          <xm:sqref>H104:L109</xm:sqref>
        </x14:conditionalFormatting>
        <x14:conditionalFormatting xmlns:xm="http://schemas.microsoft.com/office/excel/2006/main">
          <x14:cfRule type="containsText" priority="3" operator="containsText" id="{A15A7D79-1345-4D48-A805-61E375A492E8}">
            <xm:f>NOT(ISERROR(SEARCH("grau",H111)))</xm:f>
            <xm:f>"grau"</xm:f>
            <x14:dxf>
              <font>
                <color rgb="FF808080"/>
              </font>
              <fill>
                <patternFill>
                  <bgColor rgb="FF808080"/>
                </patternFill>
              </fill>
            </x14:dxf>
          </x14:cfRule>
          <xm:sqref>H111:L116</xm:sqref>
        </x14:conditionalFormatting>
        <x14:conditionalFormatting xmlns:xm="http://schemas.microsoft.com/office/excel/2006/main">
          <x14:cfRule type="containsText" priority="2" operator="containsText" id="{24D64CB9-06C8-4AB6-96E9-068B2C93B725}">
            <xm:f>NOT(ISERROR(SEARCH("grau",H118)))</xm:f>
            <xm:f>"grau"</xm:f>
            <x14:dxf>
              <font>
                <color rgb="FF808080"/>
              </font>
              <fill>
                <patternFill>
                  <bgColor rgb="FF808080"/>
                </patternFill>
              </fill>
            </x14:dxf>
          </x14:cfRule>
          <xm:sqref>H118:L123</xm:sqref>
        </x14:conditionalFormatting>
        <x14:conditionalFormatting xmlns:xm="http://schemas.microsoft.com/office/excel/2006/main">
          <x14:cfRule type="containsText" priority="1" operator="containsText" id="{04852FE4-12C5-447A-9DDA-1F52D59ECA2D}">
            <xm:f>NOT(ISERROR(SEARCH("grau",H125)))</xm:f>
            <xm:f>"grau"</xm:f>
            <x14:dxf>
              <font>
                <color rgb="FF808080"/>
              </font>
              <fill>
                <patternFill>
                  <bgColor rgb="FF808080"/>
                </patternFill>
              </fill>
            </x14:dxf>
          </x14:cfRule>
          <xm:sqref>H125:L130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H32:L37 H86:L95 H97:L102 H104:L109 H111:L116 H118:L123 H125:L130 H25:L30 H80:L84 H9:L23 H39:L78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E16" sqref="E16"/>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46" t="s">
        <v>74</v>
      </c>
      <c r="C2" s="146"/>
    </row>
    <row r="3" spans="2:5" ht="7.95" customHeight="1" x14ac:dyDescent="0.25">
      <c r="B3" s="8"/>
      <c r="C3" s="8"/>
    </row>
    <row r="4" spans="2:5" ht="55.95" customHeight="1" x14ac:dyDescent="0.25">
      <c r="B4" s="147" t="s">
        <v>42</v>
      </c>
      <c r="C4" s="147"/>
    </row>
    <row r="5" spans="2:5" ht="7.95" customHeight="1" x14ac:dyDescent="0.25">
      <c r="B5" s="9"/>
      <c r="C5" s="9"/>
    </row>
    <row r="6" spans="2:5" s="10" customFormat="1" ht="25.95" customHeight="1" x14ac:dyDescent="0.3">
      <c r="B6" s="62" t="s">
        <v>57</v>
      </c>
      <c r="C6" s="45" t="s">
        <v>77</v>
      </c>
    </row>
    <row r="7" spans="2:5" s="10" customFormat="1" ht="25.95" customHeight="1" x14ac:dyDescent="0.3">
      <c r="B7" s="62" t="s">
        <v>75</v>
      </c>
      <c r="C7" s="45" t="s">
        <v>78</v>
      </c>
    </row>
    <row r="8" spans="2:5" s="10" customFormat="1" ht="25.95" customHeight="1" x14ac:dyDescent="0.3">
      <c r="B8" s="61" t="s">
        <v>73</v>
      </c>
      <c r="C8" s="46" t="s">
        <v>85</v>
      </c>
    </row>
    <row r="9" spans="2:5" s="10" customFormat="1" ht="25.95" customHeight="1" x14ac:dyDescent="0.3">
      <c r="B9" s="54" t="s">
        <v>58</v>
      </c>
      <c r="C9" s="12" t="s">
        <v>15</v>
      </c>
    </row>
    <row r="10" spans="2:5" s="10" customFormat="1" ht="25.95" customHeight="1" x14ac:dyDescent="0.3">
      <c r="B10" s="11"/>
      <c r="C10" s="70"/>
      <c r="E10" s="63" t="s">
        <v>76</v>
      </c>
    </row>
    <row r="11" spans="2:5" s="10" customFormat="1" ht="25.95" customHeight="1" x14ac:dyDescent="0.3">
      <c r="B11" s="11"/>
      <c r="C11" s="69" t="s">
        <v>40</v>
      </c>
    </row>
    <row r="12" spans="2:5" s="10" customFormat="1" ht="25.95" customHeight="1" x14ac:dyDescent="0.3">
      <c r="B12" s="54" t="s">
        <v>59</v>
      </c>
      <c r="C12" s="64" t="s">
        <v>27</v>
      </c>
    </row>
    <row r="13" spans="2:5" s="10" customFormat="1" ht="25.95" customHeight="1" x14ac:dyDescent="0.3">
      <c r="B13" s="11"/>
      <c r="C13" s="64" t="s">
        <v>28</v>
      </c>
    </row>
    <row r="14" spans="2:5" s="10" customFormat="1" ht="25.95" customHeight="1" x14ac:dyDescent="0.3">
      <c r="B14" s="11"/>
      <c r="C14" s="64"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Vorlage_1_6_Einstieg</dc:title>
  <dc:creator/>
  <cp:lastModifiedBy/>
  <dcterms:created xsi:type="dcterms:W3CDTF">2006-09-16T00:00:00Z</dcterms:created>
  <dcterms:modified xsi:type="dcterms:W3CDTF">2023-03-01T12:27:23Z</dcterms:modified>
</cp:coreProperties>
</file>