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5" windowWidth="14805" windowHeight="8010"/>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Checkliste!$A$1:$N$115</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B2" i="1" l="1"/>
  <c r="C81" i="7" l="1"/>
  <c r="B81" i="7" s="1"/>
  <c r="C82" i="7"/>
  <c r="B82" i="7" s="1"/>
  <c r="C83" i="7"/>
  <c r="D83" i="7" s="1"/>
  <c r="D81" i="7"/>
  <c r="D82" i="7"/>
  <c r="C62" i="7"/>
  <c r="B62" i="7" s="1"/>
  <c r="D62" i="7"/>
  <c r="C46" i="7"/>
  <c r="B46" i="7" s="1"/>
  <c r="C47" i="7"/>
  <c r="B47" i="7" s="1"/>
  <c r="C48" i="7"/>
  <c r="D48" i="7" s="1"/>
  <c r="D47" i="7"/>
  <c r="C49" i="7"/>
  <c r="B49" i="7" s="1"/>
  <c r="C50" i="7"/>
  <c r="B50" i="7" s="1"/>
  <c r="C51" i="7"/>
  <c r="B51" i="7" s="1"/>
  <c r="C52" i="7"/>
  <c r="B52" i="7" s="1"/>
  <c r="C53" i="7"/>
  <c r="B53" i="7" s="1"/>
  <c r="C54" i="7"/>
  <c r="B54" i="7" s="1"/>
  <c r="C55" i="7"/>
  <c r="D55" i="7" s="1"/>
  <c r="C56" i="7"/>
  <c r="D56" i="7" s="1"/>
  <c r="C57" i="7"/>
  <c r="B57" i="7" s="1"/>
  <c r="D49" i="7"/>
  <c r="D51" i="7"/>
  <c r="C38" i="7"/>
  <c r="D38" i="7" s="1"/>
  <c r="C39" i="7"/>
  <c r="D39" i="7" s="1"/>
  <c r="C40" i="7"/>
  <c r="B40" i="7" s="1"/>
  <c r="C41" i="7"/>
  <c r="B41" i="7" s="1"/>
  <c r="C42" i="7"/>
  <c r="B42" i="7" s="1"/>
  <c r="C43" i="7"/>
  <c r="B43" i="7" s="1"/>
  <c r="C44" i="7"/>
  <c r="B44" i="7" s="1"/>
  <c r="C45" i="7"/>
  <c r="D45" i="7" s="1"/>
  <c r="C58" i="7"/>
  <c r="B58" i="7" s="1"/>
  <c r="C59" i="7"/>
  <c r="D59" i="7" s="1"/>
  <c r="C60" i="7"/>
  <c r="B60" i="7" s="1"/>
  <c r="C61" i="7"/>
  <c r="D61" i="7" s="1"/>
  <c r="C63" i="7"/>
  <c r="B63" i="7" s="1"/>
  <c r="C64" i="7"/>
  <c r="B64" i="7" s="1"/>
  <c r="C65" i="7"/>
  <c r="B65" i="7" s="1"/>
  <c r="C66" i="7"/>
  <c r="B66" i="7" s="1"/>
  <c r="C69" i="7"/>
  <c r="B69" i="7" s="1"/>
  <c r="B83" i="7" l="1"/>
  <c r="D53" i="7"/>
  <c r="D42" i="7"/>
  <c r="D44" i="7"/>
  <c r="D41" i="7"/>
  <c r="D54" i="7"/>
  <c r="D46" i="7"/>
  <c r="D52" i="7"/>
  <c r="D40" i="7"/>
  <c r="B48" i="7"/>
  <c r="B56" i="7"/>
  <c r="D57" i="7"/>
  <c r="B55" i="7"/>
  <c r="B39" i="7"/>
  <c r="D50" i="7"/>
  <c r="D43" i="7"/>
  <c r="B45" i="7"/>
  <c r="B38" i="7"/>
  <c r="B61" i="7"/>
  <c r="D60" i="7"/>
  <c r="B59" i="7"/>
  <c r="D66" i="7"/>
  <c r="D58" i="7"/>
  <c r="D69" i="7"/>
  <c r="D65" i="7"/>
  <c r="D64" i="7"/>
  <c r="D63" i="7"/>
  <c r="C15" i="7" l="1"/>
  <c r="B15" i="7" s="1"/>
  <c r="C16" i="7"/>
  <c r="B16" i="7" s="1"/>
  <c r="C17" i="7"/>
  <c r="D17" i="7" s="1"/>
  <c r="C14" i="7"/>
  <c r="B14" i="7" s="1"/>
  <c r="C18" i="7"/>
  <c r="B18" i="7" s="1"/>
  <c r="C19" i="7"/>
  <c r="B19" i="7" s="1"/>
  <c r="C20" i="7"/>
  <c r="B20" i="7" s="1"/>
  <c r="D14" i="7" l="1"/>
  <c r="B17" i="7"/>
  <c r="D16" i="7"/>
  <c r="D18" i="7"/>
  <c r="D15" i="7"/>
  <c r="D20" i="7"/>
  <c r="D19" i="7"/>
  <c r="C11" i="7"/>
  <c r="B11" i="7" s="1"/>
  <c r="D11" i="7" l="1"/>
  <c r="B2" i="2"/>
  <c r="B2" i="7"/>
  <c r="C13" i="7" l="1"/>
  <c r="D13" i="7" s="1"/>
  <c r="C21" i="7"/>
  <c r="D21" i="7" s="1"/>
  <c r="C123" i="7"/>
  <c r="B123" i="7" s="1"/>
  <c r="C122" i="7"/>
  <c r="B122" i="7" s="1"/>
  <c r="C121" i="7"/>
  <c r="D121" i="7" s="1"/>
  <c r="C120" i="7"/>
  <c r="D120" i="7" s="1"/>
  <c r="C119" i="7"/>
  <c r="B119" i="7" s="1"/>
  <c r="C116" i="7"/>
  <c r="D116" i="7" s="1"/>
  <c r="C115" i="7"/>
  <c r="B115" i="7" s="1"/>
  <c r="C114" i="7"/>
  <c r="D114" i="7" s="1"/>
  <c r="C113" i="7"/>
  <c r="D113" i="7" s="1"/>
  <c r="C112" i="7"/>
  <c r="D112" i="7" s="1"/>
  <c r="C109" i="7"/>
  <c r="D109" i="7" s="1"/>
  <c r="C108" i="7"/>
  <c r="B108" i="7" s="1"/>
  <c r="C107" i="7"/>
  <c r="D107" i="7" s="1"/>
  <c r="C106" i="7"/>
  <c r="D106" i="7" s="1"/>
  <c r="C105" i="7"/>
  <c r="B105" i="7" s="1"/>
  <c r="C102" i="7"/>
  <c r="D102" i="7" s="1"/>
  <c r="C101" i="7"/>
  <c r="B101" i="7" s="1"/>
  <c r="C100" i="7"/>
  <c r="D100" i="7" s="1"/>
  <c r="C99" i="7"/>
  <c r="D99" i="7" s="1"/>
  <c r="C98" i="7"/>
  <c r="B98" i="7" s="1"/>
  <c r="C95" i="7"/>
  <c r="B95" i="7" s="1"/>
  <c r="C94" i="7"/>
  <c r="B94" i="7" s="1"/>
  <c r="C93" i="7"/>
  <c r="D93" i="7" s="1"/>
  <c r="C92" i="7"/>
  <c r="D92" i="7" s="1"/>
  <c r="C91" i="7"/>
  <c r="B91" i="7" s="1"/>
  <c r="C88" i="7"/>
  <c r="D88" i="7" s="1"/>
  <c r="C87" i="7"/>
  <c r="B87" i="7" s="1"/>
  <c r="C86" i="7"/>
  <c r="D86" i="7" s="1"/>
  <c r="C85" i="7"/>
  <c r="D85" i="7" s="1"/>
  <c r="C84" i="7"/>
  <c r="B84" i="7" s="1"/>
  <c r="B86" i="7" l="1"/>
  <c r="B102" i="7"/>
  <c r="B106" i="7"/>
  <c r="B114" i="7"/>
  <c r="B13" i="7"/>
  <c r="B85" i="7"/>
  <c r="B93" i="7"/>
  <c r="B109" i="7"/>
  <c r="B113" i="7"/>
  <c r="B121" i="7"/>
  <c r="B88" i="7"/>
  <c r="B92" i="7"/>
  <c r="B100" i="7"/>
  <c r="B116" i="7"/>
  <c r="B112" i="7"/>
  <c r="B120" i="7"/>
  <c r="B99" i="7"/>
  <c r="B107" i="7"/>
  <c r="B21" i="7"/>
  <c r="D84" i="7"/>
  <c r="D87" i="7"/>
  <c r="D123" i="7"/>
  <c r="D119" i="7"/>
  <c r="D122" i="7"/>
  <c r="D115" i="7"/>
  <c r="D105" i="7"/>
  <c r="D108" i="7"/>
  <c r="D98" i="7"/>
  <c r="D101" i="7"/>
  <c r="D95" i="7"/>
  <c r="D91" i="7"/>
  <c r="D94" i="7"/>
  <c r="C77" i="7" l="1"/>
  <c r="B77" i="7" s="1"/>
  <c r="C76" i="7"/>
  <c r="B76" i="7" s="1"/>
  <c r="D77" i="7" l="1"/>
  <c r="D76" i="7"/>
  <c r="C78" i="7"/>
  <c r="D78" i="7" s="1"/>
  <c r="C75" i="7"/>
  <c r="D75" i="7" s="1"/>
  <c r="C71" i="7"/>
  <c r="D71" i="7" s="1"/>
  <c r="C70" i="7"/>
  <c r="D70" i="7" s="1"/>
  <c r="C67" i="7"/>
  <c r="D67" i="7" s="1"/>
  <c r="C68" i="7"/>
  <c r="D68" i="7" s="1"/>
  <c r="C34" i="7"/>
  <c r="D34" i="7" s="1"/>
  <c r="C33" i="7"/>
  <c r="D33" i="7" s="1"/>
  <c r="C28" i="7"/>
  <c r="D28" i="7" s="1"/>
  <c r="C29" i="7"/>
  <c r="B29" i="7" s="1"/>
  <c r="C27" i="7"/>
  <c r="D27" i="7" s="1"/>
  <c r="C26" i="7"/>
  <c r="B26" i="7" s="1"/>
  <c r="B78" i="7" l="1"/>
  <c r="B75" i="7"/>
  <c r="B71" i="7"/>
  <c r="B70" i="7"/>
  <c r="B67" i="7"/>
  <c r="B68" i="7"/>
  <c r="B34" i="7"/>
  <c r="B33" i="7"/>
  <c r="B28" i="7"/>
  <c r="B27" i="7"/>
  <c r="D29" i="7"/>
  <c r="D26" i="7"/>
  <c r="C32" i="7" l="1"/>
  <c r="C25" i="7"/>
  <c r="C37" i="7"/>
  <c r="C74" i="7"/>
  <c r="C22" i="7"/>
  <c r="C10" i="7"/>
  <c r="C12" i="7"/>
  <c r="D32" i="7" l="1"/>
  <c r="B32" i="7"/>
  <c r="D37" i="7"/>
  <c r="B37" i="7"/>
  <c r="D10" i="7"/>
  <c r="B10" i="7"/>
  <c r="D74" i="7"/>
  <c r="B74" i="7"/>
  <c r="D25" i="7"/>
  <c r="B25" i="7"/>
  <c r="D22" i="7"/>
  <c r="B22" i="7"/>
  <c r="D12" i="7"/>
  <c r="B12" i="7"/>
</calcChain>
</file>

<file path=xl/sharedStrings.xml><?xml version="1.0" encoding="utf-8"?>
<sst xmlns="http://schemas.openxmlformats.org/spreadsheetml/2006/main" count="411" uniqueCount="241">
  <si>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</si>
  <si>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</si>
  <si>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</si>
  <si>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</si>
  <si>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</si>
  <si>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</si>
  <si>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</si>
  <si>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</si>
  <si>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</si>
  <si>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</si>
  <si>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</si>
  <si>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</si>
  <si>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</si>
  <si>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</si>
  <si>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</si>
  <si>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</si>
  <si>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</si>
  <si>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</si>
  <si>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</si>
  <si>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</si>
  <si>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</si>
  <si>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</si>
  <si>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</si>
  <si>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</si>
  <si>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</si>
  <si>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</si>
  <si>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</si>
  <si>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</si>
  <si>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</si>
  <si>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</si>
  <si>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</si>
  <si>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</si>
  <si>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</si>
  <si>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</si>
  <si>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</si>
  <si>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</si>
  <si>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</si>
  <si>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</si>
  <si>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Ist die Betriebsbeschreibung vollständig und aktuell?</t>
  </si>
  <si>
    <t>Abgleich der Betriebsbeschreibung, ggf. Korrektur bei betrieblichen Veränderungen</t>
  </si>
  <si>
    <t>Wurden alle Korrekturmaßnahmen aus vergangenen Audits umgesetzt und damit die Abweichungen abgestellt?</t>
  </si>
  <si>
    <t>Prüfung der vorangegangenen Auditberichte</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</si>
  <si>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</si>
  <si>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</si>
  <si>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</si>
  <si>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</si>
  <si>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</si>
  <si>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</si>
  <si>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</si>
  <si>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</si>
  <si>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</si>
  <si>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</si>
  <si>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</si>
  <si>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</si>
  <si>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</si>
  <si>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</si>
  <si>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</si>
  <si>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</si>
  <si>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</si>
  <si>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</si>
  <si>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</si>
  <si>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</si>
  <si>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</si>
  <si>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</si>
  <si>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</si>
  <si>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</si>
  <si>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</si>
  <si>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</si>
  <si>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</si>
  <si>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</si>
  <si>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</si>
  <si>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5.</t>
  </si>
  <si>
    <t>6.</t>
  </si>
  <si>
    <t>7.</t>
  </si>
  <si>
    <t>8.</t>
  </si>
  <si>
    <t>9.</t>
  </si>
  <si>
    <t>10.</t>
  </si>
  <si>
    <t>11.</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</si>
  <si>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</si>
  <si>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</si>
  <si>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</si>
  <si>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</si>
  <si>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</si>
  <si>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</si>
  <si>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</si>
  <si>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</si>
  <si>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</si>
  <si>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</si>
  <si>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</si>
  <si>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</si>
  <si>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rPr>
        <vertAlign val="superscript"/>
        <sz val="10"/>
        <color theme="1"/>
        <rFont val="Arial"/>
        <family val="2"/>
      </rPr>
      <t>1</t>
    </r>
    <r>
      <rPr>
        <sz val="10"/>
        <color theme="1"/>
        <rFont val="Arial"/>
        <family val="2"/>
      </rPr>
      <t>von der Zertifizierungsstelle auszufüllen</t>
    </r>
  </si>
  <si>
    <t xml:space="preserve">RL Zert 2023
3.3
</t>
  </si>
  <si>
    <t>Erkennt der Systemteilnehmer die Nutzungsbedingungen und Vorgaben der Zertifizierungsstelle an?</t>
  </si>
  <si>
    <t>Erkennt der Systemteilnehmer die Nutzungsbedingungen und Vorgaben des Labelgebers an?</t>
  </si>
  <si>
    <t>RL Zert 2023
3.2</t>
  </si>
  <si>
    <t>RL Zert 2023
6.4.2</t>
  </si>
  <si>
    <t>2.4</t>
  </si>
  <si>
    <t>RL Zert 2023
6</t>
  </si>
  <si>
    <t>Werden die an ANG bzw. BiB geknüpften Auflagen eingehalten?</t>
  </si>
  <si>
    <t>2.3</t>
  </si>
  <si>
    <t>Wurden die Vorgaben zur Meldepflicht eingehalten?</t>
  </si>
  <si>
    <t>Informationen an den DTSchB bei entzogenen Zertifikaten, meldepflichtigen Krankheiten, Änderungen in der Tierhaltung oder Sabotagen/ Stalleinbrüchen.</t>
  </si>
  <si>
    <t>2.5</t>
  </si>
  <si>
    <t>Erfolgt mindestens alle 12 Monate eine dokumentierte Eigenkontrolle?</t>
  </si>
  <si>
    <t>Sind für Abweichungen, die in der Eigenkontrolle festgestellt wurden, Korrekturmaßnahmen sowie Fristen schriftlich festgelegt?</t>
  </si>
  <si>
    <t>Wurden festgelegte Korrekturmaßnahmen aus der Eigenkontrolle fristgerecht umgesetzt und dies dokumentiert?</t>
  </si>
  <si>
    <t>4.7</t>
  </si>
  <si>
    <t>Liegt ein gültiger Bestandsbetreuungsvertrag mit einem Tierarzt vor?</t>
  </si>
  <si>
    <t xml:space="preserve">Liegen die aktuellen Besuchsprotokolle des Tierarztes vor?
</t>
  </si>
  <si>
    <t>Liegen die Begehungsprotokolle tagesaktuell geführt auf dem Betrieb zur Einsicht bereit?</t>
  </si>
  <si>
    <t>2.1</t>
  </si>
  <si>
    <t>Liegen alle notwendigen Aufzeichnungen und Dokumente für eine Berechnung des Warenflusses (Tierzu- und -abgänge) zur Einsicht bereit?</t>
  </si>
  <si>
    <t>Alle Schweine müssen auf allen Stufen in den Lieferpapieren und Rechnungen immer eindeutig mit Bezug auf das Tierschutzlabel „Für Mehr Tierschutz“ gekennzeichnet werden.</t>
  </si>
  <si>
    <t>Werden die gesetzlichen Vorgaben augenscheinlich eingehalten?</t>
  </si>
  <si>
    <t>Verfügt/verfügen der Betriebsleiter oder die auf dem Betrieb für die Tierhaltung hauptverantwortliche/n Person/en über mindestens eine der folgenden Qualifikationen?</t>
  </si>
  <si>
    <t>Stellt/stellen der Betriebsleiter oder die auf dem Betrieb für die Tierhaltung hauptverantwortliche/n Person/en sicher, dass alle Personen, die zur Betreuung und Kontrolle der Tiere beschäftigt sind, entsprechend ihrer Aufgaben fachgerecht geschult oder unterwiesen worden sind?</t>
  </si>
  <si>
    <t>Es ist dafür Sorge zu tragen, dass Unterweisungen sprachlich und inhaltlich verstanden worden sind. Unterweisungen sind  zu dokumentieren (Datum, Name der unterweisenden und unterwiesenen Person/en, Thema).</t>
  </si>
  <si>
    <t>Nimmt der Betriebsleiter oder die auf dem Betrieb für die Tierhaltung hauptverantwortliche Person alle zwei Kalenderjahre an einer Fortbildung mit den Themenbereichen Tierverhalten, Tierschutz und/oder Tierhaltung von Mastschweinen teil?</t>
  </si>
  <si>
    <t>Vorgaben des Tierschutzgesetzes, der TierSchNutzV mit den entsprechenden Ausführungshinweisen, des Arzneimittelgesetzes, der Verordnung EG 1099/2009 des Rates über den Schutz von Tieren zum Zeitpunkt der Tötung in Verbindung mit der deutschen TierSchlV und der TiersSchutzTrV in der jeweils gültigen Fassung.</t>
  </si>
  <si>
    <t>3.1</t>
  </si>
  <si>
    <t>Findet keine Parallelhaltung statt bzw. liegt eine Ausnahmegenehmigung (ANG) für "ausnahmsweise gestattete Parallelhaltung" vor?</t>
  </si>
  <si>
    <t>Kombinationen verschiedener Produktionsstandards einer Nutzungsart innerhalb eines teilnehmenden Betriebes ohne Vorliegen einer ANG durch den DTSchB = K.O.</t>
  </si>
  <si>
    <t>Bei Parallelhaltung: Werden die Bedingungen für eine ANG eingehalten?</t>
  </si>
  <si>
    <t>Im Falle einer ausnahmsweise gestatteten Parallelhaltung: Werden Tiere, welche unter einem anderen Standard als dem TSL-System gehalten werden, nicht mit dem TSL vermarktet?</t>
  </si>
  <si>
    <t xml:space="preserve">Vermarktung von Tieren aus einer Tierhaltung, deren Anforderungen nicht den TSL-Anforderungen entspricht = K.O. </t>
  </si>
  <si>
    <t>Zugang zu allen Betriebseinheiten (sofern nicht in der ANG abwechend angegeben); unterschiedliche Ohrmarken für TSL- und Nicht-TSL-Tiere; getrennte Bestandsregister für alle Betriebseinheiten (während jedes Audits werden die Bestandsregister aller Betriebseinheiten durch den Auditor auf Plausibilität geprüft), explizite Kennzeichnung auf ausgehenden Lieferscheinen als TSL- bzw. Nicht-TSL-Tiere.</t>
  </si>
  <si>
    <t>2</t>
  </si>
  <si>
    <t>2.6</t>
  </si>
  <si>
    <t>2.7</t>
  </si>
  <si>
    <t>2 Anforderungen an den Betrieb zur Teilnahme am Tierschutzlabel-System</t>
  </si>
  <si>
    <t>3 Allgemeine Anforderungen an den tierhaltenden Bereich</t>
  </si>
  <si>
    <t>4 Allgemene Anforderungen an den tierhaltenden Bereich</t>
  </si>
  <si>
    <t>4.1</t>
  </si>
  <si>
    <t>Wird die max. Bestandesobergrenze eingehalten?</t>
  </si>
  <si>
    <t>Auch im Falle einer ausnahmsweise gestatteten Parallelhaltung.
&gt; 3.000 Mastschweineplätze = K.O. 
Im Einzelfallentscheidung ANG für größere Bestände möglich.</t>
  </si>
  <si>
    <t>4.2</t>
  </si>
  <si>
    <t>4.3</t>
  </si>
  <si>
    <t xml:space="preserve">Wird auf das Einstallen und das Halten kupierter Tiere verzichtet? </t>
  </si>
  <si>
    <t>Einstallung kupierter Schweine = K.O.</t>
  </si>
  <si>
    <t>4.4</t>
  </si>
  <si>
    <t>Im Falle einer Strukturierung der Bucht durch eine erhöhte Ebene: Ist die Fläche der erhöhten Ebene max. zu 50 % an das vorgeschriebene Platzangebot angerechnet und macht diese nicht mehr als 40 % der gesamten nutzbaren Fläche aus?</t>
  </si>
  <si>
    <t>4.5</t>
  </si>
  <si>
    <t>Werden keine GVO-haltige Futtermittel eingesetzt?</t>
  </si>
  <si>
    <t>Einsatz von GVO-haltigen Futtermitteln = K.O.</t>
  </si>
  <si>
    <t>Entspricht das Tier-Fressplatz-Verhältnis den Anforderungen?</t>
  </si>
  <si>
    <t>Ist jeder Fressplatz frei zugänglich und breit genug?</t>
  </si>
  <si>
    <t>Entspricht die Anzahl der funktionsfähigen Tränkeplätze den Anforderungen?</t>
  </si>
  <si>
    <t>Entspricht die Anzahl der funktionsfähigen offenen Tränkeplätze den Anforderungen?</t>
  </si>
  <si>
    <t>Mind. 1 offene Tränke pro Bucht. Tier-Tränkeplatzverhältnis 36:1.</t>
  </si>
  <si>
    <t>4.6</t>
  </si>
  <si>
    <t>Sind funktionsfähige Einrichtungen zur Luftkühlung oder andere Kühlungsmöglichkeiten vorhanden?</t>
  </si>
  <si>
    <t>Werden diese Kühlungsmöglichkeiten bei Bedarf eingesetzt?</t>
  </si>
  <si>
    <t>vor allem im Sommerhalbjahr (Anfang April bis Ende Oktober)</t>
  </si>
  <si>
    <t>4.8</t>
  </si>
  <si>
    <r>
      <t>Werden Schweine, die durch eine Verletzung oder Erkrankung sichtbar in ihrem Allgemeinbefinden gestört sind, oder Einzeltiere, die nicht in der Lage sind, selbstständig ausreichend Wasser und/oder Futter aufzunehmen, abgesondert, entsprechend</t>
    </r>
    <r>
      <rPr>
        <sz val="10"/>
        <color indexed="8"/>
        <rFont val="Arial"/>
        <family val="2"/>
      </rPr>
      <t xml:space="preserve"> versorgt, behandelt oder tierschutzgerecht getötet? </t>
    </r>
  </si>
  <si>
    <t>Sind ausreichend Krankenbuchten vorhanden bzw. werden sie bei Bedarf genutzt?</t>
  </si>
  <si>
    <t>Sind die Tränken und das Futter in den Krankenbuchten jederzeit für alle Tiere erreichbar?</t>
  </si>
  <si>
    <t xml:space="preserve">Wird am staatlichen Antibiotikamonitoring teilgenommen und Einsicht in die Aufzeichnungen gewährt? </t>
  </si>
  <si>
    <t xml:space="preserve">Werden Antibiotika nur nach tierärztlicher Indikation und nicht zur Prophylaxe eingesetzt? </t>
  </si>
  <si>
    <t>Werden Antibiotika, die bei &gt; 30 % der Tiere angewendet werden sollen, nur nach Resistenztest angewendet?</t>
  </si>
  <si>
    <t>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t>
  </si>
  <si>
    <t>Wird auf Reserveantibiotika für die Humanmedizin verzichtet?</t>
  </si>
  <si>
    <t>6.1</t>
  </si>
  <si>
    <t>Ist der Liegebereich planbefestigt, flächendeckend mit geeignetem Material eingestreut und trocken?</t>
  </si>
  <si>
    <t>6.2</t>
  </si>
  <si>
    <t>6.3</t>
  </si>
  <si>
    <t xml:space="preserve">Werden die Mindestflächen für den Liegebereich im Stall eingehalten? </t>
  </si>
  <si>
    <t>Gewicht   Liegefläche
&lt; 50 kg        0,25 m² je Tier
50-120 kg    0,60 m² je Tier
&gt; 120 kg      0,90 m² je Tier                                                             
Die vorgeschriebene Größe des Liegebereichs wird unterschritten = K.O.
Die Bemessung des Liegebereiches erfolgt grundsätzlich exklusive evtl. Einrichtungen, d.h. den Tieren müssen die vorgegebenen Flächenmaße als Liegefläche uneingeschränkt zur Verfügung stehen.</t>
  </si>
  <si>
    <t>6.4</t>
  </si>
  <si>
    <t>Ist ein Auslauf vorhanden und zugänglich?</t>
  </si>
  <si>
    <t>Ist der Auslauf entweder eingestreut oder wird den Schweinen langfaseriges organisches Beschäftigungsmaterial zur freien Verfügung im Auslauf angeboten?</t>
  </si>
  <si>
    <t>6.5</t>
  </si>
  <si>
    <t>Wird geeignetes organisches langfaseriges Material im Stall zur freien Verfügung angeboten?</t>
  </si>
  <si>
    <t>z.B. Langstroh, Heu, Silage oder vergleichbare Materialien. 
Holz und Seile zählen hier nicht als geeignetes organisches Material. 
Falls im Liegebereich flächendeckend Langstroh eingestreut wird, ist die Bereitstellung von weiteren Beschäftigungsmaterialien nicht verpflichtend.
Das organische Material kann in einer Raufe oder anderen Behältnissen angeboten werden. Das Beschäftigungsmaterial muss in einem Verhältnis von max. 12 Tieren pro Beschäftigungsplatz an den Raufen oder anderen Behältnissen angeboten werden.</t>
  </si>
  <si>
    <t>Sind immer mind. 3 verschiedene organische kau- und abschluckbare Materialien auf dem Betrieb vorrätig, die nicht dem üblicherweise zur Verfügung stehenden langfaserigen Beschäftigungsmaterial entsprechen?</t>
  </si>
  <si>
    <t>z.B. Wühlerde, Strohpellets, Miscanthus, Heu, Äste, Maispflanzen, Maiskörner, Luzernepellets</t>
  </si>
  <si>
    <t xml:space="preserve">Wird im Notfall weiteres kau- und abschluckbares organische Material angeboten? </t>
  </si>
  <si>
    <r>
      <t>Notfall bedeutet, wenn Schwanz-, Ohren</t>
    </r>
    <r>
      <rPr>
        <b/>
        <sz val="10"/>
        <color indexed="10"/>
        <rFont val="Arial"/>
        <family val="2"/>
      </rPr>
      <t>-</t>
    </r>
    <r>
      <rPr>
        <sz val="10"/>
        <color indexed="8"/>
        <rFont val="Arial"/>
        <family val="2"/>
      </rPr>
      <t xml:space="preserve"> oder Flankenbeißen auftreten oder schon erste Anzeichen davon beobachtet werden.</t>
    </r>
  </si>
  <si>
    <t>Weisen die Tiere keine erkennbaren Zeichen auf, die auf eine Störung des Allgemeinbefindens des Gesamtbestandes hinweisen?</t>
  </si>
  <si>
    <t>z.B. Verletzungen, Lahmheiten, Immobilität, Apathie, Anzeichen von Schmerzen, Abmagerung, Symptome von Infektionserkrankungen, Abweichungen vom Normalverhalten</t>
  </si>
  <si>
    <t xml:space="preserve">Werden bei Störungen des Allgemeinbefindens wirksame Gegenmaßnahmen ergriffen und protokolliert? </t>
  </si>
  <si>
    <t>Sind die Buchten so ausgestaltet, dass sie den Schweinen eine Trennung von Liege- und Kotbereich ermöglichen?</t>
  </si>
  <si>
    <t>Tier-Fressplatz-Verhältnis rationiert: 1:1; ad libitum (trocken): max. 3:1 (in Gruppen mit bis zu 29 Tieren) oder max. 4:1 (in Gruppen ab 30 Tieren); ad libitum (brei): 8:1.</t>
  </si>
  <si>
    <t xml:space="preserve">Mind. 2 Tränken pro Bucht; (1 Tränke mind. 1 m Abstand vom Trog).
Tier-Tränkeplatzverhältnis 12:1. </t>
  </si>
  <si>
    <t>Sind die Schadgaskonzentrationen in Bereichen, die die Gesundheit der Tiere nicht beeinträchtigen?</t>
  </si>
  <si>
    <t xml:space="preserve">Sensorische Schätzung. Falls die sensorische Bewertung des Stallklimas während des Audits auffällig ist, muss eine technische Messung erfolgen. </t>
  </si>
  <si>
    <t>Falls eine technische Messung durchgeführt wird: Werden bei Ammoniak-Werten über 10 ppm mit dem DTSchB Maßnahmen besprochen?</t>
  </si>
  <si>
    <t>z. B. Überprüfung durch Stallklimaexperten</t>
  </si>
  <si>
    <t xml:space="preserve">In Ställen mit Auslauf muss eine aktive Kühlmöglichkeit durch Sprüheinrichtung/Duschen, Suhlen oder Ähnliches im Auslauf vorhanden sein. Eine automatische Regelung muss vorhanden sein, z.B. durch einen Temperatursensor. Im Stall müssen in diesem Fall keine zusätzlichen Einrichtungen zur Luftkühlung festinstalliert sein. </t>
  </si>
  <si>
    <t>Sind die Krankenbuchten in 2/3 der geforderten Fläche (Liegebereich) eingestreut?</t>
  </si>
  <si>
    <t xml:space="preserve">Krankenbuchten müssen mindestens in 2/3 der  geforderten Fläche (Liegebereich) eingestreut sein. Die Schweine müssen gleichzeitig im Liegebereich liegen können. Die Menge an Stroh muss ausreichend sein, um einen direkten Kontakt zwischen dem Tier und dem Boden zu verhindern. </t>
  </si>
  <si>
    <t>Räumlich getrennt von den Mastbuchten; entsprechend den Anforderungen an Mastbuchten sofern nicht weiter geregelt; für mind. 4 % des Bestandes, Auslauf muss nicht vorgesehen sein. Eine Abtrennung eines Teilbereichs der Mastbucht als Krankenbucht für Tiere mit nicht-infektiösen Erkrankungen oder Verletzungen ist zulässig. 
Krankenbuchten müssen gesondert gekennzeichnet sein.</t>
  </si>
  <si>
    <t xml:space="preserve">Werden die Platzanforderungen für Krankenbuchten erfüllt? </t>
  </si>
  <si>
    <t xml:space="preserve">&lt;50 kg: 0,80 m² je Tier
50-120 kg: 1,50 m² je Tier 
&gt;120 kg: 2,30 m² je Tier </t>
  </si>
  <si>
    <t>Sollte ein Betrieb aufgrund seiner zu niedrigen Bestandstierzahl nicht am staatlichen Antibiotikamonitoring teilnehmen können, kann er ebenfalls Einsicht in seine Daten der QS-Antibiotika-Datenbank gewähren. 
Sollte der Betrieb an keinem offiziellen Antibiotikamonitoring teilnehmen, ist er verpflichtet, in die Behandlungsdokumentation des Tierarztes (Anwendungs- und Abgabebelege) Einblick zu gewähren.</t>
  </si>
  <si>
    <t>Antibiotika werden ohne tierärztliche Indikation oder zur Prophylaxe eingesetzt.</t>
  </si>
  <si>
    <t>Leichtes Gefälle und/oder max. 3 % Perforation erlaubt; Langstroh, Häckselstroh, Hobelspäne oder vergleichbare organische Materialien erlaubt.
Flächendeckend bedeutet, dass auch bei inhomogener Verteilung der Einstreu die Gesamtmenge für eine Bedeckung des Liegebereichs ausreicht.</t>
  </si>
  <si>
    <t xml:space="preserve">z.B. Heu, Stroh.
Das Material kann in Raufen dargereicht werden. 
Keine flächendeckende Einstreu oder kein langfaseriges organisches. </t>
  </si>
  <si>
    <t xml:space="preserve">&lt; 50 kg       0,8 m² je Tier                                                                    
50-120 kg   1,5 m² je Tier                                                                       
&gt; 120 kg     2,3 m² je Tier  </t>
  </si>
  <si>
    <t xml:space="preserve">Werden die Platzanforderungen an die Gesamtfläche (Stallgrundfläche und Auslauf) eingehalten? </t>
  </si>
  <si>
    <t xml:space="preserve">Werden die Platzanforderungen an die Stallgrundfläche eingehalten? </t>
  </si>
  <si>
    <t xml:space="preserve">&lt; 50 kg       0,4 m² je Tier                                                                    
50-120 kg   0,8 m² je Tier                                                                       
&gt; 120 kg     1,2 m² je Tier                                                         </t>
  </si>
  <si>
    <t>Werden die Platzanforderungen an den Auslauf eingehalten?</t>
  </si>
  <si>
    <t>7.1</t>
  </si>
  <si>
    <t>Wird bei kurzen Schwänzen oder Schwanzverletzungen bei &gt; 5 % des Durchgang  umgehend eine Beratung durch den Berater des DTSchB in Anspruch genommen?</t>
  </si>
  <si>
    <t xml:space="preserve">Als Bemessungsgrundlage zählt die Anzahl der Mastläufer, die mit intaktem Schwanz in die Mast eingestallt werden. Eine schwere Schwanzverletzung liegt vor, wenn der Schwanz offene Verletzungen (d.h. größere Kratzer), vereiterte Wunden, subkutane Eiterherde oder nekrotische Veränderungen aufweist.
Nachweis über die erfolgte Beratung muss bei Überschreitung der 5 %-Grenze vorliegen und Gegenmaßnahmen müssen dokumentiert werden. </t>
  </si>
  <si>
    <t>7.2</t>
  </si>
  <si>
    <t>Werden bei Tierverlusten von &gt; 3 % pro Durchgang der bestandsbetreuende Tierarzt eingeschaltet, die Verluste dem DTSchB gemeldet und Gegenmaßnahmen ergriffen?</t>
  </si>
  <si>
    <t>Abprüfen anhand des Bestandsregisters;
bei kontiuerlicher Belegung: Berechnung 2x pro Jahr. Nachweis über die erfolgte Beratung muss bei Überschreitung der 3 %-Grenze vorliegen und Gegenmaßnahmen müssen dokumentiert werden.</t>
  </si>
  <si>
    <t>7.3</t>
  </si>
  <si>
    <t>Werden bei mittel- bis höchstgradigen Lungenbefunden bei &gt; 20 % des Durchgangs der bestandsbetreuende Tierarzt eingeschaltet und Gegenmaßnahmen ergriffen?</t>
  </si>
  <si>
    <t>Bei kontiuerlicher Belegung: Berechnung 2x pro Jahr. Nachweis über die erfolgte Beratung muss bei Überschreitung der 20 %-Grenze vorliegen und Gegenmaßnahmen müssen dokumentiert werden.</t>
  </si>
  <si>
    <t>8.1.1</t>
  </si>
  <si>
    <t>Mastläufer: Wird eine geplante Transportstrecke von max. 200 km nicht überschritten?</t>
  </si>
  <si>
    <t>Berechnung der geplanten Transportstrecke</t>
  </si>
  <si>
    <t>Mastläufer: Wird eine geplante Transportdauer von max. vier Stunden nicht überschritten?</t>
  </si>
  <si>
    <t>Berechnung der geplanten Transportdauer</t>
  </si>
  <si>
    <t>8.1.2</t>
  </si>
  <si>
    <t>Mastläufer: Erfolgt beim Entladen eine Dokumentation der Kontrolle, ob die Transportfahrzeuge flächendeckend eingestreut sind?</t>
  </si>
  <si>
    <t>Dokumentation muss vorliegen.</t>
  </si>
  <si>
    <t>8.1.3</t>
  </si>
  <si>
    <t>Mastläufer: Erfolgt beim Entladen eine Dokumentation der Kontrolle, ob das Treiben der Tiere ohne schmerzinduzierendes Treiben erfolgt?</t>
  </si>
  <si>
    <t>Das Treiben beim Entladen der Tiere muss ruhig und unter Nutzung des Herdentriebes erfolgen. Schmerzinduzierendes Treiben (z.B. Einsatz von elektrischen Treibstöcken, Schläge) ist verboten.
Dokumentation muss vorliegen.</t>
  </si>
  <si>
    <t>8.2.1</t>
  </si>
  <si>
    <t>Schlachtschweine: Wird eine geplante Transportstrecke von max. 200 km nicht überschritten?</t>
  </si>
  <si>
    <t>Schlachtschweine: Wird eine geplante Transportdauer von max. vier Stunden nicht überschritten?</t>
  </si>
  <si>
    <t>Berechnung der geplanten Transportdauer
Der Transport beginnt mit dem Beladen des ersten TSL-Tieres und endet mit der Ankunft am Schlachtunternehmen.</t>
  </si>
  <si>
    <t>8.2.2</t>
  </si>
  <si>
    <t>Schlachtschweine: Erfolgt beim Aufladen eine Dokumentation der Kontrolle, ob die Transportfahrzeuge flächendeckend eingestreut sind?</t>
  </si>
  <si>
    <t>Dem Tier muss es möglich sein, eine physiologische Körperhaltung einzunehmen.</t>
  </si>
  <si>
    <t xml:space="preserve">&lt; 50 kg        0,3 m² je Tier                                                                  
50-120 kg    0,5 m² je Tier                                                                  
&gt; 120 kg      0,8 m² je Tier                                           </t>
  </si>
  <si>
    <t xml:space="preserve">Anerkannt werden Fortbildungen, die vom DTSchB durchgeführt werden, sowie von externen Veranstaltern. 
Fortbildungsbestätigungen müssen vorliegen und mind. folgende Informationen enthalten: Titel der Veranstaltung mit Nennung der Tier- und Nutzungsart, Namen und fachlichen Hintergrund der Referenten, Namen des Teilnehmers, Ort, Datum und Dauer der Veranstaltung. E-Learning-Module werden anerkannt, wenn sie mindestens 2 Stunden dauern. </t>
  </si>
  <si>
    <r>
      <t xml:space="preserve">Nachweis über einen gültigen Vertrag mit der Zertifizierungsgesellschaft wird im </t>
    </r>
    <r>
      <rPr>
        <b/>
        <sz val="10"/>
        <color theme="1"/>
        <rFont val="Arial"/>
        <family val="2"/>
      </rPr>
      <t xml:space="preserve">→Betriebsbeschreibungsbogen </t>
    </r>
    <r>
      <rPr>
        <sz val="10"/>
        <color theme="1"/>
        <rFont val="Arial"/>
        <family val="2"/>
      </rPr>
      <t>bestätigt.</t>
    </r>
  </si>
  <si>
    <r>
      <t xml:space="preserve">Nachweis wird im </t>
    </r>
    <r>
      <rPr>
        <b/>
        <sz val="10"/>
        <color theme="1"/>
        <rFont val="Arial"/>
        <family val="2"/>
      </rPr>
      <t>→Betriebsbeschreibungsbogen</t>
    </r>
    <r>
      <rPr>
        <sz val="10"/>
        <color theme="1"/>
        <rFont val="Arial"/>
        <family val="2"/>
      </rPr>
      <t xml:space="preserve"> bestätigt.
Dieser enthält u.a. die Datenschutzerklärung und eine Einwilligung zur Dateneinsicht durch den DTSchB</t>
    </r>
  </si>
  <si>
    <r>
      <t xml:space="preserve">Der Bestand muss mindestens 2x pro Jahr durch den betreuenden Tierarzt untersucht und der Tierhalter muss in Fragen der Hygiene, Impfprophylaxe und Gesunderhaltung beraten werden. Die Besuche müssen mindestens drei Monate auseinander liegen. Ein Besuchsprotokoll ist anzufertigen (z.B. </t>
    </r>
    <r>
      <rPr>
        <b/>
        <sz val="10"/>
        <color theme="1"/>
        <rFont val="Arial"/>
        <family val="2"/>
      </rPr>
      <t>→MU 10.1</t>
    </r>
    <r>
      <rPr>
        <sz val="10"/>
        <color theme="1"/>
        <rFont val="Arial"/>
        <family val="2"/>
      </rPr>
      <t>)</t>
    </r>
  </si>
  <si>
    <t>• eine erfolgreich abgeschlossene Ausbildung in den Berufen Landwirt, Tierwirt oder Tierpfleger. Dabei muss Erfahrung mit der Haltung von Schweinen oder die Teilnahme an zusätzlichen Fortbildungen oder Praktika in diesem Bereich nachgewiesen werden. 
• ein erfolgreich abgeschlossenes Studium der Landwirtschaft oder verwandter Fächer (z.B. Biologie und Tiermedizin) an einer Universität oder Fachhochschule. Dabei muss Erfahrung mit der Haltung von Schweinen oder die Teilnahme an zusätzlichen Fortbildungen oder Praktika in diesem Bereich nachgewiesen werden. 
• eine langjährige Praxis (mind. 3 Jahre) in der eigenverantwortlichen Haltung von Schweinen ohne tierschutzrechtliche Beanstandung, in Kombination mit einem Nachweis über die Teilnahme an einschlägigen Fortbildungen in diesem Bereich.</t>
  </si>
  <si>
    <r>
      <t>Gültig ab: 01.01.</t>
    </r>
    <r>
      <rPr>
        <sz val="8"/>
        <rFont val="Arial"/>
        <family val="2"/>
      </rPr>
      <t>2023</t>
    </r>
  </si>
  <si>
    <r>
      <t xml:space="preserve">2x pro Tag Kontrolle des Gesundheitszustandes durch den Tierbetreuer (geschult nach </t>
    </r>
    <r>
      <rPr>
        <b/>
        <sz val="10"/>
        <color theme="1"/>
        <rFont val="Arial"/>
        <family val="2"/>
      </rPr>
      <t>Kap. 2.6</t>
    </r>
    <r>
      <rPr>
        <sz val="10"/>
        <color theme="1"/>
        <rFont val="Arial"/>
        <family val="2"/>
      </rPr>
      <t>). Werden Tiere beobachtet, die Krankheitssysmptome zeigen (z.B. zittern, in der Bewegung eingeschränkt sind oder nicht selbstständig ausreichend Wasser und/oder Futter aufnehmen können), verletzt sind (z.B. blutende Wunden, Lahmheiten) oder Anzeichen für eine inadäquate Umgebungstemperatur zeigen (in Haufenlage liegen, zittern, hecheln), sind Gegenmaßnahmen einzuleiten und dies ist mit Angabe des Zustands und der eingeleiteten Gegenmaßnahmen zu protokollieren.</t>
    </r>
  </si>
  <si>
    <r>
      <t>OK?</t>
    </r>
    <r>
      <rPr>
        <vertAlign val="superscript"/>
        <sz val="10"/>
        <color theme="1"/>
        <rFont val="Arial"/>
        <family val="2"/>
      </rPr>
      <t>1</t>
    </r>
  </si>
  <si>
    <t>Mastschwein</t>
  </si>
  <si>
    <t xml:space="preserve">Reserveantibiotika für die Humanmedizin: Cephalosporine der 3. und 4. Generation und Fluorchinolone und Polypeptid-Antibiotika, siehe Richtlinie Anhang 9.1.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</si>
</sst>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8"/>
      <name val="Arial"/>
      <family val="2"/>
    </font>
    <font>
      <sz val="10"/>
      <name val="Arial"/>
      <family val="2"/>
    </font>
    <font>
      <sz val="10"/>
      <color indexed="8"/>
      <name val="Arial"/>
      <family val="2"/>
    </font>
    <font>
      <sz val="10"/>
      <color rgb="FFFF0000"/>
      <name val="Arial"/>
      <family val="2"/>
    </font>
    <font>
      <b/>
      <sz val="10"/>
      <color indexed="10"/>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64">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center"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7" fillId="0" borderId="0" xfId="0" applyNumberFormat="1" applyFont="1" applyAlignment="1" applyProtection="1">
      <alignment horizontal="center" vertical="center"/>
    </xf>
    <xf numFmtId="0" fontId="6" fillId="0" borderId="3" xfId="0" applyFont="1" applyBorder="1" applyAlignment="1" applyProtection="1">
      <alignment horizontal="left"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11" xfId="0" applyFont="1" applyFill="1" applyBorder="1" applyAlignment="1" applyProtection="1">
      <alignment horizontal="left"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9" fillId="2" borderId="1"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horizontal="left" vertical="center" wrapText="1"/>
    </xf>
    <xf numFmtId="0" fontId="21" fillId="0" borderId="0" xfId="0" applyFont="1" applyBorder="1" applyAlignment="1" applyProtection="1">
      <alignment vertical="center" wrapText="1"/>
    </xf>
    <xf numFmtId="49" fontId="8" fillId="0" borderId="2" xfId="0" applyNumberFormat="1" applyFont="1" applyBorder="1" applyAlignment="1" applyProtection="1">
      <alignment vertical="center" wrapText="1"/>
    </xf>
    <xf numFmtId="0" fontId="8" fillId="0" borderId="2" xfId="0" applyFont="1" applyBorder="1" applyAlignment="1" applyProtection="1">
      <alignment vertical="center" wrapText="1"/>
    </xf>
    <xf numFmtId="1" fontId="15"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xf>
    <xf numFmtId="165" fontId="15" fillId="0" borderId="0" xfId="0" applyNumberFormat="1" applyFont="1" applyBorder="1" applyAlignment="1" applyProtection="1">
      <alignment horizontal="center" vertical="center"/>
    </xf>
    <xf numFmtId="0" fontId="21" fillId="0" borderId="2" xfId="0" applyFont="1" applyBorder="1" applyAlignment="1" applyProtection="1">
      <alignment vertical="center" wrapText="1"/>
    </xf>
    <xf numFmtId="0" fontId="23" fillId="0" borderId="0" xfId="0" applyFont="1" applyBorder="1" applyAlignment="1" applyProtection="1">
      <alignment vertical="center" wrapText="1"/>
    </xf>
    <xf numFmtId="49" fontId="8" fillId="0" borderId="6" xfId="0" applyNumberFormat="1" applyFont="1" applyBorder="1" applyAlignment="1" applyProtection="1">
      <alignment vertical="center" wrapText="1"/>
    </xf>
    <xf numFmtId="0" fontId="8" fillId="5" borderId="6" xfId="0" applyFont="1" applyFill="1" applyBorder="1" applyAlignment="1" applyProtection="1">
      <alignment vertical="center" wrapText="1"/>
    </xf>
    <xf numFmtId="0" fontId="8" fillId="5" borderId="0" xfId="0" applyFont="1" applyFill="1" applyBorder="1" applyAlignment="1" applyProtection="1">
      <alignment vertical="center" wrapText="1"/>
    </xf>
  </cellXfs>
  <cellStyles count="2">
    <cellStyle name="Eingabe" xfId="1" builtinId="20"/>
    <cellStyle name="Standard" xfId="0" builtinId="0"/>
  </cellStyles>
  <dxfs count="203">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02"/>
      <tableStyleElement type="headerRow" dxfId="201"/>
      <tableStyleElement type="totalRow" dxfId="200"/>
      <tableStyleElement type="firstColumn" dxfId="199"/>
      <tableStyleElement type="lastColumn" dxfId="198"/>
      <tableStyleElement type="firstRowStripe" dxfId="197"/>
      <tableStyleElement type="secondRowStripe" dxfId="196"/>
      <tableStyleElement type="firstColumnStripe" dxfId="195"/>
      <tableStyleElement type="secondColumnStripe" dxfId="194"/>
    </tableStyle>
    <tableStyle name="TSL_1" pivot="0" count="9">
      <tableStyleElement type="wholeTable" dxfId="193"/>
      <tableStyleElement type="headerRow" dxfId="192"/>
      <tableStyleElement type="totalRow" dxfId="191"/>
      <tableStyleElement type="firstColumn" dxfId="190"/>
      <tableStyleElement type="lastColumn" dxfId="189"/>
      <tableStyleElement type="firstRowStripe" dxfId="188"/>
      <tableStyleElement type="secondRowStripe" dxfId="187"/>
      <tableStyleElement type="firstColumnStripe" dxfId="186"/>
      <tableStyleElement type="secondColumnStripe" dxfId="185"/>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2" totalsRowShown="0" headerRowDxfId="147" dataDxfId="146" tableBorderDxfId="164">
  <autoFilter ref="B9:M22"/>
  <tableColumns count="12">
    <tableColumn id="1" name="Lfd. Nr" dataDxfId="11">
      <calculatedColumnFormula>CONCATENATE("1.",Prüfkriterien_1[[#This Row],[Hilfsspalte_Num]])</calculatedColumnFormula>
    </tableColumn>
    <tableColumn id="2" name="Hilfsspalte_Num" dataDxfId="10">
      <calculatedColumnFormula>ROW()-ROW(Prüfkriterien_1[[#Headers],[Hilfsspalte_Kom]])</calculatedColumnFormula>
    </tableColumn>
    <tableColumn id="12" name="Hilfsspalte_Kom" dataDxfId="9">
      <calculatedColumnFormula>(Prüfkriterien_1[Hilfsspalte_Num]+10)/10</calculatedColumnFormula>
    </tableColumn>
    <tableColumn id="3" name="Kapitel_x000a_Richtlinie" dataDxfId="8"/>
    <tableColumn id="4" name="Kriterium" dataDxfId="7"/>
    <tableColumn id="5" name="Erläuterung / _x000a_Durchführungshinweis" dataDxfId="6"/>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11:M116" totalsRowShown="0" headerRowDxfId="27" dataDxfId="26" tableBorderDxfId="155">
  <autoFilter ref="B111:M116"/>
  <tableColumns count="12">
    <tableColumn id="1" name="Spalte1" dataDxfId="39">
      <calculatedColumnFormula>CONCATENATE("10.",Prüfkriterien_10[[#This Row],[Spalte2]])</calculatedColumnFormula>
    </tableColumn>
    <tableColumn id="2" name="Spalte2" dataDxfId="38">
      <calculatedColumnFormula>ROW()-ROW(Prüfkriterien_10[[#Headers],[Spalte3]])</calculatedColumnFormula>
    </tableColumn>
    <tableColumn id="3" name="Spalte3" dataDxfId="37">
      <calculatedColumnFormula>(Prüfkriterien_10[Spalte2]+100)/10</calculatedColumnFormula>
    </tableColumn>
    <tableColumn id="4" name="Spalte4" dataDxfId="36"/>
    <tableColumn id="5" name="Spalte5" dataDxfId="35"/>
    <tableColumn id="6" name="Spalte6" dataDxfId="34"/>
    <tableColumn id="7" name="Spalte7" dataDxfId="33"/>
    <tableColumn id="8" name="Spalte8" dataDxfId="32"/>
    <tableColumn id="9" name="Spalte9" dataDxfId="31"/>
    <tableColumn id="10" name="Spalte10" dataDxfId="30"/>
    <tableColumn id="11" name="Spalte11" dataDxfId="29"/>
    <tableColumn id="12" name="Spalte12" dataDxfId="28"/>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18:M123" totalsRowShown="0" headerRowDxfId="13" dataDxfId="12" tableBorderDxfId="154">
  <autoFilter ref="B118:M123"/>
  <tableColumns count="12">
    <tableColumn id="1" name="Spalte1" dataDxfId="25">
      <calculatedColumnFormula>CONCATENATE("11.",Prüfkriterien_11[[#This Row],[Spalte2]])</calculatedColumnFormula>
    </tableColumn>
    <tableColumn id="2" name="Spalte2" dataDxfId="24">
      <calculatedColumnFormula>ROW()-ROW(Prüfkriterien_11[[#Headers],[Spalte3]])</calculatedColumnFormula>
    </tableColumn>
    <tableColumn id="3" name="Spalte3" dataDxfId="23">
      <calculatedColumnFormula>(Prüfkriterien_11[Spalte2]+110)/10</calculatedColumnFormula>
    </tableColumn>
    <tableColumn id="4" name="Spalte4" dataDxfId="22"/>
    <tableColumn id="5" name="Spalte5" dataDxfId="21"/>
    <tableColumn id="6" name="Spalte6" dataDxfId="20"/>
    <tableColumn id="7" name="Spalte7" dataDxfId="19"/>
    <tableColumn id="8" name="Spalte8" dataDxfId="18"/>
    <tableColumn id="9" name="Spalte9" dataDxfId="17"/>
    <tableColumn id="10" name="Spalte10" dataDxfId="16"/>
    <tableColumn id="11" name="Spalte11" dataDxfId="15"/>
    <tableColumn id="12" name="Spalte12" dataDxfId="14"/>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4:M29" totalsRowShown="0" headerRowDxfId="133" dataDxfId="132" tableBorderDxfId="163">
  <autoFilter ref="B24:M29"/>
  <tableColumns count="12">
    <tableColumn id="1" name="Spalte1" dataDxfId="145">
      <calculatedColumnFormula>CONCATENATE("2.",Prüfkriterien_2[[#This Row],[Spalte2]])</calculatedColumnFormula>
    </tableColumn>
    <tableColumn id="2" name="Spalte2" dataDxfId="144">
      <calculatedColumnFormula>ROW()-ROW(Prüfkriterien_2[[#Headers],[Spalte3]])</calculatedColumnFormula>
    </tableColumn>
    <tableColumn id="3" name="Spalte3" dataDxfId="143">
      <calculatedColumnFormula>(Prüfkriterien_2[[#This Row],[Spalte2]]+20)/10</calculatedColumnFormula>
    </tableColumn>
    <tableColumn id="4" name="Spalte4" dataDxfId="142"/>
    <tableColumn id="5" name="Spalte5" dataDxfId="141"/>
    <tableColumn id="6" name="Spalte6" dataDxfId="140"/>
    <tableColumn id="7" name="Spalte7" dataDxfId="139"/>
    <tableColumn id="8" name="Spalte8" dataDxfId="138"/>
    <tableColumn id="9" name="Spalte9" dataDxfId="137"/>
    <tableColumn id="10" name="Spalte10" dataDxfId="136"/>
    <tableColumn id="11" name="Spalte11" dataDxfId="135"/>
    <tableColumn id="12" name="Spalte12" dataDxfId="134"/>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1:M34" totalsRowShown="0" headerRowDxfId="125" dataDxfId="124" tableBorderDxfId="162">
  <autoFilter ref="B31:M34"/>
  <tableColumns count="12">
    <tableColumn id="1" name="Spalte1" dataDxfId="5">
      <calculatedColumnFormula>CONCATENATE("3.",Prüfkriterien_3[[#This Row],[Spalte2]])</calculatedColumnFormula>
    </tableColumn>
    <tableColumn id="2" name="Spalte2" dataDxfId="4">
      <calculatedColumnFormula>ROW()-ROW(Prüfkriterien_3[[#Headers],[Spalte3]])</calculatedColumnFormula>
    </tableColumn>
    <tableColumn id="3" name="Spalte3" dataDxfId="3">
      <calculatedColumnFormula>(Prüfkriterien_3[[#This Row],[Spalte2]]+30)/10</calculatedColumnFormula>
    </tableColumn>
    <tableColumn id="4" name="Spalte4" dataDxfId="2"/>
    <tableColumn id="5" name="Spalte5" dataDxfId="1"/>
    <tableColumn id="6" name="Spalte6" dataDxfId="0"/>
    <tableColumn id="7" name="Spalte7" dataDxfId="131"/>
    <tableColumn id="8" name="Spalte8" dataDxfId="130"/>
    <tableColumn id="9" name="Spalte9" dataDxfId="129"/>
    <tableColumn id="10" name="Spalte10" dataDxfId="128"/>
    <tableColumn id="11" name="Spalte11" dataDxfId="127"/>
    <tableColumn id="12" name="Spalte12" dataDxfId="126"/>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36:M71" totalsRowShown="0" headerRowDxfId="111" dataDxfId="110" tableBorderDxfId="161">
  <autoFilter ref="B36:M71"/>
  <tableColumns count="12">
    <tableColumn id="1" name="Spalte1" dataDxfId="123">
      <calculatedColumnFormula>CONCATENATE("4.",Prüfkriterien_4[[#This Row],[Spalte2]])</calculatedColumnFormula>
    </tableColumn>
    <tableColumn id="2" name="Spalte2" dataDxfId="122">
      <calculatedColumnFormula>ROW()-ROW(Prüfkriterien_4[[#Headers],[Spalte3]])</calculatedColumnFormula>
    </tableColumn>
    <tableColumn id="3" name="Spalte3" dataDxfId="121">
      <calculatedColumnFormula>(Prüfkriterien_4[Spalte2]+40)/10</calculatedColumnFormula>
    </tableColumn>
    <tableColumn id="4" name="Spalte4" dataDxfId="120"/>
    <tableColumn id="5" name="Spalte5" dataDxfId="119"/>
    <tableColumn id="6" name="Spalte6" dataDxfId="118"/>
    <tableColumn id="7" name="Spalte7" dataDxfId="117"/>
    <tableColumn id="8" name="Spalte8" dataDxfId="116"/>
    <tableColumn id="9" name="Spalte9" dataDxfId="115"/>
    <tableColumn id="10" name="Spalte10" dataDxfId="114"/>
    <tableColumn id="11" name="Spalte11" dataDxfId="113"/>
    <tableColumn id="12" name="Spalte12" dataDxfId="112"/>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3:M78" totalsRowShown="0" headerRowDxfId="97" dataDxfId="96" tableBorderDxfId="160">
  <autoFilter ref="B73:M78"/>
  <tableColumns count="12">
    <tableColumn id="1" name="Spalte1" dataDxfId="109">
      <calculatedColumnFormula>CONCATENATE("5.",Prüfkriterien_5[[#This Row],[Spalte2]])</calculatedColumnFormula>
    </tableColumn>
    <tableColumn id="2" name="Spalte2" dataDxfId="108">
      <calculatedColumnFormula>ROW()-ROW(Prüfkriterien_5[[#Headers],[Spalte3]])</calculatedColumnFormula>
    </tableColumn>
    <tableColumn id="3" name="Spalte3" dataDxfId="107">
      <calculatedColumnFormula>(Prüfkriterien_5[Spalte2]+50)/10</calculatedColumnFormula>
    </tableColumn>
    <tableColumn id="4" name="Spalte4" dataDxfId="106"/>
    <tableColumn id="5" name="Spalte5" dataDxfId="105"/>
    <tableColumn id="6" name="Spalte6" dataDxfId="104"/>
    <tableColumn id="7" name="Spalte7" dataDxfId="103"/>
    <tableColumn id="8" name="Spalte8" dataDxfId="102"/>
    <tableColumn id="9" name="Spalte9" dataDxfId="101"/>
    <tableColumn id="10" name="Spalte10" dataDxfId="100"/>
    <tableColumn id="11" name="Spalte11" dataDxfId="99"/>
    <tableColumn id="12" name="Spalte12" dataDxfId="98"/>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80:M88" totalsRowShown="0" headerRowDxfId="83" dataDxfId="82" tableBorderDxfId="159">
  <autoFilter ref="B80:M88"/>
  <tableColumns count="12">
    <tableColumn id="1" name="Spalte1" dataDxfId="95">
      <calculatedColumnFormula>CONCATENATE("6.",Prüfkriterien_6[[#This Row],[Spalte2]])</calculatedColumnFormula>
    </tableColumn>
    <tableColumn id="2" name="Spalte2" dataDxfId="94">
      <calculatedColumnFormula>ROW()-ROW(Prüfkriterien_6[[#Headers],[Spalte3]])</calculatedColumnFormula>
    </tableColumn>
    <tableColumn id="3" name="Spalte3" dataDxfId="93">
      <calculatedColumnFormula>(Prüfkriterien_6[Spalte2]+60)/10</calculatedColumnFormula>
    </tableColumn>
    <tableColumn id="4" name="Spalte4" dataDxfId="92"/>
    <tableColumn id="5" name="Spalte5" dataDxfId="91"/>
    <tableColumn id="6" name="Spalte6" dataDxfId="90"/>
    <tableColumn id="7" name="Spalte7" dataDxfId="89"/>
    <tableColumn id="8" name="Spalte8" dataDxfId="88"/>
    <tableColumn id="9" name="Spalte9" dataDxfId="87"/>
    <tableColumn id="10" name="Spalte10" dataDxfId="86"/>
    <tableColumn id="11" name="Spalte11" dataDxfId="85"/>
    <tableColumn id="12" name="Spalte12" dataDxfId="84"/>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90:M95" totalsRowShown="0" headerRowDxfId="69" dataDxfId="68" tableBorderDxfId="158">
  <autoFilter ref="B90:M95"/>
  <tableColumns count="12">
    <tableColumn id="1" name="Spalte1" dataDxfId="81">
      <calculatedColumnFormula>CONCATENATE("7.",Prüfkriterien_7[[#This Row],[Spalte2]])</calculatedColumnFormula>
    </tableColumn>
    <tableColumn id="2" name="Spalte2" dataDxfId="80">
      <calculatedColumnFormula>ROW()-ROW(Prüfkriterien_7[[#Headers],[Spalte3]])</calculatedColumnFormula>
    </tableColumn>
    <tableColumn id="3" name="Spalte3" dataDxfId="79">
      <calculatedColumnFormula>(Prüfkriterien_7[Spalte2]+70)/10</calculatedColumnFormula>
    </tableColumn>
    <tableColumn id="4" name="Spalte4" dataDxfId="78"/>
    <tableColumn id="5" name="Spalte5" dataDxfId="77"/>
    <tableColumn id="6" name="Spalte6" dataDxfId="76"/>
    <tableColumn id="7" name="Spalte7" dataDxfId="75"/>
    <tableColumn id="8" name="Spalte8" dataDxfId="74"/>
    <tableColumn id="9" name="Spalte9" dataDxfId="73"/>
    <tableColumn id="10" name="Spalte10" dataDxfId="72"/>
    <tableColumn id="11" name="Spalte11" dataDxfId="71"/>
    <tableColumn id="12" name="Spalte12" dataDxfId="7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7:M102" totalsRowShown="0" headerRowDxfId="55" dataDxfId="54" tableBorderDxfId="157">
  <autoFilter ref="B97:M102"/>
  <tableColumns count="12">
    <tableColumn id="1" name="Spalte1" dataDxfId="67">
      <calculatedColumnFormula>CONCATENATE("8.",Prüfkriterien_8[[#This Row],[Spalte2]])</calculatedColumnFormula>
    </tableColumn>
    <tableColumn id="2" name="Spalte2" dataDxfId="66">
      <calculatedColumnFormula>ROW()-ROW(Prüfkriterien_8[[#Headers],[Spalte3]])</calculatedColumnFormula>
    </tableColumn>
    <tableColumn id="3" name="Spalte3" dataDxfId="65">
      <calculatedColumnFormula>(Prüfkriterien_8[Spalte2]+80)/10</calculatedColumnFormula>
    </tableColumn>
    <tableColumn id="4" name="Spalte4" dataDxfId="64"/>
    <tableColumn id="5" name="Spalte5" dataDxfId="63"/>
    <tableColumn id="6" name="Spalte6" dataDxfId="62"/>
    <tableColumn id="7" name="Spalte7" dataDxfId="61"/>
    <tableColumn id="8" name="Spalte8" dataDxfId="60"/>
    <tableColumn id="9" name="Spalte9" dataDxfId="59"/>
    <tableColumn id="10" name="Spalte10" dataDxfId="58"/>
    <tableColumn id="11" name="Spalte11" dataDxfId="57"/>
    <tableColumn id="12" name="Spalte12" dataDxfId="56"/>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04:M109" totalsRowShown="0" headerRowDxfId="41" dataDxfId="40" tableBorderDxfId="156">
  <autoFilter ref="B104:M109"/>
  <tableColumns count="12">
    <tableColumn id="1" name="Spalte1" dataDxfId="53">
      <calculatedColumnFormula>CONCATENATE("9.",Prüfkriterien_9[[#This Row],[Spalte2]])</calculatedColumnFormula>
    </tableColumn>
    <tableColumn id="2" name="Spalte2" dataDxfId="52">
      <calculatedColumnFormula>ROW()-ROW(Prüfkriterien_9[[#Headers],[Spalte3]])</calculatedColumnFormula>
    </tableColumn>
    <tableColumn id="3" name="Spalte3" dataDxfId="51">
      <calculatedColumnFormula>(Prüfkriterien_9[Spalte2]+90)/10</calculatedColumnFormula>
    </tableColumn>
    <tableColumn id="4" name="Spalte4" dataDxfId="50"/>
    <tableColumn id="5" name="Spalte5" dataDxfId="49"/>
    <tableColumn id="6" name="Spalte6" dataDxfId="48"/>
    <tableColumn id="7" name="Spalte7" dataDxfId="47"/>
    <tableColumn id="8" name="Spalte8" dataDxfId="46"/>
    <tableColumn id="9" name="Spalte9" dataDxfId="45"/>
    <tableColumn id="10" name="Spalte10" dataDxfId="44"/>
    <tableColumn id="11" name="Spalte11" dataDxfId="43"/>
    <tableColumn id="12" name="Spalte12" dataDxfId="42"/>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B10" sqref="B10:F10"/>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85" t="str">
        <f>"Checkliste "&amp;_RLV&amp;" Premiumstufe"</f>
        <v>Checkliste Mastschwein Premiumstufe</v>
      </c>
      <c r="C2" s="85"/>
      <c r="D2" s="85"/>
      <c r="E2" s="85"/>
      <c r="F2" s="85"/>
      <c r="G2" s="85"/>
      <c r="H2" s="85"/>
      <c r="I2" s="85"/>
      <c r="J2" s="85"/>
      <c r="K2" s="85"/>
      <c r="L2" s="85"/>
    </row>
    <row r="3" spans="2:12" ht="6" customHeight="1" x14ac:dyDescent="0.2"/>
    <row r="4" spans="2:12" ht="27" customHeight="1" x14ac:dyDescent="0.2"/>
    <row r="5" spans="2:12" s="24" customFormat="1" ht="27" customHeight="1" x14ac:dyDescent="0.25">
      <c r="B5" s="86" t="s">
        <v>0</v>
      </c>
      <c r="C5" s="86"/>
      <c r="D5" s="86"/>
      <c r="E5" s="86"/>
      <c r="F5" s="86"/>
      <c r="G5" s="86"/>
      <c r="H5" s="86"/>
      <c r="I5" s="86"/>
      <c r="J5" s="86"/>
      <c r="K5" s="86"/>
      <c r="L5" s="86"/>
    </row>
    <row r="6" spans="2:12" s="24" customFormat="1" ht="29.45" customHeight="1" x14ac:dyDescent="0.25">
      <c r="B6" s="87" t="s">
        <v>86</v>
      </c>
      <c r="C6" s="87"/>
      <c r="D6" s="87"/>
      <c r="E6" s="87"/>
      <c r="F6" s="87"/>
      <c r="G6" s="89"/>
      <c r="H6" s="89"/>
      <c r="I6" s="89"/>
      <c r="J6" s="89"/>
      <c r="K6" s="89"/>
      <c r="L6" s="89"/>
    </row>
    <row r="7" spans="2:12" s="24" customFormat="1" ht="29.45" customHeight="1" x14ac:dyDescent="0.25">
      <c r="B7" s="87" t="s">
        <v>87</v>
      </c>
      <c r="C7" s="87"/>
      <c r="D7" s="87"/>
      <c r="E7" s="87"/>
      <c r="F7" s="87"/>
      <c r="G7" s="89"/>
      <c r="H7" s="89"/>
      <c r="I7" s="89"/>
      <c r="J7" s="89"/>
      <c r="K7" s="89"/>
      <c r="L7" s="89"/>
    </row>
    <row r="8" spans="2:12" s="24" customFormat="1" ht="29.45" customHeight="1" x14ac:dyDescent="0.25">
      <c r="B8" s="75" t="s">
        <v>84</v>
      </c>
      <c r="C8" s="76"/>
      <c r="D8" s="76"/>
      <c r="E8" s="76"/>
      <c r="F8" s="77"/>
      <c r="G8" s="78"/>
      <c r="H8" s="79"/>
      <c r="I8" s="79"/>
      <c r="J8" s="79"/>
      <c r="K8" s="79"/>
      <c r="L8" s="80"/>
    </row>
    <row r="9" spans="2:12" s="24" customFormat="1" ht="29.45" customHeight="1" x14ac:dyDescent="0.25">
      <c r="B9" s="87" t="s">
        <v>1</v>
      </c>
      <c r="C9" s="87"/>
      <c r="D9" s="87"/>
      <c r="E9" s="87"/>
      <c r="F9" s="87"/>
      <c r="G9" s="89"/>
      <c r="H9" s="89"/>
      <c r="I9" s="89"/>
      <c r="J9" s="89"/>
      <c r="K9" s="89"/>
      <c r="L9" s="89"/>
    </row>
    <row r="10" spans="2:12" s="24" customFormat="1" ht="29.45" customHeight="1" x14ac:dyDescent="0.25">
      <c r="B10" s="87" t="s">
        <v>2</v>
      </c>
      <c r="C10" s="87"/>
      <c r="D10" s="87"/>
      <c r="E10" s="87"/>
      <c r="F10" s="87"/>
      <c r="G10" s="89"/>
      <c r="H10" s="89"/>
      <c r="I10" s="89"/>
      <c r="J10" s="89"/>
      <c r="K10" s="89"/>
      <c r="L10" s="89"/>
    </row>
    <row r="11" spans="2:12" s="24" customFormat="1" ht="29.45" customHeight="1" x14ac:dyDescent="0.25">
      <c r="B11" s="87" t="s">
        <v>3</v>
      </c>
      <c r="C11" s="87"/>
      <c r="D11" s="87"/>
      <c r="E11" s="87"/>
      <c r="F11" s="87"/>
      <c r="G11" s="89"/>
      <c r="H11" s="89"/>
      <c r="I11" s="89"/>
      <c r="J11" s="89"/>
      <c r="K11" s="89"/>
      <c r="L11" s="89"/>
    </row>
    <row r="12" spans="2:12" s="24" customFormat="1" ht="29.45" customHeight="1" x14ac:dyDescent="0.25">
      <c r="B12" s="87" t="s">
        <v>4</v>
      </c>
      <c r="C12" s="87"/>
      <c r="D12" s="87"/>
      <c r="E12" s="87"/>
      <c r="F12" s="87"/>
      <c r="G12" s="89"/>
      <c r="H12" s="89"/>
      <c r="I12" s="89"/>
      <c r="J12" s="89"/>
      <c r="K12" s="89"/>
      <c r="L12" s="89"/>
    </row>
    <row r="13" spans="2:12" s="24" customFormat="1" ht="29.45" customHeight="1" x14ac:dyDescent="0.25">
      <c r="B13" s="87" t="s">
        <v>5</v>
      </c>
      <c r="C13" s="87"/>
      <c r="D13" s="87"/>
      <c r="E13" s="87"/>
      <c r="F13" s="87"/>
      <c r="G13" s="89"/>
      <c r="H13" s="89"/>
      <c r="I13" s="89"/>
      <c r="J13" s="89"/>
      <c r="K13" s="89"/>
      <c r="L13" s="89"/>
    </row>
    <row r="14" spans="2:12" s="24" customFormat="1" ht="29.45" customHeight="1" x14ac:dyDescent="0.25">
      <c r="B14" s="87" t="s">
        <v>6</v>
      </c>
      <c r="C14" s="87"/>
      <c r="D14" s="87"/>
      <c r="E14" s="87"/>
      <c r="F14" s="87"/>
      <c r="G14" s="34" t="s">
        <v>64</v>
      </c>
      <c r="H14" s="58"/>
      <c r="I14" s="34" t="s">
        <v>65</v>
      </c>
      <c r="J14" s="58"/>
      <c r="K14" s="34" t="s">
        <v>66</v>
      </c>
      <c r="L14" s="58"/>
    </row>
    <row r="15" spans="2:12" s="24" customFormat="1" ht="29.45" customHeight="1" x14ac:dyDescent="0.25">
      <c r="B15" s="88" t="s">
        <v>63</v>
      </c>
      <c r="C15" s="88"/>
      <c r="D15" s="88"/>
      <c r="E15" s="88"/>
      <c r="F15" s="88"/>
      <c r="G15" s="91"/>
      <c r="H15" s="91"/>
      <c r="I15" s="91"/>
      <c r="J15" s="91"/>
      <c r="K15" s="91"/>
      <c r="L15" s="91"/>
    </row>
    <row r="16" spans="2:12" s="24" customFormat="1" ht="29.45" customHeight="1" x14ac:dyDescent="0.25">
      <c r="B16" s="88" t="s">
        <v>7</v>
      </c>
      <c r="C16" s="88"/>
      <c r="D16" s="88"/>
      <c r="E16" s="88"/>
      <c r="F16" s="88"/>
      <c r="G16" s="59" t="s">
        <v>62</v>
      </c>
      <c r="H16" s="13"/>
      <c r="I16" s="59" t="s">
        <v>10</v>
      </c>
      <c r="J16" s="13"/>
      <c r="K16" s="59" t="s">
        <v>11</v>
      </c>
      <c r="L16" s="14"/>
    </row>
    <row r="17" spans="2:12" s="24" customFormat="1" ht="29.45" customHeight="1" x14ac:dyDescent="0.25">
      <c r="B17" s="88" t="s">
        <v>8</v>
      </c>
      <c r="C17" s="88"/>
      <c r="D17" s="88"/>
      <c r="E17" s="88"/>
      <c r="F17" s="88"/>
      <c r="G17" s="92"/>
      <c r="H17" s="92"/>
      <c r="I17" s="92"/>
      <c r="J17" s="92"/>
      <c r="K17" s="92"/>
      <c r="L17" s="92"/>
    </row>
    <row r="18" spans="2:12" s="24" customFormat="1" ht="29.45" customHeight="1" x14ac:dyDescent="0.25">
      <c r="B18" s="88" t="s">
        <v>9</v>
      </c>
      <c r="C18" s="88"/>
      <c r="D18" s="88"/>
      <c r="E18" s="88"/>
      <c r="F18" s="88"/>
      <c r="G18" s="89"/>
      <c r="H18" s="89"/>
      <c r="I18" s="89"/>
      <c r="J18" s="89"/>
      <c r="K18" s="89"/>
      <c r="L18" s="89"/>
    </row>
    <row r="19" spans="2:12" ht="29.25" customHeight="1" x14ac:dyDescent="0.2">
      <c r="B19" s="97" t="s">
        <v>88</v>
      </c>
      <c r="C19" s="98"/>
      <c r="D19" s="98"/>
      <c r="E19" s="98"/>
      <c r="F19" s="99"/>
      <c r="G19" s="81"/>
      <c r="H19" s="82"/>
      <c r="I19" s="82"/>
      <c r="J19" s="82"/>
      <c r="K19" s="82"/>
      <c r="L19" s="83"/>
    </row>
    <row r="22" spans="2:12" s="10" customFormat="1" ht="13.9" customHeight="1" x14ac:dyDescent="0.2">
      <c r="B22" s="93" t="s">
        <v>12</v>
      </c>
      <c r="C22" s="93"/>
      <c r="D22" s="93"/>
      <c r="E22" s="93"/>
      <c r="F22" s="93"/>
      <c r="G22" s="93"/>
      <c r="H22" s="93"/>
      <c r="I22" s="93"/>
      <c r="J22" s="93"/>
      <c r="K22" s="93"/>
      <c r="L22" s="93"/>
    </row>
    <row r="23" spans="2:12" ht="6.6" customHeight="1" x14ac:dyDescent="0.2">
      <c r="B23" s="2"/>
      <c r="C23" s="2"/>
      <c r="D23" s="2"/>
      <c r="E23" s="2"/>
      <c r="F23" s="2"/>
      <c r="G23" s="2"/>
      <c r="H23" s="2"/>
      <c r="I23" s="2"/>
      <c r="J23" s="2"/>
      <c r="K23" s="2"/>
      <c r="L23" s="2"/>
    </row>
    <row r="24" spans="2:12" s="10" customFormat="1" ht="13.9" customHeight="1" x14ac:dyDescent="0.25">
      <c r="B24" s="15"/>
      <c r="C24" s="31"/>
      <c r="D24" s="68" t="s">
        <v>13</v>
      </c>
      <c r="E24" s="68"/>
      <c r="F24" s="68"/>
      <c r="G24" s="68"/>
      <c r="H24" s="68"/>
      <c r="I24" s="68"/>
      <c r="J24" s="68"/>
      <c r="K24" s="68"/>
      <c r="L24" s="68"/>
    </row>
    <row r="25" spans="2:12" ht="13.9" customHeight="1" x14ac:dyDescent="0.2">
      <c r="B25" s="3"/>
      <c r="C25" s="3"/>
      <c r="D25" s="67"/>
      <c r="E25" s="67"/>
      <c r="F25" s="67"/>
      <c r="G25" s="67"/>
      <c r="H25" s="67"/>
      <c r="I25" s="67"/>
      <c r="J25" s="67"/>
      <c r="K25" s="67"/>
      <c r="L25" s="67"/>
    </row>
    <row r="26" spans="2:12" ht="13.9" customHeight="1" x14ac:dyDescent="0.2">
      <c r="B26" s="15"/>
      <c r="C26" s="31"/>
      <c r="D26" s="68" t="s">
        <v>14</v>
      </c>
      <c r="E26" s="68"/>
      <c r="F26" s="68"/>
      <c r="G26" s="68"/>
      <c r="H26" s="68"/>
      <c r="I26" s="68"/>
      <c r="J26" s="68"/>
      <c r="K26" s="68"/>
      <c r="L26" s="68"/>
    </row>
    <row r="27" spans="2:12" x14ac:dyDescent="0.2">
      <c r="B27" s="2"/>
      <c r="C27" s="2"/>
      <c r="D27" s="2"/>
      <c r="E27" s="2"/>
      <c r="F27" s="2"/>
      <c r="G27" s="2"/>
      <c r="H27" s="2"/>
      <c r="I27" s="2"/>
      <c r="J27" s="2"/>
      <c r="K27" s="2"/>
      <c r="L27" s="2"/>
    </row>
    <row r="28" spans="2:12" ht="27" customHeight="1" x14ac:dyDescent="0.2">
      <c r="B28" s="96" t="s">
        <v>89</v>
      </c>
      <c r="C28" s="96"/>
      <c r="D28" s="96"/>
      <c r="E28" s="96"/>
      <c r="F28" s="96"/>
      <c r="G28" s="96"/>
      <c r="H28" s="96"/>
      <c r="I28" s="96"/>
      <c r="J28" s="96"/>
      <c r="K28" s="96"/>
      <c r="L28" s="96"/>
    </row>
    <row r="29" spans="2:12" x14ac:dyDescent="0.2">
      <c r="B29" s="2"/>
      <c r="C29" s="2"/>
      <c r="D29" s="2"/>
      <c r="E29" s="2"/>
      <c r="F29" s="2"/>
      <c r="G29" s="2"/>
      <c r="H29" s="2"/>
      <c r="I29" s="2"/>
      <c r="J29" s="2"/>
      <c r="K29" s="2"/>
      <c r="L29" s="2"/>
    </row>
    <row r="30" spans="2:12" x14ac:dyDescent="0.2">
      <c r="B30" s="84"/>
      <c r="C30" s="84"/>
      <c r="D30" s="84"/>
      <c r="E30" s="84"/>
      <c r="F30" s="84"/>
      <c r="G30" s="35"/>
      <c r="H30" s="35"/>
      <c r="I30" s="35"/>
      <c r="J30" s="35"/>
      <c r="K30" s="35"/>
      <c r="L30" s="35"/>
    </row>
    <row r="31" spans="2:12" ht="14.45" customHeight="1" x14ac:dyDescent="0.2">
      <c r="B31" s="90" t="s">
        <v>16</v>
      </c>
      <c r="C31" s="90"/>
      <c r="D31" s="90"/>
      <c r="E31" s="90"/>
      <c r="F31" s="95" t="s">
        <v>19</v>
      </c>
      <c r="G31" s="95"/>
      <c r="H31" s="95"/>
      <c r="I31" s="95"/>
      <c r="J31" s="95"/>
      <c r="K31" s="94" t="s">
        <v>18</v>
      </c>
      <c r="L31" s="94"/>
    </row>
    <row r="32" spans="2:12" ht="6" customHeight="1" x14ac:dyDescent="0.2"/>
  </sheetData>
  <sheetProtection formatCells="0"/>
  <mergeCells count="34">
    <mergeCell ref="B31:E31"/>
    <mergeCell ref="G13:L13"/>
    <mergeCell ref="G15:L15"/>
    <mergeCell ref="G17:L17"/>
    <mergeCell ref="G18:L18"/>
    <mergeCell ref="B22:L22"/>
    <mergeCell ref="B15:F15"/>
    <mergeCell ref="B16:F16"/>
    <mergeCell ref="B17:F17"/>
    <mergeCell ref="K31:L31"/>
    <mergeCell ref="F31:J31"/>
    <mergeCell ref="B28:L28"/>
    <mergeCell ref="B19:F19"/>
    <mergeCell ref="B10:F10"/>
    <mergeCell ref="B12:F12"/>
    <mergeCell ref="B11:F11"/>
    <mergeCell ref="B14:F14"/>
    <mergeCell ref="B13:F13"/>
    <mergeCell ref="B8:F8"/>
    <mergeCell ref="G8:L8"/>
    <mergeCell ref="G19:L19"/>
    <mergeCell ref="B30:F30"/>
    <mergeCell ref="B2:L2"/>
    <mergeCell ref="B5:L5"/>
    <mergeCell ref="B6:F6"/>
    <mergeCell ref="B7:F7"/>
    <mergeCell ref="B18:F18"/>
    <mergeCell ref="G6:L6"/>
    <mergeCell ref="G7:L7"/>
    <mergeCell ref="G9:L9"/>
    <mergeCell ref="G10:L10"/>
    <mergeCell ref="G11:L11"/>
    <mergeCell ref="G12:L12"/>
    <mergeCell ref="B9:F9"/>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B2" sqref="B2:M2"/>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2" customFormat="1" ht="18" customHeight="1" x14ac:dyDescent="0.25">
      <c r="B2" s="100" t="str">
        <f>"Checkliste "&amp;_RLV&amp;" Premiumstufe"</f>
        <v>Checkliste Mastschwein Premiumstufe</v>
      </c>
      <c r="C2" s="100"/>
      <c r="D2" s="100"/>
      <c r="E2" s="100"/>
      <c r="F2" s="100"/>
      <c r="G2" s="100"/>
      <c r="H2" s="100"/>
      <c r="I2" s="100"/>
    </row>
    <row r="3" spans="2:9" s="19" customFormat="1" ht="6" customHeight="1" x14ac:dyDescent="0.25">
      <c r="B3" s="17"/>
      <c r="C3" s="17"/>
      <c r="D3" s="17"/>
      <c r="E3" s="17"/>
      <c r="F3" s="18"/>
      <c r="G3" s="18"/>
      <c r="H3" s="18"/>
      <c r="I3" s="17"/>
    </row>
    <row r="4" spans="2:9" ht="27" customHeight="1" x14ac:dyDescent="0.25">
      <c r="B4" s="20" t="s">
        <v>20</v>
      </c>
      <c r="C4" s="103"/>
      <c r="D4" s="103"/>
      <c r="E4" s="103"/>
      <c r="F4" s="103"/>
      <c r="G4" s="103"/>
      <c r="H4" s="21"/>
      <c r="I4" s="52"/>
    </row>
    <row r="5" spans="2:9" ht="27" customHeight="1" x14ac:dyDescent="0.25">
      <c r="B5" s="102" t="s">
        <v>21</v>
      </c>
      <c r="C5" s="102"/>
      <c r="D5" s="102"/>
      <c r="E5" s="102"/>
      <c r="F5" s="102"/>
      <c r="G5" s="102"/>
      <c r="H5" s="102"/>
      <c r="I5" s="102"/>
    </row>
    <row r="6" spans="2:9" s="16" customFormat="1" ht="27" customHeight="1" x14ac:dyDescent="0.25">
      <c r="B6" s="5" t="s">
        <v>22</v>
      </c>
      <c r="C6" s="5" t="s">
        <v>68</v>
      </c>
      <c r="D6" s="107" t="s">
        <v>23</v>
      </c>
      <c r="E6" s="108"/>
      <c r="F6" s="4" t="s">
        <v>30</v>
      </c>
      <c r="G6" s="5" t="s">
        <v>25</v>
      </c>
      <c r="H6" s="5" t="s">
        <v>26</v>
      </c>
      <c r="I6" s="5" t="s">
        <v>238</v>
      </c>
    </row>
    <row r="7" spans="2:9" ht="56.1" customHeight="1" x14ac:dyDescent="0.25">
      <c r="B7" s="5">
        <v>1</v>
      </c>
      <c r="C7" s="1"/>
      <c r="D7" s="81"/>
      <c r="E7" s="83"/>
      <c r="F7" s="65"/>
      <c r="G7" s="71"/>
      <c r="H7" s="1"/>
      <c r="I7" s="1"/>
    </row>
    <row r="8" spans="2:9" ht="56.1" customHeight="1" x14ac:dyDescent="0.25">
      <c r="B8" s="5">
        <v>2</v>
      </c>
      <c r="C8" s="1"/>
      <c r="D8" s="81"/>
      <c r="E8" s="83"/>
      <c r="F8" s="66"/>
      <c r="G8" s="71"/>
      <c r="H8" s="1"/>
      <c r="I8" s="1"/>
    </row>
    <row r="9" spans="2:9" ht="56.1" customHeight="1" x14ac:dyDescent="0.25">
      <c r="B9" s="5">
        <v>3</v>
      </c>
      <c r="C9" s="1"/>
      <c r="D9" s="81"/>
      <c r="E9" s="83"/>
      <c r="F9" s="66"/>
      <c r="G9" s="71"/>
      <c r="H9" s="1"/>
      <c r="I9" s="1"/>
    </row>
    <row r="10" spans="2:9" ht="56.1" customHeight="1" x14ac:dyDescent="0.25">
      <c r="B10" s="5">
        <v>4</v>
      </c>
      <c r="C10" s="1"/>
      <c r="D10" s="81"/>
      <c r="E10" s="83"/>
      <c r="F10" s="66"/>
      <c r="G10" s="71"/>
      <c r="H10" s="1"/>
      <c r="I10" s="1"/>
    </row>
    <row r="11" spans="2:9" ht="56.1" customHeight="1" x14ac:dyDescent="0.25">
      <c r="B11" s="5">
        <v>5</v>
      </c>
      <c r="C11" s="1"/>
      <c r="D11" s="81"/>
      <c r="E11" s="83"/>
      <c r="F11" s="66"/>
      <c r="G11" s="71"/>
      <c r="H11" s="1"/>
      <c r="I11" s="1"/>
    </row>
    <row r="12" spans="2:9" ht="56.1" customHeight="1" x14ac:dyDescent="0.25">
      <c r="B12" s="5">
        <v>6</v>
      </c>
      <c r="C12" s="1"/>
      <c r="D12" s="81"/>
      <c r="E12" s="83"/>
      <c r="F12" s="66"/>
      <c r="G12" s="71"/>
      <c r="H12" s="1"/>
      <c r="I12" s="1"/>
    </row>
    <row r="13" spans="2:9" ht="56.1" customHeight="1" x14ac:dyDescent="0.25">
      <c r="B13" s="5">
        <v>7</v>
      </c>
      <c r="C13" s="1"/>
      <c r="D13" s="81"/>
      <c r="E13" s="83"/>
      <c r="F13" s="66"/>
      <c r="G13" s="71"/>
      <c r="H13" s="1"/>
      <c r="I13" s="1"/>
    </row>
    <row r="14" spans="2:9" ht="56.1" customHeight="1" x14ac:dyDescent="0.25">
      <c r="B14" s="5">
        <v>8</v>
      </c>
      <c r="C14" s="1"/>
      <c r="D14" s="81"/>
      <c r="E14" s="83"/>
      <c r="F14" s="66"/>
      <c r="G14" s="71"/>
      <c r="H14" s="1"/>
      <c r="I14" s="1"/>
    </row>
    <row r="15" spans="2:9" ht="56.1" customHeight="1" x14ac:dyDescent="0.25">
      <c r="B15" s="5">
        <v>9</v>
      </c>
      <c r="C15" s="1"/>
      <c r="D15" s="81"/>
      <c r="E15" s="83"/>
      <c r="F15" s="66"/>
      <c r="G15" s="71"/>
      <c r="H15" s="1"/>
      <c r="I15" s="1"/>
    </row>
    <row r="16" spans="2:9" ht="56.1" customHeight="1" x14ac:dyDescent="0.25">
      <c r="B16" s="5">
        <v>10</v>
      </c>
      <c r="C16" s="1"/>
      <c r="D16" s="81"/>
      <c r="E16" s="83"/>
      <c r="F16" s="66"/>
      <c r="G16" s="71"/>
      <c r="H16" s="1"/>
      <c r="I16" s="1"/>
    </row>
    <row r="17" spans="2:9" x14ac:dyDescent="0.25">
      <c r="B17" s="104" t="s">
        <v>90</v>
      </c>
      <c r="C17" s="104"/>
      <c r="D17" s="104"/>
      <c r="E17" s="104"/>
      <c r="F17" s="3"/>
      <c r="G17" s="20"/>
      <c r="H17" s="20"/>
      <c r="I17" s="20"/>
    </row>
    <row r="19" spans="2:9" ht="28.15" customHeight="1" x14ac:dyDescent="0.25">
      <c r="B19" s="105" t="s">
        <v>67</v>
      </c>
      <c r="C19" s="106"/>
      <c r="D19" s="106"/>
      <c r="E19" s="106"/>
      <c r="F19" s="106"/>
      <c r="G19" s="106"/>
      <c r="H19" s="106"/>
      <c r="I19" s="106"/>
    </row>
    <row r="22" spans="2:9" x14ac:dyDescent="0.25">
      <c r="B22" s="84"/>
      <c r="C22" s="84"/>
      <c r="D22" s="84"/>
      <c r="E22" s="22"/>
      <c r="F22" s="23"/>
      <c r="G22" s="22"/>
      <c r="H22" s="22"/>
      <c r="I22" s="22"/>
    </row>
    <row r="23" spans="2:9" x14ac:dyDescent="0.25">
      <c r="B23" s="101" t="s">
        <v>16</v>
      </c>
      <c r="C23" s="101"/>
      <c r="E23" s="94" t="s">
        <v>17</v>
      </c>
      <c r="F23" s="94"/>
      <c r="G23" s="94"/>
      <c r="H23" s="94" t="s">
        <v>18</v>
      </c>
      <c r="I23" s="94"/>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84" priority="1" operator="containsText" text="sAbw">
      <formula>NOT(ISERROR(SEARCH("sAbw",F7)))</formula>
    </cfRule>
    <cfRule type="containsText" dxfId="183" priority="2" operator="containsText" text="lAbw">
      <formula>NOT(ISERROR(SEARCH("lAbw",F7)))</formula>
    </cfRule>
    <cfRule type="containsText" dxfId="182"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24"/>
  <sheetViews>
    <sheetView zoomScale="80" zoomScaleNormal="80" workbookViewId="0">
      <pane ySplit="7" topLeftCell="A70" activePane="bottomLeft" state="frozen"/>
      <selection activeCell="B2" sqref="B2:L2"/>
      <selection pane="bottomLeft" activeCell="H83" sqref="H83"/>
    </sheetView>
  </sheetViews>
  <sheetFormatPr baseColWidth="10" defaultColWidth="8.85546875" defaultRowHeight="12.75" x14ac:dyDescent="0.2"/>
  <cols>
    <col min="1" max="1" width="1.140625" style="42" customWidth="1"/>
    <col min="2" max="2" width="8.7109375" style="141" customWidth="1"/>
    <col min="3" max="4" width="18.28515625" style="142" hidden="1" customWidth="1"/>
    <col min="5" max="5" width="12.7109375" style="143" customWidth="1"/>
    <col min="6" max="7" width="40.7109375" style="42" customWidth="1"/>
    <col min="8" max="10" width="9.7109375" style="42" customWidth="1"/>
    <col min="11" max="11" width="10.28515625" style="42" customWidth="1"/>
    <col min="12" max="12" width="10.7109375" style="42" customWidth="1"/>
    <col min="13" max="13" width="52.7109375" style="42" customWidth="1"/>
    <col min="14" max="14" width="1.140625" style="42" customWidth="1"/>
    <col min="15" max="16384" width="8.85546875" style="42"/>
  </cols>
  <sheetData>
    <row r="1" spans="2:13" s="129" customFormat="1" ht="6" customHeight="1" x14ac:dyDescent="0.25">
      <c r="B1" s="127"/>
      <c r="C1" s="128"/>
      <c r="D1" s="128"/>
      <c r="G1" s="128"/>
    </row>
    <row r="2" spans="2:13" s="131" customFormat="1" ht="18" customHeight="1" x14ac:dyDescent="0.25">
      <c r="B2" s="130" t="str">
        <f>"Checkliste "&amp;_RLV&amp;" Premiumstufe"</f>
        <v>Checkliste Mastschwein Premiumstufe</v>
      </c>
      <c r="C2" s="130"/>
      <c r="D2" s="130"/>
      <c r="E2" s="130"/>
      <c r="F2" s="130"/>
      <c r="G2" s="130"/>
      <c r="H2" s="130"/>
      <c r="I2" s="130"/>
      <c r="J2" s="130"/>
      <c r="K2" s="130"/>
      <c r="L2" s="130"/>
      <c r="M2" s="130"/>
    </row>
    <row r="3" spans="2:13" s="134" customFormat="1" ht="26.1" customHeight="1" x14ac:dyDescent="0.25">
      <c r="B3" s="132" t="s">
        <v>236</v>
      </c>
      <c r="C3" s="133"/>
      <c r="D3" s="133"/>
      <c r="E3" s="133"/>
      <c r="F3" s="133"/>
      <c r="G3" s="133"/>
      <c r="H3" s="133"/>
      <c r="I3" s="133"/>
      <c r="J3" s="133"/>
      <c r="K3" s="133"/>
      <c r="L3" s="133"/>
      <c r="M3" s="133"/>
    </row>
    <row r="4" spans="2:13" s="129" customFormat="1" ht="27" customHeight="1" x14ac:dyDescent="0.25">
      <c r="B4" s="73" t="s">
        <v>20</v>
      </c>
      <c r="C4" s="112"/>
      <c r="D4" s="112"/>
      <c r="E4" s="112"/>
      <c r="F4" s="112"/>
      <c r="G4" s="112"/>
      <c r="H4" s="112"/>
      <c r="I4" s="112"/>
      <c r="J4" s="112"/>
      <c r="K4" s="112"/>
      <c r="M4" s="63"/>
    </row>
    <row r="5" spans="2:13" ht="27" customHeight="1" x14ac:dyDescent="0.2">
      <c r="B5" s="135" t="s">
        <v>31</v>
      </c>
      <c r="C5" s="135"/>
      <c r="D5" s="135"/>
      <c r="E5" s="135"/>
      <c r="F5" s="135"/>
      <c r="G5" s="135"/>
      <c r="H5" s="135"/>
      <c r="I5" s="135"/>
      <c r="J5" s="135"/>
      <c r="K5" s="135"/>
      <c r="L5" s="135"/>
      <c r="M5" s="135"/>
    </row>
    <row r="6" spans="2:13" s="136" customFormat="1" ht="26.45" customHeight="1" x14ac:dyDescent="0.25">
      <c r="B6" s="113" t="s">
        <v>32</v>
      </c>
      <c r="C6" s="115" t="s">
        <v>50</v>
      </c>
      <c r="D6" s="115" t="s">
        <v>51</v>
      </c>
      <c r="E6" s="117" t="s">
        <v>33</v>
      </c>
      <c r="F6" s="115" t="s">
        <v>34</v>
      </c>
      <c r="G6" s="119" t="s">
        <v>35</v>
      </c>
      <c r="H6" s="121" t="s">
        <v>24</v>
      </c>
      <c r="I6" s="122"/>
      <c r="J6" s="122"/>
      <c r="K6" s="122"/>
      <c r="L6" s="123"/>
      <c r="M6" s="115" t="s">
        <v>85</v>
      </c>
    </row>
    <row r="7" spans="2:13" x14ac:dyDescent="0.2">
      <c r="B7" s="114"/>
      <c r="C7" s="116"/>
      <c r="D7" s="116"/>
      <c r="E7" s="118"/>
      <c r="F7" s="116"/>
      <c r="G7" s="120"/>
      <c r="H7" s="74" t="s">
        <v>43</v>
      </c>
      <c r="I7" s="74" t="s">
        <v>27</v>
      </c>
      <c r="J7" s="74" t="s">
        <v>28</v>
      </c>
      <c r="K7" s="74" t="s">
        <v>29</v>
      </c>
      <c r="L7" s="74" t="s">
        <v>36</v>
      </c>
      <c r="M7" s="116"/>
    </row>
    <row r="8" spans="2:13" s="140" customFormat="1" x14ac:dyDescent="0.2">
      <c r="B8" s="137" t="s">
        <v>70</v>
      </c>
      <c r="C8" s="138"/>
      <c r="D8" s="138"/>
      <c r="E8" s="138"/>
      <c r="F8" s="138"/>
      <c r="G8" s="138"/>
      <c r="H8" s="138"/>
      <c r="I8" s="138"/>
      <c r="J8" s="138"/>
      <c r="K8" s="138"/>
      <c r="L8" s="138"/>
      <c r="M8" s="139"/>
    </row>
    <row r="9" spans="2:13" ht="25.5" hidden="1" x14ac:dyDescent="0.2">
      <c r="B9" s="39" t="s">
        <v>32</v>
      </c>
      <c r="C9" s="40" t="s">
        <v>50</v>
      </c>
      <c r="D9" s="40" t="s">
        <v>51</v>
      </c>
      <c r="E9" s="43" t="s">
        <v>33</v>
      </c>
      <c r="F9" s="44" t="s">
        <v>34</v>
      </c>
      <c r="G9" s="27" t="s">
        <v>35</v>
      </c>
      <c r="H9" s="28" t="s">
        <v>24</v>
      </c>
      <c r="I9" s="28" t="s">
        <v>45</v>
      </c>
      <c r="J9" s="28" t="s">
        <v>46</v>
      </c>
      <c r="K9" s="28" t="s">
        <v>47</v>
      </c>
      <c r="L9" s="28" t="s">
        <v>48</v>
      </c>
      <c r="M9" s="29" t="s">
        <v>37</v>
      </c>
    </row>
    <row r="10" spans="2:13" s="54" customFormat="1" ht="56.25" customHeight="1" x14ac:dyDescent="0.2">
      <c r="B10" s="144" t="str">
        <f>CONCATENATE("1.",Prüfkriterien_1[[#This Row],[Hilfsspalte_Num]])</f>
        <v>1.1</v>
      </c>
      <c r="C10" s="145">
        <f>ROW()-ROW(Prüfkriterien_1[[#Headers],[Hilfsspalte_Kom]])</f>
        <v>1</v>
      </c>
      <c r="D10" s="146">
        <f>(Prüfkriterien_1[Hilfsspalte_Num]+10)/10</f>
        <v>1.1000000000000001</v>
      </c>
      <c r="E10" s="36" t="s">
        <v>91</v>
      </c>
      <c r="F10" s="37" t="s">
        <v>92</v>
      </c>
      <c r="G10" s="38" t="s">
        <v>232</v>
      </c>
      <c r="H10" s="33" t="s">
        <v>69</v>
      </c>
      <c r="I10" s="33" t="s">
        <v>42</v>
      </c>
      <c r="J10" s="33" t="s">
        <v>42</v>
      </c>
      <c r="K10" s="33"/>
      <c r="L10" s="33" t="s">
        <v>42</v>
      </c>
      <c r="M10" s="44"/>
    </row>
    <row r="11" spans="2:13" s="54" customFormat="1" ht="78.75" customHeight="1" x14ac:dyDescent="0.2">
      <c r="B11" s="144" t="str">
        <f>CONCATENATE("1.",Prüfkriterien_1[[#This Row],[Hilfsspalte_Num]])</f>
        <v>1.2</v>
      </c>
      <c r="C11" s="145">
        <f>ROW()-ROW(Prüfkriterien_1[[#Headers],[Hilfsspalte_Kom]])</f>
        <v>2</v>
      </c>
      <c r="D11" s="146">
        <f>(Prüfkriterien_1[Hilfsspalte_Num]+10)/10</f>
        <v>1.2</v>
      </c>
      <c r="E11" s="36" t="s">
        <v>94</v>
      </c>
      <c r="F11" s="37" t="s">
        <v>93</v>
      </c>
      <c r="G11" s="38" t="s">
        <v>233</v>
      </c>
      <c r="H11" s="33"/>
      <c r="I11" s="33" t="s">
        <v>42</v>
      </c>
      <c r="J11" s="33" t="s">
        <v>42</v>
      </c>
      <c r="K11" s="33"/>
      <c r="L11" s="33" t="s">
        <v>42</v>
      </c>
      <c r="M11" s="44"/>
    </row>
    <row r="12" spans="2:13" s="54" customFormat="1" ht="35.1" customHeight="1" x14ac:dyDescent="0.2">
      <c r="B12" s="144" t="str">
        <f>CONCATENATE("1.",Prüfkriterien_1[[#This Row],[Hilfsspalte_Num]])</f>
        <v>1.3</v>
      </c>
      <c r="C12" s="145">
        <f>ROW()-ROW(Prüfkriterien_1[[#Headers],[Hilfsspalte_Kom]])</f>
        <v>3</v>
      </c>
      <c r="D12" s="146">
        <f>(Prüfkriterien_1[Hilfsspalte_Num]+10)/10</f>
        <v>1.3</v>
      </c>
      <c r="E12" s="36" t="s">
        <v>96</v>
      </c>
      <c r="F12" s="37" t="s">
        <v>38</v>
      </c>
      <c r="G12" s="38" t="s">
        <v>39</v>
      </c>
      <c r="H12" s="33"/>
      <c r="I12" s="33"/>
      <c r="J12" s="33"/>
      <c r="K12" s="33"/>
      <c r="L12" s="33"/>
      <c r="M12" s="44"/>
    </row>
    <row r="13" spans="2:13" s="54" customFormat="1" ht="41.25" customHeight="1" x14ac:dyDescent="0.2">
      <c r="B13" s="147" t="str">
        <f>CONCATENATE("1.",Prüfkriterien_1[[#This Row],[Hilfsspalte_Num]])</f>
        <v>1.4</v>
      </c>
      <c r="C13" s="148">
        <f>ROW()-ROW(Prüfkriterien_1[[#Headers],[Hilfsspalte_Kom]])</f>
        <v>4</v>
      </c>
      <c r="D13" s="149">
        <f>(Prüfkriterien_1[Hilfsspalte_Num]+10)/10</f>
        <v>1.4</v>
      </c>
      <c r="E13" s="36" t="s">
        <v>95</v>
      </c>
      <c r="F13" s="37" t="s">
        <v>40</v>
      </c>
      <c r="G13" s="38" t="s">
        <v>41</v>
      </c>
      <c r="H13" s="56"/>
      <c r="I13" s="57"/>
      <c r="J13" s="57"/>
      <c r="K13" s="57"/>
      <c r="L13" s="57"/>
      <c r="M13" s="55"/>
    </row>
    <row r="14" spans="2:13" s="54" customFormat="1" ht="35.1" customHeight="1" x14ac:dyDescent="0.2">
      <c r="B14" s="150" t="str">
        <f>CONCATENATE("1.",Prüfkriterien_1[[#This Row],[Hilfsspalte_Num]])</f>
        <v>1.5</v>
      </c>
      <c r="C14" s="30">
        <f>ROW()-ROW(Prüfkriterien_1[[#Headers],[Hilfsspalte_Kom]])</f>
        <v>5</v>
      </c>
      <c r="D14" s="151">
        <f>(Prüfkriterien_1[Hilfsspalte_Num]+10)/10</f>
        <v>1.5</v>
      </c>
      <c r="E14" s="152" t="s">
        <v>97</v>
      </c>
      <c r="F14" s="37" t="s">
        <v>98</v>
      </c>
      <c r="G14" s="38"/>
      <c r="H14" s="28"/>
      <c r="I14" s="33"/>
      <c r="J14" s="33"/>
      <c r="K14" s="33"/>
      <c r="L14" s="33"/>
      <c r="M14" s="44"/>
    </row>
    <row r="15" spans="2:13" s="54" customFormat="1" ht="54" customHeight="1" x14ac:dyDescent="0.2">
      <c r="B15" s="150" t="str">
        <f>CONCATENATE("1.",Prüfkriterien_1[[#This Row],[Hilfsspalte_Num]])</f>
        <v>1.6</v>
      </c>
      <c r="C15" s="30">
        <f>ROW()-ROW(Prüfkriterien_1[[#Headers],[Hilfsspalte_Kom]])</f>
        <v>6</v>
      </c>
      <c r="D15" s="151">
        <f>(Prüfkriterien_1[Hilfsspalte_Num]+10)/10</f>
        <v>1.6</v>
      </c>
      <c r="E15" s="36" t="s">
        <v>99</v>
      </c>
      <c r="F15" s="37" t="s">
        <v>100</v>
      </c>
      <c r="G15" s="153" t="s">
        <v>101</v>
      </c>
      <c r="H15" s="28"/>
      <c r="I15" s="33"/>
      <c r="J15" s="33"/>
      <c r="K15" s="33"/>
      <c r="L15" s="33"/>
      <c r="M15" s="44"/>
    </row>
    <row r="16" spans="2:13" s="54" customFormat="1" ht="35.1" customHeight="1" x14ac:dyDescent="0.2">
      <c r="B16" s="150" t="str">
        <f>CONCATENATE("1.",Prüfkriterien_1[[#This Row],[Hilfsspalte_Num]])</f>
        <v>1.7</v>
      </c>
      <c r="C16" s="30">
        <f>ROW()-ROW(Prüfkriterien_1[[#Headers],[Hilfsspalte_Kom]])</f>
        <v>7</v>
      </c>
      <c r="D16" s="151">
        <f>(Prüfkriterien_1[Hilfsspalte_Num]+10)/10</f>
        <v>1.7</v>
      </c>
      <c r="E16" s="36" t="s">
        <v>102</v>
      </c>
      <c r="F16" s="37" t="s">
        <v>103</v>
      </c>
      <c r="G16" s="38"/>
      <c r="H16" s="28"/>
      <c r="I16" s="33"/>
      <c r="J16" s="33"/>
      <c r="K16" s="33"/>
      <c r="L16" s="33"/>
      <c r="M16" s="44"/>
    </row>
    <row r="17" spans="2:13" s="54" customFormat="1" ht="55.5" customHeight="1" x14ac:dyDescent="0.2">
      <c r="B17" s="150" t="str">
        <f>CONCATENATE("1.",Prüfkriterien_1[[#This Row],[Hilfsspalte_Num]])</f>
        <v>1.8</v>
      </c>
      <c r="C17" s="30">
        <f>ROW()-ROW(Prüfkriterien_1[[#Headers],[Hilfsspalte_Kom]])</f>
        <v>8</v>
      </c>
      <c r="D17" s="151">
        <f>(Prüfkriterien_1[Hilfsspalte_Num]+10)/10</f>
        <v>1.8</v>
      </c>
      <c r="E17" s="36" t="s">
        <v>102</v>
      </c>
      <c r="F17" s="37" t="s">
        <v>104</v>
      </c>
      <c r="G17" s="38"/>
      <c r="H17" s="28"/>
      <c r="I17" s="33"/>
      <c r="J17" s="33"/>
      <c r="K17" s="33"/>
      <c r="L17" s="33"/>
      <c r="M17" s="44"/>
    </row>
    <row r="18" spans="2:13" s="54" customFormat="1" ht="42" customHeight="1" x14ac:dyDescent="0.2">
      <c r="B18" s="150" t="str">
        <f>CONCATENATE("1.",Prüfkriterien_1[[#This Row],[Hilfsspalte_Num]])</f>
        <v>1.9</v>
      </c>
      <c r="C18" s="30">
        <f>ROW()-ROW(Prüfkriterien_1[[#Headers],[Hilfsspalte_Kom]])</f>
        <v>9</v>
      </c>
      <c r="D18" s="151">
        <f>(Prüfkriterien_1[Hilfsspalte_Num]+10)/10</f>
        <v>1.9</v>
      </c>
      <c r="E18" s="36" t="s">
        <v>102</v>
      </c>
      <c r="F18" s="37" t="s">
        <v>105</v>
      </c>
      <c r="G18" s="38"/>
      <c r="H18" s="28"/>
      <c r="I18" s="33"/>
      <c r="J18" s="33"/>
      <c r="K18" s="33"/>
      <c r="L18" s="33"/>
      <c r="M18" s="44"/>
    </row>
    <row r="19" spans="2:13" s="54" customFormat="1" ht="35.1" customHeight="1" x14ac:dyDescent="0.2">
      <c r="B19" s="150" t="str">
        <f>CONCATENATE("1.",Prüfkriterien_1[[#This Row],[Hilfsspalte_Num]])</f>
        <v>1.10</v>
      </c>
      <c r="C19" s="30">
        <f>ROW()-ROW(Prüfkriterien_1[[#Headers],[Hilfsspalte_Kom]])</f>
        <v>10</v>
      </c>
      <c r="D19" s="151">
        <f>(Prüfkriterien_1[Hilfsspalte_Num]+10)/10</f>
        <v>2</v>
      </c>
      <c r="E19" s="36" t="s">
        <v>106</v>
      </c>
      <c r="F19" s="37" t="s">
        <v>107</v>
      </c>
      <c r="G19" s="38"/>
      <c r="H19" s="28"/>
      <c r="I19" s="33"/>
      <c r="J19" s="33"/>
      <c r="K19" s="33"/>
      <c r="L19" s="33"/>
      <c r="M19" s="44"/>
    </row>
    <row r="20" spans="2:13" s="54" customFormat="1" ht="106.5" customHeight="1" x14ac:dyDescent="0.2">
      <c r="B20" s="150" t="str">
        <f>CONCATENATE("1.",Prüfkriterien_1[[#This Row],[Hilfsspalte_Num]])</f>
        <v>1.11</v>
      </c>
      <c r="C20" s="30">
        <f>ROW()-ROW(Prüfkriterien_1[[#Headers],[Hilfsspalte_Kom]])</f>
        <v>11</v>
      </c>
      <c r="D20" s="151">
        <f>(Prüfkriterien_1[Hilfsspalte_Num]+10)/10</f>
        <v>2.1</v>
      </c>
      <c r="E20" s="36" t="s">
        <v>106</v>
      </c>
      <c r="F20" s="37" t="s">
        <v>108</v>
      </c>
      <c r="G20" s="38" t="s">
        <v>234</v>
      </c>
      <c r="H20" s="28"/>
      <c r="I20" s="33"/>
      <c r="J20" s="33"/>
      <c r="K20" s="33"/>
      <c r="L20" s="33"/>
      <c r="M20" s="44"/>
    </row>
    <row r="21" spans="2:13" s="54" customFormat="1" ht="207.75" customHeight="1" x14ac:dyDescent="0.2">
      <c r="B21" s="147" t="str">
        <f>CONCATENATE("1.",Prüfkriterien_1[[#This Row],[Hilfsspalte_Num]])</f>
        <v>1.12</v>
      </c>
      <c r="C21" s="148">
        <f>ROW()-ROW(Prüfkriterien_1[[#Headers],[Hilfsspalte_Kom]])</f>
        <v>12</v>
      </c>
      <c r="D21" s="149">
        <f>(Prüfkriterien_1[Hilfsspalte_Num]+10)/10</f>
        <v>2.2000000000000002</v>
      </c>
      <c r="E21" s="36" t="s">
        <v>106</v>
      </c>
      <c r="F21" s="37" t="s">
        <v>109</v>
      </c>
      <c r="G21" s="38" t="s">
        <v>237</v>
      </c>
      <c r="H21" s="56"/>
      <c r="I21" s="57"/>
      <c r="J21" s="57"/>
      <c r="K21" s="57"/>
      <c r="L21" s="57"/>
      <c r="M21" s="55"/>
    </row>
    <row r="22" spans="2:13" s="54" customFormat="1" ht="68.25" customHeight="1" x14ac:dyDescent="0.2">
      <c r="B22" s="144" t="str">
        <f>CONCATENATE("1.",Prüfkriterien_1[[#This Row],[Hilfsspalte_Num]])</f>
        <v>1.13</v>
      </c>
      <c r="C22" s="145">
        <f>ROW()-ROW(Prüfkriterien_1[[#Headers],[Hilfsspalte_Kom]])</f>
        <v>13</v>
      </c>
      <c r="D22" s="146">
        <f>(Prüfkriterien_1[Hilfsspalte_Num]+10)/10</f>
        <v>2.2999999999999998</v>
      </c>
      <c r="E22" s="36" t="s">
        <v>110</v>
      </c>
      <c r="F22" s="37" t="s">
        <v>111</v>
      </c>
      <c r="G22" s="38" t="s">
        <v>112</v>
      </c>
      <c r="H22" s="33"/>
      <c r="I22" s="33"/>
      <c r="J22" s="33"/>
      <c r="K22" s="33"/>
      <c r="L22" s="33"/>
      <c r="M22" s="44"/>
    </row>
    <row r="23" spans="2:13" x14ac:dyDescent="0.2">
      <c r="B23" s="124" t="s">
        <v>129</v>
      </c>
      <c r="C23" s="124"/>
      <c r="D23" s="124"/>
      <c r="E23" s="124"/>
      <c r="F23" s="124"/>
      <c r="G23" s="124"/>
      <c r="H23" s="124"/>
      <c r="I23" s="124"/>
      <c r="J23" s="124"/>
      <c r="K23" s="124"/>
      <c r="L23" s="124"/>
      <c r="M23" s="124"/>
    </row>
    <row r="24" spans="2:13" s="45" customFormat="1" hidden="1" x14ac:dyDescent="0.2">
      <c r="B24" s="39" t="s">
        <v>45</v>
      </c>
      <c r="C24" s="40" t="s">
        <v>46</v>
      </c>
      <c r="D24" s="40" t="s">
        <v>47</v>
      </c>
      <c r="E24" s="26" t="s">
        <v>48</v>
      </c>
      <c r="F24" s="27" t="s">
        <v>49</v>
      </c>
      <c r="G24" s="27" t="s">
        <v>52</v>
      </c>
      <c r="H24" s="28" t="s">
        <v>53</v>
      </c>
      <c r="I24" s="28" t="s">
        <v>54</v>
      </c>
      <c r="J24" s="28" t="s">
        <v>55</v>
      </c>
      <c r="K24" s="28" t="s">
        <v>56</v>
      </c>
      <c r="L24" s="28" t="s">
        <v>57</v>
      </c>
      <c r="M24" s="29" t="s">
        <v>58</v>
      </c>
    </row>
    <row r="25" spans="2:13" s="45" customFormat="1" ht="122.25" customHeight="1" x14ac:dyDescent="0.2">
      <c r="B25" s="25" t="str">
        <f>CONCATENATE("2.",Prüfkriterien_2[[#This Row],[Spalte2]])</f>
        <v>2.1</v>
      </c>
      <c r="C25" s="30">
        <f>ROW()-ROW(Prüfkriterien_2[[#Headers],[Spalte3]])</f>
        <v>1</v>
      </c>
      <c r="D25" s="151">
        <f>(Prüfkriterien_2[[#This Row],[Spalte2]]+20)/10</f>
        <v>2.1</v>
      </c>
      <c r="E25" s="154" t="s">
        <v>126</v>
      </c>
      <c r="F25" s="155" t="s">
        <v>113</v>
      </c>
      <c r="G25" s="155" t="s">
        <v>118</v>
      </c>
      <c r="H25" s="57"/>
      <c r="I25" s="57"/>
      <c r="J25" s="57"/>
      <c r="K25" s="57"/>
      <c r="L25" s="57"/>
      <c r="M25" s="44"/>
    </row>
    <row r="26" spans="2:13" s="45" customFormat="1" ht="285" customHeight="1" x14ac:dyDescent="0.2">
      <c r="B26" s="156" t="str">
        <f>CONCATENATE("2.",Prüfkriterien_2[[#This Row],[Spalte2]])</f>
        <v>2.2</v>
      </c>
      <c r="C26" s="30">
        <f>ROW()-ROW(Prüfkriterien_2[[#Headers],[Spalte3]])</f>
        <v>2</v>
      </c>
      <c r="D26" s="151">
        <f>(Prüfkriterien_2[[#This Row],[Spalte2]]+20)/10</f>
        <v>2.2000000000000002</v>
      </c>
      <c r="E26" s="157" t="s">
        <v>127</v>
      </c>
      <c r="F26" s="153" t="s">
        <v>114</v>
      </c>
      <c r="G26" s="38" t="s">
        <v>235</v>
      </c>
      <c r="H26" s="57"/>
      <c r="I26" s="57"/>
      <c r="J26" s="57"/>
      <c r="K26" s="57"/>
      <c r="L26" s="57"/>
      <c r="M26" s="72"/>
    </row>
    <row r="27" spans="2:13" s="45" customFormat="1" ht="95.25" customHeight="1" x14ac:dyDescent="0.2">
      <c r="B27" s="156" t="str">
        <f>CONCATENATE("2.",Prüfkriterien_2[[#This Row],[Spalte2]])</f>
        <v>2.3</v>
      </c>
      <c r="C27" s="30">
        <f>ROW()-ROW(Prüfkriterien_2[[#Headers],[Spalte3]])</f>
        <v>3</v>
      </c>
      <c r="D27" s="151">
        <f>(Prüfkriterien_2[[#This Row],[Spalte2]]+20)/10</f>
        <v>2.2999999999999998</v>
      </c>
      <c r="E27" s="157" t="s">
        <v>127</v>
      </c>
      <c r="F27" s="153" t="s">
        <v>115</v>
      </c>
      <c r="G27" s="38" t="s">
        <v>116</v>
      </c>
      <c r="H27" s="57"/>
      <c r="I27" s="57"/>
      <c r="J27" s="57"/>
      <c r="K27" s="57"/>
      <c r="L27" s="57"/>
      <c r="M27" s="72"/>
    </row>
    <row r="28" spans="2:13" s="45" customFormat="1" ht="162.75" customHeight="1" x14ac:dyDescent="0.2">
      <c r="B28" s="156" t="str">
        <f>CONCATENATE("2.",Prüfkriterien_2[[#This Row],[Spalte2]])</f>
        <v>2.4</v>
      </c>
      <c r="C28" s="30">
        <f>ROW()-ROW(Prüfkriterien_2[[#Headers],[Spalte3]])</f>
        <v>4</v>
      </c>
      <c r="D28" s="151">
        <f>(Prüfkriterien_2[[#This Row],[Spalte2]]+20)/10</f>
        <v>2.4</v>
      </c>
      <c r="E28" s="157" t="s">
        <v>128</v>
      </c>
      <c r="F28" s="38" t="s">
        <v>117</v>
      </c>
      <c r="G28" s="153" t="s">
        <v>231</v>
      </c>
      <c r="H28" s="57"/>
      <c r="I28" s="57"/>
      <c r="J28" s="57"/>
      <c r="K28" s="57"/>
      <c r="L28" s="57"/>
      <c r="M28" s="72"/>
    </row>
    <row r="29" spans="2:13" s="45" customFormat="1" hidden="1" x14ac:dyDescent="0.2">
      <c r="B29" s="48" t="str">
        <f>CONCATENATE("2.",Prüfkriterien_2[[#This Row],[Spalte2]])</f>
        <v>2.5</v>
      </c>
      <c r="C29" s="40">
        <f>ROW()-ROW(Prüfkriterien_2[[#Headers],[Spalte3]])</f>
        <v>5</v>
      </c>
      <c r="D29" s="41">
        <f>(Prüfkriterien_2[[#This Row],[Spalte2]]+20)/10</f>
        <v>2.5</v>
      </c>
      <c r="E29" s="50"/>
      <c r="F29" s="51"/>
      <c r="G29" s="51"/>
      <c r="H29" s="57"/>
      <c r="I29" s="57"/>
      <c r="J29" s="57"/>
      <c r="K29" s="57"/>
      <c r="L29" s="57"/>
      <c r="M29" s="72"/>
    </row>
    <row r="30" spans="2:13" x14ac:dyDescent="0.2">
      <c r="B30" s="109" t="s">
        <v>130</v>
      </c>
      <c r="C30" s="110"/>
      <c r="D30" s="110"/>
      <c r="E30" s="110"/>
      <c r="F30" s="110"/>
      <c r="G30" s="110"/>
      <c r="H30" s="110"/>
      <c r="I30" s="110"/>
      <c r="J30" s="110"/>
      <c r="K30" s="110"/>
      <c r="L30" s="110"/>
      <c r="M30" s="111"/>
    </row>
    <row r="31" spans="2:13" s="45" customFormat="1" hidden="1" x14ac:dyDescent="0.2">
      <c r="B31" s="39" t="s">
        <v>45</v>
      </c>
      <c r="C31" s="40" t="s">
        <v>46</v>
      </c>
      <c r="D31" s="40" t="s">
        <v>47</v>
      </c>
      <c r="E31" s="26" t="s">
        <v>48</v>
      </c>
      <c r="F31" s="27" t="s">
        <v>49</v>
      </c>
      <c r="G31" s="27" t="s">
        <v>52</v>
      </c>
      <c r="H31" s="28" t="s">
        <v>53</v>
      </c>
      <c r="I31" s="28" t="s">
        <v>54</v>
      </c>
      <c r="J31" s="28" t="s">
        <v>55</v>
      </c>
      <c r="K31" s="28" t="s">
        <v>56</v>
      </c>
      <c r="L31" s="28" t="s">
        <v>57</v>
      </c>
      <c r="M31" s="29" t="s">
        <v>58</v>
      </c>
    </row>
    <row r="32" spans="2:13" s="45" customFormat="1" ht="69" customHeight="1" x14ac:dyDescent="0.2">
      <c r="B32" s="25" t="str">
        <f>CONCATENATE("3.",Prüfkriterien_3[[#This Row],[Spalte2]])</f>
        <v>3.1</v>
      </c>
      <c r="C32" s="30">
        <f>ROW()-ROW(Prüfkriterien_3[[#Headers],[Spalte3]])</f>
        <v>1</v>
      </c>
      <c r="D32" s="30">
        <f>(Prüfkriterien_3[[#This Row],[Spalte2]]+30)/10</f>
        <v>3.1</v>
      </c>
      <c r="E32" s="154" t="s">
        <v>119</v>
      </c>
      <c r="F32" s="155" t="s">
        <v>120</v>
      </c>
      <c r="G32" s="155" t="s">
        <v>121</v>
      </c>
      <c r="H32" s="57"/>
      <c r="I32" s="57" t="s">
        <v>42</v>
      </c>
      <c r="J32" s="57" t="s">
        <v>42</v>
      </c>
      <c r="K32" s="57"/>
      <c r="L32" s="57"/>
      <c r="M32" s="44"/>
    </row>
    <row r="33" spans="2:13" s="45" customFormat="1" ht="135.75" customHeight="1" x14ac:dyDescent="0.2">
      <c r="B33" s="156" t="str">
        <f>CONCATENATE("3.",Prüfkriterien_3[[#This Row],[Spalte2]])</f>
        <v>3.2</v>
      </c>
      <c r="C33" s="158">
        <f>ROW()-ROW(Prüfkriterien_3[[#Headers],[Spalte3]])</f>
        <v>2</v>
      </c>
      <c r="D33" s="158">
        <f>(Prüfkriterien_3[[#This Row],[Spalte2]]+30)/10</f>
        <v>3.2</v>
      </c>
      <c r="E33" s="157" t="s">
        <v>119</v>
      </c>
      <c r="F33" s="38" t="s">
        <v>122</v>
      </c>
      <c r="G33" s="38" t="s">
        <v>125</v>
      </c>
      <c r="H33" s="57"/>
      <c r="I33" s="57"/>
      <c r="J33" s="57"/>
      <c r="K33" s="57"/>
      <c r="L33" s="57"/>
      <c r="M33" s="72"/>
    </row>
    <row r="34" spans="2:13" s="45" customFormat="1" ht="63.75" x14ac:dyDescent="0.2">
      <c r="B34" s="156" t="str">
        <f>CONCATENATE("3.",Prüfkriterien_3[[#This Row],[Spalte2]])</f>
        <v>3.3</v>
      </c>
      <c r="C34" s="158">
        <f>ROW()-ROW(Prüfkriterien_3[[#Headers],[Spalte3]])</f>
        <v>3</v>
      </c>
      <c r="D34" s="158">
        <f>(Prüfkriterien_3[[#This Row],[Spalte2]]+30)/10</f>
        <v>3.3</v>
      </c>
      <c r="E34" s="157" t="s">
        <v>119</v>
      </c>
      <c r="F34" s="38" t="s">
        <v>123</v>
      </c>
      <c r="G34" s="38" t="s">
        <v>124</v>
      </c>
      <c r="H34" s="57"/>
      <c r="I34" s="57" t="s">
        <v>42</v>
      </c>
      <c r="J34" s="57" t="s">
        <v>42</v>
      </c>
      <c r="K34" s="57"/>
      <c r="L34" s="57"/>
      <c r="M34" s="72"/>
    </row>
    <row r="35" spans="2:13" x14ac:dyDescent="0.2">
      <c r="B35" s="109" t="s">
        <v>131</v>
      </c>
      <c r="C35" s="110"/>
      <c r="D35" s="110"/>
      <c r="E35" s="110"/>
      <c r="F35" s="110"/>
      <c r="G35" s="110"/>
      <c r="H35" s="110"/>
      <c r="I35" s="110"/>
      <c r="J35" s="110"/>
      <c r="K35" s="110"/>
      <c r="L35" s="110"/>
      <c r="M35" s="111"/>
    </row>
    <row r="36" spans="2:13" hidden="1" x14ac:dyDescent="0.2">
      <c r="B36" s="39" t="s">
        <v>45</v>
      </c>
      <c r="C36" s="40" t="s">
        <v>46</v>
      </c>
      <c r="D36" s="40" t="s">
        <v>47</v>
      </c>
      <c r="E36" s="26" t="s">
        <v>48</v>
      </c>
      <c r="F36" s="27" t="s">
        <v>49</v>
      </c>
      <c r="G36" s="27" t="s">
        <v>52</v>
      </c>
      <c r="H36" s="28" t="s">
        <v>53</v>
      </c>
      <c r="I36" s="28" t="s">
        <v>54</v>
      </c>
      <c r="J36" s="28" t="s">
        <v>55</v>
      </c>
      <c r="K36" s="28" t="s">
        <v>56</v>
      </c>
      <c r="L36" s="28" t="s">
        <v>57</v>
      </c>
      <c r="M36" s="29" t="s">
        <v>58</v>
      </c>
    </row>
    <row r="37" spans="2:13" ht="71.25" customHeight="1" x14ac:dyDescent="0.2">
      <c r="B37" s="25" t="str">
        <f>CONCATENATE("4.",Prüfkriterien_4[[#This Row],[Spalte2]])</f>
        <v>4.1</v>
      </c>
      <c r="C37" s="30">
        <f>ROW()-ROW(Prüfkriterien_4[[#Headers],[Spalte3]])</f>
        <v>1</v>
      </c>
      <c r="D37" s="30">
        <f>(Prüfkriterien_4[Spalte2]+40)/10</f>
        <v>4.0999999999999996</v>
      </c>
      <c r="E37" s="157" t="s">
        <v>132</v>
      </c>
      <c r="F37" s="157" t="s">
        <v>133</v>
      </c>
      <c r="G37" s="38" t="s">
        <v>134</v>
      </c>
      <c r="H37" s="57"/>
      <c r="I37" s="57"/>
      <c r="J37" s="57"/>
      <c r="K37" s="57"/>
      <c r="L37" s="57"/>
      <c r="M37" s="44"/>
    </row>
    <row r="38" spans="2:13" ht="70.5" customHeight="1" x14ac:dyDescent="0.2">
      <c r="B38" s="25" t="str">
        <f>CONCATENATE("4.",Prüfkriterien_4[[#This Row],[Spalte2]])</f>
        <v>4.2</v>
      </c>
      <c r="C38" s="30">
        <f>ROW()-ROW(Prüfkriterien_4[[#Headers],[Spalte3]])</f>
        <v>2</v>
      </c>
      <c r="D38" s="30">
        <f>(Prüfkriterien_4[Spalte2]+40)/10</f>
        <v>4.2</v>
      </c>
      <c r="E38" s="157" t="s">
        <v>135</v>
      </c>
      <c r="F38" s="157" t="s">
        <v>178</v>
      </c>
      <c r="G38" s="38" t="s">
        <v>179</v>
      </c>
      <c r="H38" s="33"/>
      <c r="I38" s="33"/>
      <c r="J38" s="33"/>
      <c r="K38" s="33"/>
      <c r="L38" s="33"/>
      <c r="M38" s="44"/>
    </row>
    <row r="39" spans="2:13" ht="41.25" customHeight="1" x14ac:dyDescent="0.2">
      <c r="B39" s="25" t="str">
        <f>CONCATENATE("4.",Prüfkriterien_4[[#This Row],[Spalte2]])</f>
        <v>4.3</v>
      </c>
      <c r="C39" s="30">
        <f>ROW()-ROW(Prüfkriterien_4[[#Headers],[Spalte3]])</f>
        <v>3</v>
      </c>
      <c r="D39" s="30">
        <f>(Prüfkriterien_4[Spalte2]+40)/10</f>
        <v>4.3</v>
      </c>
      <c r="E39" s="157" t="s">
        <v>135</v>
      </c>
      <c r="F39" s="153" t="s">
        <v>180</v>
      </c>
      <c r="G39" s="38"/>
      <c r="H39" s="33"/>
      <c r="I39" s="33"/>
      <c r="J39" s="33"/>
      <c r="K39" s="33"/>
      <c r="L39" s="33"/>
      <c r="M39" s="44"/>
    </row>
    <row r="40" spans="2:13" ht="35.1" customHeight="1" x14ac:dyDescent="0.2">
      <c r="B40" s="25" t="str">
        <f>CONCATENATE("4.",Prüfkriterien_4[[#This Row],[Spalte2]])</f>
        <v>4.4</v>
      </c>
      <c r="C40" s="30">
        <f>ROW()-ROW(Prüfkriterien_4[[#Headers],[Spalte3]])</f>
        <v>4</v>
      </c>
      <c r="D40" s="30">
        <f>(Prüfkriterien_4[Spalte2]+40)/10</f>
        <v>4.4000000000000004</v>
      </c>
      <c r="E40" s="157" t="s">
        <v>136</v>
      </c>
      <c r="F40" s="38" t="s">
        <v>137</v>
      </c>
      <c r="G40" s="38" t="s">
        <v>138</v>
      </c>
      <c r="H40" s="33"/>
      <c r="I40" s="33" t="s">
        <v>42</v>
      </c>
      <c r="J40" s="33" t="s">
        <v>42</v>
      </c>
      <c r="K40" s="33"/>
      <c r="L40" s="33"/>
      <c r="M40" s="44"/>
    </row>
    <row r="41" spans="2:13" ht="42" customHeight="1" x14ac:dyDescent="0.2">
      <c r="B41" s="25" t="str">
        <f>CONCATENATE("4.",Prüfkriterien_4[[#This Row],[Spalte2]])</f>
        <v>4.5</v>
      </c>
      <c r="C41" s="30">
        <f>ROW()-ROW(Prüfkriterien_4[[#Headers],[Spalte3]])</f>
        <v>5</v>
      </c>
      <c r="D41" s="30">
        <f>(Prüfkriterien_4[Spalte2]+40)/10</f>
        <v>4.5</v>
      </c>
      <c r="E41" s="157" t="s">
        <v>139</v>
      </c>
      <c r="F41" s="38" t="s">
        <v>181</v>
      </c>
      <c r="G41" s="38"/>
      <c r="H41" s="33"/>
      <c r="I41" s="33"/>
      <c r="J41" s="33"/>
      <c r="K41" s="33"/>
      <c r="L41" s="33"/>
      <c r="M41" s="44"/>
    </row>
    <row r="42" spans="2:13" ht="81" customHeight="1" x14ac:dyDescent="0.2">
      <c r="B42" s="25" t="str">
        <f>CONCATENATE("4.",Prüfkriterien_4[[#This Row],[Spalte2]])</f>
        <v>4.6</v>
      </c>
      <c r="C42" s="30">
        <f>ROW()-ROW(Prüfkriterien_4[[#Headers],[Spalte3]])</f>
        <v>6</v>
      </c>
      <c r="D42" s="30">
        <f>(Prüfkriterien_4[Spalte2]+40)/10</f>
        <v>4.5999999999999996</v>
      </c>
      <c r="E42" s="154" t="s">
        <v>139</v>
      </c>
      <c r="F42" s="155" t="s">
        <v>140</v>
      </c>
      <c r="G42" s="155"/>
      <c r="H42" s="33"/>
      <c r="I42" s="33"/>
      <c r="J42" s="33"/>
      <c r="K42" s="33"/>
      <c r="L42" s="33"/>
      <c r="M42" s="44"/>
    </row>
    <row r="43" spans="2:13" ht="35.1" customHeight="1" x14ac:dyDescent="0.2">
      <c r="B43" s="25" t="str">
        <f>CONCATENATE("4.",Prüfkriterien_4[[#This Row],[Spalte2]])</f>
        <v>4.7</v>
      </c>
      <c r="C43" s="30">
        <f>ROW()-ROW(Prüfkriterien_4[[#Headers],[Spalte3]])</f>
        <v>7</v>
      </c>
      <c r="D43" s="30">
        <f>(Prüfkriterien_4[Spalte2]+40)/10</f>
        <v>4.7</v>
      </c>
      <c r="E43" s="157" t="s">
        <v>141</v>
      </c>
      <c r="F43" s="38" t="s">
        <v>142</v>
      </c>
      <c r="G43" s="38" t="s">
        <v>143</v>
      </c>
      <c r="H43" s="33"/>
      <c r="I43" s="33"/>
      <c r="J43" s="33"/>
      <c r="K43" s="33"/>
      <c r="L43" s="33"/>
      <c r="M43" s="44"/>
    </row>
    <row r="44" spans="2:13" ht="55.5" customHeight="1" x14ac:dyDescent="0.2">
      <c r="B44" s="25" t="str">
        <f>CONCATENATE("4.",Prüfkriterien_4[[#This Row],[Spalte2]])</f>
        <v>4.8</v>
      </c>
      <c r="C44" s="30">
        <f>ROW()-ROW(Prüfkriterien_4[[#Headers],[Spalte3]])</f>
        <v>8</v>
      </c>
      <c r="D44" s="30">
        <f>(Prüfkriterien_4[Spalte2]+40)/10</f>
        <v>4.8</v>
      </c>
      <c r="E44" s="154" t="s">
        <v>141</v>
      </c>
      <c r="F44" s="155" t="s">
        <v>144</v>
      </c>
      <c r="G44" s="159" t="s">
        <v>182</v>
      </c>
      <c r="H44" s="33"/>
      <c r="I44" s="33"/>
      <c r="J44" s="33"/>
      <c r="K44" s="33"/>
      <c r="L44" s="33"/>
      <c r="M44" s="44"/>
    </row>
    <row r="45" spans="2:13" ht="35.1" customHeight="1" x14ac:dyDescent="0.2">
      <c r="B45" s="25" t="str">
        <f>CONCATENATE("4.",Prüfkriterien_4[[#This Row],[Spalte2]])</f>
        <v>4.9</v>
      </c>
      <c r="C45" s="30">
        <f>ROW()-ROW(Prüfkriterien_4[[#Headers],[Spalte3]])</f>
        <v>9</v>
      </c>
      <c r="D45" s="30">
        <f>(Prüfkriterien_4[Spalte2]+40)/10</f>
        <v>4.9000000000000004</v>
      </c>
      <c r="E45" s="157" t="s">
        <v>141</v>
      </c>
      <c r="F45" s="38" t="s">
        <v>145</v>
      </c>
      <c r="G45" s="38" t="s">
        <v>229</v>
      </c>
      <c r="H45" s="33"/>
      <c r="I45" s="33"/>
      <c r="J45" s="33"/>
      <c r="K45" s="33"/>
      <c r="L45" s="33"/>
      <c r="M45" s="44"/>
    </row>
    <row r="46" spans="2:13" ht="42.75" customHeight="1" x14ac:dyDescent="0.2">
      <c r="B46" s="25" t="str">
        <f>CONCATENATE("4.",Prüfkriterien_4[[#This Row],[Spalte2]])</f>
        <v>4.10</v>
      </c>
      <c r="C46" s="30">
        <f>ROW()-ROW(Prüfkriterien_4[[#Headers],[Spalte3]])</f>
        <v>10</v>
      </c>
      <c r="D46" s="30">
        <f>(Prüfkriterien_4[Spalte2]+40)/10</f>
        <v>5</v>
      </c>
      <c r="E46" s="157" t="s">
        <v>141</v>
      </c>
      <c r="F46" s="38" t="s">
        <v>146</v>
      </c>
      <c r="G46" s="38" t="s">
        <v>183</v>
      </c>
      <c r="H46" s="33"/>
      <c r="I46" s="33"/>
      <c r="J46" s="33"/>
      <c r="K46" s="33"/>
      <c r="L46" s="33"/>
      <c r="M46" s="44"/>
    </row>
    <row r="47" spans="2:13" ht="35.1" customHeight="1" x14ac:dyDescent="0.2">
      <c r="B47" s="25" t="str">
        <f>CONCATENATE("4.",Prüfkriterien_4[[#This Row],[Spalte2]])</f>
        <v>4.11</v>
      </c>
      <c r="C47" s="30">
        <f>ROW()-ROW(Prüfkriterien_4[[#Headers],[Spalte3]])</f>
        <v>11</v>
      </c>
      <c r="D47" s="30">
        <f>(Prüfkriterien_4[Spalte2]+40)/10</f>
        <v>5.0999999999999996</v>
      </c>
      <c r="E47" s="157" t="s">
        <v>141</v>
      </c>
      <c r="F47" s="38" t="s">
        <v>147</v>
      </c>
      <c r="G47" s="38" t="s">
        <v>148</v>
      </c>
      <c r="H47" s="33"/>
      <c r="I47" s="33"/>
      <c r="J47" s="33"/>
      <c r="K47" s="33"/>
      <c r="L47" s="33"/>
      <c r="M47" s="44"/>
    </row>
    <row r="48" spans="2:13" ht="57" customHeight="1" x14ac:dyDescent="0.2">
      <c r="B48" s="25" t="str">
        <f>CONCATENATE("4.",Prüfkriterien_4[[#This Row],[Spalte2]])</f>
        <v>4.12</v>
      </c>
      <c r="C48" s="30">
        <f>ROW()-ROW(Prüfkriterien_4[[#Headers],[Spalte3]])</f>
        <v>12</v>
      </c>
      <c r="D48" s="30">
        <f>(Prüfkriterien_4[Spalte2]+40)/10</f>
        <v>5.2</v>
      </c>
      <c r="E48" s="157" t="s">
        <v>141</v>
      </c>
      <c r="F48" s="38" t="s">
        <v>184</v>
      </c>
      <c r="G48" s="38" t="s">
        <v>185</v>
      </c>
      <c r="H48" s="33"/>
      <c r="I48" s="33"/>
      <c r="J48" s="33"/>
      <c r="K48" s="33"/>
      <c r="L48" s="33"/>
      <c r="M48" s="44"/>
    </row>
    <row r="49" spans="2:13" ht="51" x14ac:dyDescent="0.2">
      <c r="B49" s="25" t="str">
        <f>CONCATENATE("4.",Prüfkriterien_4[[#This Row],[Spalte2]])</f>
        <v>4.13</v>
      </c>
      <c r="C49" s="30">
        <f>ROW()-ROW(Prüfkriterien_4[[#Headers],[Spalte3]])</f>
        <v>13</v>
      </c>
      <c r="D49" s="30">
        <f>(Prüfkriterien_4[Spalte2]+40)/10</f>
        <v>5.3</v>
      </c>
      <c r="E49" s="157" t="s">
        <v>149</v>
      </c>
      <c r="F49" s="38" t="s">
        <v>186</v>
      </c>
      <c r="G49" s="38" t="s">
        <v>187</v>
      </c>
      <c r="H49" s="33"/>
      <c r="I49" s="33"/>
      <c r="J49" s="33"/>
      <c r="K49" s="33"/>
      <c r="L49" s="33"/>
      <c r="M49" s="44"/>
    </row>
    <row r="50" spans="2:13" ht="120.75" customHeight="1" x14ac:dyDescent="0.2">
      <c r="B50" s="25" t="str">
        <f>CONCATENATE("4.",Prüfkriterien_4[[#This Row],[Spalte2]])</f>
        <v>4.14</v>
      </c>
      <c r="C50" s="30">
        <f>ROW()-ROW(Prüfkriterien_4[[#Headers],[Spalte3]])</f>
        <v>14</v>
      </c>
      <c r="D50" s="30">
        <f>(Prüfkriterien_4[Spalte2]+40)/10</f>
        <v>5.4</v>
      </c>
      <c r="E50" s="157" t="s">
        <v>149</v>
      </c>
      <c r="F50" s="38" t="s">
        <v>150</v>
      </c>
      <c r="G50" s="153" t="s">
        <v>188</v>
      </c>
      <c r="H50" s="33"/>
      <c r="I50" s="33"/>
      <c r="J50" s="33"/>
      <c r="K50" s="33"/>
      <c r="L50" s="33"/>
      <c r="M50" s="44"/>
    </row>
    <row r="51" spans="2:13" ht="35.1" customHeight="1" x14ac:dyDescent="0.2">
      <c r="B51" s="25" t="str">
        <f>CONCATENATE("4.",Prüfkriterien_4[[#This Row],[Spalte2]])</f>
        <v>4.15</v>
      </c>
      <c r="C51" s="30">
        <f>ROW()-ROW(Prüfkriterien_4[[#Headers],[Spalte3]])</f>
        <v>15</v>
      </c>
      <c r="D51" s="30">
        <f>(Prüfkriterien_4[Spalte2]+40)/10</f>
        <v>5.5</v>
      </c>
      <c r="E51" s="157" t="s">
        <v>149</v>
      </c>
      <c r="F51" s="38" t="s">
        <v>151</v>
      </c>
      <c r="G51" s="38" t="s">
        <v>152</v>
      </c>
      <c r="H51" s="33"/>
      <c r="I51" s="33"/>
      <c r="J51" s="33"/>
      <c r="K51" s="33"/>
      <c r="L51" s="33"/>
      <c r="M51" s="44"/>
    </row>
    <row r="52" spans="2:13" ht="106.5" customHeight="1" x14ac:dyDescent="0.2">
      <c r="B52" s="25" t="str">
        <f>CONCATENATE("4.",Prüfkriterien_4[[#This Row],[Spalte2]])</f>
        <v>4.16</v>
      </c>
      <c r="C52" s="30">
        <f>ROW()-ROW(Prüfkriterien_4[[#Headers],[Spalte3]])</f>
        <v>16</v>
      </c>
      <c r="D52" s="30">
        <f>(Prüfkriterien_4[Spalte2]+40)/10</f>
        <v>5.6</v>
      </c>
      <c r="E52" s="154" t="s">
        <v>153</v>
      </c>
      <c r="F52" s="155" t="s">
        <v>154</v>
      </c>
      <c r="G52" s="155"/>
      <c r="H52" s="33"/>
      <c r="I52" s="33"/>
      <c r="J52" s="33"/>
      <c r="K52" s="33"/>
      <c r="L52" s="33"/>
      <c r="M52" s="44"/>
    </row>
    <row r="53" spans="2:13" ht="131.25" customHeight="1" x14ac:dyDescent="0.2">
      <c r="B53" s="25" t="str">
        <f>CONCATENATE("4.",Prüfkriterien_4[[#This Row],[Spalte2]])</f>
        <v>4.17</v>
      </c>
      <c r="C53" s="30">
        <f>ROW()-ROW(Prüfkriterien_4[[#Headers],[Spalte3]])</f>
        <v>17</v>
      </c>
      <c r="D53" s="30">
        <f>(Prüfkriterien_4[Spalte2]+40)/10</f>
        <v>5.7</v>
      </c>
      <c r="E53" s="157" t="s">
        <v>153</v>
      </c>
      <c r="F53" s="38" t="s">
        <v>155</v>
      </c>
      <c r="G53" s="38" t="s">
        <v>191</v>
      </c>
      <c r="H53" s="33"/>
      <c r="I53" s="33"/>
      <c r="J53" s="33"/>
      <c r="K53" s="33"/>
      <c r="L53" s="33"/>
      <c r="M53" s="44"/>
    </row>
    <row r="54" spans="2:13" ht="93" customHeight="1" x14ac:dyDescent="0.2">
      <c r="B54" s="25" t="str">
        <f>CONCATENATE("4.",Prüfkriterien_4[[#This Row],[Spalte2]])</f>
        <v>4.18</v>
      </c>
      <c r="C54" s="30">
        <f>ROW()-ROW(Prüfkriterien_4[[#Headers],[Spalte3]])</f>
        <v>18</v>
      </c>
      <c r="D54" s="30">
        <f>(Prüfkriterien_4[Spalte2]+40)/10</f>
        <v>5.8</v>
      </c>
      <c r="E54" s="157" t="s">
        <v>153</v>
      </c>
      <c r="F54" s="155" t="s">
        <v>189</v>
      </c>
      <c r="G54" s="155" t="s">
        <v>190</v>
      </c>
      <c r="H54" s="33"/>
      <c r="I54" s="33"/>
      <c r="J54" s="33"/>
      <c r="K54" s="33"/>
      <c r="L54" s="33"/>
      <c r="M54" s="44"/>
    </row>
    <row r="55" spans="2:13" ht="40.5" customHeight="1" x14ac:dyDescent="0.2">
      <c r="B55" s="25" t="str">
        <f>CONCATENATE("4.",Prüfkriterien_4[[#This Row],[Spalte2]])</f>
        <v>4.19</v>
      </c>
      <c r="C55" s="30">
        <f>ROW()-ROW(Prüfkriterien_4[[#Headers],[Spalte3]])</f>
        <v>19</v>
      </c>
      <c r="D55" s="30">
        <f>(Prüfkriterien_4[Spalte2]+40)/10</f>
        <v>5.9</v>
      </c>
      <c r="E55" s="157" t="s">
        <v>153</v>
      </c>
      <c r="F55" s="38" t="s">
        <v>156</v>
      </c>
      <c r="G55" s="160"/>
      <c r="H55" s="33"/>
      <c r="I55" s="33"/>
      <c r="J55" s="33"/>
      <c r="K55" s="33"/>
      <c r="L55" s="33"/>
      <c r="M55" s="44"/>
    </row>
    <row r="56" spans="2:13" ht="38.25" x14ac:dyDescent="0.2">
      <c r="B56" s="25" t="str">
        <f>CONCATENATE("4.",Prüfkriterien_4[[#This Row],[Spalte2]])</f>
        <v>4.20</v>
      </c>
      <c r="C56" s="30">
        <f>ROW()-ROW(Prüfkriterien_4[[#Headers],[Spalte3]])</f>
        <v>20</v>
      </c>
      <c r="D56" s="30">
        <f>(Prüfkriterien_4[Spalte2]+40)/10</f>
        <v>6</v>
      </c>
      <c r="E56" s="157" t="s">
        <v>153</v>
      </c>
      <c r="F56" s="155" t="s">
        <v>192</v>
      </c>
      <c r="G56" s="155" t="s">
        <v>193</v>
      </c>
      <c r="H56" s="33"/>
      <c r="I56" s="33"/>
      <c r="J56" s="33"/>
      <c r="K56" s="33"/>
      <c r="L56" s="33"/>
      <c r="M56" s="44"/>
    </row>
    <row r="57" spans="2:13" ht="136.9" customHeight="1" x14ac:dyDescent="0.2">
      <c r="B57" s="25" t="str">
        <f>CONCATENATE("4.",Prüfkriterien_4[[#This Row],[Spalte2]])</f>
        <v>4.21</v>
      </c>
      <c r="C57" s="30">
        <f>ROW()-ROW(Prüfkriterien_4[[#Headers],[Spalte3]])</f>
        <v>21</v>
      </c>
      <c r="D57" s="30">
        <f>(Prüfkriterien_4[Spalte2]+40)/10</f>
        <v>6.1</v>
      </c>
      <c r="E57" s="157" t="s">
        <v>153</v>
      </c>
      <c r="F57" s="38" t="s">
        <v>157</v>
      </c>
      <c r="G57" s="38" t="s">
        <v>194</v>
      </c>
      <c r="H57" s="33"/>
      <c r="I57" s="33"/>
      <c r="J57" s="33"/>
      <c r="K57" s="33"/>
      <c r="L57" s="33"/>
      <c r="M57" s="44"/>
    </row>
    <row r="58" spans="2:13" ht="38.25" x14ac:dyDescent="0.2">
      <c r="B58" s="25" t="str">
        <f>CONCATENATE("4.",Prüfkriterien_4[[#This Row],[Spalte2]])</f>
        <v>4.22</v>
      </c>
      <c r="C58" s="30">
        <f>ROW()-ROW(Prüfkriterien_4[[#Headers],[Spalte3]])</f>
        <v>22</v>
      </c>
      <c r="D58" s="30">
        <f>(Prüfkriterien_4[Spalte2]+40)/10</f>
        <v>6.2</v>
      </c>
      <c r="E58" s="157" t="s">
        <v>153</v>
      </c>
      <c r="F58" s="38" t="s">
        <v>158</v>
      </c>
      <c r="G58" s="38" t="s">
        <v>195</v>
      </c>
      <c r="H58" s="33"/>
      <c r="I58" s="33"/>
      <c r="J58" s="33"/>
      <c r="K58" s="33"/>
      <c r="L58" s="33"/>
      <c r="M58" s="44"/>
    </row>
    <row r="59" spans="2:13" ht="126" customHeight="1" x14ac:dyDescent="0.2">
      <c r="B59" s="25" t="str">
        <f>CONCATENATE("4.",Prüfkriterien_4[[#This Row],[Spalte2]])</f>
        <v>4.23</v>
      </c>
      <c r="C59" s="30">
        <f>ROW()-ROW(Prüfkriterien_4[[#Headers],[Spalte3]])</f>
        <v>23</v>
      </c>
      <c r="D59" s="30">
        <f>(Prüfkriterien_4[Spalte2]+40)/10</f>
        <v>6.3</v>
      </c>
      <c r="E59" s="157" t="s">
        <v>153</v>
      </c>
      <c r="F59" s="38" t="s">
        <v>159</v>
      </c>
      <c r="G59" s="38" t="s">
        <v>160</v>
      </c>
      <c r="H59" s="33"/>
      <c r="I59" s="33"/>
      <c r="J59" s="33"/>
      <c r="K59" s="33"/>
      <c r="L59" s="33"/>
      <c r="M59" s="44"/>
    </row>
    <row r="60" spans="2:13" ht="260.25" customHeight="1" x14ac:dyDescent="0.2">
      <c r="B60" s="25" t="str">
        <f>CONCATENATE("4.",Prüfkriterien_4[[#This Row],[Spalte2]])</f>
        <v>4.24</v>
      </c>
      <c r="C60" s="30">
        <f>ROW()-ROW(Prüfkriterien_4[[#Headers],[Spalte3]])</f>
        <v>24</v>
      </c>
      <c r="D60" s="30">
        <f>(Prüfkriterien_4[Spalte2]+40)/10</f>
        <v>6.4</v>
      </c>
      <c r="E60" s="157" t="s">
        <v>153</v>
      </c>
      <c r="F60" s="38" t="s">
        <v>161</v>
      </c>
      <c r="G60" s="38" t="s">
        <v>240</v>
      </c>
      <c r="H60" s="33"/>
      <c r="I60" s="33"/>
      <c r="J60" s="33"/>
      <c r="K60" s="33"/>
      <c r="L60" s="33"/>
      <c r="M60" s="44"/>
    </row>
    <row r="61" spans="2:13" ht="108" customHeight="1" x14ac:dyDescent="0.2">
      <c r="B61" s="25" t="str">
        <f>CONCATENATE("4.",Prüfkriterien_4[[#This Row],[Spalte2]])</f>
        <v>4.25</v>
      </c>
      <c r="C61" s="30">
        <f>ROW()-ROW(Prüfkriterien_4[[#Headers],[Spalte3]])</f>
        <v>25</v>
      </c>
      <c r="D61" s="30">
        <f>(Prüfkriterien_4[Spalte2]+40)/10</f>
        <v>6.5</v>
      </c>
      <c r="E61" s="157" t="s">
        <v>162</v>
      </c>
      <c r="F61" s="38" t="s">
        <v>163</v>
      </c>
      <c r="G61" s="38" t="s">
        <v>196</v>
      </c>
      <c r="H61" s="33"/>
      <c r="I61" s="33"/>
      <c r="J61" s="33"/>
      <c r="K61" s="33"/>
      <c r="L61" s="33"/>
      <c r="M61" s="44"/>
    </row>
    <row r="62" spans="2:13" ht="41.25" customHeight="1" x14ac:dyDescent="0.2">
      <c r="B62" s="25" t="str">
        <f>CONCATENATE("4.",Prüfkriterien_4[[#This Row],[Spalte2]])</f>
        <v>4.26</v>
      </c>
      <c r="C62" s="30">
        <f>ROW()-ROW(Prüfkriterien_4[[#Headers],[Spalte3]])</f>
        <v>26</v>
      </c>
      <c r="D62" s="30">
        <f>(Prüfkriterien_4[Spalte2]+40)/10</f>
        <v>6.6</v>
      </c>
      <c r="E62" s="157" t="s">
        <v>164</v>
      </c>
      <c r="F62" s="38" t="s">
        <v>199</v>
      </c>
      <c r="G62" s="38" t="s">
        <v>198</v>
      </c>
      <c r="H62" s="33"/>
      <c r="I62" s="33"/>
      <c r="J62" s="33"/>
      <c r="K62" s="33"/>
      <c r="L62" s="33"/>
      <c r="M62" s="44"/>
    </row>
    <row r="63" spans="2:13" ht="42" customHeight="1" x14ac:dyDescent="0.2">
      <c r="B63" s="25" t="str">
        <f>CONCATENATE("4.",Prüfkriterien_4[[#This Row],[Spalte2]])</f>
        <v>4.27</v>
      </c>
      <c r="C63" s="30">
        <f>ROW()-ROW(Prüfkriterien_4[[#Headers],[Spalte3]])</f>
        <v>27</v>
      </c>
      <c r="D63" s="30">
        <f>(Prüfkriterien_4[Spalte2]+40)/10</f>
        <v>6.7</v>
      </c>
      <c r="E63" s="154" t="s">
        <v>164</v>
      </c>
      <c r="F63" s="38" t="s">
        <v>200</v>
      </c>
      <c r="G63" s="159" t="s">
        <v>201</v>
      </c>
      <c r="H63" s="33"/>
      <c r="I63" s="33"/>
      <c r="J63" s="33"/>
      <c r="K63" s="33"/>
      <c r="L63" s="33"/>
      <c r="M63" s="44"/>
    </row>
    <row r="64" spans="2:13" ht="150" customHeight="1" x14ac:dyDescent="0.2">
      <c r="B64" s="25" t="str">
        <f>CONCATENATE("4.",Prüfkriterien_4[[#This Row],[Spalte2]])</f>
        <v>4.28</v>
      </c>
      <c r="C64" s="30">
        <f>ROW()-ROW(Prüfkriterien_4[[#Headers],[Spalte3]])</f>
        <v>28</v>
      </c>
      <c r="D64" s="30">
        <f>(Prüfkriterien_4[Spalte2]+40)/10</f>
        <v>6.8</v>
      </c>
      <c r="E64" s="157" t="s">
        <v>165</v>
      </c>
      <c r="F64" s="38" t="s">
        <v>166</v>
      </c>
      <c r="G64" s="153" t="s">
        <v>167</v>
      </c>
      <c r="H64" s="33"/>
      <c r="I64" s="33"/>
      <c r="J64" s="33"/>
      <c r="K64" s="33"/>
      <c r="L64" s="33"/>
      <c r="M64" s="44"/>
    </row>
    <row r="65" spans="2:13" ht="35.1" customHeight="1" x14ac:dyDescent="0.2">
      <c r="B65" s="25" t="str">
        <f>CONCATENATE("4.",Prüfkriterien_4[[#This Row],[Spalte2]])</f>
        <v>4.29</v>
      </c>
      <c r="C65" s="30">
        <f>ROW()-ROW(Prüfkriterien_4[[#Headers],[Spalte3]])</f>
        <v>29</v>
      </c>
      <c r="D65" s="30">
        <f>(Prüfkriterien_4[Spalte2]+40)/10</f>
        <v>6.9</v>
      </c>
      <c r="E65" s="157" t="s">
        <v>168</v>
      </c>
      <c r="F65" s="38" t="s">
        <v>169</v>
      </c>
      <c r="G65" s="38"/>
      <c r="H65" s="33"/>
      <c r="I65" s="33"/>
      <c r="J65" s="33"/>
      <c r="K65" s="33"/>
      <c r="L65" s="33"/>
      <c r="M65" s="44"/>
    </row>
    <row r="66" spans="2:13" ht="42.75" customHeight="1" x14ac:dyDescent="0.2">
      <c r="B66" s="25" t="str">
        <f>CONCATENATE("4.",Prüfkriterien_4[[#This Row],[Spalte2]])</f>
        <v>4.30</v>
      </c>
      <c r="C66" s="30">
        <f>ROW()-ROW(Prüfkriterien_4[[#Headers],[Spalte3]])</f>
        <v>30</v>
      </c>
      <c r="D66" s="30">
        <f>(Prüfkriterien_4[Spalte2]+40)/10</f>
        <v>7</v>
      </c>
      <c r="E66" s="157" t="s">
        <v>168</v>
      </c>
      <c r="F66" s="153" t="s">
        <v>202</v>
      </c>
      <c r="G66" s="153" t="s">
        <v>230</v>
      </c>
      <c r="H66" s="33"/>
      <c r="I66" s="33"/>
      <c r="J66" s="33"/>
      <c r="K66" s="33"/>
      <c r="L66" s="33"/>
      <c r="M66" s="44"/>
    </row>
    <row r="67" spans="2:13" ht="70.5" customHeight="1" x14ac:dyDescent="0.2">
      <c r="B67" s="156" t="str">
        <f>CONCATENATE("4.",Prüfkriterien_4[[#This Row],[Spalte2]])</f>
        <v>4.31</v>
      </c>
      <c r="C67" s="158">
        <f>ROW()-ROW(Prüfkriterien_4[[#Headers],[Spalte3]])</f>
        <v>31</v>
      </c>
      <c r="D67" s="158">
        <f>(Prüfkriterien_4[Spalte2]+40)/10</f>
        <v>7.1</v>
      </c>
      <c r="E67" s="157" t="s">
        <v>168</v>
      </c>
      <c r="F67" s="38" t="s">
        <v>170</v>
      </c>
      <c r="G67" s="38" t="s">
        <v>197</v>
      </c>
      <c r="H67" s="57"/>
      <c r="I67" s="57"/>
      <c r="J67" s="57"/>
      <c r="K67" s="57"/>
      <c r="L67" s="57"/>
      <c r="M67" s="72"/>
    </row>
    <row r="68" spans="2:13" ht="192.75" customHeight="1" x14ac:dyDescent="0.2">
      <c r="B68" s="156" t="str">
        <f>CONCATENATE("4.",Prüfkriterien_4[[#This Row],[Spalte2]])</f>
        <v>4.32</v>
      </c>
      <c r="C68" s="158">
        <f>ROW()-ROW(Prüfkriterien_4[[#Headers],[Spalte3]])</f>
        <v>32</v>
      </c>
      <c r="D68" s="158">
        <f>(Prüfkriterien_4[Spalte2]+40)/10</f>
        <v>7.2</v>
      </c>
      <c r="E68" s="157" t="s">
        <v>171</v>
      </c>
      <c r="F68" s="38" t="s">
        <v>172</v>
      </c>
      <c r="G68" s="38" t="s">
        <v>173</v>
      </c>
      <c r="H68" s="57"/>
      <c r="I68" s="57"/>
      <c r="J68" s="57"/>
      <c r="K68" s="57"/>
      <c r="L68" s="57"/>
      <c r="M68" s="72"/>
    </row>
    <row r="69" spans="2:13" ht="70.5" customHeight="1" x14ac:dyDescent="0.2">
      <c r="B69" s="25" t="str">
        <f>CONCATENATE("4.",Prüfkriterien_4[[#This Row],[Spalte2]])</f>
        <v>4.33</v>
      </c>
      <c r="C69" s="30">
        <f>ROW()-ROW(Prüfkriterien_4[[#Headers],[Spalte3]])</f>
        <v>33</v>
      </c>
      <c r="D69" s="30">
        <f>(Prüfkriterien_4[Spalte2]+40)/10</f>
        <v>7.3</v>
      </c>
      <c r="E69" s="154" t="s">
        <v>171</v>
      </c>
      <c r="F69" s="155" t="s">
        <v>174</v>
      </c>
      <c r="G69" s="155" t="s">
        <v>175</v>
      </c>
      <c r="H69" s="33"/>
      <c r="I69" s="33"/>
      <c r="J69" s="33"/>
      <c r="K69" s="33"/>
      <c r="L69" s="33"/>
      <c r="M69" s="44"/>
    </row>
    <row r="70" spans="2:13" ht="45" customHeight="1" x14ac:dyDescent="0.2">
      <c r="B70" s="156" t="str">
        <f>CONCATENATE("4.",Prüfkriterien_4[[#This Row],[Spalte2]])</f>
        <v>4.34</v>
      </c>
      <c r="C70" s="158">
        <f>ROW()-ROW(Prüfkriterien_4[[#Headers],[Spalte3]])</f>
        <v>34</v>
      </c>
      <c r="D70" s="158">
        <f>(Prüfkriterien_4[Spalte2]+40)/10</f>
        <v>7.4</v>
      </c>
      <c r="E70" s="157" t="s">
        <v>171</v>
      </c>
      <c r="F70" s="38" t="s">
        <v>176</v>
      </c>
      <c r="G70" s="38" t="s">
        <v>177</v>
      </c>
      <c r="H70" s="57"/>
      <c r="I70" s="57"/>
      <c r="J70" s="57"/>
      <c r="K70" s="57"/>
      <c r="L70" s="57"/>
      <c r="M70" s="72"/>
    </row>
    <row r="71" spans="2:13" hidden="1" x14ac:dyDescent="0.2">
      <c r="B71" s="48" t="str">
        <f>CONCATENATE("4.",Prüfkriterien_4[[#This Row],[Spalte2]])</f>
        <v>4.35</v>
      </c>
      <c r="C71" s="49">
        <f>ROW()-ROW(Prüfkriterien_4[[#Headers],[Spalte3]])</f>
        <v>35</v>
      </c>
      <c r="D71" s="49">
        <f>(Prüfkriterien_4[Spalte2]+40)/10</f>
        <v>7.5</v>
      </c>
      <c r="E71" s="50"/>
      <c r="F71" s="51"/>
      <c r="G71" s="51"/>
      <c r="H71" s="57"/>
      <c r="I71" s="57"/>
      <c r="J71" s="57"/>
      <c r="K71" s="57"/>
      <c r="L71" s="57"/>
      <c r="M71" s="72"/>
    </row>
    <row r="72" spans="2:13" x14ac:dyDescent="0.2">
      <c r="B72" s="109" t="s">
        <v>71</v>
      </c>
      <c r="C72" s="110"/>
      <c r="D72" s="110"/>
      <c r="E72" s="110"/>
      <c r="F72" s="110"/>
      <c r="G72" s="110"/>
      <c r="H72" s="110"/>
      <c r="I72" s="110"/>
      <c r="J72" s="110"/>
      <c r="K72" s="110"/>
      <c r="L72" s="110"/>
      <c r="M72" s="111"/>
    </row>
    <row r="73" spans="2:13" hidden="1" x14ac:dyDescent="0.2">
      <c r="B73" s="39" t="s">
        <v>45</v>
      </c>
      <c r="C73" s="40" t="s">
        <v>46</v>
      </c>
      <c r="D73" s="40" t="s">
        <v>47</v>
      </c>
      <c r="E73" s="26" t="s">
        <v>48</v>
      </c>
      <c r="F73" s="27" t="s">
        <v>49</v>
      </c>
      <c r="G73" s="27" t="s">
        <v>52</v>
      </c>
      <c r="H73" s="28" t="s">
        <v>53</v>
      </c>
      <c r="I73" s="28" t="s">
        <v>54</v>
      </c>
      <c r="J73" s="28" t="s">
        <v>55</v>
      </c>
      <c r="K73" s="28" t="s">
        <v>56</v>
      </c>
      <c r="L73" s="28" t="s">
        <v>57</v>
      </c>
      <c r="M73" s="29" t="s">
        <v>58</v>
      </c>
    </row>
    <row r="74" spans="2:13" ht="161.25" customHeight="1" x14ac:dyDescent="0.2">
      <c r="B74" s="25" t="str">
        <f>CONCATENATE("5.",Prüfkriterien_5[[#This Row],[Spalte2]])</f>
        <v>5.1</v>
      </c>
      <c r="C74" s="30">
        <f>ROW()-ROW(Prüfkriterien_5[[#Headers],[Spalte3]])</f>
        <v>1</v>
      </c>
      <c r="D74" s="30">
        <f>(Prüfkriterien_5[Spalte2]+50)/10</f>
        <v>5.0999999999999996</v>
      </c>
      <c r="E74" s="157" t="s">
        <v>203</v>
      </c>
      <c r="F74" s="38" t="s">
        <v>204</v>
      </c>
      <c r="G74" s="38" t="s">
        <v>205</v>
      </c>
      <c r="H74" s="57"/>
      <c r="I74" s="57"/>
      <c r="J74" s="57"/>
      <c r="K74" s="57"/>
      <c r="L74" s="57"/>
      <c r="M74" s="44"/>
    </row>
    <row r="75" spans="2:13" ht="81" customHeight="1" x14ac:dyDescent="0.2">
      <c r="B75" s="156" t="str">
        <f>CONCATENATE("5.",Prüfkriterien_5[[#This Row],[Spalte2]])</f>
        <v>5.2</v>
      </c>
      <c r="C75" s="158">
        <f>ROW()-ROW(Prüfkriterien_5[[#Headers],[Spalte3]])</f>
        <v>2</v>
      </c>
      <c r="D75" s="158">
        <f>(Prüfkriterien_5[Spalte2]+50)/10</f>
        <v>5.2</v>
      </c>
      <c r="E75" s="157" t="s">
        <v>206</v>
      </c>
      <c r="F75" s="38" t="s">
        <v>207</v>
      </c>
      <c r="G75" s="153" t="s">
        <v>208</v>
      </c>
      <c r="H75" s="57"/>
      <c r="I75" s="57"/>
      <c r="J75" s="57"/>
      <c r="K75" s="57"/>
      <c r="L75" s="57"/>
      <c r="M75" s="72"/>
    </row>
    <row r="76" spans="2:13" ht="68.25" customHeight="1" x14ac:dyDescent="0.2">
      <c r="B76" s="25" t="str">
        <f>CONCATENATE("5.",Prüfkriterien_5[[#This Row],[Spalte2]])</f>
        <v>5.3</v>
      </c>
      <c r="C76" s="30">
        <f>ROW()-ROW(Prüfkriterien_5[[#Headers],[Spalte3]])</f>
        <v>3</v>
      </c>
      <c r="D76" s="30">
        <f>(Prüfkriterien_5[Spalte2]+50)/10</f>
        <v>5.3</v>
      </c>
      <c r="E76" s="157" t="s">
        <v>209</v>
      </c>
      <c r="F76" s="38" t="s">
        <v>210</v>
      </c>
      <c r="G76" s="38" t="s">
        <v>211</v>
      </c>
      <c r="H76" s="57"/>
      <c r="I76" s="57"/>
      <c r="J76" s="57"/>
      <c r="K76" s="57"/>
      <c r="L76" s="57"/>
      <c r="M76" s="44"/>
    </row>
    <row r="77" spans="2:13" hidden="1" x14ac:dyDescent="0.2">
      <c r="B77" s="39" t="str">
        <f>CONCATENATE("5.",Prüfkriterien_5[[#This Row],[Spalte2]])</f>
        <v>5.4</v>
      </c>
      <c r="C77" s="40">
        <f>ROW()-ROW(Prüfkriterien_5[[#Headers],[Spalte3]])</f>
        <v>4</v>
      </c>
      <c r="D77" s="40">
        <f>(Prüfkriterien_5[Spalte2]+50)/10</f>
        <v>5.4</v>
      </c>
      <c r="E77" s="26"/>
      <c r="F77" s="27"/>
      <c r="G77" s="27"/>
      <c r="H77" s="57"/>
      <c r="I77" s="57"/>
      <c r="J77" s="57"/>
      <c r="K77" s="57"/>
      <c r="L77" s="57"/>
      <c r="M77" s="44"/>
    </row>
    <row r="78" spans="2:13" hidden="1" x14ac:dyDescent="0.2">
      <c r="B78" s="48" t="str">
        <f>CONCATENATE("5.",Prüfkriterien_5[[#This Row],[Spalte2]])</f>
        <v>5.5</v>
      </c>
      <c r="C78" s="49">
        <f>ROW()-ROW(Prüfkriterien_5[[#Headers],[Spalte3]])</f>
        <v>5</v>
      </c>
      <c r="D78" s="49">
        <f>(Prüfkriterien_5[Spalte2]+50)/10</f>
        <v>5.5</v>
      </c>
      <c r="E78" s="50"/>
      <c r="F78" s="51"/>
      <c r="G78" s="51"/>
      <c r="H78" s="57"/>
      <c r="I78" s="57"/>
      <c r="J78" s="57"/>
      <c r="K78" s="57"/>
      <c r="L78" s="57"/>
      <c r="M78" s="72"/>
    </row>
    <row r="79" spans="2:13" x14ac:dyDescent="0.2">
      <c r="B79" s="109" t="s">
        <v>72</v>
      </c>
      <c r="C79" s="110"/>
      <c r="D79" s="110"/>
      <c r="E79" s="110"/>
      <c r="F79" s="110"/>
      <c r="G79" s="110"/>
      <c r="H79" s="110"/>
      <c r="I79" s="110"/>
      <c r="J79" s="110"/>
      <c r="K79" s="110"/>
      <c r="L79" s="110"/>
      <c r="M79" s="111"/>
    </row>
    <row r="80" spans="2:13" hidden="1" x14ac:dyDescent="0.2">
      <c r="B80" s="39" t="s">
        <v>45</v>
      </c>
      <c r="C80" s="40" t="s">
        <v>46</v>
      </c>
      <c r="D80" s="40" t="s">
        <v>47</v>
      </c>
      <c r="E80" s="26" t="s">
        <v>48</v>
      </c>
      <c r="F80" s="27" t="s">
        <v>49</v>
      </c>
      <c r="G80" s="27" t="s">
        <v>52</v>
      </c>
      <c r="H80" s="28" t="s">
        <v>53</v>
      </c>
      <c r="I80" s="28" t="s">
        <v>54</v>
      </c>
      <c r="J80" s="28" t="s">
        <v>55</v>
      </c>
      <c r="K80" s="28" t="s">
        <v>56</v>
      </c>
      <c r="L80" s="28" t="s">
        <v>57</v>
      </c>
      <c r="M80" s="29" t="s">
        <v>58</v>
      </c>
    </row>
    <row r="81" spans="2:13" ht="44.25" customHeight="1" x14ac:dyDescent="0.2">
      <c r="B81" s="25" t="str">
        <f>CONCATENATE("6.",Prüfkriterien_6[[#This Row],[Spalte2]])</f>
        <v>6.1</v>
      </c>
      <c r="C81" s="30">
        <f>ROW()-ROW(Prüfkriterien_6[[#Headers],[Spalte3]])</f>
        <v>1</v>
      </c>
      <c r="D81" s="30">
        <f>(Prüfkriterien_6[Spalte2]+60)/10</f>
        <v>6.1</v>
      </c>
      <c r="E81" s="157" t="s">
        <v>212</v>
      </c>
      <c r="F81" s="38" t="s">
        <v>213</v>
      </c>
      <c r="G81" s="38" t="s">
        <v>214</v>
      </c>
      <c r="H81" s="33"/>
      <c r="I81" s="33"/>
      <c r="J81" s="33"/>
      <c r="K81" s="33"/>
      <c r="L81" s="33"/>
      <c r="M81" s="44"/>
    </row>
    <row r="82" spans="2:13" ht="40.5" customHeight="1" x14ac:dyDescent="0.2">
      <c r="B82" s="25" t="str">
        <f>CONCATENATE("6.",Prüfkriterien_6[[#This Row],[Spalte2]])</f>
        <v>6.2</v>
      </c>
      <c r="C82" s="30">
        <f>ROW()-ROW(Prüfkriterien_6[[#Headers],[Spalte3]])</f>
        <v>2</v>
      </c>
      <c r="D82" s="30">
        <f>(Prüfkriterien_6[Spalte2]+60)/10</f>
        <v>6.2</v>
      </c>
      <c r="E82" s="157" t="s">
        <v>212</v>
      </c>
      <c r="F82" s="38" t="s">
        <v>215</v>
      </c>
      <c r="G82" s="38" t="s">
        <v>216</v>
      </c>
      <c r="H82" s="33"/>
      <c r="I82" s="33"/>
      <c r="J82" s="33"/>
      <c r="K82" s="33"/>
      <c r="L82" s="33"/>
      <c r="M82" s="44"/>
    </row>
    <row r="83" spans="2:13" ht="54" customHeight="1" x14ac:dyDescent="0.2">
      <c r="B83" s="25" t="str">
        <f>CONCATENATE("6.",Prüfkriterien_6[[#This Row],[Spalte2]])</f>
        <v>6.3</v>
      </c>
      <c r="C83" s="30">
        <f>ROW()-ROW(Prüfkriterien_6[[#Headers],[Spalte3]])</f>
        <v>3</v>
      </c>
      <c r="D83" s="30">
        <f>(Prüfkriterien_6[Spalte2]+60)/10</f>
        <v>6.3</v>
      </c>
      <c r="E83" s="161" t="s">
        <v>217</v>
      </c>
      <c r="F83" s="162" t="s">
        <v>218</v>
      </c>
      <c r="G83" s="162" t="s">
        <v>219</v>
      </c>
      <c r="H83" s="33"/>
      <c r="I83" s="33"/>
      <c r="J83" s="33"/>
      <c r="K83" s="33"/>
      <c r="L83" s="33"/>
      <c r="M83" s="44"/>
    </row>
    <row r="84" spans="2:13" ht="77.25" customHeight="1" x14ac:dyDescent="0.2">
      <c r="B84" s="25" t="str">
        <f>CONCATENATE("6.",Prüfkriterien_6[[#This Row],[Spalte2]])</f>
        <v>6.4</v>
      </c>
      <c r="C84" s="30">
        <f>ROW()-ROW(Prüfkriterien_6[[#Headers],[Spalte3]])</f>
        <v>4</v>
      </c>
      <c r="D84" s="30">
        <f>(Prüfkriterien_6[Spalte2]+60)/10</f>
        <v>6.4</v>
      </c>
      <c r="E84" s="157" t="s">
        <v>220</v>
      </c>
      <c r="F84" s="163" t="s">
        <v>221</v>
      </c>
      <c r="G84" s="163" t="s">
        <v>222</v>
      </c>
      <c r="H84" s="57"/>
      <c r="I84" s="57"/>
      <c r="J84" s="57"/>
      <c r="K84" s="57"/>
      <c r="L84" s="57"/>
      <c r="M84" s="44"/>
    </row>
    <row r="85" spans="2:13" ht="40.5" customHeight="1" x14ac:dyDescent="0.2">
      <c r="B85" s="156" t="str">
        <f>CONCATENATE("6.",Prüfkriterien_6[[#This Row],[Spalte2]])</f>
        <v>6.5</v>
      </c>
      <c r="C85" s="158">
        <f>ROW()-ROW(Prüfkriterien_6[[#Headers],[Spalte3]])</f>
        <v>5</v>
      </c>
      <c r="D85" s="158">
        <f>(Prüfkriterien_6[Spalte2]+60)/10</f>
        <v>6.5</v>
      </c>
      <c r="E85" s="157" t="s">
        <v>223</v>
      </c>
      <c r="F85" s="163" t="s">
        <v>224</v>
      </c>
      <c r="G85" s="163" t="s">
        <v>214</v>
      </c>
      <c r="H85" s="57"/>
      <c r="I85" s="57"/>
      <c r="J85" s="57"/>
      <c r="K85" s="57"/>
      <c r="L85" s="57"/>
      <c r="M85" s="72"/>
    </row>
    <row r="86" spans="2:13" ht="57.75" customHeight="1" x14ac:dyDescent="0.2">
      <c r="B86" s="25" t="str">
        <f>CONCATENATE("6.",Prüfkriterien_6[[#This Row],[Spalte2]])</f>
        <v>6.6</v>
      </c>
      <c r="C86" s="30">
        <f>ROW()-ROW(Prüfkriterien_6[[#Headers],[Spalte3]])</f>
        <v>6</v>
      </c>
      <c r="D86" s="30">
        <f>(Prüfkriterien_6[Spalte2]+60)/10</f>
        <v>6.6</v>
      </c>
      <c r="E86" s="157" t="s">
        <v>223</v>
      </c>
      <c r="F86" s="163" t="s">
        <v>225</v>
      </c>
      <c r="G86" s="163" t="s">
        <v>226</v>
      </c>
      <c r="H86" s="57"/>
      <c r="I86" s="57"/>
      <c r="J86" s="57"/>
      <c r="K86" s="57"/>
      <c r="L86" s="57"/>
      <c r="M86" s="44"/>
    </row>
    <row r="87" spans="2:13" ht="54" customHeight="1" x14ac:dyDescent="0.2">
      <c r="B87" s="25" t="str">
        <f>CONCATENATE("6.",Prüfkriterien_6[[#This Row],[Spalte2]])</f>
        <v>6.7</v>
      </c>
      <c r="C87" s="30">
        <f>ROW()-ROW(Prüfkriterien_6[[#Headers],[Spalte3]])</f>
        <v>7</v>
      </c>
      <c r="D87" s="30">
        <f>(Prüfkriterien_6[Spalte2]+60)/10</f>
        <v>6.7</v>
      </c>
      <c r="E87" s="157" t="s">
        <v>227</v>
      </c>
      <c r="F87" s="163" t="s">
        <v>228</v>
      </c>
      <c r="G87" s="163" t="s">
        <v>219</v>
      </c>
      <c r="H87" s="57"/>
      <c r="I87" s="57"/>
      <c r="J87" s="57"/>
      <c r="K87" s="57"/>
      <c r="L87" s="57"/>
      <c r="M87" s="44"/>
    </row>
    <row r="88" spans="2:13" hidden="1" x14ac:dyDescent="0.2">
      <c r="B88" s="48" t="str">
        <f>CONCATENATE("6.",Prüfkriterien_6[[#This Row],[Spalte2]])</f>
        <v>6.8</v>
      </c>
      <c r="C88" s="49">
        <f>ROW()-ROW(Prüfkriterien_6[[#Headers],[Spalte3]])</f>
        <v>8</v>
      </c>
      <c r="D88" s="49">
        <f>(Prüfkriterien_6[Spalte2]+60)/10</f>
        <v>6.8</v>
      </c>
      <c r="E88" s="50"/>
      <c r="F88" s="51"/>
      <c r="G88" s="51"/>
      <c r="H88" s="57"/>
      <c r="I88" s="57"/>
      <c r="J88" s="57"/>
      <c r="K88" s="57"/>
      <c r="L88" s="57"/>
      <c r="M88" s="72"/>
    </row>
    <row r="89" spans="2:13" hidden="1" x14ac:dyDescent="0.2">
      <c r="B89" s="109" t="s">
        <v>73</v>
      </c>
      <c r="C89" s="110"/>
      <c r="D89" s="110"/>
      <c r="E89" s="110"/>
      <c r="F89" s="110"/>
      <c r="G89" s="110"/>
      <c r="H89" s="110"/>
      <c r="I89" s="110"/>
      <c r="J89" s="110"/>
      <c r="K89" s="110"/>
      <c r="L89" s="110"/>
      <c r="M89" s="111"/>
    </row>
    <row r="90" spans="2:13" hidden="1" x14ac:dyDescent="0.2">
      <c r="B90" s="39" t="s">
        <v>45</v>
      </c>
      <c r="C90" s="40" t="s">
        <v>46</v>
      </c>
      <c r="D90" s="40" t="s">
        <v>47</v>
      </c>
      <c r="E90" s="26" t="s">
        <v>48</v>
      </c>
      <c r="F90" s="27" t="s">
        <v>49</v>
      </c>
      <c r="G90" s="27" t="s">
        <v>52</v>
      </c>
      <c r="H90" s="28" t="s">
        <v>53</v>
      </c>
      <c r="I90" s="28" t="s">
        <v>54</v>
      </c>
      <c r="J90" s="28" t="s">
        <v>55</v>
      </c>
      <c r="K90" s="28" t="s">
        <v>56</v>
      </c>
      <c r="L90" s="28" t="s">
        <v>57</v>
      </c>
      <c r="M90" s="29" t="s">
        <v>58</v>
      </c>
    </row>
    <row r="91" spans="2:13" hidden="1" x14ac:dyDescent="0.2">
      <c r="B91" s="39" t="str">
        <f>CONCATENATE("7.",Prüfkriterien_7[[#This Row],[Spalte2]])</f>
        <v>7.1</v>
      </c>
      <c r="C91" s="40">
        <f>ROW()-ROW(Prüfkriterien_7[[#Headers],[Spalte3]])</f>
        <v>1</v>
      </c>
      <c r="D91" s="40">
        <f>(Prüfkriterien_7[Spalte2]+70)/10</f>
        <v>7.1</v>
      </c>
      <c r="E91" s="26"/>
      <c r="F91" s="27"/>
      <c r="G91" s="27"/>
      <c r="H91" s="57"/>
      <c r="I91" s="57"/>
      <c r="J91" s="57"/>
      <c r="K91" s="57"/>
      <c r="L91" s="57"/>
      <c r="M91" s="44"/>
    </row>
    <row r="92" spans="2:13" hidden="1" x14ac:dyDescent="0.2">
      <c r="B92" s="48" t="str">
        <f>CONCATENATE("7.",Prüfkriterien_7[[#This Row],[Spalte2]])</f>
        <v>7.2</v>
      </c>
      <c r="C92" s="49">
        <f>ROW()-ROW(Prüfkriterien_7[[#Headers],[Spalte3]])</f>
        <v>2</v>
      </c>
      <c r="D92" s="49">
        <f>(Prüfkriterien_7[Spalte2]+70)/10</f>
        <v>7.2</v>
      </c>
      <c r="E92" s="50"/>
      <c r="F92" s="51"/>
      <c r="G92" s="51"/>
      <c r="H92" s="57"/>
      <c r="I92" s="57"/>
      <c r="J92" s="57"/>
      <c r="K92" s="57"/>
      <c r="L92" s="57"/>
      <c r="M92" s="72"/>
    </row>
    <row r="93" spans="2:13" hidden="1" x14ac:dyDescent="0.2">
      <c r="B93" s="39" t="str">
        <f>CONCATENATE("7.",Prüfkriterien_7[[#This Row],[Spalte2]])</f>
        <v>7.3</v>
      </c>
      <c r="C93" s="40">
        <f>ROW()-ROW(Prüfkriterien_7[[#Headers],[Spalte3]])</f>
        <v>3</v>
      </c>
      <c r="D93" s="40">
        <f>(Prüfkriterien_7[Spalte2]+70)/10</f>
        <v>7.3</v>
      </c>
      <c r="E93" s="26"/>
      <c r="F93" s="27"/>
      <c r="G93" s="27"/>
      <c r="H93" s="57"/>
      <c r="I93" s="57"/>
      <c r="J93" s="57"/>
      <c r="K93" s="57"/>
      <c r="L93" s="57"/>
      <c r="M93" s="44"/>
    </row>
    <row r="94" spans="2:13" hidden="1" x14ac:dyDescent="0.2">
      <c r="B94" s="39" t="str">
        <f>CONCATENATE("7.",Prüfkriterien_7[[#This Row],[Spalte2]])</f>
        <v>7.4</v>
      </c>
      <c r="C94" s="40">
        <f>ROW()-ROW(Prüfkriterien_7[[#Headers],[Spalte3]])</f>
        <v>4</v>
      </c>
      <c r="D94" s="40">
        <f>(Prüfkriterien_7[Spalte2]+70)/10</f>
        <v>7.4</v>
      </c>
      <c r="E94" s="26"/>
      <c r="F94" s="27"/>
      <c r="G94" s="27"/>
      <c r="H94" s="57"/>
      <c r="I94" s="57"/>
      <c r="J94" s="57"/>
      <c r="K94" s="57"/>
      <c r="L94" s="57"/>
      <c r="M94" s="44"/>
    </row>
    <row r="95" spans="2:13" hidden="1" x14ac:dyDescent="0.2">
      <c r="B95" s="48" t="str">
        <f>CONCATENATE("7.",Prüfkriterien_7[[#This Row],[Spalte2]])</f>
        <v>7.5</v>
      </c>
      <c r="C95" s="49">
        <f>ROW()-ROW(Prüfkriterien_7[[#Headers],[Spalte3]])</f>
        <v>5</v>
      </c>
      <c r="D95" s="49">
        <f>(Prüfkriterien_7[Spalte2]+70)/10</f>
        <v>7.5</v>
      </c>
      <c r="E95" s="50"/>
      <c r="F95" s="51"/>
      <c r="G95" s="51"/>
      <c r="H95" s="57"/>
      <c r="I95" s="57"/>
      <c r="J95" s="57"/>
      <c r="K95" s="57"/>
      <c r="L95" s="57"/>
      <c r="M95" s="72"/>
    </row>
    <row r="96" spans="2:13" hidden="1" x14ac:dyDescent="0.2">
      <c r="B96" s="109" t="s">
        <v>74</v>
      </c>
      <c r="C96" s="110"/>
      <c r="D96" s="110"/>
      <c r="E96" s="110"/>
      <c r="F96" s="110"/>
      <c r="G96" s="110"/>
      <c r="H96" s="110"/>
      <c r="I96" s="110"/>
      <c r="J96" s="110"/>
      <c r="K96" s="110"/>
      <c r="L96" s="110"/>
      <c r="M96" s="111"/>
    </row>
    <row r="97" spans="2:13" hidden="1" x14ac:dyDescent="0.2">
      <c r="B97" s="39" t="s">
        <v>45</v>
      </c>
      <c r="C97" s="40" t="s">
        <v>46</v>
      </c>
      <c r="D97" s="40" t="s">
        <v>47</v>
      </c>
      <c r="E97" s="26" t="s">
        <v>48</v>
      </c>
      <c r="F97" s="27" t="s">
        <v>49</v>
      </c>
      <c r="G97" s="27" t="s">
        <v>52</v>
      </c>
      <c r="H97" s="28" t="s">
        <v>53</v>
      </c>
      <c r="I97" s="28" t="s">
        <v>54</v>
      </c>
      <c r="J97" s="28" t="s">
        <v>55</v>
      </c>
      <c r="K97" s="28" t="s">
        <v>56</v>
      </c>
      <c r="L97" s="28" t="s">
        <v>57</v>
      </c>
      <c r="M97" s="29" t="s">
        <v>58</v>
      </c>
    </row>
    <row r="98" spans="2:13" hidden="1" x14ac:dyDescent="0.2">
      <c r="B98" s="39" t="str">
        <f>CONCATENATE("8.",Prüfkriterien_8[[#This Row],[Spalte2]])</f>
        <v>8.1</v>
      </c>
      <c r="C98" s="40">
        <f>ROW()-ROW(Prüfkriterien_8[[#Headers],[Spalte3]])</f>
        <v>1</v>
      </c>
      <c r="D98" s="40">
        <f>(Prüfkriterien_8[Spalte2]+80)/10</f>
        <v>8.1</v>
      </c>
      <c r="E98" s="26"/>
      <c r="F98" s="27"/>
      <c r="G98" s="27"/>
      <c r="H98" s="57"/>
      <c r="I98" s="57"/>
      <c r="J98" s="57"/>
      <c r="K98" s="57"/>
      <c r="L98" s="57"/>
      <c r="M98" s="44"/>
    </row>
    <row r="99" spans="2:13" hidden="1" x14ac:dyDescent="0.2">
      <c r="B99" s="48" t="str">
        <f>CONCATENATE("8.",Prüfkriterien_8[[#This Row],[Spalte2]])</f>
        <v>8.2</v>
      </c>
      <c r="C99" s="49">
        <f>ROW()-ROW(Prüfkriterien_8[[#Headers],[Spalte3]])</f>
        <v>2</v>
      </c>
      <c r="D99" s="49">
        <f>(Prüfkriterien_8[Spalte2]+80)/10</f>
        <v>8.1999999999999993</v>
      </c>
      <c r="E99" s="50"/>
      <c r="F99" s="51"/>
      <c r="G99" s="51"/>
      <c r="H99" s="57"/>
      <c r="I99" s="57"/>
      <c r="J99" s="57"/>
      <c r="K99" s="57"/>
      <c r="L99" s="57"/>
      <c r="M99" s="72"/>
    </row>
    <row r="100" spans="2:13" hidden="1" x14ac:dyDescent="0.2">
      <c r="B100" s="39" t="str">
        <f>CONCATENATE("8.",Prüfkriterien_8[[#This Row],[Spalte2]])</f>
        <v>8.3</v>
      </c>
      <c r="C100" s="40">
        <f>ROW()-ROW(Prüfkriterien_8[[#Headers],[Spalte3]])</f>
        <v>3</v>
      </c>
      <c r="D100" s="40">
        <f>(Prüfkriterien_8[Spalte2]+80)/10</f>
        <v>8.3000000000000007</v>
      </c>
      <c r="E100" s="26"/>
      <c r="F100" s="27"/>
      <c r="G100" s="27"/>
      <c r="H100" s="57"/>
      <c r="I100" s="57"/>
      <c r="J100" s="57"/>
      <c r="K100" s="57"/>
      <c r="L100" s="57"/>
      <c r="M100" s="44"/>
    </row>
    <row r="101" spans="2:13" hidden="1" x14ac:dyDescent="0.2">
      <c r="B101" s="39" t="str">
        <f>CONCATENATE("8.",Prüfkriterien_8[[#This Row],[Spalte2]])</f>
        <v>8.4</v>
      </c>
      <c r="C101" s="40">
        <f>ROW()-ROW(Prüfkriterien_8[[#Headers],[Spalte3]])</f>
        <v>4</v>
      </c>
      <c r="D101" s="40">
        <f>(Prüfkriterien_8[Spalte2]+80)/10</f>
        <v>8.4</v>
      </c>
      <c r="E101" s="26"/>
      <c r="F101" s="27"/>
      <c r="G101" s="27"/>
      <c r="H101" s="57"/>
      <c r="I101" s="57"/>
      <c r="J101" s="57"/>
      <c r="K101" s="57"/>
      <c r="L101" s="57"/>
      <c r="M101" s="44"/>
    </row>
    <row r="102" spans="2:13" hidden="1" x14ac:dyDescent="0.2">
      <c r="B102" s="48" t="str">
        <f>CONCATENATE("8.",Prüfkriterien_8[[#This Row],[Spalte2]])</f>
        <v>8.5</v>
      </c>
      <c r="C102" s="49">
        <f>ROW()-ROW(Prüfkriterien_8[[#Headers],[Spalte3]])</f>
        <v>5</v>
      </c>
      <c r="D102" s="49">
        <f>(Prüfkriterien_8[Spalte2]+80)/10</f>
        <v>8.5</v>
      </c>
      <c r="E102" s="50"/>
      <c r="F102" s="51"/>
      <c r="G102" s="51"/>
      <c r="H102" s="57"/>
      <c r="I102" s="57"/>
      <c r="J102" s="57"/>
      <c r="K102" s="57"/>
      <c r="L102" s="57"/>
      <c r="M102" s="72"/>
    </row>
    <row r="103" spans="2:13" hidden="1" x14ac:dyDescent="0.2">
      <c r="B103" s="109" t="s">
        <v>75</v>
      </c>
      <c r="C103" s="110"/>
      <c r="D103" s="110"/>
      <c r="E103" s="110"/>
      <c r="F103" s="110"/>
      <c r="G103" s="110"/>
      <c r="H103" s="110"/>
      <c r="I103" s="110"/>
      <c r="J103" s="110"/>
      <c r="K103" s="110"/>
      <c r="L103" s="110"/>
      <c r="M103" s="111"/>
    </row>
    <row r="104" spans="2:13" hidden="1" x14ac:dyDescent="0.2">
      <c r="B104" s="39" t="s">
        <v>45</v>
      </c>
      <c r="C104" s="40" t="s">
        <v>46</v>
      </c>
      <c r="D104" s="40" t="s">
        <v>47</v>
      </c>
      <c r="E104" s="26" t="s">
        <v>48</v>
      </c>
      <c r="F104" s="27" t="s">
        <v>49</v>
      </c>
      <c r="G104" s="27" t="s">
        <v>52</v>
      </c>
      <c r="H104" s="28" t="s">
        <v>53</v>
      </c>
      <c r="I104" s="28" t="s">
        <v>54</v>
      </c>
      <c r="J104" s="28" t="s">
        <v>55</v>
      </c>
      <c r="K104" s="28" t="s">
        <v>56</v>
      </c>
      <c r="L104" s="28" t="s">
        <v>57</v>
      </c>
      <c r="M104" s="29" t="s">
        <v>58</v>
      </c>
    </row>
    <row r="105" spans="2:13" hidden="1" x14ac:dyDescent="0.2">
      <c r="B105" s="39" t="str">
        <f>CONCATENATE("9.",Prüfkriterien_9[[#This Row],[Spalte2]])</f>
        <v>9.1</v>
      </c>
      <c r="C105" s="40">
        <f>ROW()-ROW(Prüfkriterien_9[[#Headers],[Spalte3]])</f>
        <v>1</v>
      </c>
      <c r="D105" s="40">
        <f>(Prüfkriterien_9[Spalte2]+90)/10</f>
        <v>9.1</v>
      </c>
      <c r="E105" s="26"/>
      <c r="F105" s="27"/>
      <c r="G105" s="27"/>
      <c r="H105" s="57"/>
      <c r="I105" s="57"/>
      <c r="J105" s="57"/>
      <c r="K105" s="57"/>
      <c r="L105" s="57"/>
      <c r="M105" s="44"/>
    </row>
    <row r="106" spans="2:13" hidden="1" x14ac:dyDescent="0.2">
      <c r="B106" s="48" t="str">
        <f>CONCATENATE("9.",Prüfkriterien_9[[#This Row],[Spalte2]])</f>
        <v>9.2</v>
      </c>
      <c r="C106" s="49">
        <f>ROW()-ROW(Prüfkriterien_9[[#Headers],[Spalte3]])</f>
        <v>2</v>
      </c>
      <c r="D106" s="49">
        <f>(Prüfkriterien_9[Spalte2]+90)/10</f>
        <v>9.1999999999999993</v>
      </c>
      <c r="E106" s="50"/>
      <c r="F106" s="51"/>
      <c r="G106" s="51"/>
      <c r="H106" s="57"/>
      <c r="I106" s="57"/>
      <c r="J106" s="57"/>
      <c r="K106" s="57"/>
      <c r="L106" s="57"/>
      <c r="M106" s="72"/>
    </row>
    <row r="107" spans="2:13" hidden="1" x14ac:dyDescent="0.2">
      <c r="B107" s="39" t="str">
        <f>CONCATENATE("9.",Prüfkriterien_9[[#This Row],[Spalte2]])</f>
        <v>9.3</v>
      </c>
      <c r="C107" s="40">
        <f>ROW()-ROW(Prüfkriterien_9[[#Headers],[Spalte3]])</f>
        <v>3</v>
      </c>
      <c r="D107" s="40">
        <f>(Prüfkriterien_9[Spalte2]+90)/10</f>
        <v>9.3000000000000007</v>
      </c>
      <c r="E107" s="26"/>
      <c r="F107" s="27"/>
      <c r="G107" s="27"/>
      <c r="H107" s="57"/>
      <c r="I107" s="57"/>
      <c r="J107" s="57"/>
      <c r="K107" s="57"/>
      <c r="L107" s="57"/>
      <c r="M107" s="44"/>
    </row>
    <row r="108" spans="2:13" hidden="1" x14ac:dyDescent="0.2">
      <c r="B108" s="39" t="str">
        <f>CONCATENATE("9.",Prüfkriterien_9[[#This Row],[Spalte2]])</f>
        <v>9.4</v>
      </c>
      <c r="C108" s="40">
        <f>ROW()-ROW(Prüfkriterien_9[[#Headers],[Spalte3]])</f>
        <v>4</v>
      </c>
      <c r="D108" s="40">
        <f>(Prüfkriterien_9[Spalte2]+90)/10</f>
        <v>9.4</v>
      </c>
      <c r="E108" s="26"/>
      <c r="F108" s="27"/>
      <c r="G108" s="27"/>
      <c r="H108" s="57"/>
      <c r="I108" s="57"/>
      <c r="J108" s="57"/>
      <c r="K108" s="57"/>
      <c r="L108" s="57"/>
      <c r="M108" s="44"/>
    </row>
    <row r="109" spans="2:13" hidden="1" x14ac:dyDescent="0.2">
      <c r="B109" s="48" t="str">
        <f>CONCATENATE("9.",Prüfkriterien_9[[#This Row],[Spalte2]])</f>
        <v>9.5</v>
      </c>
      <c r="C109" s="49">
        <f>ROW()-ROW(Prüfkriterien_9[[#Headers],[Spalte3]])</f>
        <v>5</v>
      </c>
      <c r="D109" s="49">
        <f>(Prüfkriterien_9[Spalte2]+90)/10</f>
        <v>9.5</v>
      </c>
      <c r="E109" s="50"/>
      <c r="F109" s="51"/>
      <c r="G109" s="51"/>
      <c r="H109" s="57"/>
      <c r="I109" s="57"/>
      <c r="J109" s="57"/>
      <c r="K109" s="57"/>
      <c r="L109" s="57"/>
      <c r="M109" s="72"/>
    </row>
    <row r="110" spans="2:13" hidden="1" x14ac:dyDescent="0.2">
      <c r="B110" s="109" t="s">
        <v>76</v>
      </c>
      <c r="C110" s="110"/>
      <c r="D110" s="110"/>
      <c r="E110" s="110"/>
      <c r="F110" s="110"/>
      <c r="G110" s="110"/>
      <c r="H110" s="110"/>
      <c r="I110" s="110"/>
      <c r="J110" s="110"/>
      <c r="K110" s="110"/>
      <c r="L110" s="110"/>
      <c r="M110" s="111"/>
    </row>
    <row r="111" spans="2:13" hidden="1" x14ac:dyDescent="0.2">
      <c r="B111" s="39" t="s">
        <v>45</v>
      </c>
      <c r="C111" s="40" t="s">
        <v>46</v>
      </c>
      <c r="D111" s="40" t="s">
        <v>47</v>
      </c>
      <c r="E111" s="26" t="s">
        <v>48</v>
      </c>
      <c r="F111" s="27" t="s">
        <v>49</v>
      </c>
      <c r="G111" s="27" t="s">
        <v>52</v>
      </c>
      <c r="H111" s="28" t="s">
        <v>53</v>
      </c>
      <c r="I111" s="28" t="s">
        <v>54</v>
      </c>
      <c r="J111" s="28" t="s">
        <v>55</v>
      </c>
      <c r="K111" s="28" t="s">
        <v>56</v>
      </c>
      <c r="L111" s="28" t="s">
        <v>57</v>
      </c>
      <c r="M111" s="29" t="s">
        <v>58</v>
      </c>
    </row>
    <row r="112" spans="2:13" hidden="1" x14ac:dyDescent="0.2">
      <c r="B112" s="39" t="str">
        <f>CONCATENATE("10.",Prüfkriterien_10[[#This Row],[Spalte2]])</f>
        <v>10.1</v>
      </c>
      <c r="C112" s="40">
        <f>ROW()-ROW(Prüfkriterien_10[[#Headers],[Spalte3]])</f>
        <v>1</v>
      </c>
      <c r="D112" s="40">
        <f>(Prüfkriterien_10[Spalte2]+100)/10</f>
        <v>10.1</v>
      </c>
      <c r="E112" s="26"/>
      <c r="F112" s="27"/>
      <c r="G112" s="27"/>
      <c r="H112" s="57"/>
      <c r="I112" s="57"/>
      <c r="J112" s="57"/>
      <c r="K112" s="57"/>
      <c r="L112" s="57"/>
      <c r="M112" s="44"/>
    </row>
    <row r="113" spans="2:13" hidden="1" x14ac:dyDescent="0.2">
      <c r="B113" s="48" t="str">
        <f>CONCATENATE("10.",Prüfkriterien_10[[#This Row],[Spalte2]])</f>
        <v>10.2</v>
      </c>
      <c r="C113" s="49">
        <f>ROW()-ROW(Prüfkriterien_10[[#Headers],[Spalte3]])</f>
        <v>2</v>
      </c>
      <c r="D113" s="49">
        <f>(Prüfkriterien_10[Spalte2]+100)/10</f>
        <v>10.199999999999999</v>
      </c>
      <c r="E113" s="50"/>
      <c r="F113" s="51"/>
      <c r="G113" s="51"/>
      <c r="H113" s="57"/>
      <c r="I113" s="57"/>
      <c r="J113" s="57"/>
      <c r="K113" s="57"/>
      <c r="L113" s="57"/>
      <c r="M113" s="72"/>
    </row>
    <row r="114" spans="2:13" hidden="1" x14ac:dyDescent="0.2">
      <c r="B114" s="39" t="str">
        <f>CONCATENATE("10.",Prüfkriterien_10[[#This Row],[Spalte2]])</f>
        <v>10.3</v>
      </c>
      <c r="C114" s="40">
        <f>ROW()-ROW(Prüfkriterien_10[[#Headers],[Spalte3]])</f>
        <v>3</v>
      </c>
      <c r="D114" s="40">
        <f>(Prüfkriterien_10[Spalte2]+100)/10</f>
        <v>10.3</v>
      </c>
      <c r="E114" s="26"/>
      <c r="F114" s="27"/>
      <c r="G114" s="27"/>
      <c r="H114" s="57"/>
      <c r="I114" s="57"/>
      <c r="J114" s="57"/>
      <c r="K114" s="57"/>
      <c r="L114" s="57"/>
      <c r="M114" s="44"/>
    </row>
    <row r="115" spans="2:13" ht="6.75" hidden="1" customHeight="1" x14ac:dyDescent="0.2">
      <c r="B115" s="39" t="str">
        <f>CONCATENATE("10.",Prüfkriterien_10[[#This Row],[Spalte2]])</f>
        <v>10.4</v>
      </c>
      <c r="C115" s="40">
        <f>ROW()-ROW(Prüfkriterien_10[[#Headers],[Spalte3]])</f>
        <v>4</v>
      </c>
      <c r="D115" s="40">
        <f>(Prüfkriterien_10[Spalte2]+100)/10</f>
        <v>10.4</v>
      </c>
      <c r="E115" s="26"/>
      <c r="F115" s="27"/>
      <c r="G115" s="27"/>
      <c r="H115" s="57"/>
      <c r="I115" s="57"/>
      <c r="J115" s="57"/>
      <c r="K115" s="57"/>
      <c r="L115" s="57"/>
      <c r="M115" s="44"/>
    </row>
    <row r="116" spans="2:13" hidden="1" x14ac:dyDescent="0.2">
      <c r="B116" s="48" t="str">
        <f>CONCATENATE("10.",Prüfkriterien_10[[#This Row],[Spalte2]])</f>
        <v>10.5</v>
      </c>
      <c r="C116" s="49">
        <f>ROW()-ROW(Prüfkriterien_10[[#Headers],[Spalte3]])</f>
        <v>5</v>
      </c>
      <c r="D116" s="49">
        <f>(Prüfkriterien_10[Spalte2]+100)/10</f>
        <v>10.5</v>
      </c>
      <c r="E116" s="50"/>
      <c r="F116" s="51"/>
      <c r="G116" s="51"/>
      <c r="H116" s="57"/>
      <c r="I116" s="57"/>
      <c r="J116" s="57"/>
      <c r="K116" s="57"/>
      <c r="L116" s="57"/>
      <c r="M116" s="72"/>
    </row>
    <row r="117" spans="2:13" hidden="1" x14ac:dyDescent="0.2">
      <c r="B117" s="109" t="s">
        <v>77</v>
      </c>
      <c r="C117" s="110"/>
      <c r="D117" s="110"/>
      <c r="E117" s="110"/>
      <c r="F117" s="110"/>
      <c r="G117" s="110"/>
      <c r="H117" s="110"/>
      <c r="I117" s="110"/>
      <c r="J117" s="110"/>
      <c r="K117" s="110"/>
      <c r="L117" s="110"/>
      <c r="M117" s="111"/>
    </row>
    <row r="118" spans="2:13" hidden="1" x14ac:dyDescent="0.2">
      <c r="B118" s="39" t="s">
        <v>45</v>
      </c>
      <c r="C118" s="40" t="s">
        <v>46</v>
      </c>
      <c r="D118" s="40" t="s">
        <v>47</v>
      </c>
      <c r="E118" s="26" t="s">
        <v>48</v>
      </c>
      <c r="F118" s="27" t="s">
        <v>49</v>
      </c>
      <c r="G118" s="27" t="s">
        <v>52</v>
      </c>
      <c r="H118" s="28" t="s">
        <v>53</v>
      </c>
      <c r="I118" s="28" t="s">
        <v>54</v>
      </c>
      <c r="J118" s="28" t="s">
        <v>55</v>
      </c>
      <c r="K118" s="28" t="s">
        <v>56</v>
      </c>
      <c r="L118" s="28" t="s">
        <v>57</v>
      </c>
      <c r="M118" s="29" t="s">
        <v>58</v>
      </c>
    </row>
    <row r="119" spans="2:13" hidden="1" x14ac:dyDescent="0.2">
      <c r="B119" s="39" t="str">
        <f>CONCATENATE("11.",Prüfkriterien_11[[#This Row],[Spalte2]])</f>
        <v>11.1</v>
      </c>
      <c r="C119" s="40">
        <f>ROW()-ROW(Prüfkriterien_11[[#Headers],[Spalte3]])</f>
        <v>1</v>
      </c>
      <c r="D119" s="40">
        <f>(Prüfkriterien_11[Spalte2]+110)/10</f>
        <v>11.1</v>
      </c>
      <c r="E119" s="26"/>
      <c r="F119" s="27"/>
      <c r="G119" s="27"/>
      <c r="H119" s="57"/>
      <c r="I119" s="57"/>
      <c r="J119" s="57"/>
      <c r="K119" s="57"/>
      <c r="L119" s="57"/>
      <c r="M119" s="44"/>
    </row>
    <row r="120" spans="2:13" hidden="1" x14ac:dyDescent="0.2">
      <c r="B120" s="48" t="str">
        <f>CONCATENATE("11.",Prüfkriterien_11[[#This Row],[Spalte2]])</f>
        <v>11.2</v>
      </c>
      <c r="C120" s="49">
        <f>ROW()-ROW(Prüfkriterien_11[[#Headers],[Spalte3]])</f>
        <v>2</v>
      </c>
      <c r="D120" s="49">
        <f>(Prüfkriterien_11[Spalte2]+110)/10</f>
        <v>11.2</v>
      </c>
      <c r="E120" s="50"/>
      <c r="F120" s="51"/>
      <c r="G120" s="51"/>
      <c r="H120" s="57"/>
      <c r="I120" s="57"/>
      <c r="J120" s="57"/>
      <c r="K120" s="57"/>
      <c r="L120" s="57"/>
      <c r="M120" s="72"/>
    </row>
    <row r="121" spans="2:13" hidden="1" x14ac:dyDescent="0.2">
      <c r="B121" s="39" t="str">
        <f>CONCATENATE("11.",Prüfkriterien_11[[#This Row],[Spalte2]])</f>
        <v>11.3</v>
      </c>
      <c r="C121" s="40">
        <f>ROW()-ROW(Prüfkriterien_11[[#Headers],[Spalte3]])</f>
        <v>3</v>
      </c>
      <c r="D121" s="40">
        <f>(Prüfkriterien_11[Spalte2]+110)/10</f>
        <v>11.3</v>
      </c>
      <c r="E121" s="26"/>
      <c r="F121" s="27"/>
      <c r="G121" s="27"/>
      <c r="H121" s="57"/>
      <c r="I121" s="57"/>
      <c r="J121" s="57"/>
      <c r="K121" s="57"/>
      <c r="L121" s="57"/>
      <c r="M121" s="44"/>
    </row>
    <row r="122" spans="2:13" hidden="1" x14ac:dyDescent="0.2">
      <c r="B122" s="39" t="str">
        <f>CONCATENATE("11.",Prüfkriterien_11[[#This Row],[Spalte2]])</f>
        <v>11.4</v>
      </c>
      <c r="C122" s="40">
        <f>ROW()-ROW(Prüfkriterien_11[[#Headers],[Spalte3]])</f>
        <v>4</v>
      </c>
      <c r="D122" s="40">
        <f>(Prüfkriterien_11[Spalte2]+110)/10</f>
        <v>11.4</v>
      </c>
      <c r="E122" s="26"/>
      <c r="F122" s="27"/>
      <c r="G122" s="27"/>
      <c r="H122" s="57"/>
      <c r="I122" s="57"/>
      <c r="J122" s="57"/>
      <c r="K122" s="57"/>
      <c r="L122" s="57"/>
      <c r="M122" s="44"/>
    </row>
    <row r="123" spans="2:13" hidden="1" x14ac:dyDescent="0.2">
      <c r="B123" s="48" t="str">
        <f>CONCATENATE("11.",Prüfkriterien_11[[#This Row],[Spalte2]])</f>
        <v>11.5</v>
      </c>
      <c r="C123" s="49">
        <f>ROW()-ROW(Prüfkriterien_11[[#Headers],[Spalte3]])</f>
        <v>5</v>
      </c>
      <c r="D123" s="49">
        <f>(Prüfkriterien_11[Spalte2]+110)/10</f>
        <v>11.5</v>
      </c>
      <c r="E123" s="50"/>
      <c r="F123" s="51"/>
      <c r="G123" s="51"/>
      <c r="H123" s="57"/>
      <c r="I123" s="57"/>
      <c r="J123" s="57"/>
      <c r="K123" s="57"/>
      <c r="L123" s="57"/>
      <c r="M123" s="72"/>
    </row>
    <row r="124" spans="2:13" hidden="1" x14ac:dyDescent="0.2"/>
  </sheetData>
  <sheetProtection algorithmName="SHA-512" hashValue="6a/+B1c5MMfPusli3NTU7aJ+DmCcwtKF62cM+QHjeXPfQ0GRRP628qzcfUMC2OnrYdfvAkY8e8i1OcXaDC7Jmg==" saltValue="6rFxzjYx89oKA6uNVb/hAQ==" spinCount="100000" sheet="1" formatCells="0" formatRows="0" selectLockedCells="1"/>
  <mergeCells count="23">
    <mergeCell ref="B117:M117"/>
    <mergeCell ref="B79:M79"/>
    <mergeCell ref="B89:M89"/>
    <mergeCell ref="B96:M96"/>
    <mergeCell ref="B103:M103"/>
    <mergeCell ref="B110:M110"/>
    <mergeCell ref="B2:M2"/>
    <mergeCell ref="B5:M5"/>
    <mergeCell ref="B8:M8"/>
    <mergeCell ref="B23:M23"/>
    <mergeCell ref="B30:M30"/>
    <mergeCell ref="B3:M3"/>
    <mergeCell ref="B72:M72"/>
    <mergeCell ref="C4:K4"/>
    <mergeCell ref="B6:B7"/>
    <mergeCell ref="C6:C7"/>
    <mergeCell ref="E6:E7"/>
    <mergeCell ref="F6:F7"/>
    <mergeCell ref="G6:G7"/>
    <mergeCell ref="H6:L6"/>
    <mergeCell ref="M6:M7"/>
    <mergeCell ref="D6:D7"/>
    <mergeCell ref="B35:M35"/>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2023&amp;C&amp;G&amp;R
&amp;"Arial,Standard"&amp;8&amp;P von &amp;N</oddFooter>
  </headerFooter>
  <ignoredErrors>
    <ignoredError sqref="H10" listDataValidation="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21" operator="containsText" id="{5E95DCB8-8D9B-43CB-9F0E-367D7B8C392E}">
            <xm:f>NOT(ISERROR(SEARCH("grau",H24)))</xm:f>
            <xm:f>"grau"</xm:f>
            <x14:dxf>
              <font>
                <color rgb="FF808080"/>
              </font>
              <fill>
                <patternFill>
                  <bgColor rgb="FF808080"/>
                </patternFill>
              </fill>
            </x14:dxf>
          </x14:cfRule>
          <xm:sqref>H73:L73 H31:L31 H24:L24 H36:L36</xm:sqref>
        </x14:conditionalFormatting>
        <x14:conditionalFormatting xmlns:xm="http://schemas.microsoft.com/office/excel/2006/main">
          <x14:cfRule type="containsText" priority="18" operator="containsText" id="{856D55F9-5406-42BE-8943-059812964641}">
            <xm:f>NOT(ISERROR(SEARCH("grau",H10)))</xm:f>
            <xm:f>"grau"</xm:f>
            <x14:dxf>
              <font>
                <strike val="0"/>
                <color rgb="FF808080"/>
              </font>
              <fill>
                <patternFill>
                  <bgColor rgb="FF808080"/>
                </patternFill>
              </fill>
            </x14:dxf>
          </x14:cfRule>
          <xm:sqref>H10:L22 H37:L71</xm:sqref>
        </x14:conditionalFormatting>
        <x14:conditionalFormatting xmlns:xm="http://schemas.microsoft.com/office/excel/2006/main">
          <x14:cfRule type="containsText" priority="16" operator="containsText" id="{3EA6EFDB-E455-4F38-A982-1E38324F0343}">
            <xm:f>NOT(ISERROR(SEARCH("grau",H80)))</xm:f>
            <xm:f>"grau"</xm:f>
            <x14:dxf>
              <font>
                <color rgb="FF808080"/>
              </font>
              <fill>
                <patternFill>
                  <bgColor rgb="FF808080"/>
                </patternFill>
              </fill>
            </x14:dxf>
          </x14:cfRule>
          <xm:sqref>H80:L83</xm:sqref>
        </x14:conditionalFormatting>
        <x14:conditionalFormatting xmlns:xm="http://schemas.microsoft.com/office/excel/2006/main">
          <x14:cfRule type="containsText" priority="15" operator="containsText" id="{5BEAB68E-34A9-4110-B056-50320AFBCCB0}">
            <xm:f>NOT(ISERROR(SEARCH("grau",H90)))</xm:f>
            <xm:f>"grau"</xm:f>
            <x14:dxf>
              <font>
                <color rgb="FF808080"/>
              </font>
              <fill>
                <patternFill>
                  <bgColor rgb="FF808080"/>
                </patternFill>
              </fill>
            </x14:dxf>
          </x14:cfRule>
          <xm:sqref>H90:L90</xm:sqref>
        </x14:conditionalFormatting>
        <x14:conditionalFormatting xmlns:xm="http://schemas.microsoft.com/office/excel/2006/main">
          <x14:cfRule type="containsText" priority="14" operator="containsText" id="{CF7EDDB7-2157-4E54-80CC-AC6AB6FBA5CD}">
            <xm:f>NOT(ISERROR(SEARCH("grau",H97)))</xm:f>
            <xm:f>"grau"</xm:f>
            <x14:dxf>
              <font>
                <color rgb="FF808080"/>
              </font>
              <fill>
                <patternFill>
                  <bgColor rgb="FF808080"/>
                </patternFill>
              </fill>
            </x14:dxf>
          </x14:cfRule>
          <xm:sqref>H97:L97</xm:sqref>
        </x14:conditionalFormatting>
        <x14:conditionalFormatting xmlns:xm="http://schemas.microsoft.com/office/excel/2006/main">
          <x14:cfRule type="containsText" priority="13" operator="containsText" id="{A15A7D79-1345-4D48-A805-61E375A492E8}">
            <xm:f>NOT(ISERROR(SEARCH("grau",H104)))</xm:f>
            <xm:f>"grau"</xm:f>
            <x14:dxf>
              <font>
                <color rgb="FF808080"/>
              </font>
              <fill>
                <patternFill>
                  <bgColor rgb="FF808080"/>
                </patternFill>
              </fill>
            </x14:dxf>
          </x14:cfRule>
          <xm:sqref>H104:L104</xm:sqref>
        </x14:conditionalFormatting>
        <x14:conditionalFormatting xmlns:xm="http://schemas.microsoft.com/office/excel/2006/main">
          <x14:cfRule type="containsText" priority="12" operator="containsText" id="{24D64CB9-06C8-4AB6-96E9-068B2C93B725}">
            <xm:f>NOT(ISERROR(SEARCH("grau",H111)))</xm:f>
            <xm:f>"grau"</xm:f>
            <x14:dxf>
              <font>
                <color rgb="FF808080"/>
              </font>
              <fill>
                <patternFill>
                  <bgColor rgb="FF808080"/>
                </patternFill>
              </fill>
            </x14:dxf>
          </x14:cfRule>
          <xm:sqref>H111:L111</xm:sqref>
        </x14:conditionalFormatting>
        <x14:conditionalFormatting xmlns:xm="http://schemas.microsoft.com/office/excel/2006/main">
          <x14:cfRule type="containsText" priority="11" operator="containsText" id="{04852FE4-12C5-447A-9DDA-1F52D59ECA2D}">
            <xm:f>NOT(ISERROR(SEARCH("grau",H118)))</xm:f>
            <xm:f>"grau"</xm:f>
            <x14:dxf>
              <font>
                <color rgb="FF808080"/>
              </font>
              <fill>
                <patternFill>
                  <bgColor rgb="FF808080"/>
                </patternFill>
              </fill>
            </x14:dxf>
          </x14:cfRule>
          <xm:sqref>H118:L118</xm:sqref>
        </x14:conditionalFormatting>
        <x14:conditionalFormatting xmlns:xm="http://schemas.microsoft.com/office/excel/2006/main">
          <x14:cfRule type="containsText" priority="10" operator="containsText" id="{32CED03D-F2D6-43BD-96A2-05A09463D7C0}">
            <xm:f>NOT(ISERROR(SEARCH("grau",H25)))</xm:f>
            <xm:f>"grau"</xm:f>
            <x14:dxf>
              <font>
                <strike val="0"/>
                <color rgb="FF808080"/>
              </font>
              <fill>
                <patternFill>
                  <bgColor rgb="FF808080"/>
                </patternFill>
              </fill>
            </x14:dxf>
          </x14:cfRule>
          <xm:sqref>H25:L29</xm:sqref>
        </x14:conditionalFormatting>
        <x14:conditionalFormatting xmlns:xm="http://schemas.microsoft.com/office/excel/2006/main">
          <x14:cfRule type="containsText" priority="9" operator="containsText" id="{10D13B80-F562-4D13-9416-2378CF067E36}">
            <xm:f>NOT(ISERROR(SEARCH("grau",H32)))</xm:f>
            <xm:f>"grau"</xm:f>
            <x14:dxf>
              <font>
                <strike val="0"/>
                <color rgb="FF808080"/>
              </font>
              <fill>
                <patternFill>
                  <bgColor rgb="FF808080"/>
                </patternFill>
              </fill>
            </x14:dxf>
          </x14:cfRule>
          <xm:sqref>H32:L34</xm:sqref>
        </x14:conditionalFormatting>
        <x14:conditionalFormatting xmlns:xm="http://schemas.microsoft.com/office/excel/2006/main">
          <x14:cfRule type="containsText" priority="7" operator="containsText" id="{3C7F9D6F-7348-475E-B111-5290B22399CB}">
            <xm:f>NOT(ISERROR(SEARCH("grau",H74)))</xm:f>
            <xm:f>"grau"</xm:f>
            <x14:dxf>
              <font>
                <strike val="0"/>
                <color rgb="FF808080"/>
              </font>
              <fill>
                <patternFill>
                  <bgColor rgb="FF808080"/>
                </patternFill>
              </fill>
            </x14:dxf>
          </x14:cfRule>
          <xm:sqref>H74:L78</xm:sqref>
        </x14:conditionalFormatting>
        <x14:conditionalFormatting xmlns:xm="http://schemas.microsoft.com/office/excel/2006/main">
          <x14:cfRule type="containsText" priority="6" operator="containsText" id="{68654830-C345-4A9E-B254-612F8050723F}">
            <xm:f>NOT(ISERROR(SEARCH("grau",H81)))</xm:f>
            <xm:f>"grau"</xm:f>
            <x14:dxf>
              <font>
                <strike val="0"/>
                <color rgb="FF808080"/>
              </font>
              <fill>
                <patternFill>
                  <bgColor rgb="FF808080"/>
                </patternFill>
              </fill>
            </x14:dxf>
          </x14:cfRule>
          <xm:sqref>H81:L88</xm:sqref>
        </x14:conditionalFormatting>
        <x14:conditionalFormatting xmlns:xm="http://schemas.microsoft.com/office/excel/2006/main">
          <x14:cfRule type="containsText" priority="5" operator="containsText" id="{86FD2B43-43C2-48F5-8A70-07B6CB777C51}">
            <xm:f>NOT(ISERROR(SEARCH("grau",H91)))</xm:f>
            <xm:f>"grau"</xm:f>
            <x14:dxf>
              <font>
                <strike val="0"/>
                <color rgb="FF808080"/>
              </font>
              <fill>
                <patternFill>
                  <bgColor rgb="FF808080"/>
                </patternFill>
              </fill>
            </x14:dxf>
          </x14:cfRule>
          <xm:sqref>H91:L95</xm:sqref>
        </x14:conditionalFormatting>
        <x14:conditionalFormatting xmlns:xm="http://schemas.microsoft.com/office/excel/2006/main">
          <x14:cfRule type="containsText" priority="4" operator="containsText" id="{5BC4E333-64F7-4B72-83BE-1046AF02BDCC}">
            <xm:f>NOT(ISERROR(SEARCH("grau",H98)))</xm:f>
            <xm:f>"grau"</xm:f>
            <x14:dxf>
              <font>
                <strike val="0"/>
                <color rgb="FF808080"/>
              </font>
              <fill>
                <patternFill>
                  <bgColor rgb="FF808080"/>
                </patternFill>
              </fill>
            </x14:dxf>
          </x14:cfRule>
          <xm:sqref>H98:L102</xm:sqref>
        </x14:conditionalFormatting>
        <x14:conditionalFormatting xmlns:xm="http://schemas.microsoft.com/office/excel/2006/main">
          <x14:cfRule type="containsText" priority="3" operator="containsText" id="{95C285D0-7ED5-42CE-B09E-275402939F55}">
            <xm:f>NOT(ISERROR(SEARCH("grau",H105)))</xm:f>
            <xm:f>"grau"</xm:f>
            <x14:dxf>
              <font>
                <strike val="0"/>
                <color rgb="FF808080"/>
              </font>
              <fill>
                <patternFill>
                  <bgColor rgb="FF808080"/>
                </patternFill>
              </fill>
            </x14:dxf>
          </x14:cfRule>
          <xm:sqref>H105:L109</xm:sqref>
        </x14:conditionalFormatting>
        <x14:conditionalFormatting xmlns:xm="http://schemas.microsoft.com/office/excel/2006/main">
          <x14:cfRule type="containsText" priority="2" operator="containsText" id="{1DCA7D83-58EB-4560-A7E1-5D14B8198110}">
            <xm:f>NOT(ISERROR(SEARCH("grau",H112)))</xm:f>
            <xm:f>"grau"</xm:f>
            <x14:dxf>
              <font>
                <strike val="0"/>
                <color rgb="FF808080"/>
              </font>
              <fill>
                <patternFill>
                  <bgColor rgb="FF808080"/>
                </patternFill>
              </fill>
            </x14:dxf>
          </x14:cfRule>
          <xm:sqref>H112:L116</xm:sqref>
        </x14:conditionalFormatting>
        <x14:conditionalFormatting xmlns:xm="http://schemas.microsoft.com/office/excel/2006/main">
          <x14:cfRule type="containsText" priority="1" operator="containsText" id="{A563CE49-0DFC-42E6-94DB-06696CC89F49}">
            <xm:f>NOT(ISERROR(SEARCH("grau",H119)))</xm:f>
            <xm:f>"grau"</xm:f>
            <x14:dxf>
              <font>
                <strike val="0"/>
                <color rgb="FF808080"/>
              </font>
              <fill>
                <patternFill>
                  <bgColor rgb="FF808080"/>
                </patternFill>
              </fill>
            </x14:dxf>
          </x14:cfRule>
          <xm:sqref>H119:L123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H9:L22 H111:L116 H24:L29 H31:L34 H73:L78 H80:L88 H90:L95 H97:L102 H104:L109 H118:L123 H36:L71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22" sqref="C22"/>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25" t="s">
        <v>79</v>
      </c>
      <c r="C2" s="125"/>
    </row>
    <row r="3" spans="2:5" ht="7.9" customHeight="1" x14ac:dyDescent="0.25">
      <c r="B3" s="8"/>
      <c r="C3" s="8"/>
    </row>
    <row r="4" spans="2:5" ht="55.9" customHeight="1" x14ac:dyDescent="0.25">
      <c r="B4" s="126" t="s">
        <v>44</v>
      </c>
      <c r="C4" s="126"/>
    </row>
    <row r="5" spans="2:5" ht="7.9" customHeight="1" x14ac:dyDescent="0.2">
      <c r="B5" s="9"/>
      <c r="C5" s="9"/>
    </row>
    <row r="6" spans="2:5" s="10" customFormat="1" ht="25.9" customHeight="1" x14ac:dyDescent="0.25">
      <c r="B6" s="61" t="s">
        <v>59</v>
      </c>
      <c r="C6" s="46" t="s">
        <v>82</v>
      </c>
    </row>
    <row r="7" spans="2:5" s="10" customFormat="1" ht="25.9" customHeight="1" x14ac:dyDescent="0.25">
      <c r="B7" s="61" t="s">
        <v>80</v>
      </c>
      <c r="C7" s="46" t="s">
        <v>83</v>
      </c>
    </row>
    <row r="8" spans="2:5" s="10" customFormat="1" ht="25.9" customHeight="1" x14ac:dyDescent="0.25">
      <c r="B8" s="60" t="s">
        <v>78</v>
      </c>
      <c r="C8" s="47" t="s">
        <v>239</v>
      </c>
    </row>
    <row r="9" spans="2:5" s="10" customFormat="1" ht="25.9" customHeight="1" x14ac:dyDescent="0.25">
      <c r="B9" s="53" t="s">
        <v>60</v>
      </c>
      <c r="C9" s="12" t="s">
        <v>15</v>
      </c>
    </row>
    <row r="10" spans="2:5" s="10" customFormat="1" ht="25.9" customHeight="1" x14ac:dyDescent="0.25">
      <c r="B10" s="11"/>
      <c r="C10" s="70"/>
      <c r="E10" s="62" t="s">
        <v>81</v>
      </c>
    </row>
    <row r="11" spans="2:5" s="10" customFormat="1" ht="25.9" customHeight="1" x14ac:dyDescent="0.25">
      <c r="B11" s="11"/>
      <c r="C11" s="69" t="s">
        <v>42</v>
      </c>
    </row>
    <row r="12" spans="2:5" s="10" customFormat="1" ht="25.9" customHeight="1" x14ac:dyDescent="0.25">
      <c r="B12" s="53" t="s">
        <v>61</v>
      </c>
      <c r="C12" s="64" t="s">
        <v>27</v>
      </c>
    </row>
    <row r="13" spans="2:5" s="10" customFormat="1" ht="25.9" customHeight="1" x14ac:dyDescent="0.25">
      <c r="B13" s="11"/>
      <c r="C13" s="64" t="s">
        <v>28</v>
      </c>
    </row>
    <row r="14" spans="2:5" s="10" customFormat="1" ht="25.9" customHeight="1" x14ac:dyDescent="0.25">
      <c r="B14" s="11"/>
      <c r="C14" s="64"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2022-11-15T08:55:44Z</dcterms:modified>
</cp:coreProperties>
</file>