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Checkliste!$1:$7</definedName>
    <definedName name="Print_Area" localSheetId="0">'Angaben zum Audit'!$A$1:$M$32</definedName>
    <definedName name="Print_Area" localSheetId="2">Checkliste!$A$1:$N$136</definedName>
    <definedName name="Print_Area" localSheetId="1">Maßnahmenplan!$A$1:$J$23</definedName>
    <definedName name="Print_Titles" localSheetId="2">Checkliste!$1:$7</definedName>
  </definedNames>
  <calcPr calcId="162913"/>
</workbook>
</file>

<file path=xl/calcChain.xml><?xml version="1.0" encoding="utf-8"?>
<calcChain xmlns="http://schemas.openxmlformats.org/spreadsheetml/2006/main">
  <c r="C15" i="7" l="1"/>
  <c r="B15" i="7" s="1"/>
  <c r="D15" i="7"/>
  <c r="C22" i="7" l="1"/>
  <c r="B22" i="7" s="1"/>
  <c r="D22" i="7"/>
  <c r="C95" i="7"/>
  <c r="B95" i="7" s="1"/>
  <c r="C93" i="7"/>
  <c r="B93" i="7" s="1"/>
  <c r="C94" i="7"/>
  <c r="D94" i="7" s="1"/>
  <c r="C96" i="7"/>
  <c r="D96" i="7" s="1"/>
  <c r="C43" i="7"/>
  <c r="B43" i="7" s="1"/>
  <c r="C44" i="7"/>
  <c r="B44" i="7" s="1"/>
  <c r="C45" i="7"/>
  <c r="B45" i="7" s="1"/>
  <c r="C46" i="7"/>
  <c r="B46" i="7" s="1"/>
  <c r="C47" i="7"/>
  <c r="B47" i="7" s="1"/>
  <c r="C48" i="7"/>
  <c r="B48" i="7" s="1"/>
  <c r="C49" i="7"/>
  <c r="D49" i="7" s="1"/>
  <c r="C50" i="7"/>
  <c r="D50" i="7" s="1"/>
  <c r="C51" i="7"/>
  <c r="B51" i="7" s="1"/>
  <c r="D47" i="7"/>
  <c r="C52" i="7"/>
  <c r="B52" i="7" s="1"/>
  <c r="C53" i="7"/>
  <c r="B53" i="7" s="1"/>
  <c r="C54" i="7"/>
  <c r="D54" i="7" s="1"/>
  <c r="C55" i="7"/>
  <c r="B55" i="7" s="1"/>
  <c r="C56" i="7"/>
  <c r="D56" i="7" s="1"/>
  <c r="C57" i="7"/>
  <c r="D57" i="7" s="1"/>
  <c r="C58" i="7"/>
  <c r="D58" i="7" s="1"/>
  <c r="C59" i="7"/>
  <c r="D59" i="7" s="1"/>
  <c r="C60" i="7"/>
  <c r="B60" i="7" s="1"/>
  <c r="C61" i="7"/>
  <c r="B61" i="7" s="1"/>
  <c r="C62" i="7"/>
  <c r="B62" i="7" s="1"/>
  <c r="C63" i="7"/>
  <c r="B63" i="7" s="1"/>
  <c r="C64" i="7"/>
  <c r="B64" i="7" s="1"/>
  <c r="C65" i="7"/>
  <c r="B65" i="7" s="1"/>
  <c r="C66" i="7"/>
  <c r="B66" i="7" s="1"/>
  <c r="C67" i="7"/>
  <c r="B67" i="7" s="1"/>
  <c r="C68" i="7"/>
  <c r="B68" i="7" s="1"/>
  <c r="C69" i="7"/>
  <c r="B69" i="7" s="1"/>
  <c r="C70" i="7"/>
  <c r="B70" i="7" s="1"/>
  <c r="C71" i="7"/>
  <c r="B71" i="7" s="1"/>
  <c r="C72" i="7"/>
  <c r="B72" i="7" s="1"/>
  <c r="D65" i="7"/>
  <c r="D66" i="7"/>
  <c r="D67" i="7"/>
  <c r="C73" i="7"/>
  <c r="B73" i="7" s="1"/>
  <c r="C74" i="7"/>
  <c r="B74" i="7" s="1"/>
  <c r="C75" i="7"/>
  <c r="D75" i="7" s="1"/>
  <c r="C76" i="7"/>
  <c r="B76" i="7" s="1"/>
  <c r="C77" i="7"/>
  <c r="B77" i="7" s="1"/>
  <c r="C78" i="7"/>
  <c r="D78" i="7" s="1"/>
  <c r="C14" i="7"/>
  <c r="B14" i="7" s="1"/>
  <c r="C16" i="7"/>
  <c r="B16" i="7" s="1"/>
  <c r="C17" i="7"/>
  <c r="B17" i="7" s="1"/>
  <c r="C18" i="7"/>
  <c r="B18" i="7" s="1"/>
  <c r="C19" i="7"/>
  <c r="B19" i="7" s="1"/>
  <c r="C20" i="7"/>
  <c r="B20" i="7" s="1"/>
  <c r="C21" i="7"/>
  <c r="D21" i="7" s="1"/>
  <c r="C23" i="7"/>
  <c r="B23" i="7" s="1"/>
  <c r="D48" i="7" l="1"/>
  <c r="D95" i="7"/>
  <c r="D46" i="7"/>
  <c r="D43" i="7"/>
  <c r="B94" i="7"/>
  <c r="D44" i="7"/>
  <c r="B96" i="7"/>
  <c r="B75" i="7"/>
  <c r="D51" i="7"/>
  <c r="B50" i="7"/>
  <c r="D93" i="7"/>
  <c r="D63" i="7"/>
  <c r="D61" i="7"/>
  <c r="B59" i="7"/>
  <c r="D55" i="7"/>
  <c r="D53" i="7"/>
  <c r="B49" i="7"/>
  <c r="B57" i="7"/>
  <c r="D64" i="7"/>
  <c r="B56" i="7"/>
  <c r="D45" i="7"/>
  <c r="D69" i="7"/>
  <c r="B58" i="7"/>
  <c r="B54" i="7"/>
  <c r="D62" i="7"/>
  <c r="D71" i="7"/>
  <c r="D68" i="7"/>
  <c r="D60" i="7"/>
  <c r="D52" i="7"/>
  <c r="D70" i="7"/>
  <c r="D74" i="7"/>
  <c r="D72" i="7"/>
  <c r="D73" i="7"/>
  <c r="D77" i="7"/>
  <c r="D76" i="7"/>
  <c r="D17" i="7"/>
  <c r="D14" i="7"/>
  <c r="B78" i="7"/>
  <c r="D16" i="7"/>
  <c r="D19" i="7"/>
  <c r="D18" i="7"/>
  <c r="D20" i="7"/>
  <c r="B21" i="7"/>
  <c r="D23" i="7"/>
  <c r="C13" i="7"/>
  <c r="B13" i="7" s="1"/>
  <c r="C24" i="7"/>
  <c r="B24" i="7" s="1"/>
  <c r="C25" i="7"/>
  <c r="B25" i="7" s="1"/>
  <c r="D25" i="7" l="1"/>
  <c r="D13" i="7"/>
  <c r="D24" i="7"/>
  <c r="C198" i="7"/>
  <c r="B198" i="7" s="1"/>
  <c r="C197" i="7"/>
  <c r="B197" i="7" s="1"/>
  <c r="C196" i="7"/>
  <c r="B196" i="7" s="1"/>
  <c r="C195" i="7"/>
  <c r="B195" i="7" s="1"/>
  <c r="C194" i="7"/>
  <c r="B194" i="7" s="1"/>
  <c r="C191" i="7"/>
  <c r="D191" i="7" s="1"/>
  <c r="C190" i="7"/>
  <c r="B190" i="7" s="1"/>
  <c r="C189" i="7"/>
  <c r="D189" i="7" s="1"/>
  <c r="C188" i="7"/>
  <c r="D188" i="7" s="1"/>
  <c r="C187" i="7"/>
  <c r="D187" i="7" s="1"/>
  <c r="C184" i="7"/>
  <c r="D184" i="7" s="1"/>
  <c r="C183" i="7"/>
  <c r="B183" i="7" s="1"/>
  <c r="C182" i="7"/>
  <c r="D182" i="7" s="1"/>
  <c r="C181" i="7"/>
  <c r="B181" i="7" s="1"/>
  <c r="C180" i="7"/>
  <c r="B180" i="7" s="1"/>
  <c r="C177" i="7"/>
  <c r="D177" i="7" s="1"/>
  <c r="C176" i="7"/>
  <c r="D176" i="7" s="1"/>
  <c r="C175" i="7"/>
  <c r="D175" i="7" s="1"/>
  <c r="C174" i="7"/>
  <c r="D174" i="7" s="1"/>
  <c r="C173" i="7"/>
  <c r="B173" i="7" s="1"/>
  <c r="C170" i="7"/>
  <c r="D170" i="7" s="1"/>
  <c r="C169" i="7"/>
  <c r="B169" i="7" s="1"/>
  <c r="C168" i="7"/>
  <c r="D168" i="7" s="1"/>
  <c r="C167" i="7"/>
  <c r="D167" i="7" s="1"/>
  <c r="C166" i="7"/>
  <c r="D166" i="7" s="1"/>
  <c r="C163" i="7"/>
  <c r="D163" i="7" s="1"/>
  <c r="C162" i="7"/>
  <c r="D162" i="7" s="1"/>
  <c r="C161" i="7"/>
  <c r="D161" i="7" s="1"/>
  <c r="C160" i="7"/>
  <c r="D160" i="7" s="1"/>
  <c r="C159" i="7"/>
  <c r="D159" i="7" s="1"/>
  <c r="C156" i="7"/>
  <c r="B156" i="7" s="1"/>
  <c r="C155" i="7"/>
  <c r="B155" i="7" s="1"/>
  <c r="C154" i="7"/>
  <c r="B154" i="7" s="1"/>
  <c r="C153" i="7"/>
  <c r="B153" i="7" s="1"/>
  <c r="C152" i="7"/>
  <c r="D152" i="7" s="1"/>
  <c r="C149" i="7"/>
  <c r="D149" i="7" s="1"/>
  <c r="C148" i="7"/>
  <c r="B148" i="7" s="1"/>
  <c r="C147" i="7"/>
  <c r="D147" i="7" s="1"/>
  <c r="C146" i="7"/>
  <c r="D146" i="7" s="1"/>
  <c r="C145" i="7"/>
  <c r="B145" i="7" s="1"/>
  <c r="C142" i="7"/>
  <c r="D142" i="7" s="1"/>
  <c r="C141" i="7"/>
  <c r="D141" i="7" s="1"/>
  <c r="C140" i="7"/>
  <c r="B140" i="7" s="1"/>
  <c r="C139" i="7"/>
  <c r="B139" i="7" s="1"/>
  <c r="C138" i="7"/>
  <c r="B138" i="7" s="1"/>
  <c r="B152" i="7" l="1"/>
  <c r="B163" i="7"/>
  <c r="B162" i="7"/>
  <c r="B170" i="7"/>
  <c r="D169" i="7"/>
  <c r="B174" i="7"/>
  <c r="B142" i="7"/>
  <c r="B149" i="7"/>
  <c r="B187" i="7"/>
  <c r="D153" i="7"/>
  <c r="B168" i="7"/>
  <c r="D173" i="7"/>
  <c r="D145" i="7"/>
  <c r="B167" i="7"/>
  <c r="D183" i="7"/>
  <c r="B176" i="7"/>
  <c r="D154" i="7"/>
  <c r="D140" i="7"/>
  <c r="B166" i="7"/>
  <c r="D139" i="7"/>
  <c r="D198" i="7"/>
  <c r="B189" i="7"/>
  <c r="B188" i="7"/>
  <c r="D197" i="7"/>
  <c r="D196" i="7"/>
  <c r="D195" i="7"/>
  <c r="D194" i="7"/>
  <c r="B191" i="7"/>
  <c r="D190" i="7"/>
  <c r="D181" i="7"/>
  <c r="B184" i="7"/>
  <c r="D180" i="7"/>
  <c r="B182" i="7"/>
  <c r="B175" i="7"/>
  <c r="B177" i="7"/>
  <c r="B161" i="7"/>
  <c r="B160" i="7"/>
  <c r="B159" i="7"/>
  <c r="D156" i="7"/>
  <c r="D155" i="7"/>
  <c r="B146" i="7"/>
  <c r="D148" i="7"/>
  <c r="B147" i="7"/>
  <c r="D138" i="7"/>
  <c r="B141" i="7"/>
  <c r="C11" i="7"/>
  <c r="B11" i="7" s="1"/>
  <c r="D11" i="7" l="1"/>
  <c r="C31" i="7" l="1"/>
  <c r="B31" i="7" s="1"/>
  <c r="C32" i="7"/>
  <c r="D32" i="7" s="1"/>
  <c r="C28" i="7"/>
  <c r="B28" i="7" s="1"/>
  <c r="C29" i="7"/>
  <c r="B29" i="7" s="1"/>
  <c r="C30" i="7"/>
  <c r="B30" i="7" s="1"/>
  <c r="D31" i="7" l="1"/>
  <c r="D28" i="7"/>
  <c r="B32" i="7"/>
  <c r="D29" i="7"/>
  <c r="D30" i="7"/>
  <c r="B2" i="7"/>
  <c r="B2" i="2"/>
  <c r="B2" i="1"/>
  <c r="C135" i="7" l="1"/>
  <c r="B135" i="7" s="1"/>
  <c r="C134" i="7"/>
  <c r="B134" i="7" s="1"/>
  <c r="C133" i="7"/>
  <c r="D133" i="7" s="1"/>
  <c r="C132" i="7"/>
  <c r="D132" i="7" s="1"/>
  <c r="C131" i="7"/>
  <c r="B131" i="7" s="1"/>
  <c r="C128" i="7"/>
  <c r="D128" i="7" s="1"/>
  <c r="C127" i="7"/>
  <c r="B127" i="7" s="1"/>
  <c r="C126" i="7"/>
  <c r="D126" i="7" s="1"/>
  <c r="C125" i="7"/>
  <c r="D125" i="7" s="1"/>
  <c r="C124" i="7"/>
  <c r="D124" i="7" s="1"/>
  <c r="C121" i="7"/>
  <c r="D121" i="7" s="1"/>
  <c r="C120" i="7"/>
  <c r="B120" i="7" s="1"/>
  <c r="C119" i="7"/>
  <c r="D119" i="7" s="1"/>
  <c r="C118" i="7"/>
  <c r="D118" i="7" s="1"/>
  <c r="C117" i="7"/>
  <c r="B117" i="7" s="1"/>
  <c r="C114" i="7"/>
  <c r="D114" i="7" s="1"/>
  <c r="C113" i="7"/>
  <c r="B113" i="7" s="1"/>
  <c r="C112" i="7"/>
  <c r="D112" i="7" s="1"/>
  <c r="C111" i="7"/>
  <c r="D111" i="7" s="1"/>
  <c r="C110" i="7"/>
  <c r="B110" i="7" s="1"/>
  <c r="C107" i="7"/>
  <c r="B107" i="7" s="1"/>
  <c r="C106" i="7"/>
  <c r="B106" i="7" s="1"/>
  <c r="C105" i="7"/>
  <c r="D105" i="7" s="1"/>
  <c r="C104" i="7"/>
  <c r="D104" i="7" s="1"/>
  <c r="C103" i="7"/>
  <c r="B103" i="7" s="1"/>
  <c r="C100" i="7"/>
  <c r="D100" i="7" s="1"/>
  <c r="C99" i="7"/>
  <c r="B99" i="7" s="1"/>
  <c r="C98" i="7"/>
  <c r="D98" i="7" s="1"/>
  <c r="C97" i="7"/>
  <c r="D97" i="7" s="1"/>
  <c r="C92" i="7"/>
  <c r="B92" i="7" s="1"/>
  <c r="B98" i="7" l="1"/>
  <c r="B114" i="7"/>
  <c r="B118" i="7"/>
  <c r="B126" i="7"/>
  <c r="B97" i="7"/>
  <c r="B105" i="7"/>
  <c r="B121" i="7"/>
  <c r="B125" i="7"/>
  <c r="B133" i="7"/>
  <c r="B100" i="7"/>
  <c r="B104" i="7"/>
  <c r="B112" i="7"/>
  <c r="B128" i="7"/>
  <c r="B124" i="7"/>
  <c r="B132" i="7"/>
  <c r="B111" i="7"/>
  <c r="B119" i="7"/>
  <c r="D92" i="7"/>
  <c r="D99" i="7"/>
  <c r="D135" i="7"/>
  <c r="D131" i="7"/>
  <c r="D134" i="7"/>
  <c r="D127" i="7"/>
  <c r="D117" i="7"/>
  <c r="D120" i="7"/>
  <c r="D110" i="7"/>
  <c r="D113" i="7"/>
  <c r="D107" i="7"/>
  <c r="D103" i="7"/>
  <c r="D106" i="7"/>
  <c r="C88" i="7" l="1"/>
  <c r="B88" i="7" s="1"/>
  <c r="C87" i="7"/>
  <c r="B87" i="7" s="1"/>
  <c r="D88" i="7" l="1"/>
  <c r="D87" i="7"/>
  <c r="C89" i="7"/>
  <c r="D89" i="7" s="1"/>
  <c r="C86" i="7"/>
  <c r="D86" i="7" s="1"/>
  <c r="C82" i="7"/>
  <c r="D82" i="7" s="1"/>
  <c r="C81" i="7"/>
  <c r="D81" i="7" s="1"/>
  <c r="C79" i="7"/>
  <c r="D79" i="7" s="1"/>
  <c r="C80" i="7"/>
  <c r="D80" i="7" s="1"/>
  <c r="C39" i="7"/>
  <c r="B39" i="7" s="1"/>
  <c r="C38" i="7"/>
  <c r="B38" i="7" s="1"/>
  <c r="C37" i="7"/>
  <c r="D37" i="7" s="1"/>
  <c r="C36" i="7"/>
  <c r="D36" i="7" s="1"/>
  <c r="B89" i="7" l="1"/>
  <c r="B86" i="7"/>
  <c r="B82" i="7"/>
  <c r="B81" i="7"/>
  <c r="B79" i="7"/>
  <c r="B80" i="7"/>
  <c r="D38" i="7"/>
  <c r="D39" i="7"/>
  <c r="B37" i="7"/>
  <c r="B36" i="7"/>
  <c r="C35" i="7" l="1"/>
  <c r="C42" i="7"/>
  <c r="C85" i="7"/>
  <c r="C10" i="7"/>
  <c r="C12" i="7"/>
  <c r="D35" i="7" l="1"/>
  <c r="B35" i="7"/>
  <c r="D42" i="7"/>
  <c r="B42" i="7"/>
  <c r="D10" i="7"/>
  <c r="B10" i="7"/>
  <c r="D85" i="7"/>
  <c r="B85" i="7"/>
  <c r="D12" i="7"/>
  <c r="B12" i="7"/>
</calcChain>
</file>

<file path=xl/sharedStrings.xml><?xml version="1.0" encoding="utf-8"?>
<sst xmlns="http://schemas.openxmlformats.org/spreadsheetml/2006/main" count="574" uniqueCount="271">
  <si>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</si>
  <si>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</si>
  <si>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</si>
  <si>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</si>
  <si>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</si>
  <si>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</si>
  <si>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</si>
  <si>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</si>
  <si>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</si>
  <si>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</si>
  <si>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</si>
  <si>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</si>
  <si>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</si>
  <si>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</si>
  <si>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</si>
  <si>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</si>
  <si>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</si>
  <si>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</si>
  <si>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</si>
  <si>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</si>
  <si>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</si>
  <si>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</si>
  <si>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</si>
  <si>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</si>
  <si>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</si>
  <si>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</si>
  <si>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</si>
  <si>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</si>
  <si>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</si>
  <si>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</si>
  <si>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</si>
  <si>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</si>
  <si>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</si>
  <si>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</si>
  <si>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</si>
  <si>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</si>
  <si>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</si>
  <si>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</si>
  <si>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</si>
  <si>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</si>
  <si>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</si>
  <si>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</si>
  <si>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</si>
  <si>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</si>
  <si>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</si>
  <si>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</si>
  <si>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</si>
  <si>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</si>
  <si>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</si>
  <si>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</si>
  <si>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</si>
  <si>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</si>
  <si>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</si>
  <si>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</si>
  <si>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</si>
  <si>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</si>
  <si>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</si>
  <si>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</si>
  <si>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</si>
  <si>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</si>
  <si>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</si>
  <si>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</si>
  <si>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</si>
  <si>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</si>
  <si>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</si>
  <si>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7.</t>
  </si>
  <si>
    <t>8.</t>
  </si>
  <si>
    <t>9.</t>
  </si>
  <si>
    <t>10.</t>
  </si>
  <si>
    <t>11.</t>
  </si>
  <si>
    <t>Titel der Checkliste:</t>
  </si>
  <si>
    <t>Einstellungen</t>
  </si>
  <si>
    <t>Betriebsname:</t>
  </si>
  <si>
    <t>&lt;- Hier nichts eintragen</t>
  </si>
  <si>
    <t>dd.mm.yyyy</t>
  </si>
  <si>
    <t>zzzzzz</t>
  </si>
  <si>
    <t>Aktuelle Anzahl Tiere</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</si>
  <si>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</si>
  <si>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</si>
  <si>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</si>
  <si>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</si>
  <si>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</si>
  <si>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</si>
  <si>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r>
      <t>OK?</t>
    </r>
    <r>
      <rPr>
        <vertAlign val="superscript"/>
        <sz val="10"/>
        <color theme="1"/>
        <rFont val="Arial"/>
        <family val="2"/>
      </rPr>
      <t>1</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</si>
  <si>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</si>
  <si>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</si>
  <si>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</si>
  <si>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</si>
  <si>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</si>
  <si>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</si>
  <si>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</si>
  <si>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</si>
  <si>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</si>
  <si>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</si>
  <si>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</si>
  <si>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</si>
  <si>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 xml:space="preserve">Die an eine ANG bzw. BiB geknüpften Auflagen werden eingehalten. </t>
  </si>
  <si>
    <t>Alle festgelegten Korrekturmaßnahmen wurden fristgerecht und wirksam umgesetzt.</t>
  </si>
  <si>
    <t>Der Systemteilnehmer erkennt die Nutzungsbedingungen und Vorgaben des Labelgebers an.</t>
  </si>
  <si>
    <t>Abgleich des Betriebsbeschreibungsbogens, ggf. Korrektur bei betrieblichen Veränderungen.</t>
  </si>
  <si>
    <t>n. a.</t>
  </si>
  <si>
    <t>RL Zert 2024
3.3</t>
  </si>
  <si>
    <r>
      <t>Nachweis über einen gültigen Vertrag mit der Zertifizierungsgesellschaft wird im</t>
    </r>
    <r>
      <rPr>
        <b/>
        <sz val="10"/>
        <color rgb="FF000000"/>
        <rFont val="Arial"/>
        <family val="2"/>
      </rPr>
      <t xml:space="preserve"> → Betriebsbeschreibungbogen</t>
    </r>
    <r>
      <rPr>
        <sz val="10"/>
        <color rgb="FF000000"/>
        <rFont val="Arial"/>
        <family val="2"/>
      </rPr>
      <t xml:space="preserve"> bestätigt.</t>
    </r>
  </si>
  <si>
    <t>RL Zert 2024
3.2</t>
  </si>
  <si>
    <r>
      <t xml:space="preserve">Nachweis wird im  </t>
    </r>
    <r>
      <rPr>
        <b/>
        <sz val="10"/>
        <color rgb="FF000000"/>
        <rFont val="Arial"/>
        <family val="2"/>
      </rPr>
      <t>→ Betriebsbeschreibungbogen</t>
    </r>
    <r>
      <rPr>
        <sz val="10"/>
        <color rgb="FF000000"/>
        <rFont val="Arial"/>
        <family val="2"/>
      </rPr>
      <t xml:space="preserve"> bestätigt.
Dieser enthält u.a. die Datenschutzerklärung und eine Einwilligung zur Dateneinsicht durch den DTSchB.</t>
    </r>
  </si>
  <si>
    <t>RL Zert 2024
6.4.2</t>
  </si>
  <si>
    <t xml:space="preserve">Prüfung des vorangegangenen Auditberichts und der darin festgehaltenen Korrekturmaßnahmen zur Abstellung der Abweichungen. </t>
  </si>
  <si>
    <t>RL Zert 2024
6</t>
  </si>
  <si>
    <r>
      <t xml:space="preserve">Keine ANG/BiB vorhanden = </t>
    </r>
    <r>
      <rPr>
        <b/>
        <sz val="10"/>
        <color rgb="FF000000"/>
        <rFont val="Arial"/>
        <family val="2"/>
      </rPr>
      <t>n. a.</t>
    </r>
  </si>
  <si>
    <t>2.3</t>
  </si>
  <si>
    <t>Die Anforderungen bezüglich der Meldepflicht werden erfüllt.</t>
  </si>
  <si>
    <t>2.5</t>
  </si>
  <si>
    <t xml:space="preserve">Die Eigenkontrolle wurde alle 12 Monate durchgeführt und dokumentiert. </t>
  </si>
  <si>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</si>
  <si>
    <t xml:space="preserve">Für Abweichungen, die in der TSL-Eigenkontrolle festgestellt wurden, sind Korrekturmaßnahmen und Fristen dokumentiert. </t>
  </si>
  <si>
    <t>Prüfung der letzten TSL-Eigenkontrolle</t>
  </si>
  <si>
    <t xml:space="preserve">Festgelegte Korrekturmaßnahmen aus der TSL-Eigenkontrolle wurden fristgerecht umgesetzt und dokumentiert. </t>
  </si>
  <si>
    <t>4.7</t>
  </si>
  <si>
    <t>Ein gültiger Bestandsbetreuungsvertrag mit einem Tierarzt liegt vor.</t>
  </si>
  <si>
    <t xml:space="preserve">Aktuelle Besuchsprotokolle des Tierarztes liegen vor.
</t>
  </si>
  <si>
    <r>
      <t xml:space="preserve">Der Bestand muss mindestens 2x pro Jahr durch den betreuenden Tierarzt untersucht und der Tierhalter muss in Fragen der Hygiene, Impfprophylaxe und Gesunderhaltung beraten werden. Die Besuche müssen mind. 3 Monate auseinander liegen. Ein Besuchsprotokoll ist anzufertigen (z. B. </t>
    </r>
    <r>
      <rPr>
        <b/>
        <sz val="10"/>
        <color rgb="FF000000"/>
        <rFont val="Arial"/>
        <family val="2"/>
      </rPr>
      <t>→ MU 10.1</t>
    </r>
    <r>
      <rPr>
        <sz val="10"/>
        <color rgb="FF000000"/>
        <rFont val="Arial"/>
        <family val="2"/>
      </rPr>
      <t>)</t>
    </r>
  </si>
  <si>
    <t>Die Begehungsprotokolle werden tagesaktuell geführt und liegen auf dem Betrieb zur Einsicht bereit.</t>
  </si>
  <si>
    <t>3.2</t>
  </si>
  <si>
    <t>Alle notwendigen Aufzeichnungen und Dokumente für eine Berechnung des Warenflusses (Tierzu- und -abgänge) liegen zur Einsicht bereit vor.</t>
  </si>
  <si>
    <t>Alle Schweine müssen auf allen Stufen in den Lieferpapieren und Rechnungen immer eindeutig mit Bezug auf das Tierschutzlabel „Für Mehr Tierschutz“ gekennzeichnet werden.</t>
  </si>
  <si>
    <t>Die Konformität von zugekauften Mastläufern ist nachgewiesen.</t>
  </si>
  <si>
    <r>
      <t>Durch die Kopie des aktuellen Konformitätszertifikats des Lieferanten der betreffenden Tiere und durch Kennzeichnung der Tiere auf warenbegleitenden Dokumenten nachzuweisen.
Eine Wareneingangsprüfung zur Prüfung der Anforderungen ist bei Annahme der Mastläufer kontinuierlich vom Mäster durchzuführen und zu dokumentieren.
Konformität von zugekauften Mastläufern ist nicht nachgewiesen =</t>
    </r>
    <r>
      <rPr>
        <b/>
        <sz val="10"/>
        <color rgb="FF000000"/>
        <rFont val="Arial"/>
        <family val="2"/>
      </rPr>
      <t xml:space="preserve"> K.O.</t>
    </r>
  </si>
  <si>
    <t>Aus den Dokumenten ist die Plausibilität der Tierbewegungen ableitbar.</t>
  </si>
  <si>
    <r>
      <t xml:space="preserve">Plausibilität der Tierbewegungen ist nicht ableitbar =  </t>
    </r>
    <r>
      <rPr>
        <b/>
        <sz val="10"/>
        <color rgb="FF000000"/>
        <rFont val="Arial"/>
        <family val="2"/>
      </rPr>
      <t>K.O.</t>
    </r>
  </si>
  <si>
    <t>2</t>
  </si>
  <si>
    <t>Die gesetzlichen Vorgaben werden augenscheinlich eingehalten.</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</si>
  <si>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</si>
  <si>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2.6</t>
  </si>
  <si>
    <t xml:space="preserve">Der Betriebsleiter bzw. die für die Tierhaltung hauptverantwortliche Person hat die nötige Sachkunde. </t>
  </si>
  <si>
    <t>Überprüfung der Sachkunde gemäß RL Mastschweine, Kap. 2.6.</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</si>
  <si>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</si>
  <si>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</si>
  <si>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2.7</t>
  </si>
  <si>
    <t>Der Betriebsleiter bzw. die für die Tierhaltung hauptverantwortliche Person nimmt alle 2 Kalenderjahre an einer Fortbildung mit den Themenbereichen Tierverhalten, Tierschutz u./o. Tierhaltung von Mastschweinen teil.</t>
  </si>
  <si>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</si>
  <si>
    <t>3.1</t>
  </si>
  <si>
    <r>
      <t xml:space="preserve">Kombinationen verschiedener Produktionsstandards einer Nutzungsart innerhalb eines teilnehmenden Betriebs ohne Vorliegen einer ANG durch den DTSchB = </t>
    </r>
    <r>
      <rPr>
        <b/>
        <sz val="10"/>
        <color indexed="8"/>
        <rFont val="Arial"/>
        <family val="2"/>
      </rPr>
      <t>K.O.</t>
    </r>
  </si>
  <si>
    <t>Bei Parallelhaltung: Die Bedingungen für eine ANG werden eingehalten.</t>
  </si>
  <si>
    <t>Zugang zu allen Betriebseinheiten (sofern nicht in der ANG abweichend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</si>
  <si>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Bei Parallelhaltung: Tiere, welche unter einem anderen Standard als dem TSL-System gehalten werden, werden nicht mit dem TSL vermarktet.</t>
  </si>
  <si>
    <t>Tiere der Einstiegsstufe werden nicht als Tiere aus der Premiumstufe vermarktet.</t>
  </si>
  <si>
    <r>
      <t xml:space="preserve">Vermarktung von Tieren der Einstiegsstufe als Tiere der Premiumstufe = </t>
    </r>
    <r>
      <rPr>
        <b/>
        <sz val="10"/>
        <color indexed="8"/>
        <rFont val="Arial"/>
        <family val="2"/>
      </rPr>
      <t>K.O.</t>
    </r>
  </si>
  <si>
    <t>4.1</t>
  </si>
  <si>
    <t>Die max. Bestandsobergrenze wird eingehalten.</t>
  </si>
  <si>
    <r>
      <t xml:space="preserve">&gt; 3.000 Mastschweineplätze = </t>
    </r>
    <r>
      <rPr>
        <b/>
        <sz val="10"/>
        <color rgb="FF000000"/>
        <rFont val="Arial"/>
        <family val="2"/>
      </rPr>
      <t xml:space="preserve">K.O. </t>
    </r>
  </si>
  <si>
    <t>4.2</t>
  </si>
  <si>
    <t>Die Tiere weisen keine erkennbaren Zeichen auf, die auf eine Störung des Allgemeinbefindens des GesamtBestands hinweisen.</t>
  </si>
  <si>
    <t>z. B. Verletzungen, Lahmheiten, Immobilität, Apathie, Anzeichen von Schmerzen, Abmagerung, Symptome von Infektionserkrankungen, Abweichungen vom Normalverhalten</t>
  </si>
  <si>
    <t>Bei Störungen des Allgemeinbefindens werden wirksame Gegenmaßnahmen ergriffen und protokolliert.</t>
  </si>
  <si>
    <t>Protokolle des Tierhalters mit den aufgeführten Gegenmaßnahmen, die durchgeführt wurden, prüfen sowie die Dokumentation über Entwicklung der Situation.</t>
  </si>
  <si>
    <t>4.3</t>
  </si>
  <si>
    <t xml:space="preserve">Auf die Einstallung kupierter Schweine wird verzichtet. </t>
  </si>
  <si>
    <r>
      <t>Wenn der Betrieb vor dem 01.01.2018 erstzertifiziert wurde: Es werden Schweine eingestallt/gehalten, denen mehr als 1/3 der Schwanzlänge kupiert wurde u./o. es wird nicht in mindestens einer Gruppe das Halten von Schweinen mit unkupierten Schwänzen erprobt =</t>
    </r>
    <r>
      <rPr>
        <b/>
        <sz val="10"/>
        <color rgb="FF000000"/>
        <rFont val="Arial"/>
        <family val="2"/>
      </rPr>
      <t xml:space="preserve"> K.O</t>
    </r>
    <r>
      <rPr>
        <sz val="10"/>
        <color rgb="FF000000"/>
        <rFont val="Arial"/>
        <family val="2"/>
      </rPr>
      <t xml:space="preserve">.
Wenn der Betrieb seit dem 01.01.2021 erstzertifiziert wurde: Es werden Schweine mit kupierten Schwänzen eingestallt/gehalten = </t>
    </r>
    <r>
      <rPr>
        <b/>
        <sz val="10"/>
        <color rgb="FF000000"/>
        <rFont val="Arial"/>
        <family val="2"/>
      </rPr>
      <t>K.O.</t>
    </r>
  </si>
  <si>
    <t>4.4</t>
  </si>
  <si>
    <t>Die Buchten sind so ausgestaltet, dass sie den Schweinen eine Trennung von Liege- und Kotbereich ermöglichen.</t>
  </si>
  <si>
    <t>Im Falle einer Strukturierung der Bucht durch eine erhöhte Ebene: Die Fläche der erhöhten Ebene ist max. zu 50 % an das vorgeschriebene Platzangebot angerechnet und macht nicht mehr als 40 % der gesamten nutzbaren Fläche aus.</t>
  </si>
  <si>
    <t>4.5</t>
  </si>
  <si>
    <r>
      <t xml:space="preserve">Überprüfung der Futtermittellieferscheine und ggfls. Deklarationen der Inhaltstoffe der Futtermischungen oder Überprüfung von VLOG-Zertifikaten oder Bio-Zertifikaten.
Einsatz von GVO-haltigem Futtermittel = </t>
    </r>
    <r>
      <rPr>
        <b/>
        <sz val="10"/>
        <color rgb="FF000000"/>
        <rFont val="Arial"/>
        <family val="2"/>
      </rPr>
      <t>K.O.</t>
    </r>
  </si>
  <si>
    <t>Das Tier-Fressplatz-Verhältnis entspricht den Anforderungen.</t>
  </si>
  <si>
    <t xml:space="preserve">Tier-Fressplatz-Verhältnis rationiert: 1:1; ad lib. (trocken): max. 3:1 (in Gruppen mit bis zu 29 Tieren) oder max. 4:1 (in Gruppen ab 30 Tieren; ad lib. (Brei): 8:1.  </t>
  </si>
  <si>
    <t>Jeder Fressplatz ist frei zugänglich und breit genug.</t>
  </si>
  <si>
    <t>Dem Tier muss es möglich sein, eine physiologische Körperhaltung einzunehmen.</t>
  </si>
  <si>
    <t>Jede Bucht verfügt über mind. 2 funktionsfähige Tränken.</t>
  </si>
  <si>
    <t>Mind. eine Tränke ist gänzlich getrennt vom Futtertrog/Futterautomaten in einem Abstand von mind. 1 m platziert.</t>
  </si>
  <si>
    <t>Das Verhältnis von Tieren zu offenen Tränkeplätzen entspricht den Anforderungen.</t>
  </si>
  <si>
    <t xml:space="preserve">Max. 36 Tiere pro offener Tränkeplatz </t>
  </si>
  <si>
    <t>Je Bucht ist mind. eine offene Tränke vorhanden.</t>
  </si>
  <si>
    <t>4.6</t>
  </si>
  <si>
    <t>Die Schadgaskonzentrationen sind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</si>
  <si>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</si>
  <si>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Bei Ammoniak-Werten über 10 ppm werden mit dem DTSchB Maßnahmen besprochen.</t>
  </si>
  <si>
    <t>z. B. Überprüfung durch Stallklimaexperten</t>
  </si>
  <si>
    <t>Funktionsfähige Einrichtungen zur Luftkühlung oder andere Kühlungsmöglichkeiten sind vorhanden.</t>
  </si>
  <si>
    <t xml:space="preserve">z. B. Wasservernebelung durch Hochdruck/Besprühung.
Eine automatische Regelung muss vorhanden sein, z. B. durch einen Temperatur- oder Luftfeuchtigkeitssensor.
In Ställen mit Auslauf muss eine aktive Kühlmöglichkeit durch Sprüheinrichtung/Duschen, Suhlen oder Ähnliches im Auslauf vorhanden sein. 
Eine automatische Regelung muss vorhanden sein, z. B. durch einen Temperatursensor. Im Stall müssen in diesem Fall keine zusätzlichen Einrichtungen zur Luftkühlung festinstalliert sein. </t>
  </si>
  <si>
    <t>Die Kühlungsmöglichkeiten werden bei Bedarf eingesetzt.</t>
  </si>
  <si>
    <t>vor allem im Sommerhalbjahr (Anfang April bis Ende Oktober)</t>
  </si>
  <si>
    <t>4.8</t>
  </si>
  <si>
    <t>Schweine, die durch eine Verletzung oder Erkrankung sichtbar in ihrem Allgemeinbefinden gestört sind, oder Einzeltiere, die nicht in der Lage sind, selbstständig ausreichend Wasser u./o. Futter aufzunehmen, werden in Krankenbuchten abgesondert, entsprechend versorgt und/oder behandelt oder tierschutzgerecht getötet.</t>
  </si>
  <si>
    <t>Es sind ausreichend Krankenbuchten vorhanden.</t>
  </si>
  <si>
    <t>Räumlich getrennt von den Mastbuchten; entsprechend den Anforderungen an Mastbuchten sofern nicht weiter geregelt; für mind. 4 % des Bestands. 
Außenklima muss nicht vorgesehen sein. 
Als Krankenbucht für Tiere mit nicht-infektiösen Erkrankungen bzw. Verletzungen ist auch eine Abtrennung eines Teilbereichs der Buchten zulässig.</t>
  </si>
  <si>
    <t>Krankenbuchten sind als solche gekennzeichnet.</t>
  </si>
  <si>
    <t>Krankenbuchten sind in mind. 2/3 der geforderten Fläche (Liegebereich) eingestreut.</t>
  </si>
  <si>
    <t xml:space="preserve">Die Schweine müssen gleichzeitig im Liegebereich liegen können. Die Menge an Stroh muss ausreichend sein, um einen direkten Kontakt zwischen dem Tier und dem Boden zu verhindern. </t>
  </si>
  <si>
    <t>Tränken und Futter in den Krankenbuchten sind jederzeit für alle Tiere erreichbar.</t>
  </si>
  <si>
    <t xml:space="preserve">Am staatlichen Antibiotikamonitoring wird teilgenommen und es wird Einsicht in die Aufzeichnungen gewährt. </t>
  </si>
  <si>
    <t>Sollte ein Betrieb aufgrund seiner zu niedrigen Bestandstierzahl nicht am staatlichen Antibiotikamonitoring teilnehmen können, muss er stattdessen Einsicht in seine Daten der QS-Antibiotika-Datenbank gewähren. Sollte der Betrieb an keinem offiziellen Antibiotikamonitoring teilnehmen, ist er verpflichtet, in die Behandlungsdokumentation des Tierarztes (Anwendungs- und Abgabebelege) Einblick zu gewähren.</t>
  </si>
  <si>
    <t xml:space="preserve">Antibiotika werden nur nach tierärztlicher Indikation und nicht zur Prophylaxe eingesetzt. </t>
  </si>
  <si>
    <t>Antibiotika, die bei &gt; 30 % der Tiere angewendet werden sollen, werden nur nach Resistenztest angewendet.</t>
  </si>
  <si>
    <t>Sollte es erforderlich sein, aus Tierschutzgründen eine Behandlung im Sinne einer Notfalltherapie einzuleiten, bevor das Ergebnis des Resistenztests vorliegt, so muss dennoch im Nachgang ein Resistenztest durchgeführt werden. 
Die Notwendigkeit einer solchen Notfallbehandlung ist explizit und nachvollziehbar zu dokumentieren.</t>
  </si>
  <si>
    <t>Auf Reserveantibiotika für die Humanmedizin wird verzichtet.</t>
  </si>
  <si>
    <t>Reserveantibiotika für die Humanmedizin: Cephalosporine der 3. und 4. Generation und Fluorchinolone und Polypeptid-Antibiotika, siehe Richtlinie Anhang 9.1
Sie dürfen ausnahmsweise nur im Falle eines Therapienotstands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Resistenztests vorliegt, so muss dennoch im Nachgang ein Resistenztest durchgeführt werden. 
Die Notwendigkeit einer solchen Notfallbehandlung ist explizit und nachvollziehbar zu dokumentieren.</t>
  </si>
  <si>
    <t>5.1</t>
  </si>
  <si>
    <t>Schweine in Betrieben, die seit dem 01.01.2021 zertfiziert wurden, werden ausschließlich in Außenklimaställen gehalten.</t>
  </si>
  <si>
    <t>Als Außenklimaställe gelten Ställe mit einer weitgehend ungedämmten Gebäudehülle mit luft- und lichtdurchlässigen Außenwandbauteilen, welche den Schweinen Zugang zu verschiedenen Klimazonen und Außenklimareizen ermöglichen. Die Stalleinheiten müssen dabei an mind. einer Seite überwiegend offen (mind. zu 50 %) sein, um die Kriterien eines Außenklimastalles zu erfüllen. Das Dach des Stalles kann wärmegedämmt sein. Außenklimaställe müssen außerdem frei belüftet sein und im Falle hoher Temperaturen durch Zusatzlüftungen ergänzt werden.
Auch Ställe mit Auslauf werden als Außenklimaställe gerechnet.</t>
  </si>
  <si>
    <t xml:space="preserve">Falls Außenklimastall zertifiziert seit 01.01.2021: Der Boden ist entweder planbefestig oder verfügt über Teilspalten. </t>
  </si>
  <si>
    <t>Voll perforierte Stallsysteme sind nicht erlaubt</t>
  </si>
  <si>
    <t>Falls Außenklimastall zertifiziert seit 01.01.2021:  Es gibt unterschiedliche Klimazonen zur Etablierung von Funktionsbereichen.</t>
  </si>
  <si>
    <t>Falls Außenklimastall zertifiziert seit 01.01.2021:  Der Liegebereich ist zugluftfrei, planbefestigt, flächendeckend eingestreut und trocken.</t>
  </si>
  <si>
    <t xml:space="preserve">Flächendeckend bedeutet, dass auch bei inhomogener Verteilung der Einstreu die Gesamtmenge für eine Bedeckung des Liegebereichs ausreicht. Zum Trockenhalten darf der Liegebereich ein leichtes Gefälle u./o. eine Drainage aufweisen (Perforationsanteil max. 3 %). </t>
  </si>
  <si>
    <t>Falls Außenklimastall zertifiziert seit 01.01.2021: Der Aufenthaltsbereich der Tiere grenzt direkt an die Offenfront.</t>
  </si>
  <si>
    <t>Ein Kontrollgang (Breite max. 1,2 m) zwischen den Öffnungsflächen und dem Aufenthaltsbereich der Tiere ist zulässig.</t>
  </si>
  <si>
    <t xml:space="preserve">Falls Außenklimastall zertifiziert seit 01.01.2021: Die offenen Seitenflächen sind dauerhaft geöffnet. </t>
  </si>
  <si>
    <t>Ein Verschluss darf zeitweise ausschließlich durch ein Windbrechnetz erfolgen, wenn die Witterungsverhältnisse die Tiergesundheit beeinträchtigen könnten. 
Die Zeit und Dauer des Verschlusses ist in allen Fällen mit Angabe des Grundes zu dokumentieren. 
Das Windbrechnetz muss dabei jederzeit luft- und lichtdurchlässig sein.</t>
  </si>
  <si>
    <t>5.2</t>
  </si>
  <si>
    <t>Die Mindestplatzanforderungen sind eingehalten.</t>
  </si>
  <si>
    <t xml:space="preserve">Für Betriebe, die seit dem 01.01.2021 erstzertifziert wurden:
&lt; 50 kg       0,65 m² je Tier                                                                    50-120 kg   1,30  m² je Tier                                                                        &gt; 120 kg     2,10  m² je Tier  
Für Betriebe, die bis zum 31.12.2020 erstzertifziert wurden:
&lt; 40 kg      0,55 m² je Tier                                                                    40-120 kg  1,10  m² je Tier                                                                        &gt; 120 kg    1,60  m² je Tier                                                       </t>
  </si>
  <si>
    <t>Die Mindestplatzanforderungen für den Liegebereich sind eingehalten.</t>
  </si>
  <si>
    <t>Nur relevant für Betriebe, die seit dem 01.01.2021 erstzertfiziert wurden:
&lt; 50 kg      0,25 m² je Tier
50-120 kg  0,60 m² je Tier
&gt; 120 kg    0,90 m² je Tier 
Die Bemessung des Liegebereiches erfolgt grundsätzlich exklusive evtl. Einrichtungen, 
d. h., den Tieren müssen die vorgegebenen Flächenmaße als Liegefläche uneingeschränkt zur Verfügung stehen.</t>
  </si>
  <si>
    <t>5.3</t>
  </si>
  <si>
    <t>Es wird ausreichend geeignetes organisches Material in Raufen oder anderen Behältnissen zur freien Verfügung angeboten.</t>
  </si>
  <si>
    <t>z. B. Stroh, Heu, Miscanthus, auch in Pelletform. Das Beschäftigungsmaterial muss in einem Verhältnis von max. 12 Tieren pro Beschäftigungsplatz an den Raufen oder anderen Behältnissen angeboten werden.
Falls im Liegebereich flächendeckend Stroh eingestreut wird, ist die Bereitstellung von weiteren Beschäftigungsmaterialien nicht verpflichtend.</t>
  </si>
  <si>
    <t>Es wird ausreichend weiteres geeignetes organisches Material zur Beschäftigung angeboten.</t>
  </si>
  <si>
    <t>z. B. aufgehängte Hanfseile, aufgehängte Weichholzbalken, Hebelbalken aus Weichholz. 
Verhältnis von max. 12 Tieren pro Beschäftigungsmaterial oder -platz .</t>
  </si>
  <si>
    <t>Das Beschäftigungsmaterial wird so angeboten, dass es von den Tieren am Boden bearbeitet werden kann.</t>
  </si>
  <si>
    <t>Es sind immer mind. 3 verschiedene organische kau- und abschluckbare Materialien auf dem Betrieb vorrätig, die nicht dem üblicherweise zur Verfügung stehenden langfaserigen Beschäftigungsmaterial entsprechen.</t>
  </si>
  <si>
    <t xml:space="preserve">Im Notfall wird weiteres kau- und abschluckbares organische Material angeboten. </t>
  </si>
  <si>
    <t>5.4</t>
  </si>
  <si>
    <t>Den Tieren ist eine Möglichkeit zum Scheuern  gegeben.</t>
  </si>
  <si>
    <t>z. B. in Form von Bürsten, Scheuerbaum oder angerauter aber verletzungssicherer Fläche (Fußmatten)</t>
  </si>
  <si>
    <t>7.1</t>
  </si>
  <si>
    <t>Bei mehr als 5 % der Tiere mit kurzen Schwänzen u./o. schweren Schwanzverletzungen im Betrieb nimmt der Mäster umgehend eine Beratung durch den DTSchB in Anspruch.</t>
  </si>
  <si>
    <t xml:space="preserve">Als Bemessungsgrundlage zählt die Anzahl der Mastläufer, die mit intaktem Schwanz in die Mast eingestallt werden. Eine schwere Schwanzverletzung liegt vor, wenn der Schwanz offene Verletzungen (d. h. größere Kratzer), vereiterte Wunden, subkutane Eiterherde oder nekrotische Veränderungen aufweist.
Bei Grenzwertüberschreitung: Nachweis über die erfolgte Beratung muss vorliegen und Gegenmaßnahmen müssen dokumentiert werden. </t>
  </si>
  <si>
    <t>7.2</t>
  </si>
  <si>
    <t>Bei Tierverlusten von &gt; 3 % pro Durchgang oder bei kontinuierlicher Belegung halbjährlich wird der bestandsbetreuende Tierarzt eingeschaltet, werden die Verluste dem DTSchB gemeldet und Gegenmaßnahmen ergriffen.</t>
  </si>
  <si>
    <t>Bei Grenzwertüberschreitung: Abprüfen anhand des Bestandsregisters;
Nachweis über erfolgte Beratung und über Benachrichtigung des DTSchB sowie Dokumentation der Gegenmaßnahmen müssen vorliegen.</t>
  </si>
  <si>
    <t>7.3</t>
  </si>
  <si>
    <t>Bei mittel- bis hochgradigen Lungenbefunden bei &gt; 20 % des Durchgangs oder bei kontinuierlicher Belegung halbjährlich wird der bestandsbetreuende Tierarzt eingeschaltet und Gegenmaßnahmen werden ergriffen.</t>
  </si>
  <si>
    <t>Bei Grenzwertüberschreitung: Nachweis über die erfolgte Beratung muss vorliegen und Gegenmaßnahmen müssen dokumentiert werden.</t>
  </si>
  <si>
    <t>7.4</t>
  </si>
  <si>
    <t>Bei verworfenen Lebern aufgrund von pathologischen Veränderungen bei &gt; 20 %  der Tiere des Durchgangs oder bei kontinuierlicher Belegung halbjährlich wird der bestandsbetreuende Tierarzt eingeschaltet und Gegenmaßnahmen werden ergriffen.</t>
  </si>
  <si>
    <t>8.1.1</t>
  </si>
  <si>
    <t>Mastläufer: Der Transport ist so geplant, dass die Transportstrecke nicht mehr als 200 km beträgt.</t>
  </si>
  <si>
    <t>Berechnung der geplanten Transportstrecke</t>
  </si>
  <si>
    <t>Mastläufer: Der Transport ist so geplant, dass die Transportdauer 4 h nicht überschreitet.</t>
  </si>
  <si>
    <t>Berechnung der geplanten Transportdauer
Der Transport beginnt mit dem Beladen des ersten Tieres auf dem Herkunftsbetrieb und endet mit der Ankunft am Mastbetrieb.</t>
  </si>
  <si>
    <t>8.1.2</t>
  </si>
  <si>
    <t>Mastläufer: Beim Entladen erfolgt eine Dokumentation der Kontrolle, ob die Transportfahrzeuge flächendeckend eingestreut sind.</t>
  </si>
  <si>
    <r>
      <t xml:space="preserve">Dokumentation muss vorliegen 
(z. B. </t>
    </r>
    <r>
      <rPr>
        <b/>
        <sz val="10"/>
        <rFont val="Arial"/>
        <family val="2"/>
      </rPr>
      <t>→MU 10.3</t>
    </r>
    <r>
      <rPr>
        <sz val="10"/>
        <rFont val="Arial"/>
        <family val="2"/>
      </rPr>
      <t>).</t>
    </r>
  </si>
  <si>
    <t>Mastläufer: Beim Entladen erfoglt eine Dokumentation der Kontrolle, ob das Treiben der Tiere ohne schmerzinduzierendes Treiben erfolgt.</t>
  </si>
  <si>
    <r>
      <t xml:space="preserve">Das Treiben beim Entladen der Tiere muss ruhig und unter Nutzung des Herdentriebes erfolgen. Schmerzinduzierendes Treiben (z. B. Einsatz von elektrischen Treibstöcken, Schlägen) ist verboten.
</t>
    </r>
    <r>
      <rPr>
        <sz val="10"/>
        <rFont val="Arial"/>
        <family val="2"/>
      </rPr>
      <t xml:space="preserve">Dokumentation muss vorliegen
(z. B. </t>
    </r>
    <r>
      <rPr>
        <b/>
        <sz val="10"/>
        <rFont val="Arial"/>
        <family val="2"/>
      </rPr>
      <t>→MU 10.3</t>
    </r>
    <r>
      <rPr>
        <sz val="10"/>
        <rFont val="Arial"/>
        <family val="2"/>
      </rPr>
      <t>).</t>
    </r>
  </si>
  <si>
    <t>8.2.1</t>
  </si>
  <si>
    <t>Schlachtschweine: Der Transport ist so geplant, dass die Transportstrecke nicht mehr als 200 km beträgt.</t>
  </si>
  <si>
    <t>Schlachtschweine: Der Transport ist so geplant, dass die Transportdauer 4 h nicht überschreitet.</t>
  </si>
  <si>
    <t>Berechnung der geplanten Transportdauer
Der Transport beginnt mit dem Beladen des ersten TSL-Tieres auf dem Mastbetrieb und endet mit der Ankunft am Schlachtunternehmen.</t>
  </si>
  <si>
    <t>8.2.2</t>
  </si>
  <si>
    <t>Schlachtschweine: Beim Aufladen erfolgt eine Dokumentation der Kontrolle, ob die Transportfahrzeuge flächendeckend eingestreut sind.</t>
  </si>
  <si>
    <r>
      <t xml:space="preserve">Dokumentation muss vorliegen, 
(z. B. </t>
    </r>
    <r>
      <rPr>
        <b/>
        <sz val="10"/>
        <rFont val="Arial"/>
        <family val="2"/>
      </rPr>
      <t>→MU 10.4</t>
    </r>
    <r>
      <rPr>
        <sz val="10"/>
        <rFont val="Arial"/>
        <family val="2"/>
      </rPr>
      <t>)</t>
    </r>
  </si>
  <si>
    <r>
      <t xml:space="preserve">Schlachtschweine: Beim Aufladen erfolgt eine Dokumentation der Kontrolle, ob die Außentemperatur </t>
    </r>
    <r>
      <rPr>
        <u/>
        <sz val="10"/>
        <color rgb="FF000000"/>
        <rFont val="Arial"/>
        <family val="2"/>
      </rPr>
      <t>&lt;</t>
    </r>
    <r>
      <rPr>
        <sz val="10"/>
        <color rgb="FF000000"/>
        <rFont val="Arial"/>
        <family val="2"/>
      </rPr>
      <t xml:space="preserve"> 30°C ist bzw. die  Transportfahrzeuge mit einer funktionsfähigen Klimaanlage ausgestattet sind.</t>
    </r>
  </si>
  <si>
    <r>
      <t xml:space="preserve">Dokumentation muss vorliegen, 
z. B. </t>
    </r>
    <r>
      <rPr>
        <b/>
        <sz val="10"/>
        <rFont val="Arial"/>
        <family val="2"/>
      </rPr>
      <t>→MU 10.4</t>
    </r>
  </si>
  <si>
    <t>Schlachtschweine: Beim Aufladen erfoglt eine Dokumentation der Kontrolle, ob das Treiben der Tiere ohne schmerzinduzierendes Treiben erfolgt.</t>
  </si>
  <si>
    <r>
      <t xml:space="preserve">Das Treiben beim Entladen der Tiere muss ruhig und unter Nutzung des Herdentriebes erfolgen. Schmerzinduzierendes Treiben (z. B. Einsatz von elektrischen Treibstöcken, Schläge) ist verboten.
</t>
    </r>
    <r>
      <rPr>
        <sz val="10"/>
        <rFont val="Arial"/>
        <family val="2"/>
      </rPr>
      <t>Dokumentation mit  muss vorliegen, 
z. B. →</t>
    </r>
    <r>
      <rPr>
        <b/>
        <sz val="10"/>
        <rFont val="Arial"/>
        <family val="2"/>
      </rPr>
      <t>MU 10.4</t>
    </r>
  </si>
  <si>
    <t>2. Anforderungen an den Betrieb zur Teilnahme am Tierschutzlabel-System</t>
  </si>
  <si>
    <t>3. Allgemeine Anforderungen an den tierhaltenden Betrieb</t>
  </si>
  <si>
    <t>4. Allgemeine Anforderungen an den tierhaltenden Bereich</t>
  </si>
  <si>
    <t>5. Tierbezogene Kriterien (TBK)</t>
  </si>
  <si>
    <t>6. Anforderungen an den Transport</t>
  </si>
  <si>
    <t>Mastschwein</t>
  </si>
  <si>
    <r>
      <t>Gültig a</t>
    </r>
    <r>
      <rPr>
        <sz val="8"/>
        <rFont val="Arial"/>
        <family val="2"/>
      </rPr>
      <t>b: 01.01.2024</t>
    </r>
    <r>
      <rPr>
        <sz val="8"/>
        <color theme="1"/>
        <rFont val="Arial"/>
        <family val="2"/>
      </rPr>
      <t xml:space="preserve">
*Übergangsfrist für Bestandsbetriebe (Zertifizierung vor 01.01.; </t>
    </r>
    <r>
      <rPr>
        <sz val="8"/>
        <rFont val="Arial"/>
        <family val="2"/>
      </rPr>
      <t xml:space="preserve">s. Richtlinie Mastschwein, Kap. 1.2): </t>
    </r>
    <r>
      <rPr>
        <sz val="8"/>
        <color theme="1"/>
        <rFont val="Arial"/>
        <family val="2"/>
      </rPr>
      <t>Erfassung von Abweichungen ab 01.01., Berücksichtigung in Risikoeinstufung ab 01.07.</t>
    </r>
  </si>
  <si>
    <t>2x pro Tag Kontrolle des Gesundheitszustandes durch den Tierbetreuer (geschult nach Kap. 2.6). Werden Tiere beobachtet, die Krankheitssysmptome zeigen (z. B. zittern, in der Bewegung eingeschränkt sind oder nicht selbstständig ausreichend Wasser u./o. Futter aufnehmen können), verletzt sind (z. B. blutende Wunden, Lahmheiten) oder Anzeichen für eine inadäquate Umgebungstemperatur zeigen (in Haufenlage liegen, zittern, hecheln), sind Gegenmaßnahmen einzuleiten und dies ist mit Angabe des Zustands und der eingeleiteten Gegenmaßnahmen zu protokollieren.</t>
  </si>
  <si>
    <t>Die Vorgabe zur GVO-freien Fütterung wird eingehalten.</t>
  </si>
  <si>
    <t>Meldung von Zertifikatsentzügen / melde- u./o.  anzeigepflichtigen Tierkrankheiten und damit zusammenhängende behördliche Anordnungen / Veränderungen am oder auf dem Betrieb / Sabotagen / Einbrüchen an den DTSchB</t>
  </si>
  <si>
    <t>Meldung von Zertifikatsentzügen / melde- u./o.  anzeigepflichtigen Tierkrankheiten und damit zusammenhängende behördliche Anordnungen / Veränderungen am oder auf dem Betrieb / Sabotagen / Einbrüchen / Brandvorfällen an den DTSchB</t>
  </si>
  <si>
    <t>Die Anforderungen bezüglich der Meldepflicht werden erfüllt.*</t>
  </si>
  <si>
    <t>Es findet keine Parallelhaltung statt bzw. es liegt eine ANG für "ausnahmsweise gestattete Parallelhaltung" vor.</t>
  </si>
  <si>
    <r>
      <t>Vermarktung von Tieren aus einer Tierhaltung, deren Anforderungen nicht den TSL-Anforderungen entsprechen =</t>
    </r>
    <r>
      <rPr>
        <b/>
        <sz val="10"/>
        <color indexed="8"/>
        <rFont val="Arial"/>
        <family val="2"/>
      </rPr>
      <t xml:space="preserve"> K.O. </t>
    </r>
  </si>
  <si>
    <t>Notfall bedeutet, wenn Schwanz-, Ohren- oder Flankenbeißen auftreten oder schon erste Anzeichen davon beobachtet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</si>
</sst>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theme="1"/>
      <name val="Arial"/>
      <family val="2"/>
    </font>
    <font>
      <sz val="10"/>
      <color rgb="FF000000"/>
      <name val="Arial"/>
      <family val="2"/>
    </font>
    <font>
      <b/>
      <sz val="10"/>
      <color rgb="FF000000"/>
      <name val="Arial"/>
      <family val="2"/>
    </font>
    <font>
      <sz val="10"/>
      <color indexed="8"/>
      <name val="Arial"/>
      <family val="2"/>
    </font>
    <font>
      <b/>
      <sz val="10"/>
      <color indexed="8"/>
      <name val="Arial"/>
      <family val="2"/>
    </font>
    <font>
      <b/>
      <sz val="10"/>
      <name val="Arial"/>
      <family val="2"/>
    </font>
    <font>
      <u/>
      <sz val="10"/>
      <color rgb="FF000000"/>
      <name val="Arial"/>
      <family val="2"/>
    </font>
    <font>
      <sz val="8"/>
      <name val="Arial"/>
      <family val="2"/>
    </font>
    <font>
      <sz val="10"/>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FFFF"/>
        <bgColor rgb="FF000000"/>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auto="1"/>
      </bottom>
      <diagonal/>
    </border>
  </borders>
  <cellStyleXfs count="2">
    <xf numFmtId="0" fontId="0" fillId="0" borderId="0"/>
    <xf numFmtId="0" fontId="17" fillId="4" borderId="11" applyNumberFormat="0" applyAlignment="0" applyProtection="0"/>
  </cellStyleXfs>
  <cellXfs count="200">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2" xfId="1" applyFill="1" applyBorder="1" applyAlignment="1" applyProtection="1">
      <alignment horizontal="center" vertical="center"/>
      <protection locked="0"/>
    </xf>
    <xf numFmtId="0" fontId="17" fillId="0" borderId="13"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wrapText="1"/>
      <protection locked="0"/>
    </xf>
    <xf numFmtId="0" fontId="29" fillId="0" borderId="0"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6" fillId="0" borderId="2" xfId="0" applyFont="1" applyBorder="1" applyAlignment="1" applyProtection="1">
      <alignment horizontal="left"/>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1" fillId="0" borderId="3" xfId="0" applyFont="1" applyBorder="1" applyAlignment="1" applyProtection="1">
      <alignment horizontal="center"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wrapText="1"/>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20" fillId="0" borderId="18" xfId="0" applyNumberFormat="1" applyFont="1" applyBorder="1" applyAlignment="1" applyProtection="1">
      <alignment horizontal="left" vertical="center" wrapText="1"/>
    </xf>
    <xf numFmtId="0" fontId="22" fillId="0" borderId="18" xfId="0" applyFont="1" applyBorder="1" applyAlignment="1" applyProtection="1">
      <alignment horizontal="left" vertical="center" wrapText="1"/>
    </xf>
    <xf numFmtId="0" fontId="22" fillId="0" borderId="18" xfId="0" applyFont="1" applyBorder="1" applyAlignment="1" applyProtection="1">
      <alignment vertical="center" wrapText="1"/>
    </xf>
    <xf numFmtId="49" fontId="20" fillId="0" borderId="19" xfId="0" applyNumberFormat="1"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19" xfId="0" applyFont="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19" xfId="0" applyFont="1" applyBorder="1" applyAlignment="1" applyProtection="1">
      <alignment horizontal="left" vertical="center" wrapText="1"/>
    </xf>
    <xf numFmtId="0" fontId="21" fillId="0" borderId="0" xfId="0" applyNumberFormat="1" applyFont="1" applyBorder="1" applyAlignment="1" applyProtection="1">
      <alignment horizontal="left" vertical="center"/>
    </xf>
    <xf numFmtId="165" fontId="21" fillId="0" borderId="0" xfId="0" applyNumberFormat="1" applyFont="1" applyBorder="1" applyAlignment="1" applyProtection="1">
      <alignment horizontal="center" vertical="center"/>
    </xf>
    <xf numFmtId="0" fontId="21" fillId="0" borderId="0" xfId="0" applyNumberFormat="1" applyFont="1" applyBorder="1" applyAlignment="1" applyProtection="1">
      <alignment horizontal="center" vertical="center"/>
    </xf>
    <xf numFmtId="0" fontId="29" fillId="0" borderId="0" xfId="0" applyNumberFormat="1" applyFont="1" applyBorder="1" applyAlignment="1" applyProtection="1">
      <alignment horizontal="left" vertical="center"/>
    </xf>
    <xf numFmtId="165" fontId="29" fillId="0" borderId="0" xfId="0" applyNumberFormat="1" applyFont="1" applyBorder="1" applyAlignment="1" applyProtection="1">
      <alignment horizontal="center" vertical="center"/>
    </xf>
    <xf numFmtId="0" fontId="29" fillId="0" borderId="0" xfId="0" applyNumberFormat="1" applyFont="1" applyBorder="1" applyAlignment="1" applyProtection="1">
      <alignment horizontal="center" vertical="center"/>
    </xf>
    <xf numFmtId="49" fontId="22" fillId="0" borderId="19" xfId="0" applyNumberFormat="1" applyFont="1" applyBorder="1" applyAlignment="1" applyProtection="1">
      <alignment horizontal="left" vertical="center" wrapText="1"/>
    </xf>
    <xf numFmtId="0" fontId="20" fillId="0" borderId="19" xfId="0" applyFont="1" applyBorder="1" applyAlignment="1" applyProtection="1">
      <alignment vertical="center" wrapText="1"/>
    </xf>
    <xf numFmtId="0" fontId="22" fillId="7" borderId="19" xfId="0" applyFont="1" applyFill="1" applyBorder="1" applyAlignment="1" applyProtection="1">
      <alignment horizontal="left" vertical="center" wrapText="1"/>
    </xf>
    <xf numFmtId="0" fontId="20" fillId="7" borderId="19" xfId="0" applyFont="1" applyFill="1" applyBorder="1" applyAlignment="1" applyProtection="1">
      <alignment vertical="center" wrapText="1"/>
    </xf>
    <xf numFmtId="49" fontId="22" fillId="0" borderId="20" xfId="0" applyNumberFormat="1"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22" fillId="0" borderId="20" xfId="0" applyFont="1" applyBorder="1" applyAlignment="1" applyProtection="1">
      <alignment vertical="center" wrapText="1"/>
    </xf>
    <xf numFmtId="0" fontId="9" fillId="2" borderId="1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49" fontId="24" fillId="0" borderId="21" xfId="0" applyNumberFormat="1" applyFont="1" applyFill="1" applyBorder="1" applyAlignment="1" applyProtection="1">
      <alignment vertical="center" wrapText="1"/>
    </xf>
    <xf numFmtId="0" fontId="24" fillId="0" borderId="21" xfId="0" applyNumberFormat="1" applyFont="1" applyFill="1" applyBorder="1" applyAlignment="1" applyProtection="1">
      <alignment vertical="center" wrapText="1"/>
    </xf>
    <xf numFmtId="49" fontId="24"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49" fontId="22" fillId="0" borderId="18" xfId="0" applyNumberFormat="1" applyFont="1" applyBorder="1" applyAlignment="1" applyProtection="1">
      <alignment vertical="center" wrapText="1"/>
    </xf>
    <xf numFmtId="49" fontId="22" fillId="0" borderId="19" xfId="0" applyNumberFormat="1" applyFont="1" applyBorder="1" applyAlignment="1" applyProtection="1">
      <alignment vertical="center" wrapText="1"/>
    </xf>
    <xf numFmtId="49" fontId="22" fillId="0" borderId="20" xfId="0" applyNumberFormat="1" applyFont="1" applyBorder="1" applyAlignment="1" applyProtection="1">
      <alignment vertical="center" wrapText="1"/>
    </xf>
    <xf numFmtId="0" fontId="22" fillId="6" borderId="20" xfId="0" applyFont="1" applyFill="1" applyBorder="1" applyAlignment="1" applyProtection="1">
      <alignment vertical="center" wrapText="1"/>
    </xf>
    <xf numFmtId="0" fontId="20" fillId="6" borderId="20" xfId="0" applyFont="1" applyFill="1" applyBorder="1" applyAlignment="1" applyProtection="1">
      <alignment vertical="center" wrapText="1"/>
    </xf>
    <xf numFmtId="0" fontId="22" fillId="6" borderId="19" xfId="0" applyFont="1" applyFill="1" applyBorder="1" applyAlignment="1" applyProtection="1">
      <alignment vertical="center" wrapText="1"/>
    </xf>
    <xf numFmtId="0" fontId="20" fillId="6" borderId="19" xfId="0" applyFont="1" applyFill="1" applyBorder="1" applyAlignment="1" applyProtection="1">
      <alignment vertical="center" wrapText="1"/>
    </xf>
  </cellXfs>
  <cellStyles count="2">
    <cellStyle name="Eingabe" xfId="1" builtinId="20"/>
    <cellStyle name="Standard" xfId="0" builtinId="0"/>
  </cellStyles>
  <dxfs count="357">
    <dxf>
      <protection locked="1" hidden="0"/>
    </dxf>
    <dxf>
      <protection locked="1" hidden="0"/>
    </dxf>
    <dxf>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6"/>
      <tableStyleElement type="headerRow" dxfId="355"/>
      <tableStyleElement type="totalRow" dxfId="354"/>
      <tableStyleElement type="firstColumn" dxfId="353"/>
      <tableStyleElement type="lastColumn" dxfId="352"/>
      <tableStyleElement type="firstRowStripe" dxfId="351"/>
      <tableStyleElement type="secondRowStripe" dxfId="350"/>
      <tableStyleElement type="firstColumnStripe" dxfId="349"/>
      <tableStyleElement type="secondColumnStripe" dxfId="348"/>
    </tableStyle>
    <tableStyle name="TSL_1" pivot="0" count="9">
      <tableStyleElement type="wholeTable" dxfId="347"/>
      <tableStyleElement type="headerRow" dxfId="346"/>
      <tableStyleElement type="totalRow" dxfId="345"/>
      <tableStyleElement type="firstColumn" dxfId="344"/>
      <tableStyleElement type="lastColumn" dxfId="343"/>
      <tableStyleElement type="firstRowStripe" dxfId="342"/>
      <tableStyleElement type="secondRowStripe" dxfId="341"/>
      <tableStyleElement type="firstColumnStripe" dxfId="340"/>
      <tableStyleElement type="secondColumnStripe" dxfId="339"/>
    </tableStyle>
  </tableStyles>
  <colors>
    <mruColors>
      <color rgb="FFFFC000"/>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5" totalsRowShown="0" headerRowDxfId="273" dataDxfId="272" tableBorderDxfId="299">
  <autoFilter ref="B9:M25"/>
  <tableColumns count="12">
    <tableColumn id="1" name="Lfd. Nr" dataDxfId="11">
      <calculatedColumnFormula>CONCATENATE("1.",Prüfkriterien_1[[#This Row],[Hilfsspalte_Num]])</calculatedColumnFormula>
    </tableColumn>
    <tableColumn id="2" name="Hilfsspalte_Num" dataDxfId="10">
      <calculatedColumnFormula>ROW()-ROW(Prüfkriterien_1[[#Headers],[Hilfsspalte_Kom]])</calculatedColumnFormula>
    </tableColumn>
    <tableColumn id="12" name="Hilfsspalte_Kom" dataDxfId="9">
      <calculatedColumnFormula>(Prüfkriterien_1[Hilfsspalte_Num]+10)/10</calculatedColumnFormula>
    </tableColumn>
    <tableColumn id="3" name="Kapitel_x000a_Richtlinie" dataDxfId="8"/>
    <tableColumn id="4" name="Kriterium" dataDxfId="7"/>
    <tableColumn id="5" name="Erläuterung / _x000a_Durchführungshinweis" dataDxfId="6"/>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23:M128" totalsRowShown="0" headerRowDxfId="153" dataDxfId="152" tableBorderDxfId="290">
  <autoFilter ref="B123:M128"/>
  <tableColumns count="12">
    <tableColumn id="1" name="Spalte1" dataDxfId="165">
      <calculatedColumnFormula>CONCATENATE("10.",Prüfkriterien_10[[#This Row],[Spalte2]])</calculatedColumnFormula>
    </tableColumn>
    <tableColumn id="2" name="Spalte2" dataDxfId="164">
      <calculatedColumnFormula>ROW()-ROW(Prüfkriterien_10[[#Headers],[Spalte3]])</calculatedColumnFormula>
    </tableColumn>
    <tableColumn id="3" name="Spalte3" dataDxfId="163">
      <calculatedColumnFormula>(Prüfkriterien_10[Spalte2]+100)/10</calculatedColumnFormula>
    </tableColumn>
    <tableColumn id="4" name="Spalte4" dataDxfId="162"/>
    <tableColumn id="5" name="Spalte5" dataDxfId="161"/>
    <tableColumn id="6" name="Spalte6" dataDxfId="160"/>
    <tableColumn id="7" name="Spalte7" dataDxfId="159"/>
    <tableColumn id="8" name="Spalte8" dataDxfId="158"/>
    <tableColumn id="9" name="Spalte9" dataDxfId="157"/>
    <tableColumn id="10" name="Spalte10" dataDxfId="156"/>
    <tableColumn id="11" name="Spalte11" dataDxfId="155"/>
    <tableColumn id="12" name="Spalte12" dataDxfId="15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30:M135" totalsRowShown="0" headerRowDxfId="139" dataDxfId="138" tableBorderDxfId="289">
  <autoFilter ref="B130:M135"/>
  <tableColumns count="12">
    <tableColumn id="1" name="Spalte1" dataDxfId="151">
      <calculatedColumnFormula>CONCATENATE("11.",Prüfkriterien_11[[#This Row],[Spalte2]])</calculatedColumnFormula>
    </tableColumn>
    <tableColumn id="2" name="Spalte2" dataDxfId="150">
      <calculatedColumnFormula>ROW()-ROW(Prüfkriterien_11[[#Headers],[Spalte3]])</calculatedColumnFormula>
    </tableColumn>
    <tableColumn id="3" name="Spalte3" dataDxfId="149">
      <calculatedColumnFormula>(Prüfkriterien_11[Spalte2]+110)/10</calculatedColumnFormula>
    </tableColumn>
    <tableColumn id="4" name="Spalte4" dataDxfId="148"/>
    <tableColumn id="5" name="Spalte5" dataDxfId="147"/>
    <tableColumn id="6" name="Spalte6" dataDxfId="146"/>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37:M142" totalsRowShown="0" headerRowDxfId="125" dataDxfId="124" tableBorderDxfId="288">
  <autoFilter ref="B137:M142"/>
  <tableColumns count="12">
    <tableColumn id="1" name="Spalte1" dataDxfId="137">
      <calculatedColumnFormula>CONCATENATE("12.",Prüfkriterien_1113[[#This Row],[Spalte2]])</calculatedColumnFormula>
    </tableColumn>
    <tableColumn id="2" name="Spalte2" dataDxfId="136">
      <calculatedColumnFormula>ROW()-ROW(Prüfkriterien_1113[[#Headers],[Spalte3]])</calculatedColumnFormula>
    </tableColumn>
    <tableColumn id="3" name="Spalte3" dataDxfId="135">
      <calculatedColumnFormula>(Prüfkriterien_1113[Spalte2]+120)/10</calculatedColumnFormula>
    </tableColumn>
    <tableColumn id="4" name="Spalte4" dataDxfId="134"/>
    <tableColumn id="5" name="Spalte5" dataDxfId="133"/>
    <tableColumn id="6" name="Spalte6" dataDxfId="132"/>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13.xml><?xml version="1.0" encoding="utf-8"?>
<table xmlns="http://schemas.openxmlformats.org/spreadsheetml/2006/main" id="13" name="Prüfkriterien_111314" displayName="Prüfkriterien_111314" ref="B144:M149" totalsRowShown="0" headerRowDxfId="111" dataDxfId="110" tableBorderDxfId="287">
  <autoFilter ref="B144:M149"/>
  <tableColumns count="12">
    <tableColumn id="1" name="Spalte1" dataDxfId="123">
      <calculatedColumnFormula>CONCATENATE("13.",Prüfkriterien_111314[[#This Row],[Spalte2]])</calculatedColumnFormula>
    </tableColumn>
    <tableColumn id="2" name="Spalte2" dataDxfId="122">
      <calculatedColumnFormula>ROW()-ROW(Prüfkriterien_111314[[#Headers],[Spalte3]])</calculatedColumnFormula>
    </tableColumn>
    <tableColumn id="3" name="Spalte3" dataDxfId="121">
      <calculatedColumnFormula>(Prüfkriterien_111314[Spalte2]+130)/10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14.xml><?xml version="1.0" encoding="utf-8"?>
<table xmlns="http://schemas.openxmlformats.org/spreadsheetml/2006/main" id="14" name="Prüfkriterien_111315" displayName="Prüfkriterien_111315" ref="B151:M156" totalsRowShown="0" headerRowDxfId="97" dataDxfId="96" tableBorderDxfId="286">
  <autoFilter ref="B151:M156"/>
  <tableColumns count="12">
    <tableColumn id="1" name="Spalte1" dataDxfId="109">
      <calculatedColumnFormula>CONCATENATE("14.",Prüfkriterien_111315[[#This Row],[Spalte2]])</calculatedColumnFormula>
    </tableColumn>
    <tableColumn id="2" name="Spalte2" dataDxfId="108">
      <calculatedColumnFormula>ROW()-ROW(Prüfkriterien_111315[[#Headers],[Spalte3]])</calculatedColumnFormula>
    </tableColumn>
    <tableColumn id="3" name="Spalte3" dataDxfId="107">
      <calculatedColumnFormula>(Prüfkriterien_111315[Spalte2]+140)/10</calculatedColumnFormula>
    </tableColumn>
    <tableColumn id="4" name="Spalte4" dataDxfId="106"/>
    <tableColumn id="5" name="Spalte5" dataDxfId="105"/>
    <tableColumn id="6" name="Spalte6" dataDxfId="104"/>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15.xml><?xml version="1.0" encoding="utf-8"?>
<table xmlns="http://schemas.openxmlformats.org/spreadsheetml/2006/main" id="15" name="Prüfkriterien_111316" displayName="Prüfkriterien_111316" ref="B158:M163" totalsRowShown="0" headerRowDxfId="83" dataDxfId="82" tableBorderDxfId="285">
  <autoFilter ref="B158:M163"/>
  <tableColumns count="12">
    <tableColumn id="1" name="Spalte1" dataDxfId="95">
      <calculatedColumnFormula>CONCATENATE("15.",Prüfkriterien_111316[[#This Row],[Spalte2]])</calculatedColumnFormula>
    </tableColumn>
    <tableColumn id="2" name="Spalte2" dataDxfId="94">
      <calculatedColumnFormula>ROW()-ROW(Prüfkriterien_111316[[#Headers],[Spalte3]])</calculatedColumnFormula>
    </tableColumn>
    <tableColumn id="3" name="Spalte3" dataDxfId="93">
      <calculatedColumnFormula>(Prüfkriterien_111316[Spalte2]+150)/10</calculatedColumnFormula>
    </tableColumn>
    <tableColumn id="4" name="Spalte4" dataDxfId="92"/>
    <tableColumn id="5" name="Spalte5" dataDxfId="91"/>
    <tableColumn id="6" name="Spalte6" dataDxfId="90"/>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ables/table16.xml><?xml version="1.0" encoding="utf-8"?>
<table xmlns="http://schemas.openxmlformats.org/spreadsheetml/2006/main" id="16" name="Prüfkriterien_111317" displayName="Prüfkriterien_111317" ref="B165:M170" totalsRowShown="0" headerRowDxfId="69" dataDxfId="68" tableBorderDxfId="284">
  <autoFilter ref="B165:M170"/>
  <tableColumns count="12">
    <tableColumn id="1" name="Spalte1" dataDxfId="81">
      <calculatedColumnFormula>CONCATENATE("16.",Prüfkriterien_111317[[#This Row],[Spalte2]])</calculatedColumnFormula>
    </tableColumn>
    <tableColumn id="2" name="Spalte2" dataDxfId="80">
      <calculatedColumnFormula>ROW()-ROW(Prüfkriterien_111317[[#Headers],[Spalte3]])</calculatedColumnFormula>
    </tableColumn>
    <tableColumn id="3" name="Spalte3" dataDxfId="79">
      <calculatedColumnFormula>(Prüfkriterien_111317[Spalte2]+160)/10</calculatedColumnFormula>
    </tableColumn>
    <tableColumn id="4" name="Spalte4" dataDxfId="78"/>
    <tableColumn id="5" name="Spalte5" dataDxfId="77"/>
    <tableColumn id="6" name="Spalte6" dataDxfId="76"/>
    <tableColumn id="7" name="Spalte7" dataDxfId="75"/>
    <tableColumn id="8" name="Spalte8" dataDxfId="74"/>
    <tableColumn id="9" name="Spalte9" dataDxfId="73"/>
    <tableColumn id="10" name="Spalte10" dataDxfId="72"/>
    <tableColumn id="11" name="Spalte11" dataDxfId="71"/>
    <tableColumn id="12" name="Spalte12" dataDxfId="70"/>
  </tableColumns>
  <tableStyleInfo name="TSL_1" showFirstColumn="0" showLastColumn="0" showRowStripes="1" showColumnStripes="0"/>
</table>
</file>

<file path=xl/tables/table17.xml><?xml version="1.0" encoding="utf-8"?>
<table xmlns="http://schemas.openxmlformats.org/spreadsheetml/2006/main" id="17" name="Prüfkriterien_111318" displayName="Prüfkriterien_111318" ref="B172:M177" totalsRowShown="0" headerRowDxfId="55" dataDxfId="54" tableBorderDxfId="283">
  <autoFilter ref="B172:M177"/>
  <tableColumns count="12">
    <tableColumn id="1" name="Spalte1" dataDxfId="67">
      <calculatedColumnFormula>CONCATENATE("17.",Prüfkriterien_111318[[#This Row],[Spalte2]])</calculatedColumnFormula>
    </tableColumn>
    <tableColumn id="2" name="Spalte2" dataDxfId="66">
      <calculatedColumnFormula>ROW()-ROW(Prüfkriterien_111318[[#Headers],[Spalte3]])</calculatedColumnFormula>
    </tableColumn>
    <tableColumn id="3" name="Spalte3" dataDxfId="65">
      <calculatedColumnFormula>(Prüfkriterien_111318[Spalte2]+170)/10</calculatedColumnFormula>
    </tableColumn>
    <tableColumn id="4" name="Spalte4" dataDxfId="64"/>
    <tableColumn id="5" name="Spalte5" dataDxfId="63"/>
    <tableColumn id="6" name="Spalte6" dataDxfId="62"/>
    <tableColumn id="7" name="Spalte7" dataDxfId="61"/>
    <tableColumn id="8" name="Spalte8" dataDxfId="60"/>
    <tableColumn id="9" name="Spalte9" dataDxfId="59"/>
    <tableColumn id="10" name="Spalte10" dataDxfId="58"/>
    <tableColumn id="11" name="Spalte11" dataDxfId="57"/>
    <tableColumn id="12" name="Spalte12" dataDxfId="56"/>
  </tableColumns>
  <tableStyleInfo name="TSL_1" showFirstColumn="0" showLastColumn="0" showRowStripes="1" showColumnStripes="0"/>
</table>
</file>

<file path=xl/tables/table18.xml><?xml version="1.0" encoding="utf-8"?>
<table xmlns="http://schemas.openxmlformats.org/spreadsheetml/2006/main" id="18" name="Prüfkriterien_111319" displayName="Prüfkriterien_111319" ref="B179:M184" totalsRowShown="0" headerRowDxfId="41" dataDxfId="40" tableBorderDxfId="282">
  <autoFilter ref="B179:M184"/>
  <tableColumns count="12">
    <tableColumn id="1" name="Spalte1" dataDxfId="53">
      <calculatedColumnFormula>CONCATENATE("18.",Prüfkriterien_111319[[#This Row],[Spalte2]])</calculatedColumnFormula>
    </tableColumn>
    <tableColumn id="2" name="Spalte2" dataDxfId="52">
      <calculatedColumnFormula>ROW()-ROW(Prüfkriterien_111319[[#Headers],[Spalte3]])</calculatedColumnFormula>
    </tableColumn>
    <tableColumn id="3" name="Spalte3" dataDxfId="51">
      <calculatedColumnFormula>(Prüfkriterien_111319[Spalte2]+180)/10</calculatedColumnFormula>
    </tableColumn>
    <tableColumn id="4" name="Spalte4" dataDxfId="50"/>
    <tableColumn id="5" name="Spalte5" dataDxfId="49"/>
    <tableColumn id="6" name="Spalte6" dataDxfId="48"/>
    <tableColumn id="7" name="Spalte7" dataDxfId="47"/>
    <tableColumn id="8" name="Spalte8" dataDxfId="46"/>
    <tableColumn id="9" name="Spalte9" dataDxfId="45"/>
    <tableColumn id="10" name="Spalte10" dataDxfId="44"/>
    <tableColumn id="11" name="Spalte11" dataDxfId="43"/>
    <tableColumn id="12" name="Spalte12" dataDxfId="42"/>
  </tableColumns>
  <tableStyleInfo name="TSL_1" showFirstColumn="0" showLastColumn="0" showRowStripes="1" showColumnStripes="0"/>
</table>
</file>

<file path=xl/tables/table19.xml><?xml version="1.0" encoding="utf-8"?>
<table xmlns="http://schemas.openxmlformats.org/spreadsheetml/2006/main" id="19" name="Prüfkriterien_111320" displayName="Prüfkriterien_111320" ref="B186:M191" totalsRowShown="0" headerRowDxfId="27" dataDxfId="26" tableBorderDxfId="281">
  <autoFilter ref="B186:M191"/>
  <tableColumns count="12">
    <tableColumn id="1" name="Spalte1" dataDxfId="39">
      <calculatedColumnFormula>CONCATENATE("19.",Prüfkriterien_111320[[#This Row],[Spalte2]])</calculatedColumnFormula>
    </tableColumn>
    <tableColumn id="2" name="Spalte2" dataDxfId="38">
      <calculatedColumnFormula>ROW()-ROW(Prüfkriterien_111320[[#Headers],[Spalte3]])</calculatedColumnFormula>
    </tableColumn>
    <tableColumn id="3" name="Spalte3" dataDxfId="37">
      <calculatedColumnFormula>(Prüfkriterien_111320[Spalte2]+190)/10</calculatedColumnFormula>
    </tableColumn>
    <tableColumn id="4" name="Spalte4" dataDxfId="36"/>
    <tableColumn id="5" name="Spalte5" dataDxfId="35"/>
    <tableColumn id="6" name="Spalte6" dataDxfId="34"/>
    <tableColumn id="7" name="Spalte7" dataDxfId="33"/>
    <tableColumn id="8" name="Spalte8" dataDxfId="32"/>
    <tableColumn id="9" name="Spalte9" dataDxfId="31"/>
    <tableColumn id="10" name="Spalte10" dataDxfId="30"/>
    <tableColumn id="11" name="Spalte11" dataDxfId="29"/>
    <tableColumn id="12" name="Spalte12" dataDxfId="2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7:M32" totalsRowShown="0" headerRowDxfId="259" dataDxfId="258" tableBorderDxfId="298">
  <autoFilter ref="B27:M32"/>
  <tableColumns count="12">
    <tableColumn id="1" name="Spalte1" dataDxfId="271">
      <calculatedColumnFormula>CONCATENATE("2.",Prüfkriterien_2[[#This Row],[Spalte2]])</calculatedColumnFormula>
    </tableColumn>
    <tableColumn id="2" name="Spalte2" dataDxfId="270">
      <calculatedColumnFormula>ROW()-ROW(Prüfkriterien_2[[#Headers],[Spalte3]])</calculatedColumnFormula>
    </tableColumn>
    <tableColumn id="3" name="Spalte3" dataDxfId="269">
      <calculatedColumnFormula>(Prüfkriterien_2[[#This Row],[Spalte2]]+20)/10</calculatedColumnFormula>
    </tableColumn>
    <tableColumn id="4" name="Spalte4" dataDxfId="268"/>
    <tableColumn id="5" name="Spalte5" dataDxfId="267"/>
    <tableColumn id="6" name="Spalte6" dataDxfId="266"/>
    <tableColumn id="7" name="Spalte7" dataDxfId="265"/>
    <tableColumn id="8" name="Spalte8" dataDxfId="264"/>
    <tableColumn id="9" name="Spalte9" dataDxfId="263"/>
    <tableColumn id="10" name="Spalte10" dataDxfId="262"/>
    <tableColumn id="11" name="Spalte11" dataDxfId="261"/>
    <tableColumn id="12" name="Spalte12" dataDxfId="260"/>
  </tableColumns>
  <tableStyleInfo name="TSL_1" showFirstColumn="0" showLastColumn="0" showRowStripes="1" showColumnStripes="0"/>
</table>
</file>

<file path=xl/tables/table20.xml><?xml version="1.0" encoding="utf-8"?>
<table xmlns="http://schemas.openxmlformats.org/spreadsheetml/2006/main" id="20" name="Prüfkriterien_111321" displayName="Prüfkriterien_111321" ref="B193:M198" totalsRowShown="0" headerRowDxfId="13" dataDxfId="12" tableBorderDxfId="280">
  <autoFilter ref="B193:M198"/>
  <tableColumns count="12">
    <tableColumn id="1" name="Spalte1" dataDxfId="25">
      <calculatedColumnFormula>CONCATENATE("20.",Prüfkriterien_111321[[#This Row],[Spalte2]])</calculatedColumnFormula>
    </tableColumn>
    <tableColumn id="2" name="Spalte2" dataDxfId="24">
      <calculatedColumnFormula>ROW()-ROW(Prüfkriterien_111321[[#Headers],[Spalte3]])</calculatedColumnFormula>
    </tableColumn>
    <tableColumn id="3" name="Spalte3" dataDxfId="23">
      <calculatedColumnFormula>(Prüfkriterien_111321[Spalte2]+200)/10</calculatedColumnFormula>
    </tableColumn>
    <tableColumn id="4" name="Spalte4" dataDxfId="22"/>
    <tableColumn id="5" name="Spalte5" dataDxfId="21"/>
    <tableColumn id="6" name="Spalte6" dataDxfId="20"/>
    <tableColumn id="7" name="Spalte7" dataDxfId="19"/>
    <tableColumn id="8" name="Spalte8" dataDxfId="18"/>
    <tableColumn id="9" name="Spalte9" dataDxfId="17"/>
    <tableColumn id="10" name="Spalte10" dataDxfId="16"/>
    <tableColumn id="11" name="Spalte11" dataDxfId="15"/>
    <tableColumn id="12" name="Spalte12" dataDxfId="1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4:M39" totalsRowShown="0" headerRowDxfId="245" dataDxfId="244" tableBorderDxfId="297">
  <autoFilter ref="B34:M39"/>
  <tableColumns count="12">
    <tableColumn id="1" name="Spalte1" dataDxfId="257">
      <calculatedColumnFormula>CONCATENATE("3.",Prüfkriterien_3[[#This Row],[Spalte2]])</calculatedColumnFormula>
    </tableColumn>
    <tableColumn id="2" name="Spalte2" dataDxfId="256">
      <calculatedColumnFormula>ROW()-ROW(Prüfkriterien_3[[#Headers],[Spalte3]])</calculatedColumnFormula>
    </tableColumn>
    <tableColumn id="3" name="Spalte3" dataDxfId="255">
      <calculatedColumnFormula>(Prüfkriterien_3[[#This Row],[Spalte2]]+30)/10</calculatedColumnFormula>
    </tableColumn>
    <tableColumn id="4" name="Spalte4" dataDxfId="254"/>
    <tableColumn id="5" name="Spalte5" dataDxfId="253"/>
    <tableColumn id="6" name="Spalte6" dataDxfId="252"/>
    <tableColumn id="7" name="Spalte7" dataDxfId="251"/>
    <tableColumn id="8" name="Spalte8" dataDxfId="250"/>
    <tableColumn id="9" name="Spalte9" dataDxfId="249"/>
    <tableColumn id="10" name="Spalte10" dataDxfId="248"/>
    <tableColumn id="11" name="Spalte11" dataDxfId="247"/>
    <tableColumn id="12" name="Spalte12" dataDxfId="24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1:M82" totalsRowShown="0" headerRowDxfId="231" dataDxfId="230" tableBorderDxfId="296">
  <autoFilter ref="B41:M82"/>
  <tableColumns count="12">
    <tableColumn id="1" name="Spalte1" dataDxfId="243">
      <calculatedColumnFormula>CONCATENATE("4.",Prüfkriterien_4[[#This Row],[Spalte2]])</calculatedColumnFormula>
    </tableColumn>
    <tableColumn id="2" name="Spalte2" dataDxfId="242">
      <calculatedColumnFormula>ROW()-ROW(Prüfkriterien_4[[#Headers],[Spalte3]])</calculatedColumnFormula>
    </tableColumn>
    <tableColumn id="3" name="Spalte3" dataDxfId="241">
      <calculatedColumnFormula>(Prüfkriterien_4[Spalte2]+40)/10</calculatedColumnFormula>
    </tableColumn>
    <tableColumn id="4" name="Spalte4" dataDxfId="240"/>
    <tableColumn id="5" name="Spalte5" dataDxfId="239"/>
    <tableColumn id="6" name="Spalte6" dataDxfId="238"/>
    <tableColumn id="7" name="Spalte7" dataDxfId="237"/>
    <tableColumn id="8" name="Spalte8" dataDxfId="236"/>
    <tableColumn id="9" name="Spalte9" dataDxfId="235"/>
    <tableColumn id="10" name="Spalte10" dataDxfId="234"/>
    <tableColumn id="11" name="Spalte11" dataDxfId="233"/>
    <tableColumn id="12" name="Spalte12" dataDxfId="23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84:M89" totalsRowShown="0" headerRowDxfId="217" dataDxfId="216" tableBorderDxfId="295">
  <autoFilter ref="B84:M89"/>
  <tableColumns count="12">
    <tableColumn id="1" name="Spalte1" dataDxfId="229">
      <calculatedColumnFormula>CONCATENATE("5.",Prüfkriterien_5[[#This Row],[Spalte2]])</calculatedColumnFormula>
    </tableColumn>
    <tableColumn id="2" name="Spalte2" dataDxfId="228">
      <calculatedColumnFormula>ROW()-ROW(Prüfkriterien_5[[#Headers],[Spalte3]])</calculatedColumnFormula>
    </tableColumn>
    <tableColumn id="3" name="Spalte3" dataDxfId="227">
      <calculatedColumnFormula>(Prüfkriterien_5[Spalte2]+50)/10</calculatedColumnFormula>
    </tableColumn>
    <tableColumn id="4" name="Spalte4" dataDxfId="226"/>
    <tableColumn id="5" name="Spalte5" dataDxfId="225"/>
    <tableColumn id="6" name="Spalte6" dataDxfId="224"/>
    <tableColumn id="7" name="Spalte7" dataDxfId="223"/>
    <tableColumn id="8" name="Spalte8" dataDxfId="222"/>
    <tableColumn id="9" name="Spalte9" dataDxfId="221"/>
    <tableColumn id="10" name="Spalte10" dataDxfId="220"/>
    <tableColumn id="11" name="Spalte11" dataDxfId="219"/>
    <tableColumn id="12" name="Spalte12" dataDxfId="21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91:M100" totalsRowShown="0" headerRowDxfId="209" dataDxfId="208" tableBorderDxfId="294">
  <autoFilter ref="B91:M100"/>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02:M107" totalsRowShown="0" headerRowDxfId="195" dataDxfId="194" tableBorderDxfId="293">
  <autoFilter ref="B102:M107"/>
  <tableColumns count="12">
    <tableColumn id="1" name="Spalte1" dataDxfId="207">
      <calculatedColumnFormula>CONCATENATE("7.",Prüfkriterien_7[[#This Row],[Spalte2]])</calculatedColumnFormula>
    </tableColumn>
    <tableColumn id="2" name="Spalte2" dataDxfId="206">
      <calculatedColumnFormula>ROW()-ROW(Prüfkriterien_7[[#Headers],[Spalte3]])</calculatedColumnFormula>
    </tableColumn>
    <tableColumn id="3" name="Spalte3" dataDxfId="205">
      <calculatedColumnFormula>(Prüfkriterien_7[Spalte2]+70)/10</calculatedColumnFormula>
    </tableColumn>
    <tableColumn id="4" name="Spalte4" dataDxfId="204"/>
    <tableColumn id="5" name="Spalte5" dataDxfId="203"/>
    <tableColumn id="6" name="Spalte6" dataDxfId="202"/>
    <tableColumn id="7" name="Spalte7" dataDxfId="201"/>
    <tableColumn id="8" name="Spalte8" dataDxfId="200"/>
    <tableColumn id="9" name="Spalte9" dataDxfId="199"/>
    <tableColumn id="10" name="Spalte10" dataDxfId="198"/>
    <tableColumn id="11" name="Spalte11" dataDxfId="197"/>
    <tableColumn id="12" name="Spalte12" dataDxfId="19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9:M114" totalsRowShown="0" headerRowDxfId="181" dataDxfId="180" tableBorderDxfId="292">
  <autoFilter ref="B109:M114"/>
  <tableColumns count="12">
    <tableColumn id="1" name="Spalte1" dataDxfId="193">
      <calculatedColumnFormula>CONCATENATE("8.",Prüfkriterien_8[[#This Row],[Spalte2]])</calculatedColumnFormula>
    </tableColumn>
    <tableColumn id="2" name="Spalte2" dataDxfId="192">
      <calculatedColumnFormula>ROW()-ROW(Prüfkriterien_8[[#Headers],[Spalte3]])</calculatedColumnFormula>
    </tableColumn>
    <tableColumn id="3" name="Spalte3" dataDxfId="191">
      <calculatedColumnFormula>(Prüfkriterien_8[Spalte2]+80)/10</calculatedColumnFormula>
    </tableColumn>
    <tableColumn id="4" name="Spalte4" dataDxfId="190"/>
    <tableColumn id="5" name="Spalte5" dataDxfId="189"/>
    <tableColumn id="6" name="Spalte6" dataDxfId="188"/>
    <tableColumn id="7" name="Spalte7" dataDxfId="187"/>
    <tableColumn id="8" name="Spalte8" dataDxfId="186"/>
    <tableColumn id="9" name="Spalte9" dataDxfId="185"/>
    <tableColumn id="10" name="Spalte10" dataDxfId="184"/>
    <tableColumn id="11" name="Spalte11" dataDxfId="183"/>
    <tableColumn id="12" name="Spalte12" dataDxfId="18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6:M121" totalsRowShown="0" headerRowDxfId="167" dataDxfId="166" tableBorderDxfId="291">
  <autoFilter ref="B116:M121"/>
  <tableColumns count="12">
    <tableColumn id="1" name="Spalte1" dataDxfId="179">
      <calculatedColumnFormula>CONCATENATE("9.",Prüfkriterien_9[[#This Row],[Spalte2]])</calculatedColumnFormula>
    </tableColumn>
    <tableColumn id="2" name="Spalte2" dataDxfId="178">
      <calculatedColumnFormula>ROW()-ROW(Prüfkriterien_9[[#Headers],[Spalte3]])</calculatedColumnFormula>
    </tableColumn>
    <tableColumn id="3" name="Spalte3" dataDxfId="177">
      <calculatedColumnFormula>(Prüfkriterien_9[Spalte2]+90)/10</calculatedColumnFormula>
    </tableColumn>
    <tableColumn id="4" name="Spalte4" dataDxfId="176"/>
    <tableColumn id="5" name="Spalte5" dataDxfId="175"/>
    <tableColumn id="6" name="Spalte6" dataDxfId="174"/>
    <tableColumn id="7" name="Spalte7" dataDxfId="173"/>
    <tableColumn id="8" name="Spalte8" dataDxfId="172"/>
    <tableColumn id="9" name="Spalte9" dataDxfId="171"/>
    <tableColumn id="10" name="Spalte10" dataDxfId="170"/>
    <tableColumn id="11" name="Spalte11" dataDxfId="169"/>
    <tableColumn id="12" name="Spalte12" dataDxfId="16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W18" sqref="W18"/>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76" t="str">
        <f>"Checkliste "&amp;_RLV&amp;" Einstiegsstufe"</f>
        <v>Checkliste Mastschwein Einstiegsstufe</v>
      </c>
      <c r="C2" s="76"/>
      <c r="D2" s="76"/>
      <c r="E2" s="76"/>
      <c r="F2" s="76"/>
      <c r="G2" s="76"/>
      <c r="H2" s="76"/>
      <c r="I2" s="76"/>
      <c r="J2" s="76"/>
      <c r="K2" s="76"/>
      <c r="L2" s="76"/>
    </row>
    <row r="3" spans="2:12" ht="6" customHeight="1" x14ac:dyDescent="0.2"/>
    <row r="4" spans="2:12" ht="27" customHeight="1" x14ac:dyDescent="0.2"/>
    <row r="5" spans="2:12" s="24" customFormat="1" ht="27" customHeight="1" x14ac:dyDescent="0.25">
      <c r="B5" s="77" t="s">
        <v>0</v>
      </c>
      <c r="C5" s="77"/>
      <c r="D5" s="77"/>
      <c r="E5" s="77"/>
      <c r="F5" s="77"/>
      <c r="G5" s="77"/>
      <c r="H5" s="77"/>
      <c r="I5" s="77"/>
      <c r="J5" s="77"/>
      <c r="K5" s="77"/>
      <c r="L5" s="77"/>
    </row>
    <row r="6" spans="2:12" s="24" customFormat="1" ht="29.45" customHeight="1" x14ac:dyDescent="0.25">
      <c r="B6" s="78" t="s">
        <v>79</v>
      </c>
      <c r="C6" s="78"/>
      <c r="D6" s="78"/>
      <c r="E6" s="78"/>
      <c r="F6" s="78"/>
      <c r="G6" s="79"/>
      <c r="H6" s="79"/>
      <c r="I6" s="79"/>
      <c r="J6" s="79"/>
      <c r="K6" s="79"/>
      <c r="L6" s="79"/>
    </row>
    <row r="7" spans="2:12" s="24" customFormat="1" ht="29.45" customHeight="1" x14ac:dyDescent="0.25">
      <c r="B7" s="78" t="s">
        <v>78</v>
      </c>
      <c r="C7" s="78"/>
      <c r="D7" s="78"/>
      <c r="E7" s="78"/>
      <c r="F7" s="78"/>
      <c r="G7" s="79"/>
      <c r="H7" s="79"/>
      <c r="I7" s="79"/>
      <c r="J7" s="79"/>
      <c r="K7" s="79"/>
      <c r="L7" s="79"/>
    </row>
    <row r="8" spans="2:12" s="24" customFormat="1" ht="29.45" customHeight="1" x14ac:dyDescent="0.25">
      <c r="B8" s="80" t="s">
        <v>76</v>
      </c>
      <c r="C8" s="81"/>
      <c r="D8" s="81"/>
      <c r="E8" s="81"/>
      <c r="F8" s="82"/>
      <c r="G8" s="83"/>
      <c r="H8" s="84"/>
      <c r="I8" s="84"/>
      <c r="J8" s="84"/>
      <c r="K8" s="84"/>
      <c r="L8" s="85"/>
    </row>
    <row r="9" spans="2:12" s="24" customFormat="1" ht="29.45" customHeight="1" x14ac:dyDescent="0.25">
      <c r="B9" s="78" t="s">
        <v>1</v>
      </c>
      <c r="C9" s="78"/>
      <c r="D9" s="78"/>
      <c r="E9" s="78"/>
      <c r="F9" s="78"/>
      <c r="G9" s="79"/>
      <c r="H9" s="79"/>
      <c r="I9" s="79"/>
      <c r="J9" s="79"/>
      <c r="K9" s="79"/>
      <c r="L9" s="79"/>
    </row>
    <row r="10" spans="2:12" s="24" customFormat="1" ht="29.45" customHeight="1" x14ac:dyDescent="0.25">
      <c r="B10" s="78" t="s">
        <v>2</v>
      </c>
      <c r="C10" s="78"/>
      <c r="D10" s="78"/>
      <c r="E10" s="78"/>
      <c r="F10" s="78"/>
      <c r="G10" s="79"/>
      <c r="H10" s="79"/>
      <c r="I10" s="79"/>
      <c r="J10" s="79"/>
      <c r="K10" s="79"/>
      <c r="L10" s="79"/>
    </row>
    <row r="11" spans="2:12" s="24" customFormat="1" ht="29.45" customHeight="1" x14ac:dyDescent="0.25">
      <c r="B11" s="78" t="s">
        <v>3</v>
      </c>
      <c r="C11" s="78"/>
      <c r="D11" s="78"/>
      <c r="E11" s="78"/>
      <c r="F11" s="78"/>
      <c r="G11" s="79"/>
      <c r="H11" s="79"/>
      <c r="I11" s="79"/>
      <c r="J11" s="79"/>
      <c r="K11" s="79"/>
      <c r="L11" s="79"/>
    </row>
    <row r="12" spans="2:12" s="24" customFormat="1" ht="29.45" customHeight="1" x14ac:dyDescent="0.25">
      <c r="B12" s="78" t="s">
        <v>4</v>
      </c>
      <c r="C12" s="78"/>
      <c r="D12" s="78"/>
      <c r="E12" s="78"/>
      <c r="F12" s="78"/>
      <c r="G12" s="79"/>
      <c r="H12" s="79"/>
      <c r="I12" s="79"/>
      <c r="J12" s="79"/>
      <c r="K12" s="79"/>
      <c r="L12" s="79"/>
    </row>
    <row r="13" spans="2:12" s="24" customFormat="1" ht="29.45" customHeight="1" x14ac:dyDescent="0.25">
      <c r="B13" s="78" t="s">
        <v>5</v>
      </c>
      <c r="C13" s="78"/>
      <c r="D13" s="78"/>
      <c r="E13" s="78"/>
      <c r="F13" s="78"/>
      <c r="G13" s="79"/>
      <c r="H13" s="79"/>
      <c r="I13" s="79"/>
      <c r="J13" s="79"/>
      <c r="K13" s="79"/>
      <c r="L13" s="79"/>
    </row>
    <row r="14" spans="2:12" s="24" customFormat="1" ht="29.45" customHeight="1" x14ac:dyDescent="0.25">
      <c r="B14" s="98" t="s">
        <v>6</v>
      </c>
      <c r="C14" s="99"/>
      <c r="D14" s="99"/>
      <c r="E14" s="99"/>
      <c r="F14" s="100"/>
      <c r="G14" s="34" t="s">
        <v>58</v>
      </c>
      <c r="H14" s="53"/>
      <c r="I14" s="34" t="s">
        <v>59</v>
      </c>
      <c r="J14" s="53"/>
      <c r="K14" s="34" t="s">
        <v>60</v>
      </c>
      <c r="L14" s="53"/>
    </row>
    <row r="15" spans="2:12" s="24" customFormat="1" ht="29.45" customHeight="1" x14ac:dyDescent="0.25">
      <c r="B15" s="101"/>
      <c r="C15" s="102"/>
      <c r="D15" s="102"/>
      <c r="E15" s="102"/>
      <c r="F15" s="103"/>
      <c r="G15" s="34" t="s">
        <v>93</v>
      </c>
      <c r="H15" s="53"/>
      <c r="I15" s="95"/>
      <c r="J15" s="96"/>
      <c r="K15" s="96"/>
      <c r="L15" s="97"/>
    </row>
    <row r="16" spans="2:12" s="24" customFormat="1" ht="29.45" customHeight="1" x14ac:dyDescent="0.25">
      <c r="B16" s="90" t="s">
        <v>57</v>
      </c>
      <c r="C16" s="90"/>
      <c r="D16" s="90"/>
      <c r="E16" s="90"/>
      <c r="F16" s="90"/>
      <c r="G16" s="87"/>
      <c r="H16" s="87"/>
      <c r="I16" s="87"/>
      <c r="J16" s="87"/>
      <c r="K16" s="87"/>
      <c r="L16" s="87"/>
    </row>
    <row r="17" spans="2:12" s="24" customFormat="1" ht="29.45" customHeight="1" x14ac:dyDescent="0.25">
      <c r="B17" s="90" t="s">
        <v>7</v>
      </c>
      <c r="C17" s="90"/>
      <c r="D17" s="90"/>
      <c r="E17" s="90"/>
      <c r="F17" s="90"/>
      <c r="G17" s="54" t="s">
        <v>56</v>
      </c>
      <c r="H17" s="13"/>
      <c r="I17" s="54" t="s">
        <v>9</v>
      </c>
      <c r="J17" s="13"/>
      <c r="K17" s="54" t="s">
        <v>10</v>
      </c>
      <c r="L17" s="14"/>
    </row>
    <row r="18" spans="2:12" s="24" customFormat="1" ht="29.45" customHeight="1" x14ac:dyDescent="0.25">
      <c r="B18" s="90" t="s">
        <v>8</v>
      </c>
      <c r="C18" s="90"/>
      <c r="D18" s="90"/>
      <c r="E18" s="90"/>
      <c r="F18" s="90"/>
      <c r="G18" s="88"/>
      <c r="H18" s="88"/>
      <c r="I18" s="88"/>
      <c r="J18" s="88"/>
      <c r="K18" s="88"/>
      <c r="L18" s="88"/>
    </row>
    <row r="19" spans="2:12" ht="29.25" customHeight="1" x14ac:dyDescent="0.2">
      <c r="B19" s="90" t="s">
        <v>80</v>
      </c>
      <c r="C19" s="90"/>
      <c r="D19" s="90"/>
      <c r="E19" s="90"/>
      <c r="F19" s="90"/>
      <c r="G19" s="104"/>
      <c r="H19" s="104"/>
      <c r="I19" s="104"/>
      <c r="J19" s="104"/>
      <c r="K19" s="104"/>
      <c r="L19" s="104"/>
    </row>
    <row r="21" spans="2:12" ht="13.9" customHeight="1" x14ac:dyDescent="0.2"/>
    <row r="22" spans="2:12" s="10" customFormat="1" ht="13.9" customHeight="1" x14ac:dyDescent="0.2">
      <c r="B22" s="89" t="s">
        <v>11</v>
      </c>
      <c r="C22" s="89"/>
      <c r="D22" s="89"/>
      <c r="E22" s="89"/>
      <c r="F22" s="89"/>
      <c r="G22" s="89"/>
      <c r="H22" s="89"/>
      <c r="I22" s="89"/>
      <c r="J22" s="89"/>
      <c r="K22" s="89"/>
      <c r="L22" s="89"/>
    </row>
    <row r="23" spans="2:12" ht="6.6" customHeight="1" x14ac:dyDescent="0.2">
      <c r="B23" s="2"/>
      <c r="C23" s="2"/>
      <c r="D23" s="2"/>
      <c r="E23" s="2"/>
      <c r="F23" s="2"/>
      <c r="G23" s="2"/>
      <c r="H23" s="2"/>
      <c r="I23" s="2"/>
      <c r="J23" s="2"/>
      <c r="K23" s="2"/>
      <c r="L23" s="2"/>
    </row>
    <row r="24" spans="2:12" s="10" customFormat="1" ht="13.9" customHeight="1" x14ac:dyDescent="0.25">
      <c r="B24" s="15"/>
      <c r="C24" s="31"/>
      <c r="D24" s="62" t="s">
        <v>12</v>
      </c>
      <c r="E24" s="62"/>
      <c r="F24" s="62"/>
      <c r="G24" s="62"/>
      <c r="H24" s="62"/>
      <c r="I24" s="62"/>
      <c r="J24" s="62"/>
      <c r="K24" s="62"/>
      <c r="L24" s="62"/>
    </row>
    <row r="25" spans="2:12" ht="13.9" customHeight="1" x14ac:dyDescent="0.2">
      <c r="B25" s="3"/>
      <c r="C25" s="3"/>
      <c r="D25" s="61"/>
      <c r="E25" s="61"/>
      <c r="F25" s="61"/>
      <c r="G25" s="61"/>
      <c r="H25" s="61"/>
      <c r="I25" s="61"/>
      <c r="J25" s="61"/>
      <c r="K25" s="61"/>
      <c r="L25" s="61"/>
    </row>
    <row r="26" spans="2:12" x14ac:dyDescent="0.2">
      <c r="B26" s="15"/>
      <c r="C26" s="31"/>
      <c r="D26" s="62" t="s">
        <v>13</v>
      </c>
      <c r="E26" s="62"/>
      <c r="F26" s="62"/>
      <c r="G26" s="62"/>
      <c r="H26" s="62"/>
      <c r="I26" s="62"/>
      <c r="J26" s="62"/>
      <c r="K26" s="62"/>
      <c r="L26" s="62"/>
    </row>
    <row r="27" spans="2:12" x14ac:dyDescent="0.2">
      <c r="B27" s="2"/>
      <c r="C27" s="2"/>
      <c r="D27" s="2"/>
      <c r="E27" s="2"/>
      <c r="F27" s="2"/>
      <c r="G27" s="2"/>
      <c r="H27" s="2"/>
      <c r="I27" s="2"/>
      <c r="J27" s="2"/>
      <c r="K27" s="2"/>
      <c r="L27" s="2"/>
    </row>
    <row r="28" spans="2:12" ht="27" customHeight="1" x14ac:dyDescent="0.2">
      <c r="B28" s="105" t="s">
        <v>81</v>
      </c>
      <c r="C28" s="105"/>
      <c r="D28" s="105"/>
      <c r="E28" s="105"/>
      <c r="F28" s="105"/>
      <c r="G28" s="105"/>
      <c r="H28" s="105"/>
      <c r="I28" s="105"/>
      <c r="J28" s="105"/>
      <c r="K28" s="105"/>
      <c r="L28" s="105"/>
    </row>
    <row r="30" spans="2:12" x14ac:dyDescent="0.2">
      <c r="B30" s="94"/>
      <c r="C30" s="94"/>
      <c r="D30" s="94"/>
      <c r="E30" s="94"/>
      <c r="F30" s="94"/>
      <c r="G30" s="35"/>
      <c r="H30" s="35"/>
      <c r="I30" s="35"/>
      <c r="J30" s="35"/>
      <c r="K30" s="35"/>
      <c r="L30" s="35"/>
    </row>
    <row r="31" spans="2:12" ht="14.45" customHeight="1" x14ac:dyDescent="0.2">
      <c r="B31" s="86" t="s">
        <v>15</v>
      </c>
      <c r="C31" s="86"/>
      <c r="D31" s="86"/>
      <c r="E31" s="86"/>
      <c r="F31" s="92" t="s">
        <v>18</v>
      </c>
      <c r="G31" s="93"/>
      <c r="H31" s="93"/>
      <c r="I31" s="93"/>
      <c r="J31" s="93"/>
      <c r="K31" s="91" t="s">
        <v>17</v>
      </c>
      <c r="L31" s="91"/>
    </row>
    <row r="32" spans="2:12" ht="6" customHeight="1" x14ac:dyDescent="0.2"/>
  </sheetData>
  <sheetProtection formatCells="0"/>
  <mergeCells count="33">
    <mergeCell ref="B31:E31"/>
    <mergeCell ref="G13:L13"/>
    <mergeCell ref="G16:L16"/>
    <mergeCell ref="G18:L18"/>
    <mergeCell ref="B22:L22"/>
    <mergeCell ref="B16:F16"/>
    <mergeCell ref="B17:F17"/>
    <mergeCell ref="B18:F18"/>
    <mergeCell ref="K31:L31"/>
    <mergeCell ref="F31:J31"/>
    <mergeCell ref="B30:F30"/>
    <mergeCell ref="I15:L15"/>
    <mergeCell ref="B14:F15"/>
    <mergeCell ref="B19:F19"/>
    <mergeCell ref="G19:L19"/>
    <mergeCell ref="B28:L28"/>
    <mergeCell ref="B12:F12"/>
    <mergeCell ref="B8:F8"/>
    <mergeCell ref="B11:F11"/>
    <mergeCell ref="B13:F13"/>
    <mergeCell ref="G8:L8"/>
    <mergeCell ref="G9:L9"/>
    <mergeCell ref="G10:L10"/>
    <mergeCell ref="G11:L11"/>
    <mergeCell ref="G12:L12"/>
    <mergeCell ref="B9:F9"/>
    <mergeCell ref="B10:F10"/>
    <mergeCell ref="B2:L2"/>
    <mergeCell ref="B5:L5"/>
    <mergeCell ref="B6:F6"/>
    <mergeCell ref="B7:F7"/>
    <mergeCell ref="G6:L6"/>
    <mergeCell ref="G7:L7"/>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G36" sqref="G36"/>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06" t="str">
        <f>"Checkliste "&amp;_RLV&amp;" Einstiegsstufe"</f>
        <v>Checkliste Mastschwein Einstiegsstufe</v>
      </c>
      <c r="C2" s="106"/>
      <c r="D2" s="106"/>
      <c r="E2" s="106"/>
      <c r="F2" s="106"/>
      <c r="G2" s="106"/>
      <c r="H2" s="106"/>
      <c r="I2" s="106"/>
    </row>
    <row r="3" spans="2:9" s="19" customFormat="1" ht="6" customHeight="1" x14ac:dyDescent="0.25">
      <c r="B3" s="17"/>
      <c r="C3" s="17"/>
      <c r="D3" s="17"/>
      <c r="E3" s="17"/>
      <c r="F3" s="18"/>
      <c r="G3" s="18"/>
      <c r="H3" s="18"/>
      <c r="I3" s="17"/>
    </row>
    <row r="4" spans="2:9" ht="27" customHeight="1" x14ac:dyDescent="0.25">
      <c r="B4" s="20" t="s">
        <v>19</v>
      </c>
      <c r="C4" s="114"/>
      <c r="D4" s="114"/>
      <c r="E4" s="114"/>
      <c r="F4" s="114"/>
      <c r="G4" s="114"/>
      <c r="H4" s="21"/>
      <c r="I4" s="47"/>
    </row>
    <row r="5" spans="2:9" ht="27" customHeight="1" x14ac:dyDescent="0.25">
      <c r="B5" s="113" t="s">
        <v>20</v>
      </c>
      <c r="C5" s="113"/>
      <c r="D5" s="113"/>
      <c r="E5" s="113"/>
      <c r="F5" s="113"/>
      <c r="G5" s="113"/>
      <c r="H5" s="113"/>
      <c r="I5" s="113"/>
    </row>
    <row r="6" spans="2:9" s="16" customFormat="1" ht="27" customHeight="1" x14ac:dyDescent="0.25">
      <c r="B6" s="5" t="s">
        <v>21</v>
      </c>
      <c r="C6" s="5" t="s">
        <v>62</v>
      </c>
      <c r="D6" s="118" t="s">
        <v>22</v>
      </c>
      <c r="E6" s="119"/>
      <c r="F6" s="4" t="s">
        <v>29</v>
      </c>
      <c r="G6" s="5" t="s">
        <v>24</v>
      </c>
      <c r="H6" s="5" t="s">
        <v>25</v>
      </c>
      <c r="I6" s="5" t="s">
        <v>83</v>
      </c>
    </row>
    <row r="7" spans="2:9" ht="56.1" customHeight="1" x14ac:dyDescent="0.25">
      <c r="B7" s="5">
        <v>1</v>
      </c>
      <c r="C7" s="1"/>
      <c r="D7" s="107"/>
      <c r="E7" s="108"/>
      <c r="F7" s="59"/>
      <c r="G7" s="65"/>
      <c r="H7" s="1"/>
      <c r="I7" s="1"/>
    </row>
    <row r="8" spans="2:9" ht="56.1" customHeight="1" x14ac:dyDescent="0.25">
      <c r="B8" s="5">
        <v>2</v>
      </c>
      <c r="C8" s="1"/>
      <c r="D8" s="107"/>
      <c r="E8" s="108"/>
      <c r="F8" s="60"/>
      <c r="G8" s="65"/>
      <c r="H8" s="1"/>
      <c r="I8" s="1"/>
    </row>
    <row r="9" spans="2:9" ht="56.1" customHeight="1" x14ac:dyDescent="0.25">
      <c r="B9" s="5">
        <v>3</v>
      </c>
      <c r="C9" s="1"/>
      <c r="D9" s="107"/>
      <c r="E9" s="108"/>
      <c r="F9" s="60"/>
      <c r="G9" s="65"/>
      <c r="H9" s="1"/>
      <c r="I9" s="1"/>
    </row>
    <row r="10" spans="2:9" ht="56.1" customHeight="1" x14ac:dyDescent="0.25">
      <c r="B10" s="5">
        <v>4</v>
      </c>
      <c r="C10" s="1"/>
      <c r="D10" s="107"/>
      <c r="E10" s="108"/>
      <c r="F10" s="60"/>
      <c r="G10" s="65"/>
      <c r="H10" s="1"/>
      <c r="I10" s="1"/>
    </row>
    <row r="11" spans="2:9" ht="56.1" customHeight="1" x14ac:dyDescent="0.25">
      <c r="B11" s="5">
        <v>5</v>
      </c>
      <c r="C11" s="1"/>
      <c r="D11" s="107"/>
      <c r="E11" s="108"/>
      <c r="F11" s="60"/>
      <c r="G11" s="65"/>
      <c r="H11" s="1"/>
      <c r="I11" s="1"/>
    </row>
    <row r="12" spans="2:9" ht="56.1" customHeight="1" x14ac:dyDescent="0.25">
      <c r="B12" s="5">
        <v>6</v>
      </c>
      <c r="C12" s="1"/>
      <c r="D12" s="107"/>
      <c r="E12" s="108"/>
      <c r="F12" s="60"/>
      <c r="G12" s="65"/>
      <c r="H12" s="1"/>
      <c r="I12" s="1"/>
    </row>
    <row r="13" spans="2:9" ht="56.1" customHeight="1" x14ac:dyDescent="0.25">
      <c r="B13" s="5">
        <v>7</v>
      </c>
      <c r="C13" s="1"/>
      <c r="D13" s="107"/>
      <c r="E13" s="108"/>
      <c r="F13" s="60"/>
      <c r="G13" s="65"/>
      <c r="H13" s="1"/>
      <c r="I13" s="1"/>
    </row>
    <row r="14" spans="2:9" ht="56.1" customHeight="1" x14ac:dyDescent="0.25">
      <c r="B14" s="5">
        <v>8</v>
      </c>
      <c r="C14" s="1"/>
      <c r="D14" s="107"/>
      <c r="E14" s="108"/>
      <c r="F14" s="60"/>
      <c r="G14" s="65"/>
      <c r="H14" s="1"/>
      <c r="I14" s="1"/>
    </row>
    <row r="15" spans="2:9" ht="56.1" customHeight="1" x14ac:dyDescent="0.25">
      <c r="B15" s="5">
        <v>9</v>
      </c>
      <c r="C15" s="1"/>
      <c r="D15" s="107"/>
      <c r="E15" s="108"/>
      <c r="F15" s="60"/>
      <c r="G15" s="65"/>
      <c r="H15" s="1"/>
      <c r="I15" s="1"/>
    </row>
    <row r="16" spans="2:9" ht="56.1" customHeight="1" x14ac:dyDescent="0.25">
      <c r="B16" s="5">
        <v>10</v>
      </c>
      <c r="C16" s="1"/>
      <c r="D16" s="107"/>
      <c r="E16" s="108"/>
      <c r="F16" s="60"/>
      <c r="G16" s="65"/>
      <c r="H16" s="1"/>
      <c r="I16" s="1"/>
    </row>
    <row r="17" spans="2:9" x14ac:dyDescent="0.25">
      <c r="B17" s="115" t="s">
        <v>82</v>
      </c>
      <c r="C17" s="115"/>
      <c r="D17" s="115"/>
      <c r="E17" s="115"/>
      <c r="F17" s="3"/>
      <c r="G17" s="20"/>
      <c r="H17" s="20"/>
      <c r="I17" s="20"/>
    </row>
    <row r="19" spans="2:9" ht="28.15" customHeight="1" x14ac:dyDescent="0.25">
      <c r="B19" s="116" t="s">
        <v>61</v>
      </c>
      <c r="C19" s="117"/>
      <c r="D19" s="117"/>
      <c r="E19" s="117"/>
      <c r="F19" s="117"/>
      <c r="G19" s="117"/>
      <c r="H19" s="117"/>
      <c r="I19" s="117"/>
    </row>
    <row r="22" spans="2:9" x14ac:dyDescent="0.25">
      <c r="B22" s="120"/>
      <c r="C22" s="120"/>
      <c r="D22" s="120"/>
      <c r="E22" s="22"/>
      <c r="F22" s="23"/>
      <c r="G22" s="22"/>
      <c r="H22" s="22"/>
      <c r="I22" s="22"/>
    </row>
    <row r="23" spans="2:9" x14ac:dyDescent="0.25">
      <c r="B23" s="109" t="s">
        <v>15</v>
      </c>
      <c r="C23" s="110"/>
      <c r="E23" s="111" t="s">
        <v>16</v>
      </c>
      <c r="F23" s="112"/>
      <c r="G23" s="112"/>
      <c r="H23" s="91" t="s">
        <v>17</v>
      </c>
      <c r="I23" s="91"/>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8" priority="1" operator="containsText" text="sAbw">
      <formula>NOT(ISERROR(SEARCH("sAbw",F7)))</formula>
    </cfRule>
    <cfRule type="containsText" dxfId="337" priority="2" operator="containsText" text="lAbw">
      <formula>NOT(ISERROR(SEARCH("lAbw",F7)))</formula>
    </cfRule>
    <cfRule type="containsText" dxfId="33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98"/>
  <sheetViews>
    <sheetView zoomScaleNormal="100" zoomScaleSheetLayoutView="80" workbookViewId="0">
      <pane ySplit="7" topLeftCell="A86" activePane="bottomLeft" state="frozen"/>
      <selection activeCell="B14" sqref="B14:F15"/>
      <selection pane="bottomLeft" activeCell="H92" sqref="H92"/>
    </sheetView>
  </sheetViews>
  <sheetFormatPr baseColWidth="10" defaultColWidth="8.85546875" defaultRowHeight="12.75" x14ac:dyDescent="0.2"/>
  <cols>
    <col min="1" max="1" width="1.140625" style="38" customWidth="1"/>
    <col min="2" max="2" width="8.7109375" style="153" customWidth="1"/>
    <col min="3" max="4" width="18.28515625" style="154" hidden="1" customWidth="1"/>
    <col min="5" max="5" width="12.7109375" style="155" customWidth="1"/>
    <col min="6" max="7" width="40.7109375" style="38" customWidth="1"/>
    <col min="8" max="10" width="9.7109375" style="38" customWidth="1"/>
    <col min="11" max="11" width="10.28515625" style="38" customWidth="1"/>
    <col min="12" max="12" width="10.7109375" style="38" customWidth="1"/>
    <col min="13" max="13" width="52.7109375" style="38" customWidth="1"/>
    <col min="14" max="14" width="1.140625" style="38" customWidth="1"/>
    <col min="15" max="16384" width="8.85546875" style="38"/>
  </cols>
  <sheetData>
    <row r="1" spans="2:13" s="147" customFormat="1" ht="6" customHeight="1" x14ac:dyDescent="0.25">
      <c r="B1" s="145"/>
      <c r="C1" s="146"/>
      <c r="D1" s="146"/>
      <c r="G1" s="146"/>
    </row>
    <row r="2" spans="2:13" s="148" customFormat="1" ht="18" customHeight="1" x14ac:dyDescent="0.25">
      <c r="B2" s="76" t="str">
        <f>"Checkliste "&amp;_RLV&amp;" Einstiegsstufe"</f>
        <v>Checkliste Mastschwein Einstiegsstufe</v>
      </c>
      <c r="C2" s="76"/>
      <c r="D2" s="76"/>
      <c r="E2" s="76"/>
      <c r="F2" s="76"/>
      <c r="G2" s="76"/>
      <c r="H2" s="76"/>
      <c r="I2" s="76"/>
      <c r="J2" s="76"/>
      <c r="K2" s="76"/>
      <c r="L2" s="76"/>
      <c r="M2" s="76"/>
    </row>
    <row r="3" spans="2:13" s="149" customFormat="1" ht="26.1" customHeight="1" x14ac:dyDescent="0.25">
      <c r="B3" s="141" t="s">
        <v>262</v>
      </c>
      <c r="C3" s="142"/>
      <c r="D3" s="142"/>
      <c r="E3" s="142"/>
      <c r="F3" s="142"/>
      <c r="G3" s="142"/>
      <c r="H3" s="142"/>
      <c r="I3" s="142"/>
      <c r="J3" s="142"/>
      <c r="K3" s="142"/>
      <c r="L3" s="142"/>
      <c r="M3" s="142"/>
    </row>
    <row r="4" spans="2:13" s="147" customFormat="1" ht="27" customHeight="1" x14ac:dyDescent="0.25">
      <c r="B4" s="62" t="s">
        <v>19</v>
      </c>
      <c r="C4" s="156"/>
      <c r="D4" s="156"/>
      <c r="E4" s="156"/>
      <c r="F4" s="156"/>
      <c r="G4" s="156"/>
      <c r="H4" s="156"/>
      <c r="I4" s="156"/>
      <c r="J4" s="156"/>
      <c r="K4" s="156"/>
      <c r="L4" s="10"/>
      <c r="M4" s="157"/>
    </row>
    <row r="5" spans="2:13" ht="27" customHeight="1" x14ac:dyDescent="0.2">
      <c r="B5" s="135" t="s">
        <v>30</v>
      </c>
      <c r="C5" s="136"/>
      <c r="D5" s="136"/>
      <c r="E5" s="136"/>
      <c r="F5" s="136"/>
      <c r="G5" s="136"/>
      <c r="H5" s="136"/>
      <c r="I5" s="136"/>
      <c r="J5" s="136"/>
      <c r="K5" s="136"/>
      <c r="L5" s="136"/>
      <c r="M5" s="137"/>
    </row>
    <row r="6" spans="2:13" s="150" customFormat="1" ht="26.45" customHeight="1" x14ac:dyDescent="0.25">
      <c r="B6" s="124" t="s">
        <v>31</v>
      </c>
      <c r="C6" s="126" t="s">
        <v>44</v>
      </c>
      <c r="D6" s="126" t="s">
        <v>45</v>
      </c>
      <c r="E6" s="128" t="s">
        <v>32</v>
      </c>
      <c r="F6" s="126" t="s">
        <v>33</v>
      </c>
      <c r="G6" s="130" t="s">
        <v>34</v>
      </c>
      <c r="H6" s="132" t="s">
        <v>23</v>
      </c>
      <c r="I6" s="133"/>
      <c r="J6" s="133"/>
      <c r="K6" s="133"/>
      <c r="L6" s="134"/>
      <c r="M6" s="126" t="s">
        <v>77</v>
      </c>
    </row>
    <row r="7" spans="2:13" x14ac:dyDescent="0.2">
      <c r="B7" s="125"/>
      <c r="C7" s="127"/>
      <c r="D7" s="127"/>
      <c r="E7" s="129"/>
      <c r="F7" s="127"/>
      <c r="G7" s="131"/>
      <c r="H7" s="75" t="s">
        <v>37</v>
      </c>
      <c r="I7" s="75" t="s">
        <v>26</v>
      </c>
      <c r="J7" s="75" t="s">
        <v>27</v>
      </c>
      <c r="K7" s="75" t="s">
        <v>28</v>
      </c>
      <c r="L7" s="75" t="s">
        <v>100</v>
      </c>
      <c r="M7" s="127"/>
    </row>
    <row r="8" spans="2:13" s="151" customFormat="1" x14ac:dyDescent="0.2">
      <c r="B8" s="138" t="s">
        <v>64</v>
      </c>
      <c r="C8" s="139"/>
      <c r="D8" s="139"/>
      <c r="E8" s="139"/>
      <c r="F8" s="139"/>
      <c r="G8" s="139"/>
      <c r="H8" s="139"/>
      <c r="I8" s="139"/>
      <c r="J8" s="139"/>
      <c r="K8" s="139"/>
      <c r="L8" s="139"/>
      <c r="M8" s="140"/>
    </row>
    <row r="9" spans="2:13" ht="25.5" hidden="1" x14ac:dyDescent="0.2">
      <c r="B9" s="36" t="s">
        <v>31</v>
      </c>
      <c r="C9" s="37" t="s">
        <v>44</v>
      </c>
      <c r="D9" s="37" t="s">
        <v>45</v>
      </c>
      <c r="E9" s="152" t="s">
        <v>32</v>
      </c>
      <c r="F9" s="39" t="s">
        <v>33</v>
      </c>
      <c r="G9" s="27" t="s">
        <v>34</v>
      </c>
      <c r="H9" s="28" t="s">
        <v>23</v>
      </c>
      <c r="I9" s="28" t="s">
        <v>39</v>
      </c>
      <c r="J9" s="28" t="s">
        <v>40</v>
      </c>
      <c r="K9" s="28" t="s">
        <v>41</v>
      </c>
      <c r="L9" s="28" t="s">
        <v>42</v>
      </c>
      <c r="M9" s="29" t="s">
        <v>35</v>
      </c>
    </row>
    <row r="10" spans="2:13" s="49" customFormat="1" ht="60" customHeight="1" x14ac:dyDescent="0.2">
      <c r="B10" s="158" t="str">
        <f>CONCATENATE("1.",Prüfkriterien_1[[#This Row],[Hilfsspalte_Num]])</f>
        <v>1.1</v>
      </c>
      <c r="C10" s="30">
        <f>ROW()-ROW(Prüfkriterien_1[[#Headers],[Hilfsspalte_Kom]])</f>
        <v>1</v>
      </c>
      <c r="D10" s="159">
        <f>(Prüfkriterien_1[Hilfsspalte_Num]+10)/10</f>
        <v>1.1000000000000001</v>
      </c>
      <c r="E10" s="160" t="s">
        <v>101</v>
      </c>
      <c r="F10" s="161" t="s">
        <v>94</v>
      </c>
      <c r="G10" s="162" t="s">
        <v>102</v>
      </c>
      <c r="H10" s="33" t="s">
        <v>63</v>
      </c>
      <c r="I10" s="33" t="s">
        <v>36</v>
      </c>
      <c r="J10" s="33" t="s">
        <v>36</v>
      </c>
      <c r="K10" s="33"/>
      <c r="L10" s="33" t="s">
        <v>36</v>
      </c>
      <c r="M10" s="39"/>
    </row>
    <row r="11" spans="2:13" s="49" customFormat="1" ht="73.150000000000006" customHeight="1" x14ac:dyDescent="0.2">
      <c r="B11" s="158" t="str">
        <f>CONCATENATE("1.",Prüfkriterien_1[[#This Row],[Hilfsspalte_Num]])</f>
        <v>1.2</v>
      </c>
      <c r="C11" s="30">
        <f>ROW()-ROW(Prüfkriterien_1[[#Headers],[Hilfsspalte_Kom]])</f>
        <v>2</v>
      </c>
      <c r="D11" s="159">
        <f>(Prüfkriterien_1[Hilfsspalte_Num]+10)/10</f>
        <v>1.2</v>
      </c>
      <c r="E11" s="163" t="s">
        <v>103</v>
      </c>
      <c r="F11" s="164" t="s">
        <v>98</v>
      </c>
      <c r="G11" s="165" t="s">
        <v>104</v>
      </c>
      <c r="H11" s="33"/>
      <c r="I11" s="33" t="s">
        <v>36</v>
      </c>
      <c r="J11" s="33" t="s">
        <v>36</v>
      </c>
      <c r="K11" s="33"/>
      <c r="L11" s="33" t="s">
        <v>36</v>
      </c>
      <c r="M11" s="39"/>
    </row>
    <row r="12" spans="2:13" s="49" customFormat="1" ht="55.15" customHeight="1" x14ac:dyDescent="0.2">
      <c r="B12" s="158" t="str">
        <f>CONCATENATE("1.",Prüfkriterien_1[[#This Row],[Hilfsspalte_Num]])</f>
        <v>1.3</v>
      </c>
      <c r="C12" s="30">
        <f>ROW()-ROW(Prüfkriterien_1[[#Headers],[Hilfsspalte_Kom]])</f>
        <v>3</v>
      </c>
      <c r="D12" s="159">
        <f>(Prüfkriterien_1[Hilfsspalte_Num]+10)/10</f>
        <v>1.3</v>
      </c>
      <c r="E12" s="163"/>
      <c r="F12" s="164" t="s">
        <v>95</v>
      </c>
      <c r="G12" s="165" t="s">
        <v>99</v>
      </c>
      <c r="H12" s="33"/>
      <c r="I12" s="33"/>
      <c r="J12" s="33"/>
      <c r="K12" s="33"/>
      <c r="L12" s="33"/>
      <c r="M12" s="39"/>
    </row>
    <row r="13" spans="2:13" s="49" customFormat="1" ht="60" customHeight="1" x14ac:dyDescent="0.2">
      <c r="B13" s="166" t="str">
        <f>CONCATENATE("1.",Prüfkriterien_1[[#This Row],[Hilfsspalte_Num]])</f>
        <v>1.4</v>
      </c>
      <c r="C13" s="167">
        <f>ROW()-ROW(Prüfkriterien_1[[#Headers],[Hilfsspalte_Kom]])</f>
        <v>4</v>
      </c>
      <c r="D13" s="168">
        <f>(Prüfkriterien_1[Hilfsspalte_Num]+10)/10</f>
        <v>1.4</v>
      </c>
      <c r="E13" s="163" t="s">
        <v>105</v>
      </c>
      <c r="F13" s="169" t="s">
        <v>97</v>
      </c>
      <c r="G13" s="165" t="s">
        <v>106</v>
      </c>
      <c r="H13" s="51"/>
      <c r="I13" s="52"/>
      <c r="J13" s="52"/>
      <c r="K13" s="52"/>
      <c r="L13" s="52"/>
      <c r="M13" s="50"/>
    </row>
    <row r="14" spans="2:13" s="49" customFormat="1" ht="55.15" customHeight="1" x14ac:dyDescent="0.2">
      <c r="B14" s="170" t="str">
        <f>CONCATENATE("1.",Prüfkriterien_1[[#This Row],[Hilfsspalte_Num]])</f>
        <v>1.5</v>
      </c>
      <c r="C14" s="171">
        <f>ROW()-ROW(Prüfkriterien_1[[#Headers],[Hilfsspalte_Kom]])</f>
        <v>5</v>
      </c>
      <c r="D14" s="172">
        <f>(Prüfkriterien_1[Hilfsspalte_Num]+10)/10</f>
        <v>1.5</v>
      </c>
      <c r="E14" s="163" t="s">
        <v>107</v>
      </c>
      <c r="F14" s="164" t="s">
        <v>96</v>
      </c>
      <c r="G14" s="165" t="s">
        <v>108</v>
      </c>
      <c r="H14" s="70"/>
      <c r="I14" s="71"/>
      <c r="J14" s="71"/>
      <c r="K14" s="71"/>
      <c r="L14" s="71"/>
      <c r="M14" s="69"/>
    </row>
    <row r="15" spans="2:13" s="49" customFormat="1" ht="91.15" customHeight="1" x14ac:dyDescent="0.2">
      <c r="B15" s="173" t="str">
        <f>CONCATENATE("1.",Prüfkriterien_1[[#This Row],[Hilfsspalte_Num]])</f>
        <v>1.6</v>
      </c>
      <c r="C15" s="174">
        <f>ROW()-ROW(Prüfkriterien_1[[#Headers],[Hilfsspalte_Kom]])</f>
        <v>6</v>
      </c>
      <c r="D15" s="175">
        <f>(Prüfkriterien_1[Hilfsspalte_Num]+10)/10</f>
        <v>1.6</v>
      </c>
      <c r="E15" s="176" t="s">
        <v>109</v>
      </c>
      <c r="F15" s="164" t="s">
        <v>110</v>
      </c>
      <c r="G15" s="177" t="s">
        <v>265</v>
      </c>
      <c r="H15" s="72"/>
      <c r="I15" s="73"/>
      <c r="J15" s="73"/>
      <c r="K15" s="73"/>
      <c r="L15" s="73"/>
      <c r="M15" s="74"/>
    </row>
    <row r="16" spans="2:13" s="49" customFormat="1" ht="94.9" customHeight="1" x14ac:dyDescent="0.2">
      <c r="B16" s="170" t="str">
        <f>CONCATENATE("1.",Prüfkriterien_1[[#This Row],[Hilfsspalte_Num]])</f>
        <v>1.7</v>
      </c>
      <c r="C16" s="171">
        <f>ROW()-ROW(Prüfkriterien_1[[#Headers],[Hilfsspalte_Kom]])</f>
        <v>7</v>
      </c>
      <c r="D16" s="172">
        <f>(Prüfkriterien_1[Hilfsspalte_Num]+10)/10</f>
        <v>1.7</v>
      </c>
      <c r="E16" s="176" t="s">
        <v>109</v>
      </c>
      <c r="F16" s="178" t="s">
        <v>267</v>
      </c>
      <c r="G16" s="179" t="s">
        <v>266</v>
      </c>
      <c r="H16" s="70"/>
      <c r="I16" s="71"/>
      <c r="J16" s="71"/>
      <c r="K16" s="71"/>
      <c r="L16" s="71"/>
      <c r="M16" s="69"/>
    </row>
    <row r="17" spans="2:13" s="49" customFormat="1" ht="122.45" customHeight="1" x14ac:dyDescent="0.2">
      <c r="B17" s="170" t="str">
        <f>CONCATENATE("1.",Prüfkriterien_1[[#This Row],[Hilfsspalte_Num]])</f>
        <v>1.8</v>
      </c>
      <c r="C17" s="171">
        <f>ROW()-ROW(Prüfkriterien_1[[#Headers],[Hilfsspalte_Kom]])</f>
        <v>8</v>
      </c>
      <c r="D17" s="172">
        <f>(Prüfkriterien_1[Hilfsspalte_Num]+10)/10</f>
        <v>1.8</v>
      </c>
      <c r="E17" s="176" t="s">
        <v>111</v>
      </c>
      <c r="F17" s="164" t="s">
        <v>112</v>
      </c>
      <c r="G17" s="165" t="s">
        <v>113</v>
      </c>
      <c r="H17" s="70"/>
      <c r="I17" s="71"/>
      <c r="J17" s="71"/>
      <c r="K17" s="71"/>
      <c r="L17" s="71"/>
      <c r="M17" s="69"/>
    </row>
    <row r="18" spans="2:13" s="49" customFormat="1" ht="60" customHeight="1" x14ac:dyDescent="0.2">
      <c r="B18" s="170" t="str">
        <f>CONCATENATE("1.",Prüfkriterien_1[[#This Row],[Hilfsspalte_Num]])</f>
        <v>1.9</v>
      </c>
      <c r="C18" s="171">
        <f>ROW()-ROW(Prüfkriterien_1[[#Headers],[Hilfsspalte_Kom]])</f>
        <v>9</v>
      </c>
      <c r="D18" s="172">
        <f>(Prüfkriterien_1[Hilfsspalte_Num]+10)/10</f>
        <v>1.9</v>
      </c>
      <c r="E18" s="176" t="s">
        <v>111</v>
      </c>
      <c r="F18" s="164" t="s">
        <v>114</v>
      </c>
      <c r="G18" s="165" t="s">
        <v>115</v>
      </c>
      <c r="H18" s="70"/>
      <c r="I18" s="71"/>
      <c r="J18" s="71"/>
      <c r="K18" s="71"/>
      <c r="L18" s="71"/>
      <c r="M18" s="69"/>
    </row>
    <row r="19" spans="2:13" s="49" customFormat="1" ht="60" customHeight="1" x14ac:dyDescent="0.2">
      <c r="B19" s="170" t="str">
        <f>CONCATENATE("1.",Prüfkriterien_1[[#This Row],[Hilfsspalte_Num]])</f>
        <v>1.10</v>
      </c>
      <c r="C19" s="171">
        <f>ROW()-ROW(Prüfkriterien_1[[#Headers],[Hilfsspalte_Kom]])</f>
        <v>10</v>
      </c>
      <c r="D19" s="172">
        <f>(Prüfkriterien_1[Hilfsspalte_Num]+10)/10</f>
        <v>2</v>
      </c>
      <c r="E19" s="176" t="s">
        <v>111</v>
      </c>
      <c r="F19" s="164" t="s">
        <v>116</v>
      </c>
      <c r="G19" s="165" t="s">
        <v>115</v>
      </c>
      <c r="H19" s="70"/>
      <c r="I19" s="71"/>
      <c r="J19" s="71"/>
      <c r="K19" s="71"/>
      <c r="L19" s="71"/>
      <c r="M19" s="69"/>
    </row>
    <row r="20" spans="2:13" s="49" customFormat="1" ht="55.15" customHeight="1" x14ac:dyDescent="0.2">
      <c r="B20" s="170" t="str">
        <f>CONCATENATE("1.",Prüfkriterien_1[[#This Row],[Hilfsspalte_Num]])</f>
        <v>1.11</v>
      </c>
      <c r="C20" s="171">
        <f>ROW()-ROW(Prüfkriterien_1[[#Headers],[Hilfsspalte_Kom]])</f>
        <v>11</v>
      </c>
      <c r="D20" s="172">
        <f>(Prüfkriterien_1[Hilfsspalte_Num]+10)/10</f>
        <v>2.1</v>
      </c>
      <c r="E20" s="176" t="s">
        <v>117</v>
      </c>
      <c r="F20" s="164" t="s">
        <v>118</v>
      </c>
      <c r="G20" s="165"/>
      <c r="H20" s="70"/>
      <c r="I20" s="71"/>
      <c r="J20" s="71"/>
      <c r="K20" s="71"/>
      <c r="L20" s="71"/>
      <c r="M20" s="69"/>
    </row>
    <row r="21" spans="2:13" s="49" customFormat="1" ht="109.9" customHeight="1" x14ac:dyDescent="0.2">
      <c r="B21" s="170" t="str">
        <f>CONCATENATE("1.",Prüfkriterien_1[[#This Row],[Hilfsspalte_Num]])</f>
        <v>1.12</v>
      </c>
      <c r="C21" s="171">
        <f>ROW()-ROW(Prüfkriterien_1[[#Headers],[Hilfsspalte_Kom]])</f>
        <v>12</v>
      </c>
      <c r="D21" s="172">
        <f>(Prüfkriterien_1[Hilfsspalte_Num]+10)/10</f>
        <v>2.2000000000000002</v>
      </c>
      <c r="E21" s="176" t="s">
        <v>117</v>
      </c>
      <c r="F21" s="164" t="s">
        <v>119</v>
      </c>
      <c r="G21" s="165" t="s">
        <v>120</v>
      </c>
      <c r="H21" s="70"/>
      <c r="I21" s="71"/>
      <c r="J21" s="71"/>
      <c r="K21" s="71"/>
      <c r="L21" s="71"/>
      <c r="M21" s="69"/>
    </row>
    <row r="22" spans="2:13" s="49" customFormat="1" ht="200.45" customHeight="1" x14ac:dyDescent="0.2">
      <c r="B22" s="170" t="str">
        <f>CONCATENATE("1.",Prüfkriterien_1[[#This Row],[Hilfsspalte_Num]])</f>
        <v>1.13</v>
      </c>
      <c r="C22" s="171">
        <f>ROW()-ROW(Prüfkriterien_1[[#Headers],[Hilfsspalte_Kom]])</f>
        <v>13</v>
      </c>
      <c r="D22" s="172">
        <f>(Prüfkriterien_1[Hilfsspalte_Num]+10)/10</f>
        <v>2.2999999999999998</v>
      </c>
      <c r="E22" s="176" t="s">
        <v>117</v>
      </c>
      <c r="F22" s="164" t="s">
        <v>121</v>
      </c>
      <c r="G22" s="165" t="s">
        <v>263</v>
      </c>
      <c r="H22" s="70"/>
      <c r="I22" s="71"/>
      <c r="J22" s="71"/>
      <c r="K22" s="71"/>
      <c r="L22" s="71"/>
      <c r="M22" s="69"/>
    </row>
    <row r="23" spans="2:13" s="49" customFormat="1" ht="79.900000000000006" customHeight="1" x14ac:dyDescent="0.2">
      <c r="B23" s="170" t="str">
        <f>CONCATENATE("1.",Prüfkriterien_1[[#This Row],[Hilfsspalte_Num]])</f>
        <v>1.14</v>
      </c>
      <c r="C23" s="171">
        <f>ROW()-ROW(Prüfkriterien_1[[#Headers],[Hilfsspalte_Kom]])</f>
        <v>14</v>
      </c>
      <c r="D23" s="172">
        <f>(Prüfkriterien_1[Hilfsspalte_Num]+10)/10</f>
        <v>2.4</v>
      </c>
      <c r="E23" s="176" t="s">
        <v>122</v>
      </c>
      <c r="F23" s="164" t="s">
        <v>123</v>
      </c>
      <c r="G23" s="165" t="s">
        <v>124</v>
      </c>
      <c r="H23" s="70"/>
      <c r="I23" s="71"/>
      <c r="J23" s="71"/>
      <c r="K23" s="71"/>
      <c r="L23" s="71"/>
      <c r="M23" s="69"/>
    </row>
    <row r="24" spans="2:13" s="49" customFormat="1" ht="169.15" customHeight="1" x14ac:dyDescent="0.2">
      <c r="B24" s="166" t="str">
        <f>CONCATENATE("1.",Prüfkriterien_1[[#This Row],[Hilfsspalte_Num]])</f>
        <v>1.15</v>
      </c>
      <c r="C24" s="167">
        <f>ROW()-ROW(Prüfkriterien_1[[#Headers],[Hilfsspalte_Kom]])</f>
        <v>15</v>
      </c>
      <c r="D24" s="168">
        <f>(Prüfkriterien_1[Hilfsspalte_Num]+10)/10</f>
        <v>2.5</v>
      </c>
      <c r="E24" s="176" t="s">
        <v>122</v>
      </c>
      <c r="F24" s="164" t="s">
        <v>125</v>
      </c>
      <c r="G24" s="165" t="s">
        <v>126</v>
      </c>
      <c r="H24" s="51"/>
      <c r="I24" s="52" t="s">
        <v>36</v>
      </c>
      <c r="J24" s="52" t="s">
        <v>36</v>
      </c>
      <c r="K24" s="52"/>
      <c r="L24" s="52"/>
      <c r="M24" s="50"/>
    </row>
    <row r="25" spans="2:13" s="49" customFormat="1" ht="61.9" customHeight="1" x14ac:dyDescent="0.2">
      <c r="B25" s="158" t="str">
        <f>CONCATENATE("1.",Prüfkriterien_1[[#This Row],[Hilfsspalte_Num]])</f>
        <v>1.16</v>
      </c>
      <c r="C25" s="30">
        <f>ROW()-ROW(Prüfkriterien_1[[#Headers],[Hilfsspalte_Kom]])</f>
        <v>16</v>
      </c>
      <c r="D25" s="159">
        <f>(Prüfkriterien_1[Hilfsspalte_Num]+10)/10</f>
        <v>2.6</v>
      </c>
      <c r="E25" s="180" t="s">
        <v>122</v>
      </c>
      <c r="F25" s="181" t="s">
        <v>127</v>
      </c>
      <c r="G25" s="182" t="s">
        <v>128</v>
      </c>
      <c r="H25" s="33"/>
      <c r="I25" s="33" t="s">
        <v>36</v>
      </c>
      <c r="J25" s="33" t="s">
        <v>36</v>
      </c>
      <c r="K25" s="33"/>
      <c r="L25" s="33"/>
      <c r="M25" s="39"/>
    </row>
    <row r="26" spans="2:13" x14ac:dyDescent="0.2">
      <c r="B26" s="183" t="s">
        <v>256</v>
      </c>
      <c r="C26" s="184"/>
      <c r="D26" s="184"/>
      <c r="E26" s="184"/>
      <c r="F26" s="184"/>
      <c r="G26" s="184"/>
      <c r="H26" s="184"/>
      <c r="I26" s="184"/>
      <c r="J26" s="184"/>
      <c r="K26" s="184"/>
      <c r="L26" s="184"/>
      <c r="M26" s="185"/>
    </row>
    <row r="27" spans="2:13" s="40" customFormat="1" hidden="1" x14ac:dyDescent="0.2">
      <c r="B27" s="36" t="s">
        <v>39</v>
      </c>
      <c r="C27" s="37" t="s">
        <v>40</v>
      </c>
      <c r="D27" s="37" t="s">
        <v>41</v>
      </c>
      <c r="E27" s="26" t="s">
        <v>42</v>
      </c>
      <c r="F27" s="27" t="s">
        <v>43</v>
      </c>
      <c r="G27" s="27" t="s">
        <v>46</v>
      </c>
      <c r="H27" s="28" t="s">
        <v>47</v>
      </c>
      <c r="I27" s="28" t="s">
        <v>48</v>
      </c>
      <c r="J27" s="28" t="s">
        <v>49</v>
      </c>
      <c r="K27" s="28" t="s">
        <v>50</v>
      </c>
      <c r="L27" s="28" t="s">
        <v>51</v>
      </c>
      <c r="M27" s="29" t="s">
        <v>52</v>
      </c>
    </row>
    <row r="28" spans="2:13" s="40" customFormat="1" ht="132.6" customHeight="1" x14ac:dyDescent="0.2">
      <c r="B28" s="25" t="str">
        <f>CONCATENATE("2.",Prüfkriterien_2[[#This Row],[Spalte2]])</f>
        <v>2.1</v>
      </c>
      <c r="C28" s="30">
        <f>ROW()-ROW(Prüfkriterien_2[[#Headers],[Spalte3]])</f>
        <v>1</v>
      </c>
      <c r="D28" s="30">
        <f>(Prüfkriterien_2[[#This Row],[Spalte2]]+20)/10</f>
        <v>2.1</v>
      </c>
      <c r="E28" s="186" t="s">
        <v>129</v>
      </c>
      <c r="F28" s="187" t="s">
        <v>130</v>
      </c>
      <c r="G28" s="187" t="s">
        <v>131</v>
      </c>
      <c r="H28" s="33"/>
      <c r="I28" s="33"/>
      <c r="J28" s="33"/>
      <c r="K28" s="33"/>
      <c r="L28" s="33"/>
      <c r="M28" s="39"/>
    </row>
    <row r="29" spans="2:13" s="40" customFormat="1" ht="60" customHeight="1" x14ac:dyDescent="0.2">
      <c r="B29" s="25" t="str">
        <f>CONCATENATE("2.",Prüfkriterien_2[[#This Row],[Spalte2]])</f>
        <v>2.2</v>
      </c>
      <c r="C29" s="30">
        <f>ROW()-ROW(Prüfkriterien_2[[#Headers],[Spalte3]])</f>
        <v>2</v>
      </c>
      <c r="D29" s="30">
        <f>(Prüfkriterien_2[[#This Row],[Spalte2]]+20)/10</f>
        <v>2.2000000000000002</v>
      </c>
      <c r="E29" s="188" t="s">
        <v>132</v>
      </c>
      <c r="F29" s="189" t="s">
        <v>133</v>
      </c>
      <c r="G29" s="189" t="s">
        <v>134</v>
      </c>
      <c r="H29" s="33"/>
      <c r="I29" s="33"/>
      <c r="J29" s="33"/>
      <c r="K29" s="33"/>
      <c r="L29" s="33"/>
      <c r="M29" s="39"/>
    </row>
    <row r="30" spans="2:13" s="40" customFormat="1" ht="101.45" customHeight="1" x14ac:dyDescent="0.2">
      <c r="B30" s="25" t="str">
        <f>CONCATENATE("2.",Prüfkriterien_2[[#This Row],[Spalte2]])</f>
        <v>2.3</v>
      </c>
      <c r="C30" s="30">
        <f>ROW()-ROW(Prüfkriterien_2[[#Headers],[Spalte3]])</f>
        <v>3</v>
      </c>
      <c r="D30" s="30">
        <f>(Prüfkriterien_2[[#This Row],[Spalte2]]+20)/10</f>
        <v>2.2999999999999998</v>
      </c>
      <c r="E30" s="188" t="s">
        <v>132</v>
      </c>
      <c r="F30" s="189" t="s">
        <v>135</v>
      </c>
      <c r="G30" s="189" t="s">
        <v>136</v>
      </c>
      <c r="H30" s="33"/>
      <c r="I30" s="33"/>
      <c r="J30" s="33"/>
      <c r="K30" s="33"/>
      <c r="L30" s="33"/>
      <c r="M30" s="39"/>
    </row>
    <row r="31" spans="2:13" s="40" customFormat="1" ht="126.6" customHeight="1" x14ac:dyDescent="0.2">
      <c r="B31" s="25" t="str">
        <f>CONCATENATE("2.",Prüfkriterien_2[[#This Row],[Spalte2]])</f>
        <v>2.4</v>
      </c>
      <c r="C31" s="30">
        <f>ROW()-ROW(Prüfkriterien_2[[#Headers],[Spalte3]])</f>
        <v>4</v>
      </c>
      <c r="D31" s="30">
        <f>(Prüfkriterien_2[[#This Row],[Spalte2]]+20)/10</f>
        <v>2.4</v>
      </c>
      <c r="E31" s="188" t="s">
        <v>137</v>
      </c>
      <c r="F31" s="189" t="s">
        <v>138</v>
      </c>
      <c r="G31" s="189" t="s">
        <v>139</v>
      </c>
      <c r="H31" s="33"/>
      <c r="I31" s="33"/>
      <c r="J31" s="33"/>
      <c r="K31" s="33"/>
      <c r="L31" s="33"/>
      <c r="M31" s="39"/>
    </row>
    <row r="32" spans="2:13" s="40" customFormat="1" hidden="1" x14ac:dyDescent="0.2">
      <c r="B32" s="36" t="str">
        <f>CONCATENATE("2.",Prüfkriterien_2[[#This Row],[Spalte2]])</f>
        <v>2.5</v>
      </c>
      <c r="C32" s="37">
        <f>ROW()-ROW(Prüfkriterien_2[[#Headers],[Spalte3]])</f>
        <v>5</v>
      </c>
      <c r="D32" s="37">
        <f>(Prüfkriterien_2[[#This Row],[Spalte2]]+20)/10</f>
        <v>2.5</v>
      </c>
      <c r="E32" s="26"/>
      <c r="F32" s="27"/>
      <c r="G32" s="27"/>
      <c r="H32" s="33"/>
      <c r="I32" s="33"/>
      <c r="J32" s="33"/>
      <c r="K32" s="33"/>
      <c r="L32" s="33"/>
      <c r="M32" s="39"/>
    </row>
    <row r="33" spans="2:13" x14ac:dyDescent="0.2">
      <c r="B33" s="190" t="s">
        <v>257</v>
      </c>
      <c r="C33" s="191"/>
      <c r="D33" s="191"/>
      <c r="E33" s="191"/>
      <c r="F33" s="191"/>
      <c r="G33" s="191"/>
      <c r="H33" s="191"/>
      <c r="I33" s="191"/>
      <c r="J33" s="191"/>
      <c r="K33" s="191"/>
      <c r="L33" s="191"/>
      <c r="M33" s="192"/>
    </row>
    <row r="34" spans="2:13" s="40" customFormat="1" hidden="1" x14ac:dyDescent="0.2">
      <c r="B34" s="36" t="s">
        <v>39</v>
      </c>
      <c r="C34" s="37" t="s">
        <v>40</v>
      </c>
      <c r="D34" s="37" t="s">
        <v>41</v>
      </c>
      <c r="E34" s="26" t="s">
        <v>42</v>
      </c>
      <c r="F34" s="27" t="s">
        <v>43</v>
      </c>
      <c r="G34" s="27" t="s">
        <v>46</v>
      </c>
      <c r="H34" s="28" t="s">
        <v>47</v>
      </c>
      <c r="I34" s="28" t="s">
        <v>48</v>
      </c>
      <c r="J34" s="28" t="s">
        <v>49</v>
      </c>
      <c r="K34" s="28" t="s">
        <v>50</v>
      </c>
      <c r="L34" s="28" t="s">
        <v>51</v>
      </c>
      <c r="M34" s="29" t="s">
        <v>52</v>
      </c>
    </row>
    <row r="35" spans="2:13" s="40" customFormat="1" ht="76.900000000000006" customHeight="1" x14ac:dyDescent="0.2">
      <c r="B35" s="25" t="str">
        <f>CONCATENATE("3.",Prüfkriterien_3[[#This Row],[Spalte2]])</f>
        <v>3.1</v>
      </c>
      <c r="C35" s="30">
        <f>ROW()-ROW(Prüfkriterien_3[[#Headers],[Spalte3]])</f>
        <v>1</v>
      </c>
      <c r="D35" s="30">
        <f>(Prüfkriterien_3[[#This Row],[Spalte2]]+30)/10</f>
        <v>3.1</v>
      </c>
      <c r="E35" s="186" t="s">
        <v>140</v>
      </c>
      <c r="F35" s="187" t="s">
        <v>268</v>
      </c>
      <c r="G35" s="187" t="s">
        <v>141</v>
      </c>
      <c r="H35" s="33"/>
      <c r="I35" s="33" t="s">
        <v>36</v>
      </c>
      <c r="J35" s="33" t="s">
        <v>36</v>
      </c>
      <c r="K35" s="33"/>
      <c r="L35" s="33"/>
      <c r="M35" s="39"/>
    </row>
    <row r="36" spans="2:13" s="40" customFormat="1" ht="141.6" customHeight="1" x14ac:dyDescent="0.2">
      <c r="B36" s="67" t="str">
        <f>CONCATENATE("3.",Prüfkriterien_3[[#This Row],[Spalte2]])</f>
        <v>3.2</v>
      </c>
      <c r="C36" s="68">
        <f>ROW()-ROW(Prüfkriterien_3[[#Headers],[Spalte3]])</f>
        <v>2</v>
      </c>
      <c r="D36" s="68">
        <f>(Prüfkriterien_3[[#This Row],[Spalte2]]+30)/10</f>
        <v>3.2</v>
      </c>
      <c r="E36" s="188" t="s">
        <v>140</v>
      </c>
      <c r="F36" s="189" t="s">
        <v>142</v>
      </c>
      <c r="G36" s="189" t="s">
        <v>143</v>
      </c>
      <c r="H36" s="33"/>
      <c r="I36" s="33"/>
      <c r="J36" s="33"/>
      <c r="K36" s="33"/>
      <c r="L36" s="33"/>
      <c r="M36" s="66"/>
    </row>
    <row r="37" spans="2:13" s="40" customFormat="1" ht="69.599999999999994" customHeight="1" x14ac:dyDescent="0.2">
      <c r="B37" s="67" t="str">
        <f>CONCATENATE("3.",Prüfkriterien_3[[#This Row],[Spalte2]])</f>
        <v>3.3</v>
      </c>
      <c r="C37" s="68">
        <f>ROW()-ROW(Prüfkriterien_3[[#Headers],[Spalte3]])</f>
        <v>3</v>
      </c>
      <c r="D37" s="68">
        <f>(Prüfkriterien_3[[#This Row],[Spalte2]]+30)/10</f>
        <v>3.3</v>
      </c>
      <c r="E37" s="188" t="s">
        <v>140</v>
      </c>
      <c r="F37" s="189" t="s">
        <v>144</v>
      </c>
      <c r="G37" s="189" t="s">
        <v>269</v>
      </c>
      <c r="H37" s="33"/>
      <c r="I37" s="33" t="s">
        <v>36</v>
      </c>
      <c r="J37" s="33" t="s">
        <v>36</v>
      </c>
      <c r="K37" s="33"/>
      <c r="L37" s="33"/>
      <c r="M37" s="66"/>
    </row>
    <row r="38" spans="2:13" s="40" customFormat="1" ht="61.9" customHeight="1" x14ac:dyDescent="0.2">
      <c r="B38" s="67" t="str">
        <f>CONCATENATE("3.",Prüfkriterien_3[[#This Row],[Spalte2]])</f>
        <v>3.4</v>
      </c>
      <c r="C38" s="68">
        <f>ROW()-ROW(Prüfkriterien_3[[#Headers],[Spalte3]])</f>
        <v>4</v>
      </c>
      <c r="D38" s="68">
        <f>(Prüfkriterien_3[[#This Row],[Spalte2]]+30)/10</f>
        <v>3.4</v>
      </c>
      <c r="E38" s="188" t="s">
        <v>140</v>
      </c>
      <c r="F38" s="189" t="s">
        <v>145</v>
      </c>
      <c r="G38" s="189" t="s">
        <v>146</v>
      </c>
      <c r="H38" s="33"/>
      <c r="I38" s="33" t="s">
        <v>36</v>
      </c>
      <c r="J38" s="33" t="s">
        <v>36</v>
      </c>
      <c r="K38" s="33"/>
      <c r="L38" s="33"/>
      <c r="M38" s="66"/>
    </row>
    <row r="39" spans="2:13" s="40" customFormat="1" hidden="1" x14ac:dyDescent="0.2">
      <c r="B39" s="43" t="str">
        <f>CONCATENATE("3.",Prüfkriterien_3[[#This Row],[Spalte2]])</f>
        <v>3.5</v>
      </c>
      <c r="C39" s="44">
        <f>ROW()-ROW(Prüfkriterien_3[[#Headers],[Spalte3]])</f>
        <v>5</v>
      </c>
      <c r="D39" s="44">
        <f>(Prüfkriterien_3[[#This Row],[Spalte2]]+30)/10</f>
        <v>3.5</v>
      </c>
      <c r="E39" s="45"/>
      <c r="F39" s="46"/>
      <c r="G39" s="46"/>
      <c r="H39" s="33"/>
      <c r="I39" s="33"/>
      <c r="J39" s="33"/>
      <c r="K39" s="33"/>
      <c r="L39" s="33"/>
      <c r="M39" s="66"/>
    </row>
    <row r="40" spans="2:13" x14ac:dyDescent="0.2">
      <c r="B40" s="190" t="s">
        <v>258</v>
      </c>
      <c r="C40" s="191"/>
      <c r="D40" s="191"/>
      <c r="E40" s="191"/>
      <c r="F40" s="191"/>
      <c r="G40" s="191"/>
      <c r="H40" s="191"/>
      <c r="I40" s="191"/>
      <c r="J40" s="191"/>
      <c r="K40" s="191"/>
      <c r="L40" s="191"/>
      <c r="M40" s="192"/>
    </row>
    <row r="41" spans="2:13" hidden="1" x14ac:dyDescent="0.2">
      <c r="B41" s="36" t="s">
        <v>39</v>
      </c>
      <c r="C41" s="37" t="s">
        <v>40</v>
      </c>
      <c r="D41" s="37" t="s">
        <v>41</v>
      </c>
      <c r="E41" s="26" t="s">
        <v>42</v>
      </c>
      <c r="F41" s="27" t="s">
        <v>43</v>
      </c>
      <c r="G41" s="27" t="s">
        <v>46</v>
      </c>
      <c r="H41" s="28" t="s">
        <v>47</v>
      </c>
      <c r="I41" s="28" t="s">
        <v>48</v>
      </c>
      <c r="J41" s="28" t="s">
        <v>49</v>
      </c>
      <c r="K41" s="28" t="s">
        <v>50</v>
      </c>
      <c r="L41" s="28" t="s">
        <v>51</v>
      </c>
      <c r="M41" s="29" t="s">
        <v>52</v>
      </c>
    </row>
    <row r="42" spans="2:13" ht="55.15" customHeight="1" x14ac:dyDescent="0.2">
      <c r="B42" s="25" t="str">
        <f>CONCATENATE("4.",Prüfkriterien_4[[#This Row],[Spalte2]])</f>
        <v>4.1</v>
      </c>
      <c r="C42" s="30">
        <f>ROW()-ROW(Prüfkriterien_4[[#Headers],[Spalte3]])</f>
        <v>1</v>
      </c>
      <c r="D42" s="30">
        <f>(Prüfkriterien_4[Spalte2]+40)/10</f>
        <v>4.0999999999999996</v>
      </c>
      <c r="E42" s="193" t="s">
        <v>147</v>
      </c>
      <c r="F42" s="193" t="s">
        <v>148</v>
      </c>
      <c r="G42" s="162" t="s">
        <v>149</v>
      </c>
      <c r="H42" s="33"/>
      <c r="I42" s="33" t="s">
        <v>36</v>
      </c>
      <c r="J42" s="33" t="s">
        <v>36</v>
      </c>
      <c r="K42" s="33"/>
      <c r="L42" s="33"/>
      <c r="M42" s="39"/>
    </row>
    <row r="43" spans="2:13" ht="79.900000000000006" customHeight="1" x14ac:dyDescent="0.2">
      <c r="B43" s="25" t="str">
        <f>CONCATENATE("4.",Prüfkriterien_4[[#This Row],[Spalte2]])</f>
        <v>4.2</v>
      </c>
      <c r="C43" s="30">
        <f>ROW()-ROW(Prüfkriterien_4[[#Headers],[Spalte3]])</f>
        <v>2</v>
      </c>
      <c r="D43" s="30">
        <f>(Prüfkriterien_4[Spalte2]+40)/10</f>
        <v>4.2</v>
      </c>
      <c r="E43" s="194" t="s">
        <v>150</v>
      </c>
      <c r="F43" s="194" t="s">
        <v>151</v>
      </c>
      <c r="G43" s="165" t="s">
        <v>152</v>
      </c>
      <c r="H43" s="33"/>
      <c r="I43" s="33"/>
      <c r="J43" s="33"/>
      <c r="K43" s="33"/>
      <c r="L43" s="33"/>
      <c r="M43" s="39"/>
    </row>
    <row r="44" spans="2:13" ht="75" customHeight="1" x14ac:dyDescent="0.2">
      <c r="B44" s="25" t="str">
        <f>CONCATENATE("4.",Prüfkriterien_4[[#This Row],[Spalte2]])</f>
        <v>4.3</v>
      </c>
      <c r="C44" s="30">
        <f>ROW()-ROW(Prüfkriterien_4[[#Headers],[Spalte3]])</f>
        <v>3</v>
      </c>
      <c r="D44" s="30">
        <f>(Prüfkriterien_4[Spalte2]+40)/10</f>
        <v>4.3</v>
      </c>
      <c r="E44" s="194" t="s">
        <v>150</v>
      </c>
      <c r="F44" s="177" t="s">
        <v>153</v>
      </c>
      <c r="G44" s="165" t="s">
        <v>154</v>
      </c>
      <c r="H44" s="33"/>
      <c r="I44" s="33"/>
      <c r="J44" s="33"/>
      <c r="K44" s="33"/>
      <c r="L44" s="33"/>
      <c r="M44" s="39"/>
    </row>
    <row r="45" spans="2:13" ht="164.45" customHeight="1" x14ac:dyDescent="0.2">
      <c r="B45" s="25" t="str">
        <f>CONCATENATE("4.",Prüfkriterien_4[[#This Row],[Spalte2]])</f>
        <v>4.4</v>
      </c>
      <c r="C45" s="30">
        <f>ROW()-ROW(Prüfkriterien_4[[#Headers],[Spalte3]])</f>
        <v>4</v>
      </c>
      <c r="D45" s="30">
        <f>(Prüfkriterien_4[Spalte2]+40)/10</f>
        <v>4.4000000000000004</v>
      </c>
      <c r="E45" s="195" t="s">
        <v>155</v>
      </c>
      <c r="F45" s="182" t="s">
        <v>156</v>
      </c>
      <c r="G45" s="182" t="s">
        <v>157</v>
      </c>
      <c r="H45" s="33"/>
      <c r="I45" s="33" t="s">
        <v>36</v>
      </c>
      <c r="J45" s="33" t="s">
        <v>36</v>
      </c>
      <c r="K45" s="33"/>
      <c r="L45" s="33"/>
      <c r="M45" s="39"/>
    </row>
    <row r="46" spans="2:13" ht="60" customHeight="1" x14ac:dyDescent="0.2">
      <c r="B46" s="25" t="str">
        <f>CONCATENATE("4.",Prüfkriterien_4[[#This Row],[Spalte2]])</f>
        <v>4.5</v>
      </c>
      <c r="C46" s="30">
        <f>ROW()-ROW(Prüfkriterien_4[[#Headers],[Spalte3]])</f>
        <v>5</v>
      </c>
      <c r="D46" s="30">
        <f>(Prüfkriterien_4[Spalte2]+40)/10</f>
        <v>4.5</v>
      </c>
      <c r="E46" s="194" t="s">
        <v>158</v>
      </c>
      <c r="F46" s="165" t="s">
        <v>159</v>
      </c>
      <c r="G46" s="165"/>
      <c r="H46" s="33"/>
      <c r="I46" s="33"/>
      <c r="J46" s="33"/>
      <c r="K46" s="33"/>
      <c r="L46" s="33"/>
      <c r="M46" s="39"/>
    </row>
    <row r="47" spans="2:13" ht="88.15" customHeight="1" x14ac:dyDescent="0.2">
      <c r="B47" s="25" t="str">
        <f>CONCATENATE("4.",Prüfkriterien_4[[#This Row],[Spalte2]])</f>
        <v>4.6</v>
      </c>
      <c r="C47" s="30">
        <f>ROW()-ROW(Prüfkriterien_4[[#Headers],[Spalte3]])</f>
        <v>6</v>
      </c>
      <c r="D47" s="30">
        <f>(Prüfkriterien_4[Spalte2]+40)/10</f>
        <v>4.5999999999999996</v>
      </c>
      <c r="E47" s="194" t="s">
        <v>158</v>
      </c>
      <c r="F47" s="165" t="s">
        <v>160</v>
      </c>
      <c r="G47" s="165"/>
      <c r="H47" s="33"/>
      <c r="I47" s="33"/>
      <c r="J47" s="33"/>
      <c r="K47" s="33"/>
      <c r="L47" s="33"/>
      <c r="M47" s="39"/>
    </row>
    <row r="48" spans="2:13" ht="85.9" customHeight="1" x14ac:dyDescent="0.2">
      <c r="B48" s="25" t="str">
        <f>CONCATENATE("4.",Prüfkriterien_4[[#This Row],[Spalte2]])</f>
        <v>4.7</v>
      </c>
      <c r="C48" s="30">
        <f>ROW()-ROW(Prüfkriterien_4[[#Headers],[Spalte3]])</f>
        <v>7</v>
      </c>
      <c r="D48" s="30">
        <f>(Prüfkriterien_4[Spalte2]+40)/10</f>
        <v>4.7</v>
      </c>
      <c r="E48" s="195" t="s">
        <v>161</v>
      </c>
      <c r="F48" s="182" t="s">
        <v>264</v>
      </c>
      <c r="G48" s="165" t="s">
        <v>162</v>
      </c>
      <c r="H48" s="33"/>
      <c r="I48" s="33" t="s">
        <v>36</v>
      </c>
      <c r="J48" s="33" t="s">
        <v>36</v>
      </c>
      <c r="K48" s="33"/>
      <c r="L48" s="33"/>
      <c r="M48" s="39"/>
    </row>
    <row r="49" spans="2:13" ht="75" customHeight="1" x14ac:dyDescent="0.2">
      <c r="B49" s="25" t="str">
        <f>CONCATENATE("4.",Prüfkriterien_4[[#This Row],[Spalte2]])</f>
        <v>4.8</v>
      </c>
      <c r="C49" s="30">
        <f>ROW()-ROW(Prüfkriterien_4[[#Headers],[Spalte3]])</f>
        <v>8</v>
      </c>
      <c r="D49" s="30">
        <f>(Prüfkriterien_4[Spalte2]+40)/10</f>
        <v>4.8</v>
      </c>
      <c r="E49" s="194" t="s">
        <v>161</v>
      </c>
      <c r="F49" s="165" t="s">
        <v>163</v>
      </c>
      <c r="G49" s="165" t="s">
        <v>164</v>
      </c>
      <c r="H49" s="33"/>
      <c r="I49" s="33"/>
      <c r="J49" s="33"/>
      <c r="K49" s="33"/>
      <c r="L49" s="33"/>
      <c r="M49" s="39"/>
    </row>
    <row r="50" spans="2:13" ht="55.15" customHeight="1" x14ac:dyDescent="0.2">
      <c r="B50" s="25" t="str">
        <f>CONCATENATE("4.",Prüfkriterien_4[[#This Row],[Spalte2]])</f>
        <v>4.9</v>
      </c>
      <c r="C50" s="30">
        <f>ROW()-ROW(Prüfkriterien_4[[#Headers],[Spalte3]])</f>
        <v>9</v>
      </c>
      <c r="D50" s="30">
        <f>(Prüfkriterien_4[Spalte2]+40)/10</f>
        <v>4.9000000000000004</v>
      </c>
      <c r="E50" s="194" t="s">
        <v>161</v>
      </c>
      <c r="F50" s="165" t="s">
        <v>165</v>
      </c>
      <c r="G50" s="165" t="s">
        <v>166</v>
      </c>
      <c r="H50" s="33"/>
      <c r="I50" s="33"/>
      <c r="J50" s="33"/>
      <c r="K50" s="33"/>
      <c r="L50" s="33"/>
      <c r="M50" s="39"/>
    </row>
    <row r="51" spans="2:13" ht="55.15" customHeight="1" x14ac:dyDescent="0.2">
      <c r="B51" s="25" t="str">
        <f>CONCATENATE("4.",Prüfkriterien_4[[#This Row],[Spalte2]])</f>
        <v>4.10</v>
      </c>
      <c r="C51" s="30">
        <f>ROW()-ROW(Prüfkriterien_4[[#Headers],[Spalte3]])</f>
        <v>10</v>
      </c>
      <c r="D51" s="30">
        <f>(Prüfkriterien_4[Spalte2]+40)/10</f>
        <v>5</v>
      </c>
      <c r="E51" s="194" t="s">
        <v>161</v>
      </c>
      <c r="F51" s="165" t="s">
        <v>167</v>
      </c>
      <c r="G51" s="165"/>
      <c r="H51" s="33"/>
      <c r="I51" s="33"/>
      <c r="J51" s="33"/>
      <c r="K51" s="33"/>
      <c r="L51" s="33"/>
      <c r="M51" s="39"/>
    </row>
    <row r="52" spans="2:13" ht="60" customHeight="1" x14ac:dyDescent="0.2">
      <c r="B52" s="25" t="str">
        <f>CONCATENATE("4.",Prüfkriterien_4[[#This Row],[Spalte2]])</f>
        <v>4.11</v>
      </c>
      <c r="C52" s="30">
        <f>ROW()-ROW(Prüfkriterien_4[[#Headers],[Spalte3]])</f>
        <v>11</v>
      </c>
      <c r="D52" s="30">
        <f>(Prüfkriterien_4[Spalte2]+40)/10</f>
        <v>5.0999999999999996</v>
      </c>
      <c r="E52" s="194" t="s">
        <v>161</v>
      </c>
      <c r="F52" s="165" t="s">
        <v>168</v>
      </c>
      <c r="G52" s="165"/>
      <c r="H52" s="33"/>
      <c r="I52" s="33"/>
      <c r="J52" s="33"/>
      <c r="K52" s="33"/>
      <c r="L52" s="33"/>
      <c r="M52" s="39"/>
    </row>
    <row r="53" spans="2:13" ht="55.15" customHeight="1" x14ac:dyDescent="0.2">
      <c r="B53" s="25" t="str">
        <f>CONCATENATE("4.",Prüfkriterien_4[[#This Row],[Spalte2]])</f>
        <v>4.12</v>
      </c>
      <c r="C53" s="30">
        <f>ROW()-ROW(Prüfkriterien_4[[#Headers],[Spalte3]])</f>
        <v>12</v>
      </c>
      <c r="D53" s="30">
        <f>(Prüfkriterien_4[Spalte2]+40)/10</f>
        <v>5.2</v>
      </c>
      <c r="E53" s="194" t="s">
        <v>161</v>
      </c>
      <c r="F53" s="165" t="s">
        <v>169</v>
      </c>
      <c r="G53" s="165" t="s">
        <v>170</v>
      </c>
      <c r="H53" s="33"/>
      <c r="I53" s="33"/>
      <c r="J53" s="33"/>
      <c r="K53" s="33"/>
      <c r="L53" s="33"/>
      <c r="M53" s="39"/>
    </row>
    <row r="54" spans="2:13" ht="55.15" customHeight="1" x14ac:dyDescent="0.2">
      <c r="B54" s="25" t="str">
        <f>CONCATENATE("4.",Prüfkriterien_4[[#This Row],[Spalte2]])</f>
        <v>4.13</v>
      </c>
      <c r="C54" s="30">
        <f>ROW()-ROW(Prüfkriterien_4[[#Headers],[Spalte3]])</f>
        <v>13</v>
      </c>
      <c r="D54" s="30">
        <f>(Prüfkriterien_4[Spalte2]+40)/10</f>
        <v>5.3</v>
      </c>
      <c r="E54" s="194" t="s">
        <v>161</v>
      </c>
      <c r="F54" s="165" t="s">
        <v>171</v>
      </c>
      <c r="G54" s="165"/>
      <c r="H54" s="33"/>
      <c r="I54" s="33"/>
      <c r="J54" s="33"/>
      <c r="K54" s="33"/>
      <c r="L54" s="33"/>
      <c r="M54" s="39"/>
    </row>
    <row r="55" spans="2:13" ht="75" customHeight="1" x14ac:dyDescent="0.2">
      <c r="B55" s="25" t="str">
        <f>CONCATENATE("4.",Prüfkriterien_4[[#This Row],[Spalte2]])</f>
        <v>4.14</v>
      </c>
      <c r="C55" s="30">
        <f>ROW()-ROW(Prüfkriterien_4[[#Headers],[Spalte3]])</f>
        <v>14</v>
      </c>
      <c r="D55" s="30">
        <f>(Prüfkriterien_4[Spalte2]+40)/10</f>
        <v>5.4</v>
      </c>
      <c r="E55" s="194" t="s">
        <v>172</v>
      </c>
      <c r="F55" s="165" t="s">
        <v>173</v>
      </c>
      <c r="G55" s="165" t="s">
        <v>174</v>
      </c>
      <c r="H55" s="33"/>
      <c r="I55" s="33"/>
      <c r="J55" s="33"/>
      <c r="K55" s="33"/>
      <c r="L55" s="33"/>
      <c r="M55" s="39"/>
    </row>
    <row r="56" spans="2:13" ht="75" customHeight="1" x14ac:dyDescent="0.2">
      <c r="B56" s="25" t="str">
        <f>CONCATENATE("4.",Prüfkriterien_4[[#This Row],[Spalte2]])</f>
        <v>4.15</v>
      </c>
      <c r="C56" s="30">
        <f>ROW()-ROW(Prüfkriterien_4[[#Headers],[Spalte3]])</f>
        <v>15</v>
      </c>
      <c r="D56" s="30">
        <f>(Prüfkriterien_4[Spalte2]+40)/10</f>
        <v>5.5</v>
      </c>
      <c r="E56" s="194" t="s">
        <v>172</v>
      </c>
      <c r="F56" s="165" t="s">
        <v>175</v>
      </c>
      <c r="G56" s="165" t="s">
        <v>176</v>
      </c>
      <c r="H56" s="33"/>
      <c r="I56" s="33"/>
      <c r="J56" s="33"/>
      <c r="K56" s="33"/>
      <c r="L56" s="33"/>
      <c r="M56" s="39"/>
    </row>
    <row r="57" spans="2:13" ht="206.45" customHeight="1" x14ac:dyDescent="0.2">
      <c r="B57" s="25" t="str">
        <f>CONCATENATE("4.",Prüfkriterien_4[[#This Row],[Spalte2]])</f>
        <v>4.16</v>
      </c>
      <c r="C57" s="30">
        <f>ROW()-ROW(Prüfkriterien_4[[#Headers],[Spalte3]])</f>
        <v>16</v>
      </c>
      <c r="D57" s="30">
        <f>(Prüfkriterien_4[Spalte2]+40)/10</f>
        <v>5.6</v>
      </c>
      <c r="E57" s="194" t="s">
        <v>172</v>
      </c>
      <c r="F57" s="165" t="s">
        <v>177</v>
      </c>
      <c r="G57" s="165" t="s">
        <v>178</v>
      </c>
      <c r="H57" s="33"/>
      <c r="I57" s="33"/>
      <c r="J57" s="33"/>
      <c r="K57" s="33"/>
      <c r="L57" s="33"/>
      <c r="M57" s="39"/>
    </row>
    <row r="58" spans="2:13" ht="55.15" customHeight="1" x14ac:dyDescent="0.2">
      <c r="B58" s="25" t="str">
        <f>CONCATENATE("4.",Prüfkriterien_4[[#This Row],[Spalte2]])</f>
        <v>4.17</v>
      </c>
      <c r="C58" s="30">
        <f>ROW()-ROW(Prüfkriterien_4[[#Headers],[Spalte3]])</f>
        <v>17</v>
      </c>
      <c r="D58" s="30">
        <f>(Prüfkriterien_4[Spalte2]+40)/10</f>
        <v>5.7</v>
      </c>
      <c r="E58" s="195" t="s">
        <v>172</v>
      </c>
      <c r="F58" s="182" t="s">
        <v>179</v>
      </c>
      <c r="G58" s="182" t="s">
        <v>180</v>
      </c>
      <c r="H58" s="33"/>
      <c r="I58" s="33"/>
      <c r="J58" s="33"/>
      <c r="K58" s="33"/>
      <c r="L58" s="33"/>
      <c r="M58" s="39"/>
    </row>
    <row r="59" spans="2:13" ht="125.45" customHeight="1" x14ac:dyDescent="0.2">
      <c r="B59" s="25" t="str">
        <f>CONCATENATE("4.",Prüfkriterien_4[[#This Row],[Spalte2]])</f>
        <v>4.18</v>
      </c>
      <c r="C59" s="30">
        <f>ROW()-ROW(Prüfkriterien_4[[#Headers],[Spalte3]])</f>
        <v>18</v>
      </c>
      <c r="D59" s="30">
        <f>(Prüfkriterien_4[Spalte2]+40)/10</f>
        <v>5.8</v>
      </c>
      <c r="E59" s="176" t="s">
        <v>181</v>
      </c>
      <c r="F59" s="165" t="s">
        <v>182</v>
      </c>
      <c r="G59" s="165"/>
      <c r="H59" s="33"/>
      <c r="I59" s="33"/>
      <c r="J59" s="33"/>
      <c r="K59" s="33"/>
      <c r="L59" s="33"/>
      <c r="M59" s="39"/>
    </row>
    <row r="60" spans="2:13" ht="135" customHeight="1" x14ac:dyDescent="0.2">
      <c r="B60" s="25" t="str">
        <f>CONCATENATE("4.",Prüfkriterien_4[[#This Row],[Spalte2]])</f>
        <v>4.19</v>
      </c>
      <c r="C60" s="30">
        <f>ROW()-ROW(Prüfkriterien_4[[#Headers],[Spalte3]])</f>
        <v>19</v>
      </c>
      <c r="D60" s="30">
        <f>(Prüfkriterien_4[Spalte2]+40)/10</f>
        <v>5.9</v>
      </c>
      <c r="E60" s="176" t="s">
        <v>181</v>
      </c>
      <c r="F60" s="165" t="s">
        <v>183</v>
      </c>
      <c r="G60" s="165" t="s">
        <v>184</v>
      </c>
      <c r="H60" s="33"/>
      <c r="I60" s="33"/>
      <c r="J60" s="33"/>
      <c r="K60" s="33"/>
      <c r="L60" s="33"/>
      <c r="M60" s="39"/>
    </row>
    <row r="61" spans="2:13" ht="55.15" customHeight="1" x14ac:dyDescent="0.2">
      <c r="B61" s="25" t="str">
        <f>CONCATENATE("4.",Prüfkriterien_4[[#This Row],[Spalte2]])</f>
        <v>4.20</v>
      </c>
      <c r="C61" s="30">
        <f>ROW()-ROW(Prüfkriterien_4[[#Headers],[Spalte3]])</f>
        <v>20</v>
      </c>
      <c r="D61" s="30">
        <f>(Prüfkriterien_4[Spalte2]+40)/10</f>
        <v>6</v>
      </c>
      <c r="E61" s="176" t="s">
        <v>181</v>
      </c>
      <c r="F61" s="165" t="s">
        <v>185</v>
      </c>
      <c r="G61" s="165"/>
      <c r="H61" s="33"/>
      <c r="I61" s="33"/>
      <c r="J61" s="33"/>
      <c r="K61" s="33"/>
      <c r="L61" s="33"/>
      <c r="M61" s="39"/>
    </row>
    <row r="62" spans="2:13" ht="82.9" customHeight="1" x14ac:dyDescent="0.2">
      <c r="B62" s="25" t="str">
        <f>CONCATENATE("4.",Prüfkriterien_4[[#This Row],[Spalte2]])</f>
        <v>4.21</v>
      </c>
      <c r="C62" s="30">
        <f>ROW()-ROW(Prüfkriterien_4[[#Headers],[Spalte3]])</f>
        <v>21</v>
      </c>
      <c r="D62" s="30">
        <f>(Prüfkriterien_4[Spalte2]+40)/10</f>
        <v>6.1</v>
      </c>
      <c r="E62" s="180" t="s">
        <v>181</v>
      </c>
      <c r="F62" s="182" t="s">
        <v>186</v>
      </c>
      <c r="G62" s="182" t="s">
        <v>187</v>
      </c>
      <c r="H62" s="33"/>
      <c r="I62" s="33"/>
      <c r="J62" s="33"/>
      <c r="K62" s="33"/>
      <c r="L62" s="33"/>
      <c r="M62" s="39"/>
    </row>
    <row r="63" spans="2:13" ht="55.15" customHeight="1" x14ac:dyDescent="0.2">
      <c r="B63" s="25" t="str">
        <f>CONCATENATE("4.",Prüfkriterien_4[[#This Row],[Spalte2]])</f>
        <v>4.22</v>
      </c>
      <c r="C63" s="30">
        <f>ROW()-ROW(Prüfkriterien_4[[#Headers],[Spalte3]])</f>
        <v>22</v>
      </c>
      <c r="D63" s="30">
        <f>(Prüfkriterien_4[Spalte2]+40)/10</f>
        <v>6.2</v>
      </c>
      <c r="E63" s="176" t="s">
        <v>181</v>
      </c>
      <c r="F63" s="165" t="s">
        <v>188</v>
      </c>
      <c r="G63" s="165"/>
      <c r="H63" s="33"/>
      <c r="I63" s="33"/>
      <c r="J63" s="33"/>
      <c r="K63" s="33"/>
      <c r="L63" s="33"/>
      <c r="M63" s="39"/>
    </row>
    <row r="64" spans="2:13" ht="158.44999999999999" customHeight="1" x14ac:dyDescent="0.2">
      <c r="B64" s="25" t="str">
        <f>CONCATENATE("4.",Prüfkriterien_4[[#This Row],[Spalte2]])</f>
        <v>4.23</v>
      </c>
      <c r="C64" s="30">
        <f>ROW()-ROW(Prüfkriterien_4[[#Headers],[Spalte3]])</f>
        <v>23</v>
      </c>
      <c r="D64" s="30">
        <f>(Prüfkriterien_4[Spalte2]+40)/10</f>
        <v>6.3</v>
      </c>
      <c r="E64" s="194" t="s">
        <v>181</v>
      </c>
      <c r="F64" s="165" t="s">
        <v>189</v>
      </c>
      <c r="G64" s="165" t="s">
        <v>190</v>
      </c>
      <c r="H64" s="33"/>
      <c r="I64" s="33"/>
      <c r="J64" s="33"/>
      <c r="K64" s="33"/>
      <c r="L64" s="33"/>
      <c r="M64" s="39"/>
    </row>
    <row r="65" spans="2:13" ht="55.15" customHeight="1" x14ac:dyDescent="0.2">
      <c r="B65" s="25" t="str">
        <f>CONCATENATE("4.",Prüfkriterien_4[[#This Row],[Spalte2]])</f>
        <v>4.24</v>
      </c>
      <c r="C65" s="30">
        <f>ROW()-ROW(Prüfkriterien_4[[#Headers],[Spalte3]])</f>
        <v>24</v>
      </c>
      <c r="D65" s="30">
        <f>(Prüfkriterien_4[Spalte2]+40)/10</f>
        <v>6.4</v>
      </c>
      <c r="E65" s="195" t="s">
        <v>181</v>
      </c>
      <c r="F65" s="182" t="s">
        <v>191</v>
      </c>
      <c r="G65" s="182"/>
      <c r="H65" s="33"/>
      <c r="I65" s="33"/>
      <c r="J65" s="33"/>
      <c r="K65" s="33"/>
      <c r="L65" s="33"/>
      <c r="M65" s="39"/>
    </row>
    <row r="66" spans="2:13" ht="141.6" customHeight="1" x14ac:dyDescent="0.2">
      <c r="B66" s="25" t="str">
        <f>CONCATENATE("4.",Prüfkriterien_4[[#This Row],[Spalte2]])</f>
        <v>4.25</v>
      </c>
      <c r="C66" s="30">
        <f>ROW()-ROW(Prüfkriterien_4[[#Headers],[Spalte3]])</f>
        <v>25</v>
      </c>
      <c r="D66" s="30">
        <f>(Prüfkriterien_4[Spalte2]+40)/10</f>
        <v>6.5</v>
      </c>
      <c r="E66" s="194" t="s">
        <v>181</v>
      </c>
      <c r="F66" s="165" t="s">
        <v>192</v>
      </c>
      <c r="G66" s="165" t="s">
        <v>193</v>
      </c>
      <c r="H66" s="33"/>
      <c r="I66" s="33"/>
      <c r="J66" s="33"/>
      <c r="K66" s="33"/>
      <c r="L66" s="33"/>
      <c r="M66" s="39"/>
    </row>
    <row r="67" spans="2:13" ht="281.45" customHeight="1" x14ac:dyDescent="0.2">
      <c r="B67" s="25" t="str">
        <f>CONCATENATE("4.",Prüfkriterien_4[[#This Row],[Spalte2]])</f>
        <v>4.26</v>
      </c>
      <c r="C67" s="30">
        <f>ROW()-ROW(Prüfkriterien_4[[#Headers],[Spalte3]])</f>
        <v>26</v>
      </c>
      <c r="D67" s="30">
        <f>(Prüfkriterien_4[Spalte2]+40)/10</f>
        <v>6.6</v>
      </c>
      <c r="E67" s="195" t="s">
        <v>181</v>
      </c>
      <c r="F67" s="182" t="s">
        <v>194</v>
      </c>
      <c r="G67" s="182" t="s">
        <v>195</v>
      </c>
      <c r="H67" s="33"/>
      <c r="I67" s="33"/>
      <c r="J67" s="33"/>
      <c r="K67" s="33"/>
      <c r="L67" s="33"/>
      <c r="M67" s="39"/>
    </row>
    <row r="68" spans="2:13" ht="204" x14ac:dyDescent="0.2">
      <c r="B68" s="25" t="str">
        <f>CONCATENATE("4.",Prüfkriterien_4[[#This Row],[Spalte2]])</f>
        <v>4.27</v>
      </c>
      <c r="C68" s="30">
        <f>ROW()-ROW(Prüfkriterien_4[[#Headers],[Spalte3]])</f>
        <v>27</v>
      </c>
      <c r="D68" s="30">
        <f>(Prüfkriterien_4[Spalte2]+40)/10</f>
        <v>6.7</v>
      </c>
      <c r="E68" s="194" t="s">
        <v>196</v>
      </c>
      <c r="F68" s="165" t="s">
        <v>197</v>
      </c>
      <c r="G68" s="165" t="s">
        <v>198</v>
      </c>
      <c r="H68" s="33"/>
      <c r="I68" s="33"/>
      <c r="J68" s="33"/>
      <c r="K68" s="33"/>
      <c r="L68" s="33"/>
      <c r="M68" s="39"/>
    </row>
    <row r="69" spans="2:13" ht="70.150000000000006" customHeight="1" x14ac:dyDescent="0.2">
      <c r="B69" s="25" t="str">
        <f>CONCATENATE("4.",Prüfkriterien_4[[#This Row],[Spalte2]])</f>
        <v>4.28</v>
      </c>
      <c r="C69" s="30">
        <f>ROW()-ROW(Prüfkriterien_4[[#Headers],[Spalte3]])</f>
        <v>28</v>
      </c>
      <c r="D69" s="30">
        <f>(Prüfkriterien_4[Spalte2]+40)/10</f>
        <v>6.8</v>
      </c>
      <c r="E69" s="194" t="s">
        <v>196</v>
      </c>
      <c r="F69" s="165" t="s">
        <v>199</v>
      </c>
      <c r="G69" s="177" t="s">
        <v>200</v>
      </c>
      <c r="H69" s="33"/>
      <c r="I69" s="33"/>
      <c r="J69" s="33"/>
      <c r="K69" s="33"/>
      <c r="L69" s="33"/>
      <c r="M69" s="39"/>
    </row>
    <row r="70" spans="2:13" ht="75" customHeight="1" x14ac:dyDescent="0.2">
      <c r="B70" s="25" t="str">
        <f>CONCATENATE("4.",Prüfkriterien_4[[#This Row],[Spalte2]])</f>
        <v>4.29</v>
      </c>
      <c r="C70" s="30">
        <f>ROW()-ROW(Prüfkriterien_4[[#Headers],[Spalte3]])</f>
        <v>29</v>
      </c>
      <c r="D70" s="30">
        <f>(Prüfkriterien_4[Spalte2]+40)/10</f>
        <v>6.9</v>
      </c>
      <c r="E70" s="195" t="s">
        <v>196</v>
      </c>
      <c r="F70" s="182" t="s">
        <v>201</v>
      </c>
      <c r="G70" s="182"/>
      <c r="H70" s="33"/>
      <c r="I70" s="33"/>
      <c r="J70" s="33"/>
      <c r="K70" s="33"/>
      <c r="L70" s="33"/>
      <c r="M70" s="39"/>
    </row>
    <row r="71" spans="2:13" ht="114" customHeight="1" x14ac:dyDescent="0.2">
      <c r="B71" s="25" t="str">
        <f>CONCATENATE("4.",Prüfkriterien_4[[#This Row],[Spalte2]])</f>
        <v>4.30</v>
      </c>
      <c r="C71" s="30">
        <f>ROW()-ROW(Prüfkriterien_4[[#Headers],[Spalte3]])</f>
        <v>30</v>
      </c>
      <c r="D71" s="30">
        <f>(Prüfkriterien_4[Spalte2]+40)/10</f>
        <v>7</v>
      </c>
      <c r="E71" s="194" t="s">
        <v>196</v>
      </c>
      <c r="F71" s="165" t="s">
        <v>202</v>
      </c>
      <c r="G71" s="165" t="s">
        <v>203</v>
      </c>
      <c r="H71" s="33"/>
      <c r="I71" s="33"/>
      <c r="J71" s="33"/>
      <c r="K71" s="33"/>
      <c r="L71" s="33"/>
      <c r="M71" s="39"/>
    </row>
    <row r="72" spans="2:13" ht="75" customHeight="1" x14ac:dyDescent="0.2">
      <c r="B72" s="25" t="str">
        <f>CONCATENATE("4.",Prüfkriterien_4[[#This Row],[Spalte2]])</f>
        <v>4.31</v>
      </c>
      <c r="C72" s="30">
        <f>ROW()-ROW(Prüfkriterien_4[[#Headers],[Spalte3]])</f>
        <v>31</v>
      </c>
      <c r="D72" s="30">
        <f>(Prüfkriterien_4[Spalte2]+40)/10</f>
        <v>7.1</v>
      </c>
      <c r="E72" s="194" t="s">
        <v>196</v>
      </c>
      <c r="F72" s="165" t="s">
        <v>204</v>
      </c>
      <c r="G72" s="165" t="s">
        <v>205</v>
      </c>
      <c r="H72" s="33"/>
      <c r="I72" s="33"/>
      <c r="J72" s="33"/>
      <c r="K72" s="33"/>
      <c r="L72" s="33"/>
      <c r="M72" s="39"/>
    </row>
    <row r="73" spans="2:13" ht="144.6" customHeight="1" x14ac:dyDescent="0.2">
      <c r="B73" s="25" t="str">
        <f>CONCATENATE("4.",Prüfkriterien_4[[#This Row],[Spalte2]])</f>
        <v>4.32</v>
      </c>
      <c r="C73" s="30">
        <f>ROW()-ROW(Prüfkriterien_4[[#Headers],[Spalte3]])</f>
        <v>32</v>
      </c>
      <c r="D73" s="30">
        <f>(Prüfkriterien_4[Spalte2]+40)/10</f>
        <v>7.2</v>
      </c>
      <c r="E73" s="195" t="s">
        <v>196</v>
      </c>
      <c r="F73" s="182" t="s">
        <v>206</v>
      </c>
      <c r="G73" s="182" t="s">
        <v>207</v>
      </c>
      <c r="H73" s="33"/>
      <c r="I73" s="33"/>
      <c r="J73" s="33"/>
      <c r="K73" s="33"/>
      <c r="L73" s="33"/>
      <c r="M73" s="39"/>
    </row>
    <row r="74" spans="2:13" ht="161.44999999999999" customHeight="1" x14ac:dyDescent="0.2">
      <c r="B74" s="25" t="str">
        <f>CONCATENATE("4.",Prüfkriterien_4[[#This Row],[Spalte2]])</f>
        <v>4.33</v>
      </c>
      <c r="C74" s="30">
        <f>ROW()-ROW(Prüfkriterien_4[[#Headers],[Spalte3]])</f>
        <v>33</v>
      </c>
      <c r="D74" s="30">
        <f>(Prüfkriterien_4[Spalte2]+40)/10</f>
        <v>7.3</v>
      </c>
      <c r="E74" s="194" t="s">
        <v>208</v>
      </c>
      <c r="F74" s="165" t="s">
        <v>209</v>
      </c>
      <c r="G74" s="165" t="s">
        <v>210</v>
      </c>
      <c r="H74" s="33"/>
      <c r="I74" s="33"/>
      <c r="J74" s="33"/>
      <c r="K74" s="33"/>
      <c r="L74" s="33"/>
      <c r="M74" s="39"/>
    </row>
    <row r="75" spans="2:13" ht="157.15" customHeight="1" x14ac:dyDescent="0.2">
      <c r="B75" s="25" t="str">
        <f>CONCATENATE("4.",Prüfkriterien_4[[#This Row],[Spalte2]])</f>
        <v>4.34</v>
      </c>
      <c r="C75" s="30">
        <f>ROW()-ROW(Prüfkriterien_4[[#Headers],[Spalte3]])</f>
        <v>34</v>
      </c>
      <c r="D75" s="30">
        <f>(Prüfkriterien_4[Spalte2]+40)/10</f>
        <v>7.4</v>
      </c>
      <c r="E75" s="195" t="s">
        <v>208</v>
      </c>
      <c r="F75" s="182" t="s">
        <v>211</v>
      </c>
      <c r="G75" s="182" t="s">
        <v>212</v>
      </c>
      <c r="H75" s="33"/>
      <c r="I75" s="33"/>
      <c r="J75" s="33"/>
      <c r="K75" s="33"/>
      <c r="L75" s="33"/>
      <c r="M75" s="39"/>
    </row>
    <row r="76" spans="2:13" ht="138.6" customHeight="1" x14ac:dyDescent="0.2">
      <c r="B76" s="25" t="str">
        <f>CONCATENATE("4.",Prüfkriterien_4[[#This Row],[Spalte2]])</f>
        <v>4.35</v>
      </c>
      <c r="C76" s="30">
        <f>ROW()-ROW(Prüfkriterien_4[[#Headers],[Spalte3]])</f>
        <v>35</v>
      </c>
      <c r="D76" s="30">
        <f>(Prüfkriterien_4[Spalte2]+40)/10</f>
        <v>7.5</v>
      </c>
      <c r="E76" s="193" t="s">
        <v>213</v>
      </c>
      <c r="F76" s="162" t="s">
        <v>214</v>
      </c>
      <c r="G76" s="162" t="s">
        <v>215</v>
      </c>
      <c r="H76" s="33"/>
      <c r="I76" s="33"/>
      <c r="J76" s="33"/>
      <c r="K76" s="33"/>
      <c r="L76" s="33"/>
      <c r="M76" s="39"/>
    </row>
    <row r="77" spans="2:13" ht="75" customHeight="1" x14ac:dyDescent="0.2">
      <c r="B77" s="25" t="str">
        <f>CONCATENATE("4.",Prüfkriterien_4[[#This Row],[Spalte2]])</f>
        <v>4.36</v>
      </c>
      <c r="C77" s="30">
        <f>ROW()-ROW(Prüfkriterien_4[[#Headers],[Spalte3]])</f>
        <v>36</v>
      </c>
      <c r="D77" s="30">
        <f>(Prüfkriterien_4[Spalte2]+40)/10</f>
        <v>7.6</v>
      </c>
      <c r="E77" s="194" t="s">
        <v>213</v>
      </c>
      <c r="F77" s="165" t="s">
        <v>216</v>
      </c>
      <c r="G77" s="165" t="s">
        <v>217</v>
      </c>
      <c r="H77" s="33"/>
      <c r="I77" s="33"/>
      <c r="J77" s="33"/>
      <c r="K77" s="33"/>
      <c r="L77" s="33"/>
      <c r="M77" s="39"/>
    </row>
    <row r="78" spans="2:13" ht="60" customHeight="1" x14ac:dyDescent="0.2">
      <c r="B78" s="25" t="str">
        <f>CONCATENATE("4.",Prüfkriterien_4[[#This Row],[Spalte2]])</f>
        <v>4.37</v>
      </c>
      <c r="C78" s="30">
        <f>ROW()-ROW(Prüfkriterien_4[[#Headers],[Spalte3]])</f>
        <v>37</v>
      </c>
      <c r="D78" s="30">
        <f>(Prüfkriterien_4[Spalte2]+40)/10</f>
        <v>7.7</v>
      </c>
      <c r="E78" s="194" t="s">
        <v>213</v>
      </c>
      <c r="F78" s="165" t="s">
        <v>218</v>
      </c>
      <c r="G78" s="165"/>
      <c r="H78" s="33"/>
      <c r="I78" s="33"/>
      <c r="J78" s="33"/>
      <c r="K78" s="33"/>
      <c r="L78" s="33"/>
      <c r="M78" s="39"/>
    </row>
    <row r="79" spans="2:13" ht="85.9" customHeight="1" x14ac:dyDescent="0.2">
      <c r="B79" s="67" t="str">
        <f>CONCATENATE("4.",Prüfkriterien_4[[#This Row],[Spalte2]])</f>
        <v>4.38</v>
      </c>
      <c r="C79" s="68">
        <f>ROW()-ROW(Prüfkriterien_4[[#Headers],[Spalte3]])</f>
        <v>38</v>
      </c>
      <c r="D79" s="68">
        <f>(Prüfkriterien_4[Spalte2]+40)/10</f>
        <v>7.8</v>
      </c>
      <c r="E79" s="195" t="s">
        <v>213</v>
      </c>
      <c r="F79" s="182" t="s">
        <v>219</v>
      </c>
      <c r="G79" s="182"/>
      <c r="H79" s="33"/>
      <c r="I79" s="33"/>
      <c r="J79" s="33"/>
      <c r="K79" s="33"/>
      <c r="L79" s="33"/>
      <c r="M79" s="66"/>
    </row>
    <row r="80" spans="2:13" ht="60" customHeight="1" x14ac:dyDescent="0.2">
      <c r="B80" s="67" t="str">
        <f>CONCATENATE("4.",Prüfkriterien_4[[#This Row],[Spalte2]])</f>
        <v>4.39</v>
      </c>
      <c r="C80" s="68">
        <f>ROW()-ROW(Prüfkriterien_4[[#Headers],[Spalte3]])</f>
        <v>39</v>
      </c>
      <c r="D80" s="68">
        <f>(Prüfkriterien_4[Spalte2]+40)/10</f>
        <v>7.9</v>
      </c>
      <c r="E80" s="195" t="s">
        <v>213</v>
      </c>
      <c r="F80" s="182" t="s">
        <v>220</v>
      </c>
      <c r="G80" s="182" t="s">
        <v>270</v>
      </c>
      <c r="H80" s="33"/>
      <c r="I80" s="33"/>
      <c r="J80" s="33"/>
      <c r="K80" s="33"/>
      <c r="L80" s="33"/>
      <c r="M80" s="66"/>
    </row>
    <row r="81" spans="2:13" ht="60" customHeight="1" x14ac:dyDescent="0.2">
      <c r="B81" s="67" t="str">
        <f>CONCATENATE("4.",Prüfkriterien_4[[#This Row],[Spalte2]])</f>
        <v>4.40</v>
      </c>
      <c r="C81" s="68">
        <f>ROW()-ROW(Prüfkriterien_4[[#Headers],[Spalte3]])</f>
        <v>40</v>
      </c>
      <c r="D81" s="68">
        <f>(Prüfkriterien_4[Spalte2]+40)/10</f>
        <v>8</v>
      </c>
      <c r="E81" s="194" t="s">
        <v>221</v>
      </c>
      <c r="F81" s="165" t="s">
        <v>222</v>
      </c>
      <c r="G81" s="165" t="s">
        <v>223</v>
      </c>
      <c r="H81" s="33"/>
      <c r="I81" s="33"/>
      <c r="J81" s="33"/>
      <c r="K81" s="33"/>
      <c r="L81" s="33"/>
      <c r="M81" s="66"/>
    </row>
    <row r="82" spans="2:13" hidden="1" x14ac:dyDescent="0.2">
      <c r="B82" s="43" t="str">
        <f>CONCATENATE("4.",Prüfkriterien_4[[#This Row],[Spalte2]])</f>
        <v>4.41</v>
      </c>
      <c r="C82" s="44">
        <f>ROW()-ROW(Prüfkriterien_4[[#Headers],[Spalte3]])</f>
        <v>41</v>
      </c>
      <c r="D82" s="44">
        <f>(Prüfkriterien_4[Spalte2]+40)/10</f>
        <v>8.1</v>
      </c>
      <c r="E82" s="45"/>
      <c r="F82" s="46"/>
      <c r="G82" s="46"/>
      <c r="H82" s="33"/>
      <c r="I82" s="33"/>
      <c r="J82" s="33"/>
      <c r="K82" s="33"/>
      <c r="L82" s="33"/>
      <c r="M82" s="66"/>
    </row>
    <row r="83" spans="2:13" x14ac:dyDescent="0.2">
      <c r="B83" s="190" t="s">
        <v>259</v>
      </c>
      <c r="C83" s="191"/>
      <c r="D83" s="191"/>
      <c r="E83" s="191"/>
      <c r="F83" s="191"/>
      <c r="G83" s="191"/>
      <c r="H83" s="191"/>
      <c r="I83" s="191"/>
      <c r="J83" s="191"/>
      <c r="K83" s="191"/>
      <c r="L83" s="191"/>
      <c r="M83" s="192"/>
    </row>
    <row r="84" spans="2:13" hidden="1" x14ac:dyDescent="0.2">
      <c r="B84" s="36" t="s">
        <v>39</v>
      </c>
      <c r="C84" s="37" t="s">
        <v>40</v>
      </c>
      <c r="D84" s="37" t="s">
        <v>41</v>
      </c>
      <c r="E84" s="26" t="s">
        <v>42</v>
      </c>
      <c r="F84" s="27" t="s">
        <v>43</v>
      </c>
      <c r="G84" s="27" t="s">
        <v>46</v>
      </c>
      <c r="H84" s="28" t="s">
        <v>47</v>
      </c>
      <c r="I84" s="28" t="s">
        <v>48</v>
      </c>
      <c r="J84" s="28" t="s">
        <v>49</v>
      </c>
      <c r="K84" s="28" t="s">
        <v>50</v>
      </c>
      <c r="L84" s="28" t="s">
        <v>51</v>
      </c>
      <c r="M84" s="29" t="s">
        <v>52</v>
      </c>
    </row>
    <row r="85" spans="2:13" ht="165.6" customHeight="1" x14ac:dyDescent="0.2">
      <c r="B85" s="25" t="str">
        <f>CONCATENATE("5.",Prüfkriterien_5[[#This Row],[Spalte2]])</f>
        <v>5.1</v>
      </c>
      <c r="C85" s="30">
        <f>ROW()-ROW(Prüfkriterien_5[[#Headers],[Spalte3]])</f>
        <v>1</v>
      </c>
      <c r="D85" s="30">
        <f>(Prüfkriterien_5[Spalte2]+50)/10</f>
        <v>5.0999999999999996</v>
      </c>
      <c r="E85" s="193" t="s">
        <v>224</v>
      </c>
      <c r="F85" s="162" t="s">
        <v>225</v>
      </c>
      <c r="G85" s="162" t="s">
        <v>226</v>
      </c>
      <c r="H85" s="33"/>
      <c r="I85" s="33"/>
      <c r="J85" s="33"/>
      <c r="K85" s="33"/>
      <c r="L85" s="33"/>
      <c r="M85" s="39"/>
    </row>
    <row r="86" spans="2:13" ht="97.15" customHeight="1" x14ac:dyDescent="0.2">
      <c r="B86" s="67" t="str">
        <f>CONCATENATE("5.",Prüfkriterien_5[[#This Row],[Spalte2]])</f>
        <v>5.2</v>
      </c>
      <c r="C86" s="68">
        <f>ROW()-ROW(Prüfkriterien_5[[#Headers],[Spalte3]])</f>
        <v>2</v>
      </c>
      <c r="D86" s="68">
        <f>(Prüfkriterien_5[Spalte2]+50)/10</f>
        <v>5.2</v>
      </c>
      <c r="E86" s="194" t="s">
        <v>227</v>
      </c>
      <c r="F86" s="165" t="s">
        <v>228</v>
      </c>
      <c r="G86" s="177" t="s">
        <v>229</v>
      </c>
      <c r="H86" s="33"/>
      <c r="I86" s="33"/>
      <c r="J86" s="33"/>
      <c r="K86" s="33"/>
      <c r="L86" s="33"/>
      <c r="M86" s="66"/>
    </row>
    <row r="87" spans="2:13" ht="88.9" customHeight="1" x14ac:dyDescent="0.2">
      <c r="B87" s="25" t="str">
        <f>CONCATENATE("5.",Prüfkriterien_5[[#This Row],[Spalte2]])</f>
        <v>5.3</v>
      </c>
      <c r="C87" s="30">
        <f>ROW()-ROW(Prüfkriterien_5[[#Headers],[Spalte3]])</f>
        <v>3</v>
      </c>
      <c r="D87" s="30">
        <f>(Prüfkriterien_5[Spalte2]+50)/10</f>
        <v>5.3</v>
      </c>
      <c r="E87" s="194" t="s">
        <v>230</v>
      </c>
      <c r="F87" s="165" t="s">
        <v>231</v>
      </c>
      <c r="G87" s="165" t="s">
        <v>232</v>
      </c>
      <c r="H87" s="33"/>
      <c r="I87" s="33"/>
      <c r="J87" s="33"/>
      <c r="K87" s="33"/>
      <c r="L87" s="33"/>
      <c r="M87" s="39"/>
    </row>
    <row r="88" spans="2:13" ht="94.9" customHeight="1" x14ac:dyDescent="0.2">
      <c r="B88" s="25" t="str">
        <f>CONCATENATE("5.",Prüfkriterien_5[[#This Row],[Spalte2]])</f>
        <v>5.4</v>
      </c>
      <c r="C88" s="30">
        <f>ROW()-ROW(Prüfkriterien_5[[#Headers],[Spalte3]])</f>
        <v>4</v>
      </c>
      <c r="D88" s="30">
        <f>(Prüfkriterien_5[Spalte2]+50)/10</f>
        <v>5.4</v>
      </c>
      <c r="E88" s="194" t="s">
        <v>233</v>
      </c>
      <c r="F88" s="165" t="s">
        <v>234</v>
      </c>
      <c r="G88" s="165" t="s">
        <v>232</v>
      </c>
      <c r="H88" s="33"/>
      <c r="I88" s="33"/>
      <c r="J88" s="33"/>
      <c r="K88" s="33"/>
      <c r="L88" s="33"/>
      <c r="M88" s="39"/>
    </row>
    <row r="89" spans="2:13" hidden="1" x14ac:dyDescent="0.2">
      <c r="B89" s="43" t="str">
        <f>CONCATENATE("5.",Prüfkriterien_5[[#This Row],[Spalte2]])</f>
        <v>5.5</v>
      </c>
      <c r="C89" s="44">
        <f>ROW()-ROW(Prüfkriterien_5[[#Headers],[Spalte3]])</f>
        <v>5</v>
      </c>
      <c r="D89" s="44">
        <f>(Prüfkriterien_5[Spalte2]+50)/10</f>
        <v>5.5</v>
      </c>
      <c r="E89" s="45"/>
      <c r="F89" s="46"/>
      <c r="G89" s="46"/>
      <c r="H89" s="33"/>
      <c r="I89" s="33"/>
      <c r="J89" s="33"/>
      <c r="K89" s="33"/>
      <c r="L89" s="33"/>
      <c r="M89" s="66"/>
    </row>
    <row r="90" spans="2:13" x14ac:dyDescent="0.2">
      <c r="B90" s="190" t="s">
        <v>260</v>
      </c>
      <c r="C90" s="191"/>
      <c r="D90" s="191"/>
      <c r="E90" s="191"/>
      <c r="F90" s="191"/>
      <c r="G90" s="191"/>
      <c r="H90" s="191"/>
      <c r="I90" s="191"/>
      <c r="J90" s="191"/>
      <c r="K90" s="191"/>
      <c r="L90" s="191"/>
      <c r="M90" s="192"/>
    </row>
    <row r="91" spans="2:13" hidden="1" x14ac:dyDescent="0.2">
      <c r="B91" s="36" t="s">
        <v>39</v>
      </c>
      <c r="C91" s="37" t="s">
        <v>40</v>
      </c>
      <c r="D91" s="37" t="s">
        <v>41</v>
      </c>
      <c r="E91" s="26" t="s">
        <v>42</v>
      </c>
      <c r="F91" s="27" t="s">
        <v>43</v>
      </c>
      <c r="G91" s="27" t="s">
        <v>46</v>
      </c>
      <c r="H91" s="28" t="s">
        <v>47</v>
      </c>
      <c r="I91" s="28" t="s">
        <v>48</v>
      </c>
      <c r="J91" s="28" t="s">
        <v>49</v>
      </c>
      <c r="K91" s="28" t="s">
        <v>50</v>
      </c>
      <c r="L91" s="28" t="s">
        <v>51</v>
      </c>
      <c r="M91" s="29" t="s">
        <v>52</v>
      </c>
    </row>
    <row r="92" spans="2:13" ht="55.15" customHeight="1" x14ac:dyDescent="0.2">
      <c r="B92" s="25" t="str">
        <f>CONCATENATE("6.",Prüfkriterien_6[[#This Row],[Spalte2]])</f>
        <v>6.1</v>
      </c>
      <c r="C92" s="30">
        <f>ROW()-ROW(Prüfkriterien_6[[#Headers],[Spalte3]])</f>
        <v>1</v>
      </c>
      <c r="D92" s="30">
        <f>(Prüfkriterien_6[Spalte2]+60)/10</f>
        <v>6.1</v>
      </c>
      <c r="E92" s="193" t="s">
        <v>235</v>
      </c>
      <c r="F92" s="162" t="s">
        <v>236</v>
      </c>
      <c r="G92" s="162" t="s">
        <v>237</v>
      </c>
      <c r="H92" s="33"/>
      <c r="I92" s="33"/>
      <c r="J92" s="33"/>
      <c r="K92" s="33"/>
      <c r="L92" s="33"/>
      <c r="M92" s="39"/>
    </row>
    <row r="93" spans="2:13" ht="64.900000000000006" customHeight="1" x14ac:dyDescent="0.2">
      <c r="B93" s="25" t="str">
        <f>CONCATENATE("6.",Prüfkriterien_6[[#This Row],[Spalte2]])</f>
        <v>6.2</v>
      </c>
      <c r="C93" s="30">
        <f>ROW()-ROW(Prüfkriterien_6[[#Headers],[Spalte3]])</f>
        <v>2</v>
      </c>
      <c r="D93" s="30">
        <f>(Prüfkriterien_6[Spalte2]+60)/10</f>
        <v>6.2</v>
      </c>
      <c r="E93" s="195" t="s">
        <v>235</v>
      </c>
      <c r="F93" s="182" t="s">
        <v>238</v>
      </c>
      <c r="G93" s="182" t="s">
        <v>239</v>
      </c>
      <c r="H93" s="33"/>
      <c r="I93" s="33"/>
      <c r="J93" s="33"/>
      <c r="K93" s="33"/>
      <c r="L93" s="33"/>
      <c r="M93" s="39"/>
    </row>
    <row r="94" spans="2:13" ht="64.900000000000006" customHeight="1" x14ac:dyDescent="0.2">
      <c r="B94" s="25" t="str">
        <f>CONCATENATE("6.",Prüfkriterien_6[[#This Row],[Spalte2]])</f>
        <v>6.3</v>
      </c>
      <c r="C94" s="30">
        <f>ROW()-ROW(Prüfkriterien_6[[#Headers],[Spalte3]])</f>
        <v>3</v>
      </c>
      <c r="D94" s="30">
        <f>(Prüfkriterien_6[Spalte2]+60)/10</f>
        <v>6.3</v>
      </c>
      <c r="E94" s="195" t="s">
        <v>240</v>
      </c>
      <c r="F94" s="196" t="s">
        <v>241</v>
      </c>
      <c r="G94" s="197" t="s">
        <v>242</v>
      </c>
      <c r="H94" s="33"/>
      <c r="I94" s="33"/>
      <c r="J94" s="33"/>
      <c r="K94" s="33"/>
      <c r="L94" s="33"/>
      <c r="M94" s="39"/>
    </row>
    <row r="95" spans="2:13" ht="105" customHeight="1" x14ac:dyDescent="0.2">
      <c r="B95" s="25" t="str">
        <f>CONCATENATE("6.",Prüfkriterien_6[[#This Row],[Spalte2]])</f>
        <v>6.4</v>
      </c>
      <c r="C95" s="30">
        <f>ROW()-ROW(Prüfkriterien_6[[#Headers],[Spalte3]])</f>
        <v>4</v>
      </c>
      <c r="D95" s="30">
        <f>(Prüfkriterien_6[Spalte2]+60)/10</f>
        <v>6.4</v>
      </c>
      <c r="E95" s="194" t="s">
        <v>240</v>
      </c>
      <c r="F95" s="198" t="s">
        <v>243</v>
      </c>
      <c r="G95" s="198" t="s">
        <v>244</v>
      </c>
      <c r="H95" s="33"/>
      <c r="I95" s="33"/>
      <c r="J95" s="33"/>
      <c r="K95" s="33"/>
      <c r="L95" s="33"/>
      <c r="M95" s="39"/>
    </row>
    <row r="96" spans="2:13" ht="60" customHeight="1" x14ac:dyDescent="0.2">
      <c r="B96" s="25" t="str">
        <f>CONCATENATE("6.",Prüfkriterien_6[[#This Row],[Spalte2]])</f>
        <v>6.5</v>
      </c>
      <c r="C96" s="30">
        <f>ROW()-ROW(Prüfkriterien_6[[#Headers],[Spalte3]])</f>
        <v>5</v>
      </c>
      <c r="D96" s="30">
        <f>(Prüfkriterien_6[Spalte2]+60)/10</f>
        <v>6.5</v>
      </c>
      <c r="E96" s="194" t="s">
        <v>245</v>
      </c>
      <c r="F96" s="198" t="s">
        <v>246</v>
      </c>
      <c r="G96" s="198" t="s">
        <v>237</v>
      </c>
      <c r="H96" s="33"/>
      <c r="I96" s="33"/>
      <c r="J96" s="33"/>
      <c r="K96" s="33"/>
      <c r="L96" s="33"/>
      <c r="M96" s="39"/>
    </row>
    <row r="97" spans="2:13" ht="72.599999999999994" customHeight="1" x14ac:dyDescent="0.2">
      <c r="B97" s="67" t="str">
        <f>CONCATENATE("6.",Prüfkriterien_6[[#This Row],[Spalte2]])</f>
        <v>6.6</v>
      </c>
      <c r="C97" s="68">
        <f>ROW()-ROW(Prüfkriterien_6[[#Headers],[Spalte3]])</f>
        <v>6</v>
      </c>
      <c r="D97" s="68">
        <f>(Prüfkriterien_6[Spalte2]+60)/10</f>
        <v>6.6</v>
      </c>
      <c r="E97" s="194" t="s">
        <v>245</v>
      </c>
      <c r="F97" s="198" t="s">
        <v>247</v>
      </c>
      <c r="G97" s="198" t="s">
        <v>248</v>
      </c>
      <c r="H97" s="33"/>
      <c r="I97" s="33"/>
      <c r="J97" s="33"/>
      <c r="K97" s="33"/>
      <c r="L97" s="33"/>
      <c r="M97" s="66"/>
    </row>
    <row r="98" spans="2:13" ht="64.900000000000006" customHeight="1" x14ac:dyDescent="0.2">
      <c r="B98" s="25" t="str">
        <f>CONCATENATE("6.",Prüfkriterien_6[[#This Row],[Spalte2]])</f>
        <v>6.7</v>
      </c>
      <c r="C98" s="30">
        <f>ROW()-ROW(Prüfkriterien_6[[#Headers],[Spalte3]])</f>
        <v>7</v>
      </c>
      <c r="D98" s="30">
        <f>(Prüfkriterien_6[Spalte2]+60)/10</f>
        <v>6.7</v>
      </c>
      <c r="E98" s="194" t="s">
        <v>249</v>
      </c>
      <c r="F98" s="198" t="s">
        <v>250</v>
      </c>
      <c r="G98" s="199" t="s">
        <v>251</v>
      </c>
      <c r="H98" s="33"/>
      <c r="I98" s="33"/>
      <c r="J98" s="33"/>
      <c r="K98" s="33"/>
      <c r="L98" s="33"/>
      <c r="M98" s="39"/>
    </row>
    <row r="99" spans="2:13" ht="81.599999999999994" customHeight="1" x14ac:dyDescent="0.2">
      <c r="B99" s="25" t="str">
        <f>CONCATENATE("6.",Prüfkriterien_6[[#This Row],[Spalte2]])</f>
        <v>6.8</v>
      </c>
      <c r="C99" s="30">
        <f>ROW()-ROW(Prüfkriterien_6[[#Headers],[Spalte3]])</f>
        <v>8</v>
      </c>
      <c r="D99" s="30">
        <f>(Prüfkriterien_6[Spalte2]+60)/10</f>
        <v>6.8</v>
      </c>
      <c r="E99" s="194" t="s">
        <v>249</v>
      </c>
      <c r="F99" s="198" t="s">
        <v>252</v>
      </c>
      <c r="G99" s="199" t="s">
        <v>253</v>
      </c>
      <c r="H99" s="33"/>
      <c r="I99" s="33"/>
      <c r="J99" s="33"/>
      <c r="K99" s="33"/>
      <c r="L99" s="33"/>
      <c r="M99" s="39"/>
    </row>
    <row r="100" spans="2:13" ht="109.15" customHeight="1" x14ac:dyDescent="0.2">
      <c r="B100" s="67" t="str">
        <f>CONCATENATE("6.",Prüfkriterien_6[[#This Row],[Spalte2]])</f>
        <v>6.9</v>
      </c>
      <c r="C100" s="68">
        <f>ROW()-ROW(Prüfkriterien_6[[#Headers],[Spalte3]])</f>
        <v>9</v>
      </c>
      <c r="D100" s="68">
        <f>(Prüfkriterien_6[Spalte2]+60)/10</f>
        <v>6.9</v>
      </c>
      <c r="E100" s="194" t="s">
        <v>249</v>
      </c>
      <c r="F100" s="196" t="s">
        <v>254</v>
      </c>
      <c r="G100" s="196" t="s">
        <v>255</v>
      </c>
      <c r="H100" s="33"/>
      <c r="I100" s="33"/>
      <c r="J100" s="33"/>
      <c r="K100" s="33"/>
      <c r="L100" s="33"/>
      <c r="M100" s="66"/>
    </row>
    <row r="101" spans="2:13" hidden="1" x14ac:dyDescent="0.2">
      <c r="B101" s="121" t="s">
        <v>65</v>
      </c>
      <c r="C101" s="122"/>
      <c r="D101" s="122"/>
      <c r="E101" s="122"/>
      <c r="F101" s="122"/>
      <c r="G101" s="122"/>
      <c r="H101" s="122"/>
      <c r="I101" s="122"/>
      <c r="J101" s="122"/>
      <c r="K101" s="122"/>
      <c r="L101" s="122"/>
      <c r="M101" s="123"/>
    </row>
    <row r="102" spans="2:13" hidden="1" x14ac:dyDescent="0.2">
      <c r="B102" s="36" t="s">
        <v>39</v>
      </c>
      <c r="C102" s="37" t="s">
        <v>40</v>
      </c>
      <c r="D102" s="37" t="s">
        <v>41</v>
      </c>
      <c r="E102" s="26" t="s">
        <v>42</v>
      </c>
      <c r="F102" s="27" t="s">
        <v>43</v>
      </c>
      <c r="G102" s="27" t="s">
        <v>46</v>
      </c>
      <c r="H102" s="28" t="s">
        <v>47</v>
      </c>
      <c r="I102" s="28" t="s">
        <v>48</v>
      </c>
      <c r="J102" s="28" t="s">
        <v>49</v>
      </c>
      <c r="K102" s="28" t="s">
        <v>50</v>
      </c>
      <c r="L102" s="28" t="s">
        <v>51</v>
      </c>
      <c r="M102" s="29" t="s">
        <v>52</v>
      </c>
    </row>
    <row r="103" spans="2:13" hidden="1" x14ac:dyDescent="0.2">
      <c r="B103" s="36" t="str">
        <f>CONCATENATE("7.",Prüfkriterien_7[[#This Row],[Spalte2]])</f>
        <v>7.1</v>
      </c>
      <c r="C103" s="37">
        <f>ROW()-ROW(Prüfkriterien_7[[#Headers],[Spalte3]])</f>
        <v>1</v>
      </c>
      <c r="D103" s="37">
        <f>(Prüfkriterien_7[Spalte2]+70)/10</f>
        <v>7.1</v>
      </c>
      <c r="E103" s="26"/>
      <c r="F103" s="27"/>
      <c r="G103" s="27"/>
      <c r="H103" s="33"/>
      <c r="I103" s="33"/>
      <c r="J103" s="33"/>
      <c r="K103" s="33"/>
      <c r="L103" s="33"/>
      <c r="M103" s="39"/>
    </row>
    <row r="104" spans="2:13" hidden="1" x14ac:dyDescent="0.2">
      <c r="B104" s="43" t="str">
        <f>CONCATENATE("7.",Prüfkriterien_7[[#This Row],[Spalte2]])</f>
        <v>7.2</v>
      </c>
      <c r="C104" s="44">
        <f>ROW()-ROW(Prüfkriterien_7[[#Headers],[Spalte3]])</f>
        <v>2</v>
      </c>
      <c r="D104" s="44">
        <f>(Prüfkriterien_7[Spalte2]+70)/10</f>
        <v>7.2</v>
      </c>
      <c r="E104" s="45"/>
      <c r="F104" s="46"/>
      <c r="G104" s="46"/>
      <c r="H104" s="33"/>
      <c r="I104" s="33"/>
      <c r="J104" s="33"/>
      <c r="K104" s="33"/>
      <c r="L104" s="33"/>
      <c r="M104" s="66"/>
    </row>
    <row r="105" spans="2:13" hidden="1" x14ac:dyDescent="0.2">
      <c r="B105" s="36" t="str">
        <f>CONCATENATE("7.",Prüfkriterien_7[[#This Row],[Spalte2]])</f>
        <v>7.3</v>
      </c>
      <c r="C105" s="37">
        <f>ROW()-ROW(Prüfkriterien_7[[#Headers],[Spalte3]])</f>
        <v>3</v>
      </c>
      <c r="D105" s="37">
        <f>(Prüfkriterien_7[Spalte2]+70)/10</f>
        <v>7.3</v>
      </c>
      <c r="E105" s="26"/>
      <c r="F105" s="27"/>
      <c r="G105" s="27"/>
      <c r="H105" s="33"/>
      <c r="I105" s="33"/>
      <c r="J105" s="33"/>
      <c r="K105" s="33"/>
      <c r="L105" s="33"/>
      <c r="M105" s="39"/>
    </row>
    <row r="106" spans="2:13" hidden="1" x14ac:dyDescent="0.2">
      <c r="B106" s="36" t="str">
        <f>CONCATENATE("7.",Prüfkriterien_7[[#This Row],[Spalte2]])</f>
        <v>7.4</v>
      </c>
      <c r="C106" s="37">
        <f>ROW()-ROW(Prüfkriterien_7[[#Headers],[Spalte3]])</f>
        <v>4</v>
      </c>
      <c r="D106" s="37">
        <f>(Prüfkriterien_7[Spalte2]+70)/10</f>
        <v>7.4</v>
      </c>
      <c r="E106" s="26"/>
      <c r="F106" s="27"/>
      <c r="G106" s="27"/>
      <c r="H106" s="33"/>
      <c r="I106" s="33"/>
      <c r="J106" s="33"/>
      <c r="K106" s="33"/>
      <c r="L106" s="33"/>
      <c r="M106" s="39"/>
    </row>
    <row r="107" spans="2:13" hidden="1" x14ac:dyDescent="0.2">
      <c r="B107" s="43" t="str">
        <f>CONCATENATE("7.",Prüfkriterien_7[[#This Row],[Spalte2]])</f>
        <v>7.5</v>
      </c>
      <c r="C107" s="44">
        <f>ROW()-ROW(Prüfkriterien_7[[#Headers],[Spalte3]])</f>
        <v>5</v>
      </c>
      <c r="D107" s="44">
        <f>(Prüfkriterien_7[Spalte2]+70)/10</f>
        <v>7.5</v>
      </c>
      <c r="E107" s="45"/>
      <c r="F107" s="46"/>
      <c r="G107" s="46"/>
      <c r="H107" s="33"/>
      <c r="I107" s="33"/>
      <c r="J107" s="33"/>
      <c r="K107" s="33"/>
      <c r="L107" s="33"/>
      <c r="M107" s="66"/>
    </row>
    <row r="108" spans="2:13" hidden="1" x14ac:dyDescent="0.2">
      <c r="B108" s="121" t="s">
        <v>66</v>
      </c>
      <c r="C108" s="122"/>
      <c r="D108" s="122"/>
      <c r="E108" s="122"/>
      <c r="F108" s="122"/>
      <c r="G108" s="122"/>
      <c r="H108" s="122"/>
      <c r="I108" s="122"/>
      <c r="J108" s="122"/>
      <c r="K108" s="122"/>
      <c r="L108" s="122"/>
      <c r="M108" s="123"/>
    </row>
    <row r="109" spans="2:13" hidden="1" x14ac:dyDescent="0.2">
      <c r="B109" s="36" t="s">
        <v>39</v>
      </c>
      <c r="C109" s="37" t="s">
        <v>40</v>
      </c>
      <c r="D109" s="37" t="s">
        <v>41</v>
      </c>
      <c r="E109" s="26" t="s">
        <v>42</v>
      </c>
      <c r="F109" s="27" t="s">
        <v>43</v>
      </c>
      <c r="G109" s="27" t="s">
        <v>46</v>
      </c>
      <c r="H109" s="28" t="s">
        <v>47</v>
      </c>
      <c r="I109" s="28" t="s">
        <v>48</v>
      </c>
      <c r="J109" s="28" t="s">
        <v>49</v>
      </c>
      <c r="K109" s="28" t="s">
        <v>50</v>
      </c>
      <c r="L109" s="28" t="s">
        <v>51</v>
      </c>
      <c r="M109" s="29" t="s">
        <v>52</v>
      </c>
    </row>
    <row r="110" spans="2:13" hidden="1" x14ac:dyDescent="0.2">
      <c r="B110" s="36" t="str">
        <f>CONCATENATE("8.",Prüfkriterien_8[[#This Row],[Spalte2]])</f>
        <v>8.1</v>
      </c>
      <c r="C110" s="37">
        <f>ROW()-ROW(Prüfkriterien_8[[#Headers],[Spalte3]])</f>
        <v>1</v>
      </c>
      <c r="D110" s="37">
        <f>(Prüfkriterien_8[Spalte2]+80)/10</f>
        <v>8.1</v>
      </c>
      <c r="E110" s="26"/>
      <c r="F110" s="27"/>
      <c r="G110" s="27"/>
      <c r="H110" s="33"/>
      <c r="I110" s="33"/>
      <c r="J110" s="33"/>
      <c r="K110" s="33"/>
      <c r="L110" s="33"/>
      <c r="M110" s="39"/>
    </row>
    <row r="111" spans="2:13" hidden="1" x14ac:dyDescent="0.2">
      <c r="B111" s="43" t="str">
        <f>CONCATENATE("8.",Prüfkriterien_8[[#This Row],[Spalte2]])</f>
        <v>8.2</v>
      </c>
      <c r="C111" s="44">
        <f>ROW()-ROW(Prüfkriterien_8[[#Headers],[Spalte3]])</f>
        <v>2</v>
      </c>
      <c r="D111" s="44">
        <f>(Prüfkriterien_8[Spalte2]+80)/10</f>
        <v>8.1999999999999993</v>
      </c>
      <c r="E111" s="45"/>
      <c r="F111" s="46"/>
      <c r="G111" s="46"/>
      <c r="H111" s="33"/>
      <c r="I111" s="33"/>
      <c r="J111" s="33"/>
      <c r="K111" s="33"/>
      <c r="L111" s="33"/>
      <c r="M111" s="66"/>
    </row>
    <row r="112" spans="2:13" hidden="1" x14ac:dyDescent="0.2">
      <c r="B112" s="36" t="str">
        <f>CONCATENATE("8.",Prüfkriterien_8[[#This Row],[Spalte2]])</f>
        <v>8.3</v>
      </c>
      <c r="C112" s="37">
        <f>ROW()-ROW(Prüfkriterien_8[[#Headers],[Spalte3]])</f>
        <v>3</v>
      </c>
      <c r="D112" s="37">
        <f>(Prüfkriterien_8[Spalte2]+80)/10</f>
        <v>8.3000000000000007</v>
      </c>
      <c r="E112" s="26"/>
      <c r="F112" s="27"/>
      <c r="G112" s="27"/>
      <c r="H112" s="33"/>
      <c r="I112" s="33"/>
      <c r="J112" s="33"/>
      <c r="K112" s="33"/>
      <c r="L112" s="33"/>
      <c r="M112" s="39"/>
    </row>
    <row r="113" spans="2:13" hidden="1" x14ac:dyDescent="0.2">
      <c r="B113" s="36" t="str">
        <f>CONCATENATE("8.",Prüfkriterien_8[[#This Row],[Spalte2]])</f>
        <v>8.4</v>
      </c>
      <c r="C113" s="37">
        <f>ROW()-ROW(Prüfkriterien_8[[#Headers],[Spalte3]])</f>
        <v>4</v>
      </c>
      <c r="D113" s="37">
        <f>(Prüfkriterien_8[Spalte2]+80)/10</f>
        <v>8.4</v>
      </c>
      <c r="E113" s="26"/>
      <c r="F113" s="27"/>
      <c r="G113" s="27"/>
      <c r="H113" s="33"/>
      <c r="I113" s="33"/>
      <c r="J113" s="33"/>
      <c r="K113" s="33"/>
      <c r="L113" s="33"/>
      <c r="M113" s="39"/>
    </row>
    <row r="114" spans="2:13" hidden="1" x14ac:dyDescent="0.2">
      <c r="B114" s="43" t="str">
        <f>CONCATENATE("8.",Prüfkriterien_8[[#This Row],[Spalte2]])</f>
        <v>8.5</v>
      </c>
      <c r="C114" s="44">
        <f>ROW()-ROW(Prüfkriterien_8[[#Headers],[Spalte3]])</f>
        <v>5</v>
      </c>
      <c r="D114" s="44">
        <f>(Prüfkriterien_8[Spalte2]+80)/10</f>
        <v>8.5</v>
      </c>
      <c r="E114" s="45"/>
      <c r="F114" s="46"/>
      <c r="G114" s="46"/>
      <c r="H114" s="33"/>
      <c r="I114" s="33"/>
      <c r="J114" s="33"/>
      <c r="K114" s="33"/>
      <c r="L114" s="33"/>
      <c r="M114" s="66"/>
    </row>
    <row r="115" spans="2:13" hidden="1" x14ac:dyDescent="0.2">
      <c r="B115" s="121" t="s">
        <v>67</v>
      </c>
      <c r="C115" s="122"/>
      <c r="D115" s="122"/>
      <c r="E115" s="122"/>
      <c r="F115" s="122"/>
      <c r="G115" s="122"/>
      <c r="H115" s="122"/>
      <c r="I115" s="122"/>
      <c r="J115" s="122"/>
      <c r="K115" s="122"/>
      <c r="L115" s="122"/>
      <c r="M115" s="123"/>
    </row>
    <row r="116" spans="2:13" hidden="1" x14ac:dyDescent="0.2">
      <c r="B116" s="36" t="s">
        <v>39</v>
      </c>
      <c r="C116" s="37" t="s">
        <v>40</v>
      </c>
      <c r="D116" s="37" t="s">
        <v>41</v>
      </c>
      <c r="E116" s="26" t="s">
        <v>42</v>
      </c>
      <c r="F116" s="27" t="s">
        <v>43</v>
      </c>
      <c r="G116" s="27" t="s">
        <v>46</v>
      </c>
      <c r="H116" s="28" t="s">
        <v>47</v>
      </c>
      <c r="I116" s="28" t="s">
        <v>48</v>
      </c>
      <c r="J116" s="28" t="s">
        <v>49</v>
      </c>
      <c r="K116" s="28" t="s">
        <v>50</v>
      </c>
      <c r="L116" s="28" t="s">
        <v>51</v>
      </c>
      <c r="M116" s="29" t="s">
        <v>52</v>
      </c>
    </row>
    <row r="117" spans="2:13" hidden="1" x14ac:dyDescent="0.2">
      <c r="B117" s="36" t="str">
        <f>CONCATENATE("9.",Prüfkriterien_9[[#This Row],[Spalte2]])</f>
        <v>9.1</v>
      </c>
      <c r="C117" s="37">
        <f>ROW()-ROW(Prüfkriterien_9[[#Headers],[Spalte3]])</f>
        <v>1</v>
      </c>
      <c r="D117" s="37">
        <f>(Prüfkriterien_9[Spalte2]+90)/10</f>
        <v>9.1</v>
      </c>
      <c r="E117" s="26"/>
      <c r="F117" s="27"/>
      <c r="G117" s="27"/>
      <c r="H117" s="33"/>
      <c r="I117" s="33"/>
      <c r="J117" s="33"/>
      <c r="K117" s="33"/>
      <c r="L117" s="33"/>
      <c r="M117" s="39"/>
    </row>
    <row r="118" spans="2:13" hidden="1" x14ac:dyDescent="0.2">
      <c r="B118" s="43" t="str">
        <f>CONCATENATE("9.",Prüfkriterien_9[[#This Row],[Spalte2]])</f>
        <v>9.2</v>
      </c>
      <c r="C118" s="44">
        <f>ROW()-ROW(Prüfkriterien_9[[#Headers],[Spalte3]])</f>
        <v>2</v>
      </c>
      <c r="D118" s="44">
        <f>(Prüfkriterien_9[Spalte2]+90)/10</f>
        <v>9.1999999999999993</v>
      </c>
      <c r="E118" s="45"/>
      <c r="F118" s="46"/>
      <c r="G118" s="46"/>
      <c r="H118" s="33"/>
      <c r="I118" s="33"/>
      <c r="J118" s="33"/>
      <c r="K118" s="33"/>
      <c r="L118" s="33"/>
      <c r="M118" s="66"/>
    </row>
    <row r="119" spans="2:13" hidden="1" x14ac:dyDescent="0.2">
      <c r="B119" s="36" t="str">
        <f>CONCATENATE("9.",Prüfkriterien_9[[#This Row],[Spalte2]])</f>
        <v>9.3</v>
      </c>
      <c r="C119" s="37">
        <f>ROW()-ROW(Prüfkriterien_9[[#Headers],[Spalte3]])</f>
        <v>3</v>
      </c>
      <c r="D119" s="37">
        <f>(Prüfkriterien_9[Spalte2]+90)/10</f>
        <v>9.3000000000000007</v>
      </c>
      <c r="E119" s="26"/>
      <c r="F119" s="27"/>
      <c r="G119" s="27"/>
      <c r="H119" s="33"/>
      <c r="I119" s="33"/>
      <c r="J119" s="33"/>
      <c r="K119" s="33"/>
      <c r="L119" s="33"/>
      <c r="M119" s="39"/>
    </row>
    <row r="120" spans="2:13" hidden="1" x14ac:dyDescent="0.2">
      <c r="B120" s="36" t="str">
        <f>CONCATENATE("9.",Prüfkriterien_9[[#This Row],[Spalte2]])</f>
        <v>9.4</v>
      </c>
      <c r="C120" s="37">
        <f>ROW()-ROW(Prüfkriterien_9[[#Headers],[Spalte3]])</f>
        <v>4</v>
      </c>
      <c r="D120" s="37">
        <f>(Prüfkriterien_9[Spalte2]+90)/10</f>
        <v>9.4</v>
      </c>
      <c r="E120" s="26"/>
      <c r="F120" s="27"/>
      <c r="G120" s="27"/>
      <c r="H120" s="33"/>
      <c r="I120" s="33"/>
      <c r="J120" s="33"/>
      <c r="K120" s="33"/>
      <c r="L120" s="33"/>
      <c r="M120" s="39"/>
    </row>
    <row r="121" spans="2:13" hidden="1" x14ac:dyDescent="0.2">
      <c r="B121" s="43" t="str">
        <f>CONCATENATE("9.",Prüfkriterien_9[[#This Row],[Spalte2]])</f>
        <v>9.5</v>
      </c>
      <c r="C121" s="44">
        <f>ROW()-ROW(Prüfkriterien_9[[#Headers],[Spalte3]])</f>
        <v>5</v>
      </c>
      <c r="D121" s="44">
        <f>(Prüfkriterien_9[Spalte2]+90)/10</f>
        <v>9.5</v>
      </c>
      <c r="E121" s="45"/>
      <c r="F121" s="46"/>
      <c r="G121" s="46"/>
      <c r="H121" s="33"/>
      <c r="I121" s="33"/>
      <c r="J121" s="33"/>
      <c r="K121" s="33"/>
      <c r="L121" s="33"/>
      <c r="M121" s="66"/>
    </row>
    <row r="122" spans="2:13" hidden="1" x14ac:dyDescent="0.2">
      <c r="B122" s="121" t="s">
        <v>68</v>
      </c>
      <c r="C122" s="122"/>
      <c r="D122" s="122"/>
      <c r="E122" s="122"/>
      <c r="F122" s="122"/>
      <c r="G122" s="122"/>
      <c r="H122" s="122"/>
      <c r="I122" s="122"/>
      <c r="J122" s="122"/>
      <c r="K122" s="122"/>
      <c r="L122" s="122"/>
      <c r="M122" s="123"/>
    </row>
    <row r="123" spans="2:13" hidden="1" x14ac:dyDescent="0.2">
      <c r="B123" s="36" t="s">
        <v>39</v>
      </c>
      <c r="C123" s="37" t="s">
        <v>40</v>
      </c>
      <c r="D123" s="37" t="s">
        <v>41</v>
      </c>
      <c r="E123" s="26" t="s">
        <v>42</v>
      </c>
      <c r="F123" s="27" t="s">
        <v>43</v>
      </c>
      <c r="G123" s="27" t="s">
        <v>46</v>
      </c>
      <c r="H123" s="28" t="s">
        <v>47</v>
      </c>
      <c r="I123" s="28" t="s">
        <v>48</v>
      </c>
      <c r="J123" s="28" t="s">
        <v>49</v>
      </c>
      <c r="K123" s="28" t="s">
        <v>50</v>
      </c>
      <c r="L123" s="28" t="s">
        <v>51</v>
      </c>
      <c r="M123" s="29" t="s">
        <v>52</v>
      </c>
    </row>
    <row r="124" spans="2:13" hidden="1" x14ac:dyDescent="0.2">
      <c r="B124" s="36" t="str">
        <f>CONCATENATE("10.",Prüfkriterien_10[[#This Row],[Spalte2]])</f>
        <v>10.1</v>
      </c>
      <c r="C124" s="37">
        <f>ROW()-ROW(Prüfkriterien_10[[#Headers],[Spalte3]])</f>
        <v>1</v>
      </c>
      <c r="D124" s="37">
        <f>(Prüfkriterien_10[Spalte2]+100)/10</f>
        <v>10.1</v>
      </c>
      <c r="E124" s="26"/>
      <c r="F124" s="27"/>
      <c r="G124" s="27"/>
      <c r="H124" s="33"/>
      <c r="I124" s="33"/>
      <c r="J124" s="33"/>
      <c r="K124" s="33"/>
      <c r="L124" s="33"/>
      <c r="M124" s="39"/>
    </row>
    <row r="125" spans="2:13" hidden="1" x14ac:dyDescent="0.2">
      <c r="B125" s="43" t="str">
        <f>CONCATENATE("10.",Prüfkriterien_10[[#This Row],[Spalte2]])</f>
        <v>10.2</v>
      </c>
      <c r="C125" s="44">
        <f>ROW()-ROW(Prüfkriterien_10[[#Headers],[Spalte3]])</f>
        <v>2</v>
      </c>
      <c r="D125" s="44">
        <f>(Prüfkriterien_10[Spalte2]+100)/10</f>
        <v>10.199999999999999</v>
      </c>
      <c r="E125" s="45"/>
      <c r="F125" s="46"/>
      <c r="G125" s="46"/>
      <c r="H125" s="33"/>
      <c r="I125" s="33"/>
      <c r="J125" s="33"/>
      <c r="K125" s="33"/>
      <c r="L125" s="33"/>
      <c r="M125" s="66"/>
    </row>
    <row r="126" spans="2:13" hidden="1" x14ac:dyDescent="0.2">
      <c r="B126" s="36" t="str">
        <f>CONCATENATE("10.",Prüfkriterien_10[[#This Row],[Spalte2]])</f>
        <v>10.3</v>
      </c>
      <c r="C126" s="37">
        <f>ROW()-ROW(Prüfkriterien_10[[#Headers],[Spalte3]])</f>
        <v>3</v>
      </c>
      <c r="D126" s="37">
        <f>(Prüfkriterien_10[Spalte2]+100)/10</f>
        <v>10.3</v>
      </c>
      <c r="E126" s="26"/>
      <c r="F126" s="27"/>
      <c r="G126" s="27"/>
      <c r="H126" s="33"/>
      <c r="I126" s="33"/>
      <c r="J126" s="33"/>
      <c r="K126" s="33"/>
      <c r="L126" s="33"/>
      <c r="M126" s="39"/>
    </row>
    <row r="127" spans="2:13" hidden="1" x14ac:dyDescent="0.2">
      <c r="B127" s="36" t="str">
        <f>CONCATENATE("10.",Prüfkriterien_10[[#This Row],[Spalte2]])</f>
        <v>10.4</v>
      </c>
      <c r="C127" s="37">
        <f>ROW()-ROW(Prüfkriterien_10[[#Headers],[Spalte3]])</f>
        <v>4</v>
      </c>
      <c r="D127" s="37">
        <f>(Prüfkriterien_10[Spalte2]+100)/10</f>
        <v>10.4</v>
      </c>
      <c r="E127" s="26"/>
      <c r="F127" s="27"/>
      <c r="G127" s="27"/>
      <c r="H127" s="33"/>
      <c r="I127" s="33"/>
      <c r="J127" s="33"/>
      <c r="K127" s="33"/>
      <c r="L127" s="33"/>
      <c r="M127" s="39"/>
    </row>
    <row r="128" spans="2:13" hidden="1" x14ac:dyDescent="0.2">
      <c r="B128" s="43" t="str">
        <f>CONCATENATE("10.",Prüfkriterien_10[[#This Row],[Spalte2]])</f>
        <v>10.5</v>
      </c>
      <c r="C128" s="44">
        <f>ROW()-ROW(Prüfkriterien_10[[#Headers],[Spalte3]])</f>
        <v>5</v>
      </c>
      <c r="D128" s="44">
        <f>(Prüfkriterien_10[Spalte2]+100)/10</f>
        <v>10.5</v>
      </c>
      <c r="E128" s="45"/>
      <c r="F128" s="46"/>
      <c r="G128" s="46"/>
      <c r="H128" s="33"/>
      <c r="I128" s="33"/>
      <c r="J128" s="33"/>
      <c r="K128" s="33"/>
      <c r="L128" s="33"/>
      <c r="M128" s="66"/>
    </row>
    <row r="129" spans="2:13" hidden="1" x14ac:dyDescent="0.2">
      <c r="B129" s="121" t="s">
        <v>69</v>
      </c>
      <c r="C129" s="122"/>
      <c r="D129" s="122"/>
      <c r="E129" s="122"/>
      <c r="F129" s="122"/>
      <c r="G129" s="122"/>
      <c r="H129" s="122"/>
      <c r="I129" s="122"/>
      <c r="J129" s="122"/>
      <c r="K129" s="122"/>
      <c r="L129" s="122"/>
      <c r="M129" s="123"/>
    </row>
    <row r="130" spans="2:13" hidden="1" x14ac:dyDescent="0.2">
      <c r="B130" s="36" t="s">
        <v>39</v>
      </c>
      <c r="C130" s="37" t="s">
        <v>40</v>
      </c>
      <c r="D130" s="37" t="s">
        <v>41</v>
      </c>
      <c r="E130" s="26" t="s">
        <v>42</v>
      </c>
      <c r="F130" s="27" t="s">
        <v>43</v>
      </c>
      <c r="G130" s="27" t="s">
        <v>46</v>
      </c>
      <c r="H130" s="28" t="s">
        <v>47</v>
      </c>
      <c r="I130" s="28" t="s">
        <v>48</v>
      </c>
      <c r="J130" s="28" t="s">
        <v>49</v>
      </c>
      <c r="K130" s="28" t="s">
        <v>50</v>
      </c>
      <c r="L130" s="28" t="s">
        <v>51</v>
      </c>
      <c r="M130" s="29" t="s">
        <v>52</v>
      </c>
    </row>
    <row r="131" spans="2:13" hidden="1" x14ac:dyDescent="0.2">
      <c r="B131" s="36" t="str">
        <f>CONCATENATE("11.",Prüfkriterien_11[[#This Row],[Spalte2]])</f>
        <v>11.1</v>
      </c>
      <c r="C131" s="37">
        <f>ROW()-ROW(Prüfkriterien_11[[#Headers],[Spalte3]])</f>
        <v>1</v>
      </c>
      <c r="D131" s="37">
        <f>(Prüfkriterien_11[Spalte2]+110)/10</f>
        <v>11.1</v>
      </c>
      <c r="E131" s="26"/>
      <c r="F131" s="27"/>
      <c r="G131" s="27"/>
      <c r="H131" s="33"/>
      <c r="I131" s="33"/>
      <c r="J131" s="33"/>
      <c r="K131" s="33"/>
      <c r="L131" s="33"/>
      <c r="M131" s="39"/>
    </row>
    <row r="132" spans="2:13" hidden="1" x14ac:dyDescent="0.2">
      <c r="B132" s="43" t="str">
        <f>CONCATENATE("11.",Prüfkriterien_11[[#This Row],[Spalte2]])</f>
        <v>11.2</v>
      </c>
      <c r="C132" s="44">
        <f>ROW()-ROW(Prüfkriterien_11[[#Headers],[Spalte3]])</f>
        <v>2</v>
      </c>
      <c r="D132" s="44">
        <f>(Prüfkriterien_11[Spalte2]+110)/10</f>
        <v>11.2</v>
      </c>
      <c r="E132" s="45"/>
      <c r="F132" s="46"/>
      <c r="G132" s="46"/>
      <c r="H132" s="33"/>
      <c r="I132" s="33"/>
      <c r="J132" s="33"/>
      <c r="K132" s="33"/>
      <c r="L132" s="33"/>
      <c r="M132" s="66"/>
    </row>
    <row r="133" spans="2:13" hidden="1" x14ac:dyDescent="0.2">
      <c r="B133" s="36" t="str">
        <f>CONCATENATE("11.",Prüfkriterien_11[[#This Row],[Spalte2]])</f>
        <v>11.3</v>
      </c>
      <c r="C133" s="37">
        <f>ROW()-ROW(Prüfkriterien_11[[#Headers],[Spalte3]])</f>
        <v>3</v>
      </c>
      <c r="D133" s="37">
        <f>(Prüfkriterien_11[Spalte2]+110)/10</f>
        <v>11.3</v>
      </c>
      <c r="E133" s="26"/>
      <c r="F133" s="27"/>
      <c r="G133" s="27"/>
      <c r="H133" s="33"/>
      <c r="I133" s="33"/>
      <c r="J133" s="33"/>
      <c r="K133" s="33"/>
      <c r="L133" s="33"/>
      <c r="M133" s="39"/>
    </row>
    <row r="134" spans="2:13" hidden="1" x14ac:dyDescent="0.2">
      <c r="B134" s="36" t="str">
        <f>CONCATENATE("11.",Prüfkriterien_11[[#This Row],[Spalte2]])</f>
        <v>11.4</v>
      </c>
      <c r="C134" s="37">
        <f>ROW()-ROW(Prüfkriterien_11[[#Headers],[Spalte3]])</f>
        <v>4</v>
      </c>
      <c r="D134" s="37">
        <f>(Prüfkriterien_11[Spalte2]+110)/10</f>
        <v>11.4</v>
      </c>
      <c r="E134" s="26"/>
      <c r="F134" s="27"/>
      <c r="G134" s="27"/>
      <c r="H134" s="33"/>
      <c r="I134" s="33"/>
      <c r="J134" s="33"/>
      <c r="K134" s="33"/>
      <c r="L134" s="33"/>
      <c r="M134" s="39"/>
    </row>
    <row r="135" spans="2:13" hidden="1" x14ac:dyDescent="0.2">
      <c r="B135" s="43" t="str">
        <f>CONCATENATE("11.",Prüfkriterien_11[[#This Row],[Spalte2]])</f>
        <v>11.5</v>
      </c>
      <c r="C135" s="44">
        <f>ROW()-ROW(Prüfkriterien_11[[#Headers],[Spalte3]])</f>
        <v>5</v>
      </c>
      <c r="D135" s="44">
        <f>(Prüfkriterien_11[Spalte2]+110)/10</f>
        <v>11.5</v>
      </c>
      <c r="E135" s="45"/>
      <c r="F135" s="46"/>
      <c r="G135" s="46"/>
      <c r="H135" s="33"/>
      <c r="I135" s="33"/>
      <c r="J135" s="33"/>
      <c r="K135" s="33"/>
      <c r="L135" s="33"/>
      <c r="M135" s="66"/>
    </row>
    <row r="136" spans="2:13" hidden="1" x14ac:dyDescent="0.2">
      <c r="B136" s="121" t="s">
        <v>84</v>
      </c>
      <c r="C136" s="122"/>
      <c r="D136" s="122"/>
      <c r="E136" s="122"/>
      <c r="F136" s="122"/>
      <c r="G136" s="122"/>
      <c r="H136" s="122"/>
      <c r="I136" s="122"/>
      <c r="J136" s="122"/>
      <c r="K136" s="122"/>
      <c r="L136" s="122"/>
      <c r="M136" s="123"/>
    </row>
    <row r="137" spans="2:13" hidden="1" x14ac:dyDescent="0.2">
      <c r="B137" s="36" t="s">
        <v>39</v>
      </c>
      <c r="C137" s="37" t="s">
        <v>40</v>
      </c>
      <c r="D137" s="37" t="s">
        <v>41</v>
      </c>
      <c r="E137" s="26" t="s">
        <v>42</v>
      </c>
      <c r="F137" s="27" t="s">
        <v>43</v>
      </c>
      <c r="G137" s="27" t="s">
        <v>46</v>
      </c>
      <c r="H137" s="28" t="s">
        <v>47</v>
      </c>
      <c r="I137" s="28" t="s">
        <v>48</v>
      </c>
      <c r="J137" s="28" t="s">
        <v>49</v>
      </c>
      <c r="K137" s="28" t="s">
        <v>50</v>
      </c>
      <c r="L137" s="28" t="s">
        <v>51</v>
      </c>
      <c r="M137" s="29" t="s">
        <v>52</v>
      </c>
    </row>
    <row r="138" spans="2:13" hidden="1" x14ac:dyDescent="0.2">
      <c r="B138" s="36" t="str">
        <f>CONCATENATE("12.",Prüfkriterien_1113[[#This Row],[Spalte2]])</f>
        <v>12.1</v>
      </c>
      <c r="C138" s="37">
        <f>ROW()-ROW(Prüfkriterien_1113[[#Headers],[Spalte3]])</f>
        <v>1</v>
      </c>
      <c r="D138" s="37">
        <f>(Prüfkriterien_1113[Spalte2]+120)/10</f>
        <v>12.1</v>
      </c>
      <c r="E138" s="26"/>
      <c r="F138" s="27"/>
      <c r="G138" s="27"/>
      <c r="H138" s="33"/>
      <c r="I138" s="33"/>
      <c r="J138" s="33"/>
      <c r="K138" s="33"/>
      <c r="L138" s="33"/>
      <c r="M138" s="39"/>
    </row>
    <row r="139" spans="2:13" hidden="1" x14ac:dyDescent="0.2">
      <c r="B139" s="43" t="str">
        <f>CONCATENATE("12.",Prüfkriterien_1113[[#This Row],[Spalte2]])</f>
        <v>12.2</v>
      </c>
      <c r="C139" s="44">
        <f>ROW()-ROW(Prüfkriterien_1113[[#Headers],[Spalte3]])</f>
        <v>2</v>
      </c>
      <c r="D139" s="44">
        <f>(Prüfkriterien_1113[Spalte2]+120)/10</f>
        <v>12.2</v>
      </c>
      <c r="E139" s="45"/>
      <c r="F139" s="46"/>
      <c r="G139" s="46"/>
      <c r="H139" s="33"/>
      <c r="I139" s="33"/>
      <c r="J139" s="33"/>
      <c r="K139" s="33"/>
      <c r="L139" s="33"/>
      <c r="M139" s="66"/>
    </row>
    <row r="140" spans="2:13" hidden="1" x14ac:dyDescent="0.2">
      <c r="B140" s="36" t="str">
        <f>CONCATENATE("12.",Prüfkriterien_1113[[#This Row],[Spalte2]])</f>
        <v>12.3</v>
      </c>
      <c r="C140" s="37">
        <f>ROW()-ROW(Prüfkriterien_1113[[#Headers],[Spalte3]])</f>
        <v>3</v>
      </c>
      <c r="D140" s="37">
        <f>(Prüfkriterien_1113[Spalte2]+120)/10</f>
        <v>12.3</v>
      </c>
      <c r="E140" s="26"/>
      <c r="F140" s="27"/>
      <c r="G140" s="27"/>
      <c r="H140" s="33"/>
      <c r="I140" s="33"/>
      <c r="J140" s="33"/>
      <c r="K140" s="33"/>
      <c r="L140" s="33"/>
      <c r="M140" s="39"/>
    </row>
    <row r="141" spans="2:13" hidden="1" x14ac:dyDescent="0.2">
      <c r="B141" s="36" t="str">
        <f>CONCATENATE("12.",Prüfkriterien_1113[[#This Row],[Spalte2]])</f>
        <v>12.4</v>
      </c>
      <c r="C141" s="37">
        <f>ROW()-ROW(Prüfkriterien_1113[[#Headers],[Spalte3]])</f>
        <v>4</v>
      </c>
      <c r="D141" s="37">
        <f>(Prüfkriterien_1113[Spalte2]+120)/10</f>
        <v>12.4</v>
      </c>
      <c r="E141" s="26"/>
      <c r="F141" s="27"/>
      <c r="G141" s="27"/>
      <c r="H141" s="33"/>
      <c r="I141" s="33"/>
      <c r="J141" s="33"/>
      <c r="K141" s="33"/>
      <c r="L141" s="33"/>
      <c r="M141" s="39"/>
    </row>
    <row r="142" spans="2:13" hidden="1" x14ac:dyDescent="0.2">
      <c r="B142" s="43" t="str">
        <f>CONCATENATE("12.",Prüfkriterien_1113[[#This Row],[Spalte2]])</f>
        <v>12.5</v>
      </c>
      <c r="C142" s="44">
        <f>ROW()-ROW(Prüfkriterien_1113[[#Headers],[Spalte3]])</f>
        <v>5</v>
      </c>
      <c r="D142" s="44">
        <f>(Prüfkriterien_1113[Spalte2]+120)/10</f>
        <v>12.5</v>
      </c>
      <c r="E142" s="45"/>
      <c r="F142" s="46"/>
      <c r="G142" s="46"/>
      <c r="H142" s="33"/>
      <c r="I142" s="33"/>
      <c r="J142" s="33"/>
      <c r="K142" s="33"/>
      <c r="L142" s="33"/>
      <c r="M142" s="66"/>
    </row>
    <row r="143" spans="2:13" hidden="1" x14ac:dyDescent="0.2">
      <c r="B143" s="121" t="s">
        <v>85</v>
      </c>
      <c r="C143" s="122"/>
      <c r="D143" s="122"/>
      <c r="E143" s="122"/>
      <c r="F143" s="122"/>
      <c r="G143" s="122"/>
      <c r="H143" s="122"/>
      <c r="I143" s="122"/>
      <c r="J143" s="122"/>
      <c r="K143" s="122"/>
      <c r="L143" s="122"/>
      <c r="M143" s="123"/>
    </row>
    <row r="144" spans="2:13" hidden="1" x14ac:dyDescent="0.2">
      <c r="B144" s="36" t="s">
        <v>39</v>
      </c>
      <c r="C144" s="37" t="s">
        <v>40</v>
      </c>
      <c r="D144" s="37" t="s">
        <v>41</v>
      </c>
      <c r="E144" s="26" t="s">
        <v>42</v>
      </c>
      <c r="F144" s="27" t="s">
        <v>43</v>
      </c>
      <c r="G144" s="27" t="s">
        <v>46</v>
      </c>
      <c r="H144" s="28" t="s">
        <v>47</v>
      </c>
      <c r="I144" s="28" t="s">
        <v>48</v>
      </c>
      <c r="J144" s="28" t="s">
        <v>49</v>
      </c>
      <c r="K144" s="28" t="s">
        <v>50</v>
      </c>
      <c r="L144" s="28" t="s">
        <v>51</v>
      </c>
      <c r="M144" s="29" t="s">
        <v>52</v>
      </c>
    </row>
    <row r="145" spans="2:13" hidden="1" x14ac:dyDescent="0.2">
      <c r="B145" s="36" t="str">
        <f>CONCATENATE("13.",Prüfkriterien_111314[[#This Row],[Spalte2]])</f>
        <v>13.1</v>
      </c>
      <c r="C145" s="37">
        <f>ROW()-ROW(Prüfkriterien_111314[[#Headers],[Spalte3]])</f>
        <v>1</v>
      </c>
      <c r="D145" s="37">
        <f>(Prüfkriterien_111314[Spalte2]+130)/10</f>
        <v>13.1</v>
      </c>
      <c r="E145" s="26"/>
      <c r="F145" s="27"/>
      <c r="G145" s="27"/>
      <c r="H145" s="33"/>
      <c r="I145" s="33"/>
      <c r="J145" s="33"/>
      <c r="K145" s="33"/>
      <c r="L145" s="33"/>
      <c r="M145" s="39"/>
    </row>
    <row r="146" spans="2:13" hidden="1" x14ac:dyDescent="0.2">
      <c r="B146" s="43" t="str">
        <f>CONCATENATE("13.",Prüfkriterien_111314[[#This Row],[Spalte2]])</f>
        <v>13.2</v>
      </c>
      <c r="C146" s="44">
        <f>ROW()-ROW(Prüfkriterien_111314[[#Headers],[Spalte3]])</f>
        <v>2</v>
      </c>
      <c r="D146" s="44">
        <f>(Prüfkriterien_111314[Spalte2]+130)/10</f>
        <v>13.2</v>
      </c>
      <c r="E146" s="45"/>
      <c r="F146" s="46"/>
      <c r="G146" s="46"/>
      <c r="H146" s="33"/>
      <c r="I146" s="33"/>
      <c r="J146" s="33"/>
      <c r="K146" s="33"/>
      <c r="L146" s="33"/>
      <c r="M146" s="66"/>
    </row>
    <row r="147" spans="2:13" hidden="1" x14ac:dyDescent="0.2">
      <c r="B147" s="36" t="str">
        <f>CONCATENATE("13.",Prüfkriterien_111314[[#This Row],[Spalte2]])</f>
        <v>13.3</v>
      </c>
      <c r="C147" s="37">
        <f>ROW()-ROW(Prüfkriterien_111314[[#Headers],[Spalte3]])</f>
        <v>3</v>
      </c>
      <c r="D147" s="37">
        <f>(Prüfkriterien_111314[Spalte2]+130)/10</f>
        <v>13.3</v>
      </c>
      <c r="E147" s="26"/>
      <c r="F147" s="27"/>
      <c r="G147" s="27"/>
      <c r="H147" s="33"/>
      <c r="I147" s="33"/>
      <c r="J147" s="33"/>
      <c r="K147" s="33"/>
      <c r="L147" s="33"/>
      <c r="M147" s="39"/>
    </row>
    <row r="148" spans="2:13" hidden="1" x14ac:dyDescent="0.2">
      <c r="B148" s="36" t="str">
        <f>CONCATENATE("13.",Prüfkriterien_111314[[#This Row],[Spalte2]])</f>
        <v>13.4</v>
      </c>
      <c r="C148" s="37">
        <f>ROW()-ROW(Prüfkriterien_111314[[#Headers],[Spalte3]])</f>
        <v>4</v>
      </c>
      <c r="D148" s="37">
        <f>(Prüfkriterien_111314[Spalte2]+130)/10</f>
        <v>13.4</v>
      </c>
      <c r="E148" s="26"/>
      <c r="F148" s="27"/>
      <c r="G148" s="27"/>
      <c r="H148" s="33"/>
      <c r="I148" s="33"/>
      <c r="J148" s="33"/>
      <c r="K148" s="33"/>
      <c r="L148" s="33"/>
      <c r="M148" s="39"/>
    </row>
    <row r="149" spans="2:13" hidden="1" x14ac:dyDescent="0.2">
      <c r="B149" s="43" t="str">
        <f>CONCATENATE("13.",Prüfkriterien_111314[[#This Row],[Spalte2]])</f>
        <v>13.5</v>
      </c>
      <c r="C149" s="44">
        <f>ROW()-ROW(Prüfkriterien_111314[[#Headers],[Spalte3]])</f>
        <v>5</v>
      </c>
      <c r="D149" s="44">
        <f>(Prüfkriterien_111314[Spalte2]+130)/10</f>
        <v>13.5</v>
      </c>
      <c r="E149" s="45"/>
      <c r="F149" s="46"/>
      <c r="G149" s="46"/>
      <c r="H149" s="33"/>
      <c r="I149" s="33"/>
      <c r="J149" s="33"/>
      <c r="K149" s="33"/>
      <c r="L149" s="33"/>
      <c r="M149" s="66"/>
    </row>
    <row r="150" spans="2:13" hidden="1" x14ac:dyDescent="0.2">
      <c r="B150" s="121" t="s">
        <v>86</v>
      </c>
      <c r="C150" s="122"/>
      <c r="D150" s="122"/>
      <c r="E150" s="122"/>
      <c r="F150" s="122"/>
      <c r="G150" s="122"/>
      <c r="H150" s="122"/>
      <c r="I150" s="122"/>
      <c r="J150" s="122"/>
      <c r="K150" s="122"/>
      <c r="L150" s="122"/>
      <c r="M150" s="123"/>
    </row>
    <row r="151" spans="2:13" hidden="1" x14ac:dyDescent="0.2">
      <c r="B151" s="36" t="s">
        <v>39</v>
      </c>
      <c r="C151" s="37" t="s">
        <v>40</v>
      </c>
      <c r="D151" s="37" t="s">
        <v>41</v>
      </c>
      <c r="E151" s="26" t="s">
        <v>42</v>
      </c>
      <c r="F151" s="27" t="s">
        <v>43</v>
      </c>
      <c r="G151" s="27" t="s">
        <v>46</v>
      </c>
      <c r="H151" s="28" t="s">
        <v>47</v>
      </c>
      <c r="I151" s="28" t="s">
        <v>48</v>
      </c>
      <c r="J151" s="28" t="s">
        <v>49</v>
      </c>
      <c r="K151" s="28" t="s">
        <v>50</v>
      </c>
      <c r="L151" s="28" t="s">
        <v>51</v>
      </c>
      <c r="M151" s="29" t="s">
        <v>52</v>
      </c>
    </row>
    <row r="152" spans="2:13" hidden="1" x14ac:dyDescent="0.2">
      <c r="B152" s="36" t="str">
        <f>CONCATENATE("14.",Prüfkriterien_111315[[#This Row],[Spalte2]])</f>
        <v>14.1</v>
      </c>
      <c r="C152" s="37">
        <f>ROW()-ROW(Prüfkriterien_111315[[#Headers],[Spalte3]])</f>
        <v>1</v>
      </c>
      <c r="D152" s="37">
        <f>(Prüfkriterien_111315[Spalte2]+140)/10</f>
        <v>14.1</v>
      </c>
      <c r="E152" s="26"/>
      <c r="F152" s="27"/>
      <c r="G152" s="27"/>
      <c r="H152" s="33"/>
      <c r="I152" s="33"/>
      <c r="J152" s="33"/>
      <c r="K152" s="33"/>
      <c r="L152" s="33"/>
      <c r="M152" s="39"/>
    </row>
    <row r="153" spans="2:13" hidden="1" x14ac:dyDescent="0.2">
      <c r="B153" s="43" t="str">
        <f>CONCATENATE("14.",Prüfkriterien_111315[[#This Row],[Spalte2]])</f>
        <v>14.2</v>
      </c>
      <c r="C153" s="44">
        <f>ROW()-ROW(Prüfkriterien_111315[[#Headers],[Spalte3]])</f>
        <v>2</v>
      </c>
      <c r="D153" s="44">
        <f>(Prüfkriterien_111315[Spalte2]+140)/10</f>
        <v>14.2</v>
      </c>
      <c r="E153" s="45"/>
      <c r="F153" s="46"/>
      <c r="G153" s="46"/>
      <c r="H153" s="33"/>
      <c r="I153" s="33"/>
      <c r="J153" s="33"/>
      <c r="K153" s="33"/>
      <c r="L153" s="33"/>
      <c r="M153" s="66"/>
    </row>
    <row r="154" spans="2:13" hidden="1" x14ac:dyDescent="0.2">
      <c r="B154" s="36" t="str">
        <f>CONCATENATE("14.",Prüfkriterien_111315[[#This Row],[Spalte2]])</f>
        <v>14.3</v>
      </c>
      <c r="C154" s="37">
        <f>ROW()-ROW(Prüfkriterien_111315[[#Headers],[Spalte3]])</f>
        <v>3</v>
      </c>
      <c r="D154" s="37">
        <f>(Prüfkriterien_111315[Spalte2]+140)/10</f>
        <v>14.3</v>
      </c>
      <c r="E154" s="26"/>
      <c r="F154" s="27"/>
      <c r="G154" s="27"/>
      <c r="H154" s="33"/>
      <c r="I154" s="33"/>
      <c r="J154" s="33"/>
      <c r="K154" s="33"/>
      <c r="L154" s="33"/>
      <c r="M154" s="39"/>
    </row>
    <row r="155" spans="2:13" hidden="1" x14ac:dyDescent="0.2">
      <c r="B155" s="36" t="str">
        <f>CONCATENATE("14.",Prüfkriterien_111315[[#This Row],[Spalte2]])</f>
        <v>14.4</v>
      </c>
      <c r="C155" s="37">
        <f>ROW()-ROW(Prüfkriterien_111315[[#Headers],[Spalte3]])</f>
        <v>4</v>
      </c>
      <c r="D155" s="37">
        <f>(Prüfkriterien_111315[Spalte2]+140)/10</f>
        <v>14.4</v>
      </c>
      <c r="E155" s="26"/>
      <c r="F155" s="27"/>
      <c r="G155" s="27"/>
      <c r="H155" s="33"/>
      <c r="I155" s="33"/>
      <c r="J155" s="33"/>
      <c r="K155" s="33"/>
      <c r="L155" s="33"/>
      <c r="M155" s="39"/>
    </row>
    <row r="156" spans="2:13" hidden="1" x14ac:dyDescent="0.2">
      <c r="B156" s="43" t="str">
        <f>CONCATENATE("14.",Prüfkriterien_111315[[#This Row],[Spalte2]])</f>
        <v>14.5</v>
      </c>
      <c r="C156" s="44">
        <f>ROW()-ROW(Prüfkriterien_111315[[#Headers],[Spalte3]])</f>
        <v>5</v>
      </c>
      <c r="D156" s="44">
        <f>(Prüfkriterien_111315[Spalte2]+140)/10</f>
        <v>14.5</v>
      </c>
      <c r="E156" s="45"/>
      <c r="F156" s="46"/>
      <c r="G156" s="46"/>
      <c r="H156" s="33"/>
      <c r="I156" s="33"/>
      <c r="J156" s="33"/>
      <c r="K156" s="33"/>
      <c r="L156" s="33"/>
      <c r="M156" s="66"/>
    </row>
    <row r="157" spans="2:13" hidden="1" x14ac:dyDescent="0.2">
      <c r="B157" s="121" t="s">
        <v>87</v>
      </c>
      <c r="C157" s="122"/>
      <c r="D157" s="122"/>
      <c r="E157" s="122"/>
      <c r="F157" s="122"/>
      <c r="G157" s="122"/>
      <c r="H157" s="122"/>
      <c r="I157" s="122"/>
      <c r="J157" s="122"/>
      <c r="K157" s="122"/>
      <c r="L157" s="122"/>
      <c r="M157" s="123"/>
    </row>
    <row r="158" spans="2:13" hidden="1" x14ac:dyDescent="0.2">
      <c r="B158" s="36" t="s">
        <v>39</v>
      </c>
      <c r="C158" s="37" t="s">
        <v>40</v>
      </c>
      <c r="D158" s="37" t="s">
        <v>41</v>
      </c>
      <c r="E158" s="26" t="s">
        <v>42</v>
      </c>
      <c r="F158" s="27" t="s">
        <v>43</v>
      </c>
      <c r="G158" s="27" t="s">
        <v>46</v>
      </c>
      <c r="H158" s="28" t="s">
        <v>47</v>
      </c>
      <c r="I158" s="28" t="s">
        <v>48</v>
      </c>
      <c r="J158" s="28" t="s">
        <v>49</v>
      </c>
      <c r="K158" s="28" t="s">
        <v>50</v>
      </c>
      <c r="L158" s="28" t="s">
        <v>51</v>
      </c>
      <c r="M158" s="29" t="s">
        <v>52</v>
      </c>
    </row>
    <row r="159" spans="2:13" hidden="1" x14ac:dyDescent="0.2">
      <c r="B159" s="36" t="str">
        <f>CONCATENATE("15.",Prüfkriterien_111316[[#This Row],[Spalte2]])</f>
        <v>15.1</v>
      </c>
      <c r="C159" s="37">
        <f>ROW()-ROW(Prüfkriterien_111316[[#Headers],[Spalte3]])</f>
        <v>1</v>
      </c>
      <c r="D159" s="37">
        <f>(Prüfkriterien_111316[Spalte2]+150)/10</f>
        <v>15.1</v>
      </c>
      <c r="E159" s="26"/>
      <c r="F159" s="27"/>
      <c r="G159" s="27"/>
      <c r="H159" s="33"/>
      <c r="I159" s="33"/>
      <c r="J159" s="33"/>
      <c r="K159" s="33"/>
      <c r="L159" s="33"/>
      <c r="M159" s="39"/>
    </row>
    <row r="160" spans="2:13" hidden="1" x14ac:dyDescent="0.2">
      <c r="B160" s="43" t="str">
        <f>CONCATENATE("15.",Prüfkriterien_111316[[#This Row],[Spalte2]])</f>
        <v>15.2</v>
      </c>
      <c r="C160" s="44">
        <f>ROW()-ROW(Prüfkriterien_111316[[#Headers],[Spalte3]])</f>
        <v>2</v>
      </c>
      <c r="D160" s="44">
        <f>(Prüfkriterien_111316[Spalte2]+150)/10</f>
        <v>15.2</v>
      </c>
      <c r="E160" s="45"/>
      <c r="F160" s="46"/>
      <c r="G160" s="46"/>
      <c r="H160" s="33"/>
      <c r="I160" s="33"/>
      <c r="J160" s="33"/>
      <c r="K160" s="33"/>
      <c r="L160" s="33"/>
      <c r="M160" s="66"/>
    </row>
    <row r="161" spans="2:13" hidden="1" x14ac:dyDescent="0.2">
      <c r="B161" s="36" t="str">
        <f>CONCATENATE("15.",Prüfkriterien_111316[[#This Row],[Spalte2]])</f>
        <v>15.3</v>
      </c>
      <c r="C161" s="37">
        <f>ROW()-ROW(Prüfkriterien_111316[[#Headers],[Spalte3]])</f>
        <v>3</v>
      </c>
      <c r="D161" s="37">
        <f>(Prüfkriterien_111316[Spalte2]+150)/10</f>
        <v>15.3</v>
      </c>
      <c r="E161" s="26"/>
      <c r="F161" s="27"/>
      <c r="G161" s="27"/>
      <c r="H161" s="33"/>
      <c r="I161" s="33"/>
      <c r="J161" s="33"/>
      <c r="K161" s="33"/>
      <c r="L161" s="33"/>
      <c r="M161" s="39"/>
    </row>
    <row r="162" spans="2:13" hidden="1" x14ac:dyDescent="0.2">
      <c r="B162" s="36" t="str">
        <f>CONCATENATE("15.",Prüfkriterien_111316[[#This Row],[Spalte2]])</f>
        <v>15.4</v>
      </c>
      <c r="C162" s="37">
        <f>ROW()-ROW(Prüfkriterien_111316[[#Headers],[Spalte3]])</f>
        <v>4</v>
      </c>
      <c r="D162" s="37">
        <f>(Prüfkriterien_111316[Spalte2]+150)/10</f>
        <v>15.4</v>
      </c>
      <c r="E162" s="26"/>
      <c r="F162" s="27"/>
      <c r="G162" s="27"/>
      <c r="H162" s="33"/>
      <c r="I162" s="33"/>
      <c r="J162" s="33"/>
      <c r="K162" s="33"/>
      <c r="L162" s="33"/>
      <c r="M162" s="39"/>
    </row>
    <row r="163" spans="2:13" hidden="1" x14ac:dyDescent="0.2">
      <c r="B163" s="43" t="str">
        <f>CONCATENATE("15.",Prüfkriterien_111316[[#This Row],[Spalte2]])</f>
        <v>15.5</v>
      </c>
      <c r="C163" s="44">
        <f>ROW()-ROW(Prüfkriterien_111316[[#Headers],[Spalte3]])</f>
        <v>5</v>
      </c>
      <c r="D163" s="44">
        <f>(Prüfkriterien_111316[Spalte2]+150)/10</f>
        <v>15.5</v>
      </c>
      <c r="E163" s="45"/>
      <c r="F163" s="46"/>
      <c r="G163" s="46"/>
      <c r="H163" s="33"/>
      <c r="I163" s="33"/>
      <c r="J163" s="33"/>
      <c r="K163" s="33"/>
      <c r="L163" s="33"/>
      <c r="M163" s="66"/>
    </row>
    <row r="164" spans="2:13" hidden="1" x14ac:dyDescent="0.2">
      <c r="B164" s="121" t="s">
        <v>88</v>
      </c>
      <c r="C164" s="122"/>
      <c r="D164" s="122"/>
      <c r="E164" s="122"/>
      <c r="F164" s="122"/>
      <c r="G164" s="122"/>
      <c r="H164" s="122"/>
      <c r="I164" s="122"/>
      <c r="J164" s="122"/>
      <c r="K164" s="122"/>
      <c r="L164" s="122"/>
      <c r="M164" s="123"/>
    </row>
    <row r="165" spans="2:13" hidden="1" x14ac:dyDescent="0.2">
      <c r="B165" s="36" t="s">
        <v>39</v>
      </c>
      <c r="C165" s="37" t="s">
        <v>40</v>
      </c>
      <c r="D165" s="37" t="s">
        <v>41</v>
      </c>
      <c r="E165" s="26" t="s">
        <v>42</v>
      </c>
      <c r="F165" s="27" t="s">
        <v>43</v>
      </c>
      <c r="G165" s="27" t="s">
        <v>46</v>
      </c>
      <c r="H165" s="28" t="s">
        <v>47</v>
      </c>
      <c r="I165" s="28" t="s">
        <v>48</v>
      </c>
      <c r="J165" s="28" t="s">
        <v>49</v>
      </c>
      <c r="K165" s="28" t="s">
        <v>50</v>
      </c>
      <c r="L165" s="28" t="s">
        <v>51</v>
      </c>
      <c r="M165" s="29" t="s">
        <v>52</v>
      </c>
    </row>
    <row r="166" spans="2:13" hidden="1" x14ac:dyDescent="0.2">
      <c r="B166" s="36" t="str">
        <f>CONCATENATE("16.",Prüfkriterien_111317[[#This Row],[Spalte2]])</f>
        <v>16.1</v>
      </c>
      <c r="C166" s="37">
        <f>ROW()-ROW(Prüfkriterien_111317[[#Headers],[Spalte3]])</f>
        <v>1</v>
      </c>
      <c r="D166" s="37">
        <f>(Prüfkriterien_111317[Spalte2]+160)/10</f>
        <v>16.100000000000001</v>
      </c>
      <c r="E166" s="26"/>
      <c r="F166" s="27"/>
      <c r="G166" s="27"/>
      <c r="H166" s="33"/>
      <c r="I166" s="33"/>
      <c r="J166" s="33"/>
      <c r="K166" s="33"/>
      <c r="L166" s="33"/>
      <c r="M166" s="39"/>
    </row>
    <row r="167" spans="2:13" hidden="1" x14ac:dyDescent="0.2">
      <c r="B167" s="43" t="str">
        <f>CONCATENATE("16.",Prüfkriterien_111317[[#This Row],[Spalte2]])</f>
        <v>16.2</v>
      </c>
      <c r="C167" s="44">
        <f>ROW()-ROW(Prüfkriterien_111317[[#Headers],[Spalte3]])</f>
        <v>2</v>
      </c>
      <c r="D167" s="44">
        <f>(Prüfkriterien_111317[Spalte2]+160)/10</f>
        <v>16.2</v>
      </c>
      <c r="E167" s="45"/>
      <c r="F167" s="46"/>
      <c r="G167" s="46"/>
      <c r="H167" s="33"/>
      <c r="I167" s="33"/>
      <c r="J167" s="33"/>
      <c r="K167" s="33"/>
      <c r="L167" s="33"/>
      <c r="M167" s="66"/>
    </row>
    <row r="168" spans="2:13" hidden="1" x14ac:dyDescent="0.2">
      <c r="B168" s="36" t="str">
        <f>CONCATENATE("16.",Prüfkriterien_111317[[#This Row],[Spalte2]])</f>
        <v>16.3</v>
      </c>
      <c r="C168" s="37">
        <f>ROW()-ROW(Prüfkriterien_111317[[#Headers],[Spalte3]])</f>
        <v>3</v>
      </c>
      <c r="D168" s="37">
        <f>(Prüfkriterien_111317[Spalte2]+160)/10</f>
        <v>16.3</v>
      </c>
      <c r="E168" s="26"/>
      <c r="F168" s="27"/>
      <c r="G168" s="27"/>
      <c r="H168" s="33"/>
      <c r="I168" s="33"/>
      <c r="J168" s="33"/>
      <c r="K168" s="33"/>
      <c r="L168" s="33"/>
      <c r="M168" s="39"/>
    </row>
    <row r="169" spans="2:13" hidden="1" x14ac:dyDescent="0.2">
      <c r="B169" s="36" t="str">
        <f>CONCATENATE("16.",Prüfkriterien_111317[[#This Row],[Spalte2]])</f>
        <v>16.4</v>
      </c>
      <c r="C169" s="37">
        <f>ROW()-ROW(Prüfkriterien_111317[[#Headers],[Spalte3]])</f>
        <v>4</v>
      </c>
      <c r="D169" s="37">
        <f>(Prüfkriterien_111317[Spalte2]+160)/10</f>
        <v>16.399999999999999</v>
      </c>
      <c r="E169" s="26"/>
      <c r="F169" s="27"/>
      <c r="G169" s="27"/>
      <c r="H169" s="33"/>
      <c r="I169" s="33"/>
      <c r="J169" s="33"/>
      <c r="K169" s="33"/>
      <c r="L169" s="33"/>
      <c r="M169" s="39"/>
    </row>
    <row r="170" spans="2:13" hidden="1" x14ac:dyDescent="0.2">
      <c r="B170" s="43" t="str">
        <f>CONCATENATE("16.",Prüfkriterien_111317[[#This Row],[Spalte2]])</f>
        <v>16.5</v>
      </c>
      <c r="C170" s="44">
        <f>ROW()-ROW(Prüfkriterien_111317[[#Headers],[Spalte3]])</f>
        <v>5</v>
      </c>
      <c r="D170" s="44">
        <f>(Prüfkriterien_111317[Spalte2]+160)/10</f>
        <v>16.5</v>
      </c>
      <c r="E170" s="45"/>
      <c r="F170" s="46"/>
      <c r="G170" s="46"/>
      <c r="H170" s="33"/>
      <c r="I170" s="33"/>
      <c r="J170" s="33"/>
      <c r="K170" s="33"/>
      <c r="L170" s="33"/>
      <c r="M170" s="66"/>
    </row>
    <row r="171" spans="2:13" hidden="1" x14ac:dyDescent="0.2">
      <c r="B171" s="121" t="s">
        <v>89</v>
      </c>
      <c r="C171" s="122"/>
      <c r="D171" s="122"/>
      <c r="E171" s="122"/>
      <c r="F171" s="122"/>
      <c r="G171" s="122"/>
      <c r="H171" s="122"/>
      <c r="I171" s="122"/>
      <c r="J171" s="122"/>
      <c r="K171" s="122"/>
      <c r="L171" s="122"/>
      <c r="M171" s="123"/>
    </row>
    <row r="172" spans="2:13" hidden="1" x14ac:dyDescent="0.2">
      <c r="B172" s="36" t="s">
        <v>39</v>
      </c>
      <c r="C172" s="37" t="s">
        <v>40</v>
      </c>
      <c r="D172" s="37" t="s">
        <v>41</v>
      </c>
      <c r="E172" s="26" t="s">
        <v>42</v>
      </c>
      <c r="F172" s="27" t="s">
        <v>43</v>
      </c>
      <c r="G172" s="27" t="s">
        <v>46</v>
      </c>
      <c r="H172" s="28" t="s">
        <v>47</v>
      </c>
      <c r="I172" s="28" t="s">
        <v>48</v>
      </c>
      <c r="J172" s="28" t="s">
        <v>49</v>
      </c>
      <c r="K172" s="28" t="s">
        <v>50</v>
      </c>
      <c r="L172" s="28" t="s">
        <v>51</v>
      </c>
      <c r="M172" s="29" t="s">
        <v>52</v>
      </c>
    </row>
    <row r="173" spans="2:13" hidden="1" x14ac:dyDescent="0.2">
      <c r="B173" s="36" t="str">
        <f>CONCATENATE("17.",Prüfkriterien_111318[[#This Row],[Spalte2]])</f>
        <v>17.1</v>
      </c>
      <c r="C173" s="37">
        <f>ROW()-ROW(Prüfkriterien_111318[[#Headers],[Spalte3]])</f>
        <v>1</v>
      </c>
      <c r="D173" s="37">
        <f>(Prüfkriterien_111318[Spalte2]+170)/10</f>
        <v>17.100000000000001</v>
      </c>
      <c r="E173" s="26"/>
      <c r="F173" s="27"/>
      <c r="G173" s="27"/>
      <c r="H173" s="33"/>
      <c r="I173" s="33"/>
      <c r="J173" s="33"/>
      <c r="K173" s="33"/>
      <c r="L173" s="33"/>
      <c r="M173" s="39"/>
    </row>
    <row r="174" spans="2:13" hidden="1" x14ac:dyDescent="0.2">
      <c r="B174" s="43" t="str">
        <f>CONCATENATE("17.",Prüfkriterien_111318[[#This Row],[Spalte2]])</f>
        <v>17.2</v>
      </c>
      <c r="C174" s="44">
        <f>ROW()-ROW(Prüfkriterien_111318[[#Headers],[Spalte3]])</f>
        <v>2</v>
      </c>
      <c r="D174" s="44">
        <f>(Prüfkriterien_111318[Spalte2]+170)/10</f>
        <v>17.2</v>
      </c>
      <c r="E174" s="45"/>
      <c r="F174" s="46"/>
      <c r="G174" s="46"/>
      <c r="H174" s="33"/>
      <c r="I174" s="33"/>
      <c r="J174" s="33"/>
      <c r="K174" s="33"/>
      <c r="L174" s="33"/>
      <c r="M174" s="66"/>
    </row>
    <row r="175" spans="2:13" hidden="1" x14ac:dyDescent="0.2">
      <c r="B175" s="36" t="str">
        <f>CONCATENATE("17.",Prüfkriterien_111318[[#This Row],[Spalte2]])</f>
        <v>17.3</v>
      </c>
      <c r="C175" s="37">
        <f>ROW()-ROW(Prüfkriterien_111318[[#Headers],[Spalte3]])</f>
        <v>3</v>
      </c>
      <c r="D175" s="37">
        <f>(Prüfkriterien_111318[Spalte2]+170)/10</f>
        <v>17.3</v>
      </c>
      <c r="E175" s="26"/>
      <c r="F175" s="27"/>
      <c r="G175" s="27"/>
      <c r="H175" s="33"/>
      <c r="I175" s="33"/>
      <c r="J175" s="33"/>
      <c r="K175" s="33"/>
      <c r="L175" s="33"/>
      <c r="M175" s="39"/>
    </row>
    <row r="176" spans="2:13" hidden="1" x14ac:dyDescent="0.2">
      <c r="B176" s="36" t="str">
        <f>CONCATENATE("17.",Prüfkriterien_111318[[#This Row],[Spalte2]])</f>
        <v>17.4</v>
      </c>
      <c r="C176" s="37">
        <f>ROW()-ROW(Prüfkriterien_111318[[#Headers],[Spalte3]])</f>
        <v>4</v>
      </c>
      <c r="D176" s="37">
        <f>(Prüfkriterien_111318[Spalte2]+170)/10</f>
        <v>17.399999999999999</v>
      </c>
      <c r="E176" s="26"/>
      <c r="F176" s="27"/>
      <c r="G176" s="27"/>
      <c r="H176" s="33"/>
      <c r="I176" s="33"/>
      <c r="J176" s="33"/>
      <c r="K176" s="33"/>
      <c r="L176" s="33"/>
      <c r="M176" s="39"/>
    </row>
    <row r="177" spans="2:13" hidden="1" x14ac:dyDescent="0.2">
      <c r="B177" s="43" t="str">
        <f>CONCATENATE("17.",Prüfkriterien_111318[[#This Row],[Spalte2]])</f>
        <v>17.5</v>
      </c>
      <c r="C177" s="44">
        <f>ROW()-ROW(Prüfkriterien_111318[[#Headers],[Spalte3]])</f>
        <v>5</v>
      </c>
      <c r="D177" s="44">
        <f>(Prüfkriterien_111318[Spalte2]+170)/10</f>
        <v>17.5</v>
      </c>
      <c r="E177" s="45"/>
      <c r="F177" s="46"/>
      <c r="G177" s="46"/>
      <c r="H177" s="33"/>
      <c r="I177" s="33"/>
      <c r="J177" s="33"/>
      <c r="K177" s="33"/>
      <c r="L177" s="33"/>
      <c r="M177" s="66"/>
    </row>
    <row r="178" spans="2:13" hidden="1" x14ac:dyDescent="0.2">
      <c r="B178" s="121" t="s">
        <v>90</v>
      </c>
      <c r="C178" s="122"/>
      <c r="D178" s="122"/>
      <c r="E178" s="122"/>
      <c r="F178" s="122"/>
      <c r="G178" s="122"/>
      <c r="H178" s="122"/>
      <c r="I178" s="122"/>
      <c r="J178" s="122"/>
      <c r="K178" s="122"/>
      <c r="L178" s="122"/>
      <c r="M178" s="123"/>
    </row>
    <row r="179" spans="2:13" hidden="1" x14ac:dyDescent="0.2">
      <c r="B179" s="36" t="s">
        <v>39</v>
      </c>
      <c r="C179" s="37" t="s">
        <v>40</v>
      </c>
      <c r="D179" s="37" t="s">
        <v>41</v>
      </c>
      <c r="E179" s="26" t="s">
        <v>42</v>
      </c>
      <c r="F179" s="27" t="s">
        <v>43</v>
      </c>
      <c r="G179" s="27" t="s">
        <v>46</v>
      </c>
      <c r="H179" s="28" t="s">
        <v>47</v>
      </c>
      <c r="I179" s="28" t="s">
        <v>48</v>
      </c>
      <c r="J179" s="28" t="s">
        <v>49</v>
      </c>
      <c r="K179" s="28" t="s">
        <v>50</v>
      </c>
      <c r="L179" s="28" t="s">
        <v>51</v>
      </c>
      <c r="M179" s="29" t="s">
        <v>52</v>
      </c>
    </row>
    <row r="180" spans="2:13" hidden="1" x14ac:dyDescent="0.2">
      <c r="B180" s="36" t="str">
        <f>CONCATENATE("18.",Prüfkriterien_111319[[#This Row],[Spalte2]])</f>
        <v>18.1</v>
      </c>
      <c r="C180" s="37">
        <f>ROW()-ROW(Prüfkriterien_111319[[#Headers],[Spalte3]])</f>
        <v>1</v>
      </c>
      <c r="D180" s="37">
        <f>(Prüfkriterien_111319[Spalte2]+180)/10</f>
        <v>18.100000000000001</v>
      </c>
      <c r="E180" s="26"/>
      <c r="F180" s="27"/>
      <c r="G180" s="27"/>
      <c r="H180" s="33"/>
      <c r="I180" s="33"/>
      <c r="J180" s="33"/>
      <c r="K180" s="33"/>
      <c r="L180" s="33"/>
      <c r="M180" s="39"/>
    </row>
    <row r="181" spans="2:13" hidden="1" x14ac:dyDescent="0.2">
      <c r="B181" s="43" t="str">
        <f>CONCATENATE("18.",Prüfkriterien_111319[[#This Row],[Spalte2]])</f>
        <v>18.2</v>
      </c>
      <c r="C181" s="44">
        <f>ROW()-ROW(Prüfkriterien_111319[[#Headers],[Spalte3]])</f>
        <v>2</v>
      </c>
      <c r="D181" s="44">
        <f>(Prüfkriterien_111319[Spalte2]+180)/10</f>
        <v>18.2</v>
      </c>
      <c r="E181" s="45"/>
      <c r="F181" s="46"/>
      <c r="G181" s="46"/>
      <c r="H181" s="33"/>
      <c r="I181" s="33"/>
      <c r="J181" s="33"/>
      <c r="K181" s="33"/>
      <c r="L181" s="33"/>
      <c r="M181" s="66"/>
    </row>
    <row r="182" spans="2:13" hidden="1" x14ac:dyDescent="0.2">
      <c r="B182" s="36" t="str">
        <f>CONCATENATE("18.",Prüfkriterien_111319[[#This Row],[Spalte2]])</f>
        <v>18.3</v>
      </c>
      <c r="C182" s="37">
        <f>ROW()-ROW(Prüfkriterien_111319[[#Headers],[Spalte3]])</f>
        <v>3</v>
      </c>
      <c r="D182" s="37">
        <f>(Prüfkriterien_111319[Spalte2]+180)/10</f>
        <v>18.3</v>
      </c>
      <c r="E182" s="26"/>
      <c r="F182" s="27"/>
      <c r="G182" s="27"/>
      <c r="H182" s="33"/>
      <c r="I182" s="33"/>
      <c r="J182" s="33"/>
      <c r="K182" s="33"/>
      <c r="L182" s="33"/>
      <c r="M182" s="39"/>
    </row>
    <row r="183" spans="2:13" hidden="1" x14ac:dyDescent="0.2">
      <c r="B183" s="36" t="str">
        <f>CONCATENATE("18.",Prüfkriterien_111319[[#This Row],[Spalte2]])</f>
        <v>18.4</v>
      </c>
      <c r="C183" s="37">
        <f>ROW()-ROW(Prüfkriterien_111319[[#Headers],[Spalte3]])</f>
        <v>4</v>
      </c>
      <c r="D183" s="37">
        <f>(Prüfkriterien_111319[Spalte2]+180)/10</f>
        <v>18.399999999999999</v>
      </c>
      <c r="E183" s="26"/>
      <c r="F183" s="27"/>
      <c r="G183" s="27"/>
      <c r="H183" s="33"/>
      <c r="I183" s="33"/>
      <c r="J183" s="33"/>
      <c r="K183" s="33"/>
      <c r="L183" s="33"/>
      <c r="M183" s="39"/>
    </row>
    <row r="184" spans="2:13" hidden="1" x14ac:dyDescent="0.2">
      <c r="B184" s="43" t="str">
        <f>CONCATENATE("18.",Prüfkriterien_111319[[#This Row],[Spalte2]])</f>
        <v>18.5</v>
      </c>
      <c r="C184" s="44">
        <f>ROW()-ROW(Prüfkriterien_111319[[#Headers],[Spalte3]])</f>
        <v>5</v>
      </c>
      <c r="D184" s="44">
        <f>(Prüfkriterien_111319[Spalte2]+180)/10</f>
        <v>18.5</v>
      </c>
      <c r="E184" s="45"/>
      <c r="F184" s="46"/>
      <c r="G184" s="46"/>
      <c r="H184" s="33"/>
      <c r="I184" s="33"/>
      <c r="J184" s="33"/>
      <c r="K184" s="33"/>
      <c r="L184" s="33"/>
      <c r="M184" s="66"/>
    </row>
    <row r="185" spans="2:13" hidden="1" x14ac:dyDescent="0.2">
      <c r="B185" s="121" t="s">
        <v>91</v>
      </c>
      <c r="C185" s="122"/>
      <c r="D185" s="122"/>
      <c r="E185" s="122"/>
      <c r="F185" s="122"/>
      <c r="G185" s="122"/>
      <c r="H185" s="122"/>
      <c r="I185" s="122"/>
      <c r="J185" s="122"/>
      <c r="K185" s="122"/>
      <c r="L185" s="122"/>
      <c r="M185" s="123"/>
    </row>
    <row r="186" spans="2:13" hidden="1" x14ac:dyDescent="0.2">
      <c r="B186" s="36" t="s">
        <v>39</v>
      </c>
      <c r="C186" s="37" t="s">
        <v>40</v>
      </c>
      <c r="D186" s="37" t="s">
        <v>41</v>
      </c>
      <c r="E186" s="26" t="s">
        <v>42</v>
      </c>
      <c r="F186" s="27" t="s">
        <v>43</v>
      </c>
      <c r="G186" s="27" t="s">
        <v>46</v>
      </c>
      <c r="H186" s="28" t="s">
        <v>47</v>
      </c>
      <c r="I186" s="28" t="s">
        <v>48</v>
      </c>
      <c r="J186" s="28" t="s">
        <v>49</v>
      </c>
      <c r="K186" s="28" t="s">
        <v>50</v>
      </c>
      <c r="L186" s="28" t="s">
        <v>51</v>
      </c>
      <c r="M186" s="29" t="s">
        <v>52</v>
      </c>
    </row>
    <row r="187" spans="2:13" hidden="1" x14ac:dyDescent="0.2">
      <c r="B187" s="36" t="str">
        <f>CONCATENATE("19.",Prüfkriterien_111320[[#This Row],[Spalte2]])</f>
        <v>19.1</v>
      </c>
      <c r="C187" s="37">
        <f>ROW()-ROW(Prüfkriterien_111320[[#Headers],[Spalte3]])</f>
        <v>1</v>
      </c>
      <c r="D187" s="37">
        <f>(Prüfkriterien_111320[Spalte2]+190)/10</f>
        <v>19.100000000000001</v>
      </c>
      <c r="E187" s="26"/>
      <c r="F187" s="27"/>
      <c r="G187" s="27"/>
      <c r="H187" s="33"/>
      <c r="I187" s="33"/>
      <c r="J187" s="33"/>
      <c r="K187" s="33"/>
      <c r="L187" s="33"/>
      <c r="M187" s="39"/>
    </row>
    <row r="188" spans="2:13" hidden="1" x14ac:dyDescent="0.2">
      <c r="B188" s="43" t="str">
        <f>CONCATENATE("19.",Prüfkriterien_111320[[#This Row],[Spalte2]])</f>
        <v>19.2</v>
      </c>
      <c r="C188" s="44">
        <f>ROW()-ROW(Prüfkriterien_111320[[#Headers],[Spalte3]])</f>
        <v>2</v>
      </c>
      <c r="D188" s="44">
        <f>(Prüfkriterien_111320[Spalte2]+190)/10</f>
        <v>19.2</v>
      </c>
      <c r="E188" s="45"/>
      <c r="F188" s="46"/>
      <c r="G188" s="46"/>
      <c r="H188" s="33"/>
      <c r="I188" s="33"/>
      <c r="J188" s="33"/>
      <c r="K188" s="33"/>
      <c r="L188" s="33"/>
      <c r="M188" s="66"/>
    </row>
    <row r="189" spans="2:13" hidden="1" x14ac:dyDescent="0.2">
      <c r="B189" s="36" t="str">
        <f>CONCATENATE("19.",Prüfkriterien_111320[[#This Row],[Spalte2]])</f>
        <v>19.3</v>
      </c>
      <c r="C189" s="37">
        <f>ROW()-ROW(Prüfkriterien_111320[[#Headers],[Spalte3]])</f>
        <v>3</v>
      </c>
      <c r="D189" s="37">
        <f>(Prüfkriterien_111320[Spalte2]+190)/10</f>
        <v>19.3</v>
      </c>
      <c r="E189" s="26"/>
      <c r="F189" s="27"/>
      <c r="G189" s="27"/>
      <c r="H189" s="33"/>
      <c r="I189" s="33"/>
      <c r="J189" s="33"/>
      <c r="K189" s="33"/>
      <c r="L189" s="33"/>
      <c r="M189" s="39"/>
    </row>
    <row r="190" spans="2:13" hidden="1" x14ac:dyDescent="0.2">
      <c r="B190" s="36" t="str">
        <f>CONCATENATE("19.",Prüfkriterien_111320[[#This Row],[Spalte2]])</f>
        <v>19.4</v>
      </c>
      <c r="C190" s="37">
        <f>ROW()-ROW(Prüfkriterien_111320[[#Headers],[Spalte3]])</f>
        <v>4</v>
      </c>
      <c r="D190" s="37">
        <f>(Prüfkriterien_111320[Spalte2]+190)/10</f>
        <v>19.399999999999999</v>
      </c>
      <c r="E190" s="26"/>
      <c r="F190" s="27"/>
      <c r="G190" s="27"/>
      <c r="H190" s="33"/>
      <c r="I190" s="33"/>
      <c r="J190" s="33"/>
      <c r="K190" s="33"/>
      <c r="L190" s="33"/>
      <c r="M190" s="39"/>
    </row>
    <row r="191" spans="2:13" hidden="1" x14ac:dyDescent="0.2">
      <c r="B191" s="43" t="str">
        <f>CONCATENATE("19.",Prüfkriterien_111320[[#This Row],[Spalte2]])</f>
        <v>19.5</v>
      </c>
      <c r="C191" s="44">
        <f>ROW()-ROW(Prüfkriterien_111320[[#Headers],[Spalte3]])</f>
        <v>5</v>
      </c>
      <c r="D191" s="44">
        <f>(Prüfkriterien_111320[Spalte2]+190)/10</f>
        <v>19.5</v>
      </c>
      <c r="E191" s="45"/>
      <c r="F191" s="46"/>
      <c r="G191" s="46"/>
      <c r="H191" s="33"/>
      <c r="I191" s="33"/>
      <c r="J191" s="33"/>
      <c r="K191" s="33"/>
      <c r="L191" s="33"/>
      <c r="M191" s="66"/>
    </row>
    <row r="192" spans="2:13" hidden="1" x14ac:dyDescent="0.2">
      <c r="B192" s="121" t="s">
        <v>92</v>
      </c>
      <c r="C192" s="122"/>
      <c r="D192" s="122"/>
      <c r="E192" s="122"/>
      <c r="F192" s="122"/>
      <c r="G192" s="122"/>
      <c r="H192" s="122"/>
      <c r="I192" s="122"/>
      <c r="J192" s="122"/>
      <c r="K192" s="122"/>
      <c r="L192" s="122"/>
      <c r="M192" s="123"/>
    </row>
    <row r="193" spans="2:13" hidden="1" x14ac:dyDescent="0.2">
      <c r="B193" s="36" t="s">
        <v>39</v>
      </c>
      <c r="C193" s="37" t="s">
        <v>40</v>
      </c>
      <c r="D193" s="37" t="s">
        <v>41</v>
      </c>
      <c r="E193" s="26" t="s">
        <v>42</v>
      </c>
      <c r="F193" s="27" t="s">
        <v>43</v>
      </c>
      <c r="G193" s="27" t="s">
        <v>46</v>
      </c>
      <c r="H193" s="28" t="s">
        <v>47</v>
      </c>
      <c r="I193" s="28" t="s">
        <v>48</v>
      </c>
      <c r="J193" s="28" t="s">
        <v>49</v>
      </c>
      <c r="K193" s="28" t="s">
        <v>50</v>
      </c>
      <c r="L193" s="28" t="s">
        <v>51</v>
      </c>
      <c r="M193" s="29" t="s">
        <v>52</v>
      </c>
    </row>
    <row r="194" spans="2:13" hidden="1" x14ac:dyDescent="0.2">
      <c r="B194" s="36" t="str">
        <f>CONCATENATE("20.",Prüfkriterien_111321[[#This Row],[Spalte2]])</f>
        <v>20.1</v>
      </c>
      <c r="C194" s="37">
        <f>ROW()-ROW(Prüfkriterien_111321[[#Headers],[Spalte3]])</f>
        <v>1</v>
      </c>
      <c r="D194" s="37">
        <f>(Prüfkriterien_111321[Spalte2]+200)/10</f>
        <v>20.100000000000001</v>
      </c>
      <c r="E194" s="26"/>
      <c r="F194" s="27"/>
      <c r="G194" s="27"/>
      <c r="H194" s="33"/>
      <c r="I194" s="33"/>
      <c r="J194" s="33"/>
      <c r="K194" s="33"/>
      <c r="L194" s="33"/>
      <c r="M194" s="39"/>
    </row>
    <row r="195" spans="2:13" hidden="1" x14ac:dyDescent="0.2">
      <c r="B195" s="43" t="str">
        <f>CONCATENATE("20.",Prüfkriterien_111321[[#This Row],[Spalte2]])</f>
        <v>20.2</v>
      </c>
      <c r="C195" s="44">
        <f>ROW()-ROW(Prüfkriterien_111321[[#Headers],[Spalte3]])</f>
        <v>2</v>
      </c>
      <c r="D195" s="44">
        <f>(Prüfkriterien_111321[Spalte2]+200)/10</f>
        <v>20.2</v>
      </c>
      <c r="E195" s="45"/>
      <c r="F195" s="46"/>
      <c r="G195" s="46"/>
      <c r="H195" s="33"/>
      <c r="I195" s="33"/>
      <c r="J195" s="33"/>
      <c r="K195" s="33"/>
      <c r="L195" s="33"/>
      <c r="M195" s="66"/>
    </row>
    <row r="196" spans="2:13" hidden="1" x14ac:dyDescent="0.2">
      <c r="B196" s="36" t="str">
        <f>CONCATENATE("20.",Prüfkriterien_111321[[#This Row],[Spalte2]])</f>
        <v>20.3</v>
      </c>
      <c r="C196" s="37">
        <f>ROW()-ROW(Prüfkriterien_111321[[#Headers],[Spalte3]])</f>
        <v>3</v>
      </c>
      <c r="D196" s="37">
        <f>(Prüfkriterien_111321[Spalte2]+200)/10</f>
        <v>20.3</v>
      </c>
      <c r="E196" s="26"/>
      <c r="F196" s="27"/>
      <c r="G196" s="27"/>
      <c r="H196" s="33"/>
      <c r="I196" s="33"/>
      <c r="J196" s="33"/>
      <c r="K196" s="33"/>
      <c r="L196" s="33"/>
      <c r="M196" s="39"/>
    </row>
    <row r="197" spans="2:13" hidden="1" x14ac:dyDescent="0.2">
      <c r="B197" s="36" t="str">
        <f>CONCATENATE("20.",Prüfkriterien_111321[[#This Row],[Spalte2]])</f>
        <v>20.4</v>
      </c>
      <c r="C197" s="37">
        <f>ROW()-ROW(Prüfkriterien_111321[[#Headers],[Spalte3]])</f>
        <v>4</v>
      </c>
      <c r="D197" s="37">
        <f>(Prüfkriterien_111321[Spalte2]+200)/10</f>
        <v>20.399999999999999</v>
      </c>
      <c r="E197" s="26"/>
      <c r="F197" s="27"/>
      <c r="G197" s="27"/>
      <c r="H197" s="33"/>
      <c r="I197" s="33"/>
      <c r="J197" s="33"/>
      <c r="K197" s="33"/>
      <c r="L197" s="33"/>
      <c r="M197" s="39"/>
    </row>
    <row r="198" spans="2:13" hidden="1" x14ac:dyDescent="0.2">
      <c r="B198" s="43" t="str">
        <f>CONCATENATE("20.",Prüfkriterien_111321[[#This Row],[Spalte2]])</f>
        <v>20.5</v>
      </c>
      <c r="C198" s="44">
        <f>ROW()-ROW(Prüfkriterien_111321[[#Headers],[Spalte3]])</f>
        <v>5</v>
      </c>
      <c r="D198" s="44">
        <f>(Prüfkriterien_111321[Spalte2]+200)/10</f>
        <v>20.5</v>
      </c>
      <c r="E198" s="45"/>
      <c r="F198" s="46"/>
      <c r="G198" s="46"/>
      <c r="H198" s="33"/>
      <c r="I198" s="33"/>
      <c r="J198" s="33"/>
      <c r="K198" s="33"/>
      <c r="L198" s="33"/>
      <c r="M198" s="66"/>
    </row>
  </sheetData>
  <sheetProtection algorithmName="SHA-512" hashValue="Tv9CnDeWluJBJSHD+/eD8ItiN8R6VFAlaptEitT96Ieu8+EtAEiLYri02YnU9vi3RXt2fhY12z25a+UwYjZIOw==" saltValue="j71DeM/Gr+FB6zCEuwlWsA==" spinCount="100000" sheet="1" insertRows="0" selectLockedCells="1"/>
  <mergeCells count="32">
    <mergeCell ref="B129:M129"/>
    <mergeCell ref="B90:M90"/>
    <mergeCell ref="B101:M101"/>
    <mergeCell ref="B108:M108"/>
    <mergeCell ref="B115:M115"/>
    <mergeCell ref="B122:M122"/>
    <mergeCell ref="B2:M2"/>
    <mergeCell ref="B5:M5"/>
    <mergeCell ref="B8:M8"/>
    <mergeCell ref="B26:M26"/>
    <mergeCell ref="B33:M33"/>
    <mergeCell ref="B3:M3"/>
    <mergeCell ref="B83:M83"/>
    <mergeCell ref="C4:K4"/>
    <mergeCell ref="B6:B7"/>
    <mergeCell ref="C6:C7"/>
    <mergeCell ref="E6:E7"/>
    <mergeCell ref="F6:F7"/>
    <mergeCell ref="G6:G7"/>
    <mergeCell ref="H6:L6"/>
    <mergeCell ref="M6:M7"/>
    <mergeCell ref="D6:D7"/>
    <mergeCell ref="B40:M40"/>
    <mergeCell ref="B171:M171"/>
    <mergeCell ref="B178:M178"/>
    <mergeCell ref="B185:M185"/>
    <mergeCell ref="B192:M192"/>
    <mergeCell ref="B136:M136"/>
    <mergeCell ref="B143:M143"/>
    <mergeCell ref="B150:M150"/>
    <mergeCell ref="B157:M157"/>
    <mergeCell ref="B164:M164"/>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ignoredErrors>
    <ignoredError sqref="H10 H9:L9" listDataValidation="1"/>
    <ignoredError sqref="B24:D25 B28:D32 B79:D82 B101:M198 B10:D13 B42:D42 B85:D88 H85:M88 B89:M89 B97:D100 H97:M100 B92:D92 H92:M92 B91:M91 C90:M90" unlockedFormula="1"/>
  </ignoredError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NOT(ISERROR(SEARCH("grau",H27)))</xm:f>
            <xm:f>"grau"</xm:f>
            <x14:dxf>
              <font>
                <color rgb="FF808080"/>
              </font>
              <fill>
                <patternFill>
                  <bgColor rgb="FF808080"/>
                </patternFill>
              </fill>
            </x14:dxf>
          </x14:cfRule>
          <xm:sqref>H84:L84 H34:L34 H41:L41 H27:L27</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H10:L25</xm:sqref>
        </x14:conditionalFormatting>
        <x14:conditionalFormatting xmlns:xm="http://schemas.microsoft.com/office/excel/2006/main">
          <x14:cfRule type="containsText" priority="34" operator="containsText" id="{3EA6EFDB-E455-4F38-A982-1E38324F0343}">
            <xm:f>NOT(ISERROR(SEARCH("grau",H91)))</xm:f>
            <xm:f>"grau"</xm:f>
            <x14:dxf>
              <font>
                <color rgb="FF808080"/>
              </font>
              <fill>
                <patternFill>
                  <bgColor rgb="FF808080"/>
                </patternFill>
              </fill>
            </x14:dxf>
          </x14:cfRule>
          <xm:sqref>H91:L91</xm:sqref>
        </x14:conditionalFormatting>
        <x14:conditionalFormatting xmlns:xm="http://schemas.microsoft.com/office/excel/2006/main">
          <x14:cfRule type="containsText" priority="33" operator="containsText" id="{5BEAB68E-34A9-4110-B056-50320AFBCCB0}">
            <xm:f>NOT(ISERROR(SEARCH("grau",H102)))</xm:f>
            <xm:f>"grau"</xm:f>
            <x14:dxf>
              <font>
                <color rgb="FF808080"/>
              </font>
              <fill>
                <patternFill>
                  <bgColor rgb="FF808080"/>
                </patternFill>
              </fill>
            </x14:dxf>
          </x14:cfRule>
          <xm:sqref>H102:L102</xm:sqref>
        </x14:conditionalFormatting>
        <x14:conditionalFormatting xmlns:xm="http://schemas.microsoft.com/office/excel/2006/main">
          <x14:cfRule type="containsText" priority="32" operator="containsText" id="{CF7EDDB7-2157-4E54-80CC-AC6AB6FBA5CD}">
            <xm:f>NOT(ISERROR(SEARCH("grau",H109)))</xm:f>
            <xm:f>"grau"</xm:f>
            <x14:dxf>
              <font>
                <color rgb="FF808080"/>
              </font>
              <fill>
                <patternFill>
                  <bgColor rgb="FF808080"/>
                </patternFill>
              </fill>
            </x14:dxf>
          </x14:cfRule>
          <xm:sqref>H109:L109</xm:sqref>
        </x14:conditionalFormatting>
        <x14:conditionalFormatting xmlns:xm="http://schemas.microsoft.com/office/excel/2006/main">
          <x14:cfRule type="containsText" priority="31" operator="containsText" id="{A15A7D79-1345-4D48-A805-61E375A492E8}">
            <xm:f>NOT(ISERROR(SEARCH("grau",H116)))</xm:f>
            <xm:f>"grau"</xm:f>
            <x14:dxf>
              <font>
                <color rgb="FF808080"/>
              </font>
              <fill>
                <patternFill>
                  <bgColor rgb="FF808080"/>
                </patternFill>
              </fill>
            </x14:dxf>
          </x14:cfRule>
          <xm:sqref>H116:L116</xm:sqref>
        </x14:conditionalFormatting>
        <x14:conditionalFormatting xmlns:xm="http://schemas.microsoft.com/office/excel/2006/main">
          <x14:cfRule type="containsText" priority="30" operator="containsText" id="{24D64CB9-06C8-4AB6-96E9-068B2C93B725}">
            <xm:f>NOT(ISERROR(SEARCH("grau",H123)))</xm:f>
            <xm:f>"grau"</xm:f>
            <x14:dxf>
              <font>
                <color rgb="FF808080"/>
              </font>
              <fill>
                <patternFill>
                  <bgColor rgb="FF808080"/>
                </patternFill>
              </fill>
            </x14:dxf>
          </x14:cfRule>
          <xm:sqref>H123:L123</xm:sqref>
        </x14:conditionalFormatting>
        <x14:conditionalFormatting xmlns:xm="http://schemas.microsoft.com/office/excel/2006/main">
          <x14:cfRule type="containsText" priority="29" operator="containsText" id="{04852FE4-12C5-447A-9DDA-1F52D59ECA2D}">
            <xm:f>NOT(ISERROR(SEARCH("grau",H130)))</xm:f>
            <xm:f>"grau"</xm:f>
            <x14:dxf>
              <font>
                <color rgb="FF808080"/>
              </font>
              <fill>
                <patternFill>
                  <bgColor rgb="FF808080"/>
                </patternFill>
              </fill>
            </x14:dxf>
          </x14:cfRule>
          <xm:sqref>H130:L130</xm:sqref>
        </x14:conditionalFormatting>
        <x14:conditionalFormatting xmlns:xm="http://schemas.microsoft.com/office/excel/2006/main">
          <x14:cfRule type="containsText" priority="28" operator="containsText" id="{120D0473-F030-42F9-9E25-E64ACF028617}">
            <xm:f>NOT(ISERROR(SEARCH("grau",H28)))</xm:f>
            <xm:f>"grau"</xm:f>
            <x14:dxf>
              <font>
                <strike val="0"/>
                <color rgb="FF808080"/>
              </font>
              <fill>
                <patternFill>
                  <bgColor rgb="FF808080"/>
                </patternFill>
              </fill>
            </x14:dxf>
          </x14:cfRule>
          <xm:sqref>H28:L32</xm:sqref>
        </x14:conditionalFormatting>
        <x14:conditionalFormatting xmlns:xm="http://schemas.microsoft.com/office/excel/2006/main">
          <x14:cfRule type="containsText" priority="27" operator="containsText" id="{568BC807-FCD9-4753-B9BA-728727974C54}">
            <xm:f>NOT(ISERROR(SEARCH("grau",H35)))</xm:f>
            <xm:f>"grau"</xm:f>
            <x14:dxf>
              <font>
                <strike val="0"/>
                <color rgb="FF808080"/>
              </font>
              <fill>
                <patternFill>
                  <bgColor rgb="FF808080"/>
                </patternFill>
              </fill>
            </x14:dxf>
          </x14:cfRule>
          <xm:sqref>H35:L39</xm:sqref>
        </x14:conditionalFormatting>
        <x14:conditionalFormatting xmlns:xm="http://schemas.microsoft.com/office/excel/2006/main">
          <x14:cfRule type="containsText" priority="26" operator="containsText" id="{38669C73-4F2E-4231-9DEE-98BC763C0753}">
            <xm:f>NOT(ISERROR(SEARCH("grau",H42)))</xm:f>
            <xm:f>"grau"</xm:f>
            <x14:dxf>
              <font>
                <strike val="0"/>
                <color rgb="FF808080"/>
              </font>
              <fill>
                <patternFill>
                  <bgColor rgb="FF808080"/>
                </patternFill>
              </fill>
            </x14:dxf>
          </x14:cfRule>
          <xm:sqref>H42:L82</xm:sqref>
        </x14:conditionalFormatting>
        <x14:conditionalFormatting xmlns:xm="http://schemas.microsoft.com/office/excel/2006/main">
          <x14:cfRule type="containsText" priority="25" operator="containsText" id="{43392EC2-F737-45E7-A305-D65B2B12EF33}">
            <xm:f>NOT(ISERROR(SEARCH("grau",H85)))</xm:f>
            <xm:f>"grau"</xm:f>
            <x14:dxf>
              <font>
                <strike val="0"/>
                <color rgb="FF808080"/>
              </font>
              <fill>
                <patternFill>
                  <bgColor rgb="FF808080"/>
                </patternFill>
              </fill>
            </x14:dxf>
          </x14:cfRule>
          <xm:sqref>H85:L89</xm:sqref>
        </x14:conditionalFormatting>
        <x14:conditionalFormatting xmlns:xm="http://schemas.microsoft.com/office/excel/2006/main">
          <x14:cfRule type="containsText" priority="24" operator="containsText" id="{B22DD294-AA20-4ABE-A456-C4ACB1122CF6}">
            <xm:f>NOT(ISERROR(SEARCH("grau",H92)))</xm:f>
            <xm:f>"grau"</xm:f>
            <x14:dxf>
              <font>
                <strike val="0"/>
                <color rgb="FF808080"/>
              </font>
              <fill>
                <patternFill>
                  <bgColor rgb="FF808080"/>
                </patternFill>
              </fill>
            </x14:dxf>
          </x14:cfRule>
          <xm:sqref>H92:L100</xm:sqref>
        </x14:conditionalFormatting>
        <x14:conditionalFormatting xmlns:xm="http://schemas.microsoft.com/office/excel/2006/main">
          <x14:cfRule type="containsText" priority="23" operator="containsText" id="{86456C6B-7112-4E73-830B-17EFEA3793DF}">
            <xm:f>NOT(ISERROR(SEARCH("grau",H103)))</xm:f>
            <xm:f>"grau"</xm:f>
            <x14:dxf>
              <font>
                <strike val="0"/>
                <color rgb="FF808080"/>
              </font>
              <fill>
                <patternFill>
                  <bgColor rgb="FF808080"/>
                </patternFill>
              </fill>
            </x14:dxf>
          </x14:cfRule>
          <xm:sqref>H103:L107</xm:sqref>
        </x14:conditionalFormatting>
        <x14:conditionalFormatting xmlns:xm="http://schemas.microsoft.com/office/excel/2006/main">
          <x14:cfRule type="containsText" priority="22" operator="containsText" id="{837A1410-309F-4131-B9D2-2848C0898822}">
            <xm:f>NOT(ISERROR(SEARCH("grau",H110)))</xm:f>
            <xm:f>"grau"</xm:f>
            <x14:dxf>
              <font>
                <strike val="0"/>
                <color rgb="FF808080"/>
              </font>
              <fill>
                <patternFill>
                  <bgColor rgb="FF808080"/>
                </patternFill>
              </fill>
            </x14:dxf>
          </x14:cfRule>
          <xm:sqref>H110:L114</xm:sqref>
        </x14:conditionalFormatting>
        <x14:conditionalFormatting xmlns:xm="http://schemas.microsoft.com/office/excel/2006/main">
          <x14:cfRule type="containsText" priority="21" operator="containsText" id="{94C0ED95-76A5-47E7-9A4F-1554E7AF9182}">
            <xm:f>NOT(ISERROR(SEARCH("grau",H117)))</xm:f>
            <xm:f>"grau"</xm:f>
            <x14:dxf>
              <font>
                <strike val="0"/>
                <color rgb="FF808080"/>
              </font>
              <fill>
                <patternFill>
                  <bgColor rgb="FF808080"/>
                </patternFill>
              </fill>
            </x14:dxf>
          </x14:cfRule>
          <xm:sqref>H117:L121</xm:sqref>
        </x14:conditionalFormatting>
        <x14:conditionalFormatting xmlns:xm="http://schemas.microsoft.com/office/excel/2006/main">
          <x14:cfRule type="containsText" priority="20" operator="containsText" id="{01400AA8-744A-4F78-80C8-77AEB8EBFB4B}">
            <xm:f>NOT(ISERROR(SEARCH("grau",H124)))</xm:f>
            <xm:f>"grau"</xm:f>
            <x14:dxf>
              <font>
                <strike val="0"/>
                <color rgb="FF808080"/>
              </font>
              <fill>
                <patternFill>
                  <bgColor rgb="FF808080"/>
                </patternFill>
              </fill>
            </x14:dxf>
          </x14:cfRule>
          <xm:sqref>H124:L128</xm:sqref>
        </x14:conditionalFormatting>
        <x14:conditionalFormatting xmlns:xm="http://schemas.microsoft.com/office/excel/2006/main">
          <x14:cfRule type="containsText" priority="19" operator="containsText" id="{E81A7570-FC38-48F3-9DD8-DB9B00B96900}">
            <xm:f>NOT(ISERROR(SEARCH("grau",H131)))</xm:f>
            <xm:f>"grau"</xm:f>
            <x14:dxf>
              <font>
                <strike val="0"/>
                <color rgb="FF808080"/>
              </font>
              <fill>
                <patternFill>
                  <bgColor rgb="FF808080"/>
                </patternFill>
              </fill>
            </x14:dxf>
          </x14:cfRule>
          <xm:sqref>H131:L135</xm:sqref>
        </x14:conditionalFormatting>
        <x14:conditionalFormatting xmlns:xm="http://schemas.microsoft.com/office/excel/2006/main">
          <x14:cfRule type="containsText" priority="18" operator="containsText" id="{4CC351DF-ECB8-48DB-8698-63761360CAC0}">
            <xm:f>NOT(ISERROR(SEARCH("grau",H137)))</xm:f>
            <xm:f>"grau"</xm:f>
            <x14:dxf>
              <font>
                <color rgb="FF808080"/>
              </font>
              <fill>
                <patternFill>
                  <bgColor rgb="FF808080"/>
                </patternFill>
              </fill>
            </x14:dxf>
          </x14:cfRule>
          <xm:sqref>H137:L137</xm:sqref>
        </x14:conditionalFormatting>
        <x14:conditionalFormatting xmlns:xm="http://schemas.microsoft.com/office/excel/2006/main">
          <x14:cfRule type="containsText" priority="17" operator="containsText" id="{372065A2-7BD1-4C90-A7FF-128BC78319D3}">
            <xm:f>NOT(ISERROR(SEARCH("grau",H138)))</xm:f>
            <xm:f>"grau"</xm:f>
            <x14:dxf>
              <font>
                <strike val="0"/>
                <color rgb="FF808080"/>
              </font>
              <fill>
                <patternFill>
                  <bgColor rgb="FF808080"/>
                </patternFill>
              </fill>
            </x14:dxf>
          </x14:cfRule>
          <xm:sqref>H138:L142</xm:sqref>
        </x14:conditionalFormatting>
        <x14:conditionalFormatting xmlns:xm="http://schemas.microsoft.com/office/excel/2006/main">
          <x14:cfRule type="containsText" priority="16" operator="containsText" id="{1A9CAF58-7762-4441-A90A-B95F7F489710}">
            <xm:f>NOT(ISERROR(SEARCH("grau",H144)))</xm:f>
            <xm:f>"grau"</xm:f>
            <x14:dxf>
              <font>
                <color rgb="FF808080"/>
              </font>
              <fill>
                <patternFill>
                  <bgColor rgb="FF808080"/>
                </patternFill>
              </fill>
            </x14:dxf>
          </x14:cfRule>
          <xm:sqref>H144:L144</xm:sqref>
        </x14:conditionalFormatting>
        <x14:conditionalFormatting xmlns:xm="http://schemas.microsoft.com/office/excel/2006/main">
          <x14:cfRule type="containsText" priority="15" operator="containsText" id="{AF6339FC-CC63-4F7C-9351-9662A81E9CD6}">
            <xm:f>NOT(ISERROR(SEARCH("grau",H145)))</xm:f>
            <xm:f>"grau"</xm:f>
            <x14:dxf>
              <font>
                <strike val="0"/>
                <color rgb="FF808080"/>
              </font>
              <fill>
                <patternFill>
                  <bgColor rgb="FF808080"/>
                </patternFill>
              </fill>
            </x14:dxf>
          </x14:cfRule>
          <xm:sqref>H145:L149</xm:sqref>
        </x14:conditionalFormatting>
        <x14:conditionalFormatting xmlns:xm="http://schemas.microsoft.com/office/excel/2006/main">
          <x14:cfRule type="containsText" priority="14" operator="containsText" id="{B1AB44E5-3A24-42BE-803C-108876AED998}">
            <xm:f>NOT(ISERROR(SEARCH("grau",H151)))</xm:f>
            <xm:f>"grau"</xm:f>
            <x14:dxf>
              <font>
                <color rgb="FF808080"/>
              </font>
              <fill>
                <patternFill>
                  <bgColor rgb="FF808080"/>
                </patternFill>
              </fill>
            </x14:dxf>
          </x14:cfRule>
          <xm:sqref>H151:L151</xm:sqref>
        </x14:conditionalFormatting>
        <x14:conditionalFormatting xmlns:xm="http://schemas.microsoft.com/office/excel/2006/main">
          <x14:cfRule type="containsText" priority="13" operator="containsText" id="{4F884B1F-B5BC-4AF2-A975-D893CE715A9F}">
            <xm:f>NOT(ISERROR(SEARCH("grau",H152)))</xm:f>
            <xm:f>"grau"</xm:f>
            <x14:dxf>
              <font>
                <strike val="0"/>
                <color rgb="FF808080"/>
              </font>
              <fill>
                <patternFill>
                  <bgColor rgb="FF808080"/>
                </patternFill>
              </fill>
            </x14:dxf>
          </x14:cfRule>
          <xm:sqref>H152:L156</xm:sqref>
        </x14:conditionalFormatting>
        <x14:conditionalFormatting xmlns:xm="http://schemas.microsoft.com/office/excel/2006/main">
          <x14:cfRule type="containsText" priority="12" operator="containsText" id="{7B8C4DD9-7FF4-479A-A671-44C82CA4FB1E}">
            <xm:f>NOT(ISERROR(SEARCH("grau",H158)))</xm:f>
            <xm:f>"grau"</xm:f>
            <x14:dxf>
              <font>
                <color rgb="FF808080"/>
              </font>
              <fill>
                <patternFill>
                  <bgColor rgb="FF808080"/>
                </patternFill>
              </fill>
            </x14:dxf>
          </x14:cfRule>
          <xm:sqref>H158:L158</xm:sqref>
        </x14:conditionalFormatting>
        <x14:conditionalFormatting xmlns:xm="http://schemas.microsoft.com/office/excel/2006/main">
          <x14:cfRule type="containsText" priority="11" operator="containsText" id="{1187925B-0B08-4EA2-B771-A5760B8B20ED}">
            <xm:f>NOT(ISERROR(SEARCH("grau",H159)))</xm:f>
            <xm:f>"grau"</xm:f>
            <x14:dxf>
              <font>
                <strike val="0"/>
                <color rgb="FF808080"/>
              </font>
              <fill>
                <patternFill>
                  <bgColor rgb="FF808080"/>
                </patternFill>
              </fill>
            </x14:dxf>
          </x14:cfRule>
          <xm:sqref>H159:L163</xm:sqref>
        </x14:conditionalFormatting>
        <x14:conditionalFormatting xmlns:xm="http://schemas.microsoft.com/office/excel/2006/main">
          <x14:cfRule type="containsText" priority="10" operator="containsText" id="{E45DC572-48AB-494A-B0A1-5C7610C7422E}">
            <xm:f>NOT(ISERROR(SEARCH("grau",H165)))</xm:f>
            <xm:f>"grau"</xm:f>
            <x14:dxf>
              <font>
                <color rgb="FF808080"/>
              </font>
              <fill>
                <patternFill>
                  <bgColor rgb="FF808080"/>
                </patternFill>
              </fill>
            </x14:dxf>
          </x14:cfRule>
          <xm:sqref>H165:L165</xm:sqref>
        </x14:conditionalFormatting>
        <x14:conditionalFormatting xmlns:xm="http://schemas.microsoft.com/office/excel/2006/main">
          <x14:cfRule type="containsText" priority="9" operator="containsText" id="{C93302FE-45AB-4DA6-B0BD-A870FBEB5304}">
            <xm:f>NOT(ISERROR(SEARCH("grau",H166)))</xm:f>
            <xm:f>"grau"</xm:f>
            <x14:dxf>
              <font>
                <strike val="0"/>
                <color rgb="FF808080"/>
              </font>
              <fill>
                <patternFill>
                  <bgColor rgb="FF808080"/>
                </patternFill>
              </fill>
            </x14:dxf>
          </x14:cfRule>
          <xm:sqref>H166:L170</xm:sqref>
        </x14:conditionalFormatting>
        <x14:conditionalFormatting xmlns:xm="http://schemas.microsoft.com/office/excel/2006/main">
          <x14:cfRule type="containsText" priority="8" operator="containsText" id="{8E2A4827-4644-4544-B839-275D4D50F6B5}">
            <xm:f>NOT(ISERROR(SEARCH("grau",H172)))</xm:f>
            <xm:f>"grau"</xm:f>
            <x14:dxf>
              <font>
                <color rgb="FF808080"/>
              </font>
              <fill>
                <patternFill>
                  <bgColor rgb="FF808080"/>
                </patternFill>
              </fill>
            </x14:dxf>
          </x14:cfRule>
          <xm:sqref>H172:L172</xm:sqref>
        </x14:conditionalFormatting>
        <x14:conditionalFormatting xmlns:xm="http://schemas.microsoft.com/office/excel/2006/main">
          <x14:cfRule type="containsText" priority="7" operator="containsText" id="{B8BB6965-E4A1-4C49-A5AE-A593E348423A}">
            <xm:f>NOT(ISERROR(SEARCH("grau",H173)))</xm:f>
            <xm:f>"grau"</xm:f>
            <x14:dxf>
              <font>
                <strike val="0"/>
                <color rgb="FF808080"/>
              </font>
              <fill>
                <patternFill>
                  <bgColor rgb="FF808080"/>
                </patternFill>
              </fill>
            </x14:dxf>
          </x14:cfRule>
          <xm:sqref>H173:L177</xm:sqref>
        </x14:conditionalFormatting>
        <x14:conditionalFormatting xmlns:xm="http://schemas.microsoft.com/office/excel/2006/main">
          <x14:cfRule type="containsText" priority="6" operator="containsText" id="{16E818C9-C394-459E-B01A-1504CA4600E3}">
            <xm:f>NOT(ISERROR(SEARCH("grau",H179)))</xm:f>
            <xm:f>"grau"</xm:f>
            <x14:dxf>
              <font>
                <color rgb="FF808080"/>
              </font>
              <fill>
                <patternFill>
                  <bgColor rgb="FF808080"/>
                </patternFill>
              </fill>
            </x14:dxf>
          </x14:cfRule>
          <xm:sqref>H179:L179</xm:sqref>
        </x14:conditionalFormatting>
        <x14:conditionalFormatting xmlns:xm="http://schemas.microsoft.com/office/excel/2006/main">
          <x14:cfRule type="containsText" priority="5" operator="containsText" id="{81F036F0-87D6-43D9-95FA-0F26CDFBE19D}">
            <xm:f>NOT(ISERROR(SEARCH("grau",H180)))</xm:f>
            <xm:f>"grau"</xm:f>
            <x14:dxf>
              <font>
                <strike val="0"/>
                <color rgb="FF808080"/>
              </font>
              <fill>
                <patternFill>
                  <bgColor rgb="FF808080"/>
                </patternFill>
              </fill>
            </x14:dxf>
          </x14:cfRule>
          <xm:sqref>H180:L184</xm:sqref>
        </x14:conditionalFormatting>
        <x14:conditionalFormatting xmlns:xm="http://schemas.microsoft.com/office/excel/2006/main">
          <x14:cfRule type="containsText" priority="4" operator="containsText" id="{8501F11E-20F8-4749-90B0-EFA7840C4F17}">
            <xm:f>NOT(ISERROR(SEARCH("grau",H186)))</xm:f>
            <xm:f>"grau"</xm:f>
            <x14:dxf>
              <font>
                <color rgb="FF808080"/>
              </font>
              <fill>
                <patternFill>
                  <bgColor rgb="FF808080"/>
                </patternFill>
              </fill>
            </x14:dxf>
          </x14:cfRule>
          <xm:sqref>H186:L186</xm:sqref>
        </x14:conditionalFormatting>
        <x14:conditionalFormatting xmlns:xm="http://schemas.microsoft.com/office/excel/2006/main">
          <x14:cfRule type="containsText" priority="3" operator="containsText" id="{DB6B80B7-A21F-459E-B8B3-7ECECD878238}">
            <xm:f>NOT(ISERROR(SEARCH("grau",H187)))</xm:f>
            <xm:f>"grau"</xm:f>
            <x14:dxf>
              <font>
                <strike val="0"/>
                <color rgb="FF808080"/>
              </font>
              <fill>
                <patternFill>
                  <bgColor rgb="FF808080"/>
                </patternFill>
              </fill>
            </x14:dxf>
          </x14:cfRule>
          <xm:sqref>H187:L191</xm:sqref>
        </x14:conditionalFormatting>
        <x14:conditionalFormatting xmlns:xm="http://schemas.microsoft.com/office/excel/2006/main">
          <x14:cfRule type="containsText" priority="2" operator="containsText" id="{BD8D6399-D874-4E25-A730-D6AD746779A8}">
            <xm:f>NOT(ISERROR(SEARCH("grau",H193)))</xm:f>
            <xm:f>"grau"</xm:f>
            <x14:dxf>
              <font>
                <color rgb="FF808080"/>
              </font>
              <fill>
                <patternFill>
                  <bgColor rgb="FF808080"/>
                </patternFill>
              </fill>
            </x14:dxf>
          </x14:cfRule>
          <xm:sqref>H193:L193</xm:sqref>
        </x14:conditionalFormatting>
        <x14:conditionalFormatting xmlns:xm="http://schemas.microsoft.com/office/excel/2006/main">
          <x14:cfRule type="containsText" priority="1" operator="containsText" id="{5464A732-EA4E-4F68-9CF3-C091A1565839}">
            <xm:f>NOT(ISERROR(SEARCH("grau",H194)))</xm:f>
            <xm:f>"grau"</xm:f>
            <x14:dxf>
              <font>
                <strike val="0"/>
                <color rgb="FF808080"/>
              </font>
              <fill>
                <patternFill>
                  <bgColor rgb="FF808080"/>
                </patternFill>
              </fill>
            </x14:dxf>
          </x14:cfRule>
          <xm:sqref>H194:L198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H9:L25 H123:L128 H27:L32 H34:L39 H41:L82 H84:L89 H91:L100 H102:L107 H109:L114 H116:L121 H130:L135 H137:L142 H144:L149 H151:L156 H158:L163 H165:L170 H172:L177 H179:L184 H186:L191 H193:L198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J16" sqref="J16"/>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3" t="s">
        <v>71</v>
      </c>
      <c r="C2" s="143"/>
    </row>
    <row r="3" spans="2:5" ht="7.9" customHeight="1" x14ac:dyDescent="0.25">
      <c r="B3" s="8"/>
      <c r="C3" s="8"/>
    </row>
    <row r="4" spans="2:5" ht="55.9" customHeight="1" x14ac:dyDescent="0.25">
      <c r="B4" s="144" t="s">
        <v>38</v>
      </c>
      <c r="C4" s="144"/>
    </row>
    <row r="5" spans="2:5" ht="7.9" customHeight="1" x14ac:dyDescent="0.2">
      <c r="B5" s="9"/>
      <c r="C5" s="9"/>
    </row>
    <row r="6" spans="2:5" s="10" customFormat="1" ht="25.9" customHeight="1" x14ac:dyDescent="0.25">
      <c r="B6" s="56" t="s">
        <v>53</v>
      </c>
      <c r="C6" s="41" t="s">
        <v>74</v>
      </c>
    </row>
    <row r="7" spans="2:5" s="10" customFormat="1" ht="25.9" customHeight="1" x14ac:dyDescent="0.25">
      <c r="B7" s="56" t="s">
        <v>72</v>
      </c>
      <c r="C7" s="41" t="s">
        <v>75</v>
      </c>
    </row>
    <row r="8" spans="2:5" s="10" customFormat="1" ht="25.9" customHeight="1" x14ac:dyDescent="0.25">
      <c r="B8" s="55" t="s">
        <v>70</v>
      </c>
      <c r="C8" s="42" t="s">
        <v>261</v>
      </c>
    </row>
    <row r="9" spans="2:5" s="10" customFormat="1" ht="25.9" customHeight="1" x14ac:dyDescent="0.25">
      <c r="B9" s="48" t="s">
        <v>54</v>
      </c>
      <c r="C9" s="12" t="s">
        <v>14</v>
      </c>
    </row>
    <row r="10" spans="2:5" s="10" customFormat="1" ht="25.9" customHeight="1" x14ac:dyDescent="0.25">
      <c r="B10" s="11"/>
      <c r="C10" s="64"/>
      <c r="E10" s="57" t="s">
        <v>73</v>
      </c>
    </row>
    <row r="11" spans="2:5" s="10" customFormat="1" ht="25.9" customHeight="1" x14ac:dyDescent="0.25">
      <c r="B11" s="11"/>
      <c r="C11" s="63" t="s">
        <v>36</v>
      </c>
    </row>
    <row r="12" spans="2:5" s="10" customFormat="1" ht="25.9" customHeight="1" x14ac:dyDescent="0.25">
      <c r="B12" s="48" t="s">
        <v>55</v>
      </c>
      <c r="C12" s="58" t="s">
        <v>26</v>
      </c>
    </row>
    <row r="13" spans="2:5" s="10" customFormat="1" ht="25.9" customHeight="1" x14ac:dyDescent="0.25">
      <c r="B13" s="11"/>
      <c r="C13" s="58" t="s">
        <v>27</v>
      </c>
    </row>
    <row r="14" spans="2:5" s="10" customFormat="1" ht="25.9" customHeight="1" x14ac:dyDescent="0.25">
      <c r="B14" s="11"/>
      <c r="C14" s="58"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2023-11-15T12:30:36Z</dcterms:modified>
</cp:coreProperties>
</file>