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5" windowWidth="14805" windowHeight="8010"/>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Checkliste!$A$1:$N$130</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15" i="7" l="1"/>
  <c r="B15" i="7" s="1"/>
  <c r="D15" i="7"/>
  <c r="C19" i="7" l="1"/>
  <c r="B19" i="7" s="1"/>
  <c r="D19" i="7" l="1"/>
  <c r="C87" i="7"/>
  <c r="B87" i="7" s="1"/>
  <c r="C88" i="7"/>
  <c r="B88" i="7" s="1"/>
  <c r="C89" i="7"/>
  <c r="D89" i="7" s="1"/>
  <c r="C90" i="7"/>
  <c r="D90" i="7" s="1"/>
  <c r="C74" i="7"/>
  <c r="D74" i="7" s="1"/>
  <c r="C67" i="7"/>
  <c r="B67" i="7" s="1"/>
  <c r="C68" i="7"/>
  <c r="B68" i="7" s="1"/>
  <c r="C69" i="7"/>
  <c r="D69" i="7" s="1"/>
  <c r="C70" i="7"/>
  <c r="B70" i="7" s="1"/>
  <c r="C71" i="7"/>
  <c r="B71" i="7" s="1"/>
  <c r="C72" i="7"/>
  <c r="D72" i="7" s="1"/>
  <c r="C73" i="7"/>
  <c r="D73" i="7" s="1"/>
  <c r="C75" i="7"/>
  <c r="B75" i="7" s="1"/>
  <c r="C76" i="7"/>
  <c r="B76" i="7" s="1"/>
  <c r="D68" i="7" l="1"/>
  <c r="D75" i="7"/>
  <c r="B72" i="7"/>
  <c r="B90" i="7"/>
  <c r="B89" i="7"/>
  <c r="B74" i="7"/>
  <c r="D88" i="7"/>
  <c r="D67" i="7"/>
  <c r="D71" i="7"/>
  <c r="D87" i="7"/>
  <c r="B73" i="7"/>
  <c r="D76" i="7"/>
  <c r="D70" i="7"/>
  <c r="B69" i="7"/>
  <c r="C59" i="7" l="1"/>
  <c r="B59" i="7" s="1"/>
  <c r="C48" i="7"/>
  <c r="B48" i="7" s="1"/>
  <c r="C44" i="7"/>
  <c r="B44" i="7" s="1"/>
  <c r="C45" i="7"/>
  <c r="B45" i="7" s="1"/>
  <c r="C46" i="7"/>
  <c r="B46" i="7" s="1"/>
  <c r="C47" i="7"/>
  <c r="B47" i="7" s="1"/>
  <c r="C49" i="7"/>
  <c r="D49" i="7" s="1"/>
  <c r="C50" i="7"/>
  <c r="D50" i="7" s="1"/>
  <c r="C51" i="7"/>
  <c r="B51" i="7" s="1"/>
  <c r="C52" i="7"/>
  <c r="B52" i="7" s="1"/>
  <c r="C53" i="7"/>
  <c r="B53" i="7" s="1"/>
  <c r="C54" i="7"/>
  <c r="B54" i="7" s="1"/>
  <c r="C43" i="7"/>
  <c r="B43" i="7" s="1"/>
  <c r="C55" i="7"/>
  <c r="B55" i="7" s="1"/>
  <c r="C56" i="7"/>
  <c r="D56" i="7" s="1"/>
  <c r="C57" i="7"/>
  <c r="B57" i="7" s="1"/>
  <c r="C58" i="7"/>
  <c r="B58" i="7" s="1"/>
  <c r="C60" i="7"/>
  <c r="D60" i="7" s="1"/>
  <c r="C61" i="7"/>
  <c r="B61" i="7" s="1"/>
  <c r="C62" i="7"/>
  <c r="B62" i="7" s="1"/>
  <c r="C63" i="7"/>
  <c r="D63" i="7" s="1"/>
  <c r="C23" i="7"/>
  <c r="B23" i="7" s="1"/>
  <c r="C24" i="7"/>
  <c r="D24" i="7" s="1"/>
  <c r="D47" i="7" l="1"/>
  <c r="D58" i="7"/>
  <c r="D48" i="7"/>
  <c r="D57" i="7"/>
  <c r="D51" i="7"/>
  <c r="D52" i="7"/>
  <c r="D59" i="7"/>
  <c r="D44" i="7"/>
  <c r="D46" i="7"/>
  <c r="D54" i="7"/>
  <c r="D53" i="7"/>
  <c r="D45" i="7"/>
  <c r="B50" i="7"/>
  <c r="B49" i="7"/>
  <c r="D55" i="7"/>
  <c r="D43" i="7"/>
  <c r="B56" i="7"/>
  <c r="D62" i="7"/>
  <c r="B60" i="7"/>
  <c r="B63" i="7"/>
  <c r="D61" i="7"/>
  <c r="D23" i="7"/>
  <c r="B24" i="7"/>
  <c r="C16" i="7" l="1"/>
  <c r="B16" i="7" s="1"/>
  <c r="C17" i="7"/>
  <c r="B17" i="7" s="1"/>
  <c r="C18" i="7"/>
  <c r="B18" i="7" s="1"/>
  <c r="C20" i="7"/>
  <c r="B20" i="7" s="1"/>
  <c r="C21" i="7"/>
  <c r="B21" i="7" s="1"/>
  <c r="C22" i="7"/>
  <c r="B22" i="7" s="1"/>
  <c r="D17" i="7" l="1"/>
  <c r="D16" i="7"/>
  <c r="D20" i="7"/>
  <c r="D18" i="7"/>
  <c r="D21" i="7"/>
  <c r="D22" i="7"/>
  <c r="C192" i="7"/>
  <c r="B192" i="7" s="1"/>
  <c r="C191" i="7"/>
  <c r="B191" i="7" s="1"/>
  <c r="C190" i="7"/>
  <c r="D190" i="7" s="1"/>
  <c r="C189" i="7"/>
  <c r="B189" i="7" s="1"/>
  <c r="C188" i="7"/>
  <c r="D188" i="7" s="1"/>
  <c r="C185" i="7"/>
  <c r="B185" i="7" s="1"/>
  <c r="C184" i="7"/>
  <c r="B184" i="7" s="1"/>
  <c r="C183" i="7"/>
  <c r="D183" i="7" s="1"/>
  <c r="C182" i="7"/>
  <c r="D182" i="7" s="1"/>
  <c r="C181" i="7"/>
  <c r="D181" i="7" s="1"/>
  <c r="C178" i="7"/>
  <c r="B178" i="7" s="1"/>
  <c r="C177" i="7"/>
  <c r="B177" i="7" s="1"/>
  <c r="C176" i="7"/>
  <c r="D176" i="7" s="1"/>
  <c r="C175" i="7"/>
  <c r="D175" i="7" s="1"/>
  <c r="C174" i="7"/>
  <c r="D174" i="7" s="1"/>
  <c r="C171" i="7"/>
  <c r="D171" i="7" s="1"/>
  <c r="C170" i="7"/>
  <c r="D170" i="7" s="1"/>
  <c r="C169" i="7"/>
  <c r="D169" i="7" s="1"/>
  <c r="C168" i="7"/>
  <c r="B168" i="7" s="1"/>
  <c r="C167" i="7"/>
  <c r="B167" i="7" s="1"/>
  <c r="C164" i="7"/>
  <c r="B164" i="7" s="1"/>
  <c r="C163" i="7"/>
  <c r="D163" i="7" s="1"/>
  <c r="C162" i="7"/>
  <c r="D162" i="7" s="1"/>
  <c r="C161" i="7"/>
  <c r="D161" i="7" s="1"/>
  <c r="C160" i="7"/>
  <c r="D160" i="7" s="1"/>
  <c r="C157" i="7"/>
  <c r="D157" i="7" s="1"/>
  <c r="C156" i="7"/>
  <c r="D156" i="7" s="1"/>
  <c r="C155" i="7"/>
  <c r="D155" i="7" s="1"/>
  <c r="C154" i="7"/>
  <c r="B154" i="7" s="1"/>
  <c r="C153" i="7"/>
  <c r="B153" i="7" s="1"/>
  <c r="C150" i="7"/>
  <c r="B150" i="7" s="1"/>
  <c r="C149" i="7"/>
  <c r="B149" i="7" s="1"/>
  <c r="C148" i="7"/>
  <c r="D148" i="7" s="1"/>
  <c r="C147" i="7"/>
  <c r="D147" i="7" s="1"/>
  <c r="C146" i="7"/>
  <c r="D146" i="7" s="1"/>
  <c r="C143" i="7"/>
  <c r="D143" i="7" s="1"/>
  <c r="C142" i="7"/>
  <c r="D142" i="7" s="1"/>
  <c r="C141" i="7"/>
  <c r="B141" i="7" s="1"/>
  <c r="C140" i="7"/>
  <c r="B140" i="7" s="1"/>
  <c r="C139" i="7"/>
  <c r="B139" i="7" s="1"/>
  <c r="C136" i="7"/>
  <c r="D136" i="7" s="1"/>
  <c r="C135" i="7"/>
  <c r="D135" i="7" s="1"/>
  <c r="C134" i="7"/>
  <c r="B134" i="7" s="1"/>
  <c r="C133" i="7"/>
  <c r="B133" i="7" s="1"/>
  <c r="C132" i="7"/>
  <c r="B132" i="7" s="1"/>
  <c r="D164" i="7" l="1"/>
  <c r="B157" i="7"/>
  <c r="B169" i="7"/>
  <c r="B163" i="7"/>
  <c r="B176" i="7"/>
  <c r="B155" i="7"/>
  <c r="B162" i="7"/>
  <c r="B175" i="7"/>
  <c r="B156" i="7"/>
  <c r="B148" i="7"/>
  <c r="B161" i="7"/>
  <c r="B183" i="7"/>
  <c r="B147" i="7"/>
  <c r="B160" i="7"/>
  <c r="B182" i="7"/>
  <c r="B146" i="7"/>
  <c r="B190" i="7"/>
  <c r="D168" i="7"/>
  <c r="B188" i="7"/>
  <c r="D154" i="7"/>
  <c r="B170" i="7"/>
  <c r="D192" i="7"/>
  <c r="D191" i="7"/>
  <c r="D189" i="7"/>
  <c r="D185" i="7"/>
  <c r="D184" i="7"/>
  <c r="B181" i="7"/>
  <c r="B174" i="7"/>
  <c r="D177" i="7"/>
  <c r="D178" i="7"/>
  <c r="B171" i="7"/>
  <c r="D167" i="7"/>
  <c r="D153" i="7"/>
  <c r="D150" i="7"/>
  <c r="D149" i="7"/>
  <c r="B143" i="7"/>
  <c r="D141" i="7"/>
  <c r="D140" i="7"/>
  <c r="D139" i="7"/>
  <c r="B142" i="7"/>
  <c r="D133" i="7"/>
  <c r="D134" i="7"/>
  <c r="D132" i="7"/>
  <c r="B136" i="7"/>
  <c r="B135" i="7"/>
  <c r="C11" i="7"/>
  <c r="B11" i="7" s="1"/>
  <c r="D11" i="7" l="1"/>
  <c r="B2" i="2"/>
  <c r="B2" i="7"/>
  <c r="B2" i="1"/>
  <c r="C13" i="7" l="1"/>
  <c r="D13" i="7" s="1"/>
  <c r="C14" i="7"/>
  <c r="D14" i="7" s="1"/>
  <c r="C129" i="7"/>
  <c r="B129" i="7" s="1"/>
  <c r="C128" i="7"/>
  <c r="B128" i="7" s="1"/>
  <c r="C127" i="7"/>
  <c r="D127" i="7" s="1"/>
  <c r="C126" i="7"/>
  <c r="D126" i="7" s="1"/>
  <c r="C125" i="7"/>
  <c r="B125" i="7" s="1"/>
  <c r="C122" i="7"/>
  <c r="D122" i="7" s="1"/>
  <c r="C121" i="7"/>
  <c r="B121" i="7" s="1"/>
  <c r="C120" i="7"/>
  <c r="D120" i="7" s="1"/>
  <c r="C119" i="7"/>
  <c r="D119" i="7" s="1"/>
  <c r="C118" i="7"/>
  <c r="D118" i="7" s="1"/>
  <c r="C115" i="7"/>
  <c r="D115" i="7" s="1"/>
  <c r="C114" i="7"/>
  <c r="B114" i="7" s="1"/>
  <c r="C113" i="7"/>
  <c r="D113" i="7" s="1"/>
  <c r="C112" i="7"/>
  <c r="D112" i="7" s="1"/>
  <c r="C111" i="7"/>
  <c r="B111" i="7" s="1"/>
  <c r="C108" i="7"/>
  <c r="D108" i="7" s="1"/>
  <c r="C107" i="7"/>
  <c r="B107" i="7" s="1"/>
  <c r="C106" i="7"/>
  <c r="D106" i="7" s="1"/>
  <c r="C105" i="7"/>
  <c r="D105" i="7" s="1"/>
  <c r="C104" i="7"/>
  <c r="B104" i="7" s="1"/>
  <c r="C101" i="7"/>
  <c r="B101" i="7" s="1"/>
  <c r="C100" i="7"/>
  <c r="B100" i="7" s="1"/>
  <c r="C99" i="7"/>
  <c r="D99" i="7" s="1"/>
  <c r="C98" i="7"/>
  <c r="D98" i="7" s="1"/>
  <c r="C97" i="7"/>
  <c r="B97" i="7" s="1"/>
  <c r="C94" i="7"/>
  <c r="D94" i="7" s="1"/>
  <c r="C93" i="7"/>
  <c r="B93" i="7" s="1"/>
  <c r="C92" i="7"/>
  <c r="D92" i="7" s="1"/>
  <c r="C91" i="7"/>
  <c r="D91" i="7" s="1"/>
  <c r="C86" i="7"/>
  <c r="B86" i="7" s="1"/>
  <c r="B92" i="7" l="1"/>
  <c r="B108" i="7"/>
  <c r="B112" i="7"/>
  <c r="B120" i="7"/>
  <c r="B13" i="7"/>
  <c r="B91" i="7"/>
  <c r="B99" i="7"/>
  <c r="B115" i="7"/>
  <c r="B119" i="7"/>
  <c r="B127" i="7"/>
  <c r="B94" i="7"/>
  <c r="B98" i="7"/>
  <c r="B106" i="7"/>
  <c r="B122" i="7"/>
  <c r="B118" i="7"/>
  <c r="B126" i="7"/>
  <c r="B105" i="7"/>
  <c r="B113" i="7"/>
  <c r="B14" i="7"/>
  <c r="D86" i="7"/>
  <c r="D93" i="7"/>
  <c r="D129" i="7"/>
  <c r="D125" i="7"/>
  <c r="D128" i="7"/>
  <c r="D121" i="7"/>
  <c r="D111" i="7"/>
  <c r="D114" i="7"/>
  <c r="D104" i="7"/>
  <c r="D107" i="7"/>
  <c r="D101" i="7"/>
  <c r="D97" i="7"/>
  <c r="D100" i="7"/>
  <c r="C82" i="7" l="1"/>
  <c r="B82" i="7" s="1"/>
  <c r="C81" i="7"/>
  <c r="B81" i="7" s="1"/>
  <c r="D82" i="7" l="1"/>
  <c r="D81" i="7"/>
  <c r="C83" i="7"/>
  <c r="D83" i="7" s="1"/>
  <c r="C80" i="7"/>
  <c r="D80" i="7" s="1"/>
  <c r="C66" i="7"/>
  <c r="D66" i="7" s="1"/>
  <c r="C64" i="7"/>
  <c r="D64" i="7" s="1"/>
  <c r="C65" i="7"/>
  <c r="D65" i="7" s="1"/>
  <c r="C39" i="7"/>
  <c r="B39" i="7" s="1"/>
  <c r="C38" i="7"/>
  <c r="B38" i="7" s="1"/>
  <c r="C37" i="7"/>
  <c r="D37" i="7" s="1"/>
  <c r="C36" i="7"/>
  <c r="D36" i="7" s="1"/>
  <c r="C31" i="7"/>
  <c r="D31" i="7" s="1"/>
  <c r="C32" i="7"/>
  <c r="B32" i="7" s="1"/>
  <c r="C30" i="7"/>
  <c r="D30" i="7" s="1"/>
  <c r="C29" i="7"/>
  <c r="B29" i="7" s="1"/>
  <c r="B83" i="7" l="1"/>
  <c r="B80" i="7"/>
  <c r="B66" i="7"/>
  <c r="B64" i="7"/>
  <c r="B65" i="7"/>
  <c r="D38" i="7"/>
  <c r="D39" i="7"/>
  <c r="B37" i="7"/>
  <c r="B36" i="7"/>
  <c r="B31" i="7"/>
  <c r="B30" i="7"/>
  <c r="D32" i="7"/>
  <c r="D29" i="7"/>
  <c r="C35" i="7" l="1"/>
  <c r="C28" i="7"/>
  <c r="C42" i="7"/>
  <c r="C79" i="7"/>
  <c r="C25" i="7"/>
  <c r="C10" i="7"/>
  <c r="C12" i="7"/>
  <c r="D35" i="7" l="1"/>
  <c r="B35" i="7"/>
  <c r="D42" i="7"/>
  <c r="B42" i="7"/>
  <c r="D10" i="7"/>
  <c r="B10" i="7"/>
  <c r="D79" i="7"/>
  <c r="B79" i="7"/>
  <c r="D28" i="7"/>
  <c r="B28" i="7"/>
  <c r="D25" i="7"/>
  <c r="B25" i="7"/>
  <c r="D12" i="7"/>
  <c r="B12" i="7"/>
</calcChain>
</file>

<file path=xl/sharedStrings.xml><?xml version="1.0" encoding="utf-8"?>
<sst xmlns="http://schemas.openxmlformats.org/spreadsheetml/2006/main" count="564" uniqueCount="266">
  <si>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</si>
  <si>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</si>
  <si>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</si>
  <si>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</si>
  <si>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</si>
  <si>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</si>
  <si>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</si>
  <si>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</si>
  <si>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</si>
  <si>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</si>
  <si>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</si>
  <si>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</si>
  <si>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</si>
  <si>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</si>
  <si>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</si>
  <si>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</si>
  <si>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</si>
  <si>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</si>
  <si>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</si>
  <si>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</si>
  <si>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</si>
  <si>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</si>
  <si>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</si>
  <si>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</si>
  <si>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</si>
  <si>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</si>
  <si>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</si>
  <si>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</si>
  <si>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</si>
  <si>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</si>
  <si>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</si>
  <si>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</si>
  <si>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</si>
  <si>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</si>
  <si>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</si>
  <si>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</si>
  <si>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</si>
  <si>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</si>
  <si>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</si>
  <si>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</si>
  <si>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</si>
  <si>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</si>
  <si>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</si>
  <si>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</si>
  <si>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</si>
  <si>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</si>
  <si>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</si>
  <si>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</si>
  <si>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</si>
  <si>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</si>
  <si>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</si>
  <si>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</si>
  <si>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</si>
  <si>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</si>
  <si>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</si>
  <si>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</si>
  <si>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</si>
  <si>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</si>
  <si>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</si>
  <si>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</si>
  <si>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</si>
  <si>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</si>
  <si>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</si>
  <si>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</si>
  <si>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</si>
  <si>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7.</t>
  </si>
  <si>
    <t>8.</t>
  </si>
  <si>
    <t>9.</t>
  </si>
  <si>
    <t>10.</t>
  </si>
  <si>
    <t>11.</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</si>
  <si>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</si>
  <si>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</si>
  <si>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</si>
  <si>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</si>
  <si>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</si>
  <si>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</si>
  <si>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</si>
  <si>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</si>
  <si>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</si>
  <si>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</si>
  <si>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</si>
  <si>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</si>
  <si>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</si>
  <si>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</si>
  <si>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</si>
  <si>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</si>
  <si>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</si>
  <si>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</si>
  <si>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</si>
  <si>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</si>
  <si>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</si>
  <si>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</si>
  <si>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</si>
  <si>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r>
      <t xml:space="preserve">Nachweis wird im  </t>
    </r>
    <r>
      <rPr>
        <b/>
        <sz val="10"/>
        <color theme="1"/>
        <rFont val="Arial"/>
        <family val="2"/>
      </rPr>
      <t>→ Betriebsbeschreibungbogen</t>
    </r>
    <r>
      <rPr>
        <sz val="10"/>
        <color theme="1"/>
        <rFont val="Arial"/>
        <family val="2"/>
      </rPr>
      <t xml:space="preserve"> bestätigt.
Dieser enthält u.a. die Datenschutzerklärung und eine Einwilligung zur Dateneinsicht durch den DTSchB.</t>
    </r>
  </si>
  <si>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</si>
  <si>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</si>
  <si>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</si>
  <si>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</si>
  <si>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</si>
  <si>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</si>
  <si>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</si>
  <si>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Abgleich des Betriebsbeschreibungsbogens, ggf. Korrektur bei betrieblichen Veränderungen.</t>
  </si>
  <si>
    <t>Mastschwein</t>
  </si>
  <si>
    <t>RL Zert 2024
3.3</t>
  </si>
  <si>
    <t>RL Zert 2024
3.2</t>
  </si>
  <si>
    <t>RL Zert 2024
6.4.2</t>
  </si>
  <si>
    <t>RL Zert 2024
6</t>
  </si>
  <si>
    <t xml:space="preserve">Prüfung des vorangegangenen Auditberichts und der darin festgehaltenen Korrekturmaßnahmen zur Abstellung der Abweichungen. </t>
  </si>
  <si>
    <t>2.3</t>
  </si>
  <si>
    <t>Die Anforderungen bezüglich der Meldepflicht werden erfüllt.</t>
  </si>
  <si>
    <t>2.5</t>
  </si>
  <si>
    <t xml:space="preserve">Die Eigenkontrolle wurde alle 12 Monate durchgeführt und dokumentiert. </t>
  </si>
  <si>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</si>
  <si>
    <t xml:space="preserve">Festgelegte Korrekturmaßnahmen aus der TSL-Eigenkontrolle wurden fristgerecht umgesetzt und dokumentiert. </t>
  </si>
  <si>
    <t>4.7</t>
  </si>
  <si>
    <t>Ein gültiger Bestandsbetreuungsvertrag mit einem Tierarzt liegt vor.</t>
  </si>
  <si>
    <t>Alle Schweine müssen auf allen Stufen in den Lieferpapieren und Rechnungen immer eindeutig mit Bezug auf das Tierschutzlabel „Für Mehr Tierschutz“ gekennzeichnet werden.</t>
  </si>
  <si>
    <t xml:space="preserve">Aktuelle Besuchsprotokolle des Tierarztes liegen vor.
</t>
  </si>
  <si>
    <t>Alle notwendigen Aufzeichnungen und Dokumente für eine Berechnung des Warenflusses (Tierzu- und -abgänge) liegen zur Einsicht bereit vor.</t>
  </si>
  <si>
    <t>Die Konformität von zugekauften Mastläufern ist nachgewiesen.</t>
  </si>
  <si>
    <t>Aus den Dokumenten ist die Plausibilität der Tierbewegungen ableitbar.</t>
  </si>
  <si>
    <t>2. Anforderungen an den Betrieb zur Teilnahme am Tierschutzlabel-System</t>
  </si>
  <si>
    <t>2</t>
  </si>
  <si>
    <t>Die gesetzlichen Vorgaben werden augenscheinlich eingehalten.</t>
  </si>
  <si>
    <t>Vorgaben des Tierschutzgesetzes, der TierSchNutzV mit den entsprechenden Ausführungshinweisen, des Arzneimittelgesetzes, der Verordnung EG 1099/2009 des Rates über den Schutz von Tieren zum Zeitpunkt der Tötung in Verbindung mit der deutschen TierSchlV und der TiersSchutzTrV in der jeweils gültigen Fassung.</t>
  </si>
  <si>
    <t>2.6</t>
  </si>
  <si>
    <t xml:space="preserve">Der Betriebsleiter bzw. die für die Tierhaltung hauptverantwortliche Person hat die nötige Sachkunde. </t>
  </si>
  <si>
    <t xml:space="preserve">Der Betriebsleiter bzw. die für die Tierhaltung hauptverantwortliche Person stellt sicher, dass alle Personen, die zur Betreuung und Kontrolle der Tiere beschäftigt sind, entsprechend ihrer Aufgaben fachgerecht geschult und unterwiesen wurden. </t>
  </si>
  <si>
    <t>Es ist dafür Sorge zu tragen, dass Unterweisungen sprachlich und inhaltlich verstanden worden sind. Unterweisungen sind zu dokumentieren (Datum, Name der unterweisenden und unterwiesenen Person/en, Thema).</t>
  </si>
  <si>
    <t>2.7</t>
  </si>
  <si>
    <t xml:space="preserve">Überprüfung der Fortbildungsbestätigung. Nachweis enthält: Titel der Veranstaltung, Nennung der Tier- und Nutzungsart, Name und fachlicher Hintergrund des Referenten, Name des Teilnehmers, Ort, Datum und Dauer der Veranstaltung. E-Learning Module werden anerkannt, wenn sie mind. 2 h dauern. </t>
  </si>
  <si>
    <t>3.  Allgemeine Anforderungen an den tierhaltenden Betrieb</t>
  </si>
  <si>
    <t>3.1</t>
  </si>
  <si>
    <t>Bei Parallelhaltung: Die Bedingungen für eine ANG werden eingehalten.</t>
  </si>
  <si>
    <t>Bei Parallelhaltung: Tiere, welche unter einem anderen Standard als dem TSL-System gehalten werden, werden nicht mit dem TSL vermarktet.</t>
  </si>
  <si>
    <t>Tiere der Einstiegsstufe werden nicht als Tiere aus der Premiumstufe vermarktet.</t>
  </si>
  <si>
    <t>4. Allgemeine Anforderungen an den tierhaltenden Bereich</t>
  </si>
  <si>
    <t>4.1</t>
  </si>
  <si>
    <t>Die max. Bestandesobergrenze wird eingehalten.</t>
  </si>
  <si>
    <t>4.2</t>
  </si>
  <si>
    <t>Die Tiere weisen keine erkennbaren Zeichen auf, die auf eine Störung des Allgemeinbefindens des Gesamtbestandes hinweisen.</t>
  </si>
  <si>
    <t>z. B. Verletzungen, Lahmheiten, Immobilität, Apathie, Anzeichen von Schmerzen, Abmagerung, Symptome von Infektionserkrankungen, Abweichungen vom Normalverhalten</t>
  </si>
  <si>
    <t>Bei Störungen des Allgemeinbefindens werden wirksame Gegenmaßnahmen ergriffen und protokolliert.</t>
  </si>
  <si>
    <t>4.3</t>
  </si>
  <si>
    <t>4.4</t>
  </si>
  <si>
    <t>Die Buchten sind so ausgestaltet, dass sie den Schweinen eine Trennung von Liege- und Kotbereich ermöglichen.</t>
  </si>
  <si>
    <t>Im Falle einer Strukturierung der Bucht durch eine erhöhte Ebene: Die Fläche der erhöhten Ebene ist max. zu 50 % an das vorgeschriebene Platzangebot angerechnet und macht nicht mehr als 40 % der gesamten nutzbaren Fläche aus.</t>
  </si>
  <si>
    <t>4.5</t>
  </si>
  <si>
    <t>Das Tier-Fressplatz-Verhältnis entspricht den Anforderungen.</t>
  </si>
  <si>
    <t>Jeder Fressplatz ist frei zugänglich und breit genug.</t>
  </si>
  <si>
    <t>Dem Tier muss es möglich sein, eine physiologische Körperhaltung einzunehmen.</t>
  </si>
  <si>
    <t>Mind. 1 offene Tränke pro Bucht. Tier-Tränkeplatzverhältnis 36:1.</t>
  </si>
  <si>
    <t>4.6</t>
  </si>
  <si>
    <t>Die Schadgaskonzentrationen sind in Bereichen, die die Gesundheit der Tiere nicht beeinträchtigen.</t>
  </si>
  <si>
    <t xml:space="preserve">Sensorische Schätzung. Falls die sensorische Bewertung des Stallklimas während des Audits auffällig ist, muss eine technische Messung erfolgen. </t>
  </si>
  <si>
    <t>z. B. Überprüfung durch Stallklimaexperten</t>
  </si>
  <si>
    <t>Auf das Einstallen und das Halten kupierter Tiere wird verzichtet.</t>
  </si>
  <si>
    <t>In Ställen mit Auslauf muss eine aktive Kühlmöglichkeit durch Sprüheinrichtung/Duschen, Suhlen oder Ähnliches im Auslauf vorhanden sein. 
Eine automatische Regelung muss vorhanden sein, z. B. durch einen Temperatursensor. Im Stall müssen in diesem Fall keine zusätzlichen Einrichtungen zur Luftkühlung festinstalliert sein.</t>
  </si>
  <si>
    <t>Funktionsfähige Kühlungsmöglichkeiten sind vorhanden.</t>
  </si>
  <si>
    <t>Die Kühlungsmöglichkeiten werden bei Bedarf eingesetzt.</t>
  </si>
  <si>
    <t>vor allem im Sommerhalbjahr (Anfang April bis Ende Oktober)</t>
  </si>
  <si>
    <t>4.8</t>
  </si>
  <si>
    <t>Krankenbuchten sind in mind. 2/3 der geforderten Fläche (Liegebereich) eingestreut.</t>
  </si>
  <si>
    <t xml:space="preserve">Die Schweine müssen gleichzeitig im Liegebereich liegen können. Die Menge an Stroh muss ausreichend sein, um einen direkten Kontakt zwischen dem Tier und dem Boden zu verhindern. </t>
  </si>
  <si>
    <t>Tränken und Futter in den Krankenbuchten sind jederzeit für alle Tiere erreichbar.</t>
  </si>
  <si>
    <t xml:space="preserve">Die Platzanforderungen für Krankenbuchten sind erfüllt. </t>
  </si>
  <si>
    <t xml:space="preserve">Am staatlichen Antibiotikamonitoring wird teilgenommen und es wird Einsicht in die Aufzeichnungen gewährt. </t>
  </si>
  <si>
    <t xml:space="preserve">Antibiotika werden nur nach tierärztlicher Indikation und nicht zur Prophylaxe eingesetzt. </t>
  </si>
  <si>
    <t>Antibiotika, die bei &gt; 30 % der Tiere angewendet werden sollen, werden nur nach Resistenztest angewendet.</t>
  </si>
  <si>
    <t>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t>
  </si>
  <si>
    <t>Krankenbuchten sind als solche gekennzeichnet.</t>
  </si>
  <si>
    <t>Auf Reserveantibiotika für die Humanmedizin wird verzichtet.</t>
  </si>
  <si>
    <t>6.4</t>
  </si>
  <si>
    <t>6.5</t>
  </si>
  <si>
    <t>6.1</t>
  </si>
  <si>
    <t>6.2</t>
  </si>
  <si>
    <t>6.3</t>
  </si>
  <si>
    <t>Der Liegebereich ist planbefestigt, flächendeckend mit geeignetem Material eingestreut und trocken.</t>
  </si>
  <si>
    <t xml:space="preserve">Die Platzanforderungen an die Gesamtfläche (Stallgrundfläche und Auslauf) sind eingehalten. </t>
  </si>
  <si>
    <t>z. B. Wühlerde, Strohpellets, Miscanthus, Heu, Äste, Maispflanzen, Maiskörner, Luzernepellets</t>
  </si>
  <si>
    <t>Im Notfall wird weiteres kau- und abschluckbares organisches Material angeboten.</t>
  </si>
  <si>
    <t>z. B. Langstroh, Heu, Silage oder vergleichbare Materialien. 
Holz und Seile zählen hier nicht als geeignetes organisches Material. 
Falls im Liegebereich flächendeckend Langstroh eingestreut wird, ist die Bereitstellung von weiteren Beschäftigungsmaterialien nicht verpflichtend.
Das organische Material kann in einer Raufe oder anderen Behältnissen angeboten werden. Das Beschäftigungsmaterial muss in einem Verhältnis von max. 12 Tieren pro Beschäftigungsplatz an den Raufen oder anderen Behältnissen angeboten werden.</t>
  </si>
  <si>
    <t>Es wird geeignetes organisches langfaseriges Material im Stall zur freien Verfügung angeboten.</t>
  </si>
  <si>
    <t>Gewicht   Liegefläche
&lt; 50 kg        0,25 m² je Tier
50-120 kg    0,60 m² je Tier
&gt; 120 kg      0,90 m² je Tier                                                             
Die Bemessung des Liegebereiches erfolgt grundsätzlich exklusive evtl. Einrichtungen, d.h. den Tieren müssen die vorgegebenen Flächenmaße als Liegefläche uneingeschränkt zur Verfügung stehen.</t>
  </si>
  <si>
    <t>Der Auslauf ist entweder eingestreut oder es wird den Schweinen langfaseriges organisches Beschäftigungsmaterial zur freien Verfügung im Auslauf angeboten.</t>
  </si>
  <si>
    <t>Es sind immer mind. 3 verschiedene organische kau- und abschluckbare Materialien auf dem Betrieb vorrätig, die nicht dem üblicherweise zur Verfügung stehenden langfaserigen Beschäftigungsmaterial entsprechen.</t>
  </si>
  <si>
    <t>5. Tierbezogene Kriterien (TBK)</t>
  </si>
  <si>
    <t>7.1</t>
  </si>
  <si>
    <t xml:space="preserve">Als Bemessungsgrundlage zählt die Anzahl der Mastläufer, die mit intaktem Schwanz in die Mast eingestallt werden. Eine schwere Schwanzverletzung liegt vor, wenn der Schwanz offene Verletzungen (d. h. größere Kratzer), vereiterte Wunden, subkutane Eiterherde oder nekrotische Veränderungen aufweist.
Nachweis über die erfolgte Beratung muss bei Überschreitung der 5 %-Grenze vorliegen und Gegenmaßnahmen müssen dokumentiert werden. </t>
  </si>
  <si>
    <t>7.2</t>
  </si>
  <si>
    <t>Bei Tierverlusten von &gt; 3 % pro Durchgang oder bei kontinuierlicher Belegung halbjährlich wird der bestandsbetreuende Tierarzt eingeschaltet, werden die Verluste dem DTSchB gemeldet und Gegenmaßnahmen ergriffen.</t>
  </si>
  <si>
    <t>Abprüfen anhand des Bestandsregisters;
Nachweis über die erfolgte Beratung muss bei Überschreitung der 3 %-Grenze vorliegen und Gegenmaßnahmen müssen dokumentiert werden.</t>
  </si>
  <si>
    <t>7.3</t>
  </si>
  <si>
    <t>Nachweis über die erfolgte Beratung muss bei Überschreitung der 20 %-Grenze vorliegen und Gegenmaßnahmen müssen dokumentiert werden.</t>
  </si>
  <si>
    <t>6. Anforderungen an den Transport</t>
  </si>
  <si>
    <t>8.1.1</t>
  </si>
  <si>
    <t>Mastläufer: Der Transport ist so geplant, dass die Transportstrecke nicht mehr als 200 km beträgt.</t>
  </si>
  <si>
    <t>Berechnung der geplanten Transportstrecke</t>
  </si>
  <si>
    <t>Berechnung der geplanten Transportdauer</t>
  </si>
  <si>
    <t>8.1.2</t>
  </si>
  <si>
    <t>Mastläufer: Beim Entladen erfolgt eine Dokumentation der Kontrolle, ob die Transportfahrzeuge flächendeckend eingestreut sind.</t>
  </si>
  <si>
    <t>8.2.1</t>
  </si>
  <si>
    <t>Schlachtschweine: Der Transport ist so geplant, dass die Transportstrecke nicht mehr als 200 km beträgt.</t>
  </si>
  <si>
    <t>Berechnung der geplanten Transportdauer
Der Transport beginnt mit dem Beladen des ersten TSL-Tieres und endet mit der Ankunft am Schlachtunternehmen.</t>
  </si>
  <si>
    <t>8.2.2</t>
  </si>
  <si>
    <t>Schlachtschweine: Beim Aufladen erfolgt eine Dokumentation der Kontrolle, ob die Transportfahrzeuge flächendeckend eingestreut sind.</t>
  </si>
  <si>
    <r>
      <t xml:space="preserve">Schlachtschweine: Beim Aufladen erfolgt eine Dokumentation der Kontrolle, ob die Außentemperatur </t>
    </r>
    <r>
      <rPr>
        <u/>
        <sz val="10"/>
        <color theme="1"/>
        <rFont val="Arial"/>
        <family val="2"/>
      </rPr>
      <t>&lt;</t>
    </r>
    <r>
      <rPr>
        <sz val="10"/>
        <color theme="1"/>
        <rFont val="Arial"/>
        <family val="2"/>
      </rPr>
      <t xml:space="preserve"> 30°C ist bzw. die  Transportfahrzeuge mit einer funktionsfähigen Klimaanlage ausgestattet sind.</t>
    </r>
  </si>
  <si>
    <r>
      <t xml:space="preserve">Plausibilität der Tierbewegungen ist nicht ableitbar =  </t>
    </r>
    <r>
      <rPr>
        <b/>
        <sz val="10"/>
        <color theme="1"/>
        <rFont val="Arial"/>
        <family val="2"/>
      </rPr>
      <t>K.O.</t>
    </r>
  </si>
  <si>
    <r>
      <t xml:space="preserve">Kombinationen verschiedener Produktionsstandards einer Nutzungsart innerhalb eines teilnehmenden Betriebes ohne Vorliegen einer ANG durch den DTSchB = </t>
    </r>
    <r>
      <rPr>
        <b/>
        <sz val="10"/>
        <color theme="1"/>
        <rFont val="Arial"/>
        <family val="2"/>
      </rPr>
      <t>K.O.</t>
    </r>
  </si>
  <si>
    <r>
      <t xml:space="preserve">Vermarktung von Tieren aus einer Tierhaltung, deren Anforderungen nicht den TSL-Anforderungen entspricht = </t>
    </r>
    <r>
      <rPr>
        <b/>
        <sz val="10"/>
        <color theme="1"/>
        <rFont val="Arial"/>
        <family val="2"/>
      </rPr>
      <t xml:space="preserve">K.O. </t>
    </r>
  </si>
  <si>
    <r>
      <t xml:space="preserve">Auch im Falle einer ausnahmsweise gestatteten Parallelhaltung &gt; 3.000 Mastschweineplätze = </t>
    </r>
    <r>
      <rPr>
        <b/>
        <sz val="10"/>
        <color theme="1"/>
        <rFont val="Arial"/>
        <family val="2"/>
      </rPr>
      <t xml:space="preserve">K.O. </t>
    </r>
    <r>
      <rPr>
        <sz val="10"/>
        <color theme="1"/>
        <rFont val="Arial"/>
        <family val="2"/>
      </rPr>
      <t xml:space="preserve">
Im Einzelfall ANG für größere Bestände möglich.</t>
    </r>
  </si>
  <si>
    <r>
      <t xml:space="preserve">Einstallung kupierter Schweine = </t>
    </r>
    <r>
      <rPr>
        <b/>
        <sz val="10"/>
        <color theme="1"/>
        <rFont val="Arial"/>
        <family val="2"/>
      </rPr>
      <t>K.O.</t>
    </r>
  </si>
  <si>
    <t>Die Anzahl der funktionsfähigen Tränken entspricht den Anforderungen.</t>
  </si>
  <si>
    <t>Ein Auslauf ist vorhanden und ständig zugänglich.</t>
  </si>
  <si>
    <t>2.1</t>
  </si>
  <si>
    <t>Protokolle des Tierhalters mit den aufgeführten Gegenmaßnahmen, die durchgeführt wurden, prüfen sowie die Dokumentation über Entwicklung der Situation.</t>
  </si>
  <si>
    <t>Die Vorgabe zur GVO-freien Fütterung wird eingehalten.</t>
  </si>
  <si>
    <t>Mind. 2 Tränken pro Bucht (1 Tränke mind. 
1 m Abstand vom Trog).</t>
  </si>
  <si>
    <t>Falls eine technische Messung durchgeführt wird: Bei Ammoniak-Werten &gt; 10 ppm werden mit dem DTSchB Maßnahmen besprochen.</t>
  </si>
  <si>
    <t>Es sind ausreichend Krankenbuchten vorhanden.</t>
  </si>
  <si>
    <t xml:space="preserve">z. B. Heu, Stroh.
Das Material kann in Raufen dargereicht werden. </t>
  </si>
  <si>
    <t>7.4</t>
  </si>
  <si>
    <t>Bei verworfenen Lebern aufgrund von pathologischen Veränderungen bei &gt; 20 %  der Tiere des Durchgangs oder bei kontinuierlicher Belegung halbjährlich wird der bestandsbetreuende Tierarzt eingeschaltet und Gegenmaßnahmen werden ergriffen.</t>
  </si>
  <si>
    <t>Die Platzanforderungen an die Stallgrundfläche sind eingehalten.</t>
  </si>
  <si>
    <t xml:space="preserve">Die Platzanforderungen für den Liegebereich im Stall sind eingehalten. </t>
  </si>
  <si>
    <t>Die Platzanforderungen an den Auslauf sind eingehalten.</t>
  </si>
  <si>
    <r>
      <rPr>
        <sz val="8"/>
        <rFont val="Arial"/>
        <family val="2"/>
      </rPr>
      <t>Gültig ab: 01.01.2024</t>
    </r>
    <r>
      <rPr>
        <sz val="8"/>
        <color theme="1"/>
        <rFont val="Arial"/>
        <family val="2"/>
      </rPr>
      <t xml:space="preserve">
*Übergangsfrist für Bestandsbetriebe (Zertifizierung vor 01.01.;</t>
    </r>
    <r>
      <rPr>
        <sz val="8"/>
        <rFont val="Arial"/>
        <family val="2"/>
      </rPr>
      <t xml:space="preserve">  s. Richtlinie Mastschwein, Kap. 1.2</t>
    </r>
    <r>
      <rPr>
        <sz val="8"/>
        <color theme="1"/>
        <rFont val="Arial"/>
        <family val="2"/>
      </rPr>
      <t>): Erfassung von Abweichungen ab 01.01., Berücksichtigung in Risikoeinstufung ab 01.07.</t>
    </r>
  </si>
  <si>
    <t xml:space="preserve">Für Abweichungen, die in der TSL-Eigenkontrolle festgestellt wurden, sind Korrekturmaßnahmen und Fristen dokumentiert. </t>
  </si>
  <si>
    <t>Prüfung der letzten TSL-Eigenkontrolle</t>
  </si>
  <si>
    <t>Überprüfung der Sachkunde gemäß RL Mastschweine, Kap. 2.6.</t>
  </si>
  <si>
    <t xml:space="preserve">Tier-Fressplatz-Verhältnis rationiert: 1:1; ad lib. (trocken): max. 3:1 (in Gruppen mit bis zu 29 Tieren) oder max. 4:1 (in Gruppen ab 30 Tieren; ad lib. (Brei): 8:1.  </t>
  </si>
  <si>
    <t>Sollte ein Betrieb aufgrund seiner zu niedrigen Bestandstierzahl nicht am staatlichen Antibiotikamonitoring teilnehmen können, muss er stattdessen Einsicht in seine Daten der QS-Antibiotika-Datenbank gewähren. Sollte der Betrieb an keinem offiziellen Antibiotikamonitoring teilnehmen, ist er verpflichtet, in die Behandlungsdokumentation des Tierarztes (Anwendungs- und Abgabebelege) Einblick zu gewähren.</t>
  </si>
  <si>
    <t>Die Anforderungen an die funktionsfähigen offenen Tränken und Tränkeplätze werden erfüllt.</t>
  </si>
  <si>
    <t>n. a.</t>
  </si>
  <si>
    <r>
      <t xml:space="preserve">Keine ANG/BiB vorhanden = </t>
    </r>
    <r>
      <rPr>
        <b/>
        <sz val="10"/>
        <color theme="1"/>
        <rFont val="Arial"/>
        <family val="2"/>
      </rPr>
      <t>n. a</t>
    </r>
    <r>
      <rPr>
        <sz val="10"/>
        <color theme="1"/>
        <rFont val="Arial"/>
        <family val="2"/>
      </rPr>
      <t xml:space="preserve">.
</t>
    </r>
  </si>
  <si>
    <t>Der Betriebsleiter bzw. die für die Tierhaltung hauptverantwortliche Person nimmt alle 2 Kalenderjahre an einer Fortbildung mit den Themenbereichen Tierverhalten, Tierschutz u./o. Tierhaltung von Mastschweinen teil.</t>
  </si>
  <si>
    <t>Schweine, die durch eine Verletzung oder Erkrankung sichtbar in ihrem Allgemeinbefinden gestört sind, oder Einzeltiere, die nicht in der Lage sind, selbstständig ausreichend Wasser u./o. Futter aufzunehmen, werden in Krankenbuchten abgesondert, entsprechend versorgt u./o. behandelt oder tierschutzgerecht getötet.</t>
  </si>
  <si>
    <t>Leichtes Gefälle u./o. max. 3 % Perforation erlaubt; Langstroh, Häckselstroh, Hobelspäne oder vergleichbare organische Materialien erlaubt.
Flächendeckend bedeutet, dass auch bei inhomogener Verteilung der Einstreu die Gesamtmenge für eine Bedeckung des Liegebereichs ausreicht.</t>
  </si>
  <si>
    <t>Bei mehr als 5 % der Tiere mit kurzen Schwänzen u./o. schweren Schwanzverletzungen im Betrieb nimmt der Mäster umgehend eine Beratung durch den DTSchB in Anspruch.</t>
  </si>
  <si>
    <t>Meldung von Zertifikatsentzügen / melde- u./o. anzeigepflichtigen Tierkrankheiten und damit zusammenhängende behördliche Anordnungen / Veränderungen am oder auf dem Betrieb / Sabotagen / Einbrüchen / Brandvorfällen an den DTSchB</t>
  </si>
  <si>
    <t>Meldung von Zertifikatsentzügen / melde- u./o. anzeigepflichtigen Tierkrankheiten und damit zusammenhängende behördliche Anordnungen / Veränderungen am oder auf dem Betrieb / Sabotagen / Einbrüchen an den DTSchB</t>
  </si>
  <si>
    <t>Die Anforderungen bezüglich der Meldepflicht werden erfüllt.*</t>
  </si>
  <si>
    <r>
      <t xml:space="preserve">Der Bestand muss mindestens 2x pro Jahr durch den betreuenden Tierarzt untersucht und der Tierhalter muss in Fragen der Hygiene, Impfprophylaxe und Gesunderhaltung beraten werden. Die Besuche müssen mind. 3 Monate auseinander liegen. Ein Besuchsprotokoll ist anzufertigen (z. B. </t>
    </r>
    <r>
      <rPr>
        <b/>
        <sz val="10"/>
        <color theme="1"/>
        <rFont val="Arial"/>
        <family val="2"/>
      </rPr>
      <t>→ MU 10.1</t>
    </r>
    <r>
      <rPr>
        <sz val="10"/>
        <color theme="1"/>
        <rFont val="Arial"/>
        <family val="2"/>
      </rPr>
      <t>)</t>
    </r>
  </si>
  <si>
    <t>Die Begehungsprotokolle werden tagesaktuell geführt und liegen auf dem Betrieb zur Einsicht bereit.</t>
  </si>
  <si>
    <r>
      <t xml:space="preserve">Durch die Kopie des aktuellen Konformitätszertifikats des Lieferanten der betreffenden Tiere und durch Kennzeichnung der Tiere auf warenbegleitenden Dokumenten nachzuweisen.
Eine Wareneingangsprüfung zur Prüfung der Anforderungen ist bei Annahme der Mastläufer kontinuierlich vom Mäster durchzuführen und zu dokumentieren.
Konformität von zugekauften Mastläufern ist nicht nachgewiesen = </t>
    </r>
    <r>
      <rPr>
        <b/>
        <sz val="10"/>
        <color theme="1"/>
        <rFont val="Arial"/>
        <family val="2"/>
      </rPr>
      <t>K.O.</t>
    </r>
  </si>
  <si>
    <t>Zugang zu allen Betriebseinheiten (sofern nicht in der ANG abweichend angegeben); unterschiedliche Ohrmarken für TSL- und Nicht-TSL-Tiere; getrennte Bestandsregister für alle Betriebseinheiten (während jedes Audits werden die Bestandsregister aller Betriebseinheiten durch den Auditor auf Plausibilität geprüft), explizite Kennzeichnung auf ausgehenden Lieferscheinen als TSL- bzw. Nicht-TSL-Tiere.</t>
  </si>
  <si>
    <r>
      <t xml:space="preserve">Vermarktung von Tieren der Einstiegsstufe als Tiere der Premiumstufe = </t>
    </r>
    <r>
      <rPr>
        <b/>
        <sz val="10"/>
        <color theme="1"/>
        <rFont val="Arial"/>
        <family val="2"/>
      </rPr>
      <t>K.O.</t>
    </r>
  </si>
  <si>
    <r>
      <t xml:space="preserve">Überprüfung der Futtermittellieferscheine und ggfls. Deklarationen der Inhaltstoffe der Futtermischungen oder Überprüfung von VLOG-Zertifikaten oder Bio-Zertifikaten.
Einsatz von GVO-haltigem Futtermittel = </t>
    </r>
    <r>
      <rPr>
        <b/>
        <sz val="10"/>
        <color rgb="FF000000"/>
        <rFont val="Arial"/>
        <family val="2"/>
      </rPr>
      <t>K.O.</t>
    </r>
  </si>
  <si>
    <t>Räumlich getrennt von den Mastbuchten; entsprechend den Anforderungen an Mastbuchten sofern nicht weiter geregelt; für mind. 4 % des Bestandes. 
Auslauf muss nicht vorgesehen sein. 
Als Krankenbucht für Tiere mit nicht-infektiösen Erkrankungen bzw. Verletzungen ist auch eine Abtrennung eines Teilbereichs der Buchten zulässig.</t>
  </si>
  <si>
    <t xml:space="preserve">Platzanforderungen wie in Mastbuchten  
&lt; 50 kg:      0,80 m² je Tier
50 - 120 kg: 1,50 m² je Tier 
&gt; 120 kg:    2,30 m² je Tier </t>
  </si>
  <si>
    <t xml:space="preserve">&lt; 50 kg       0,80 m² je Tier                                                                    
50 - 120 kg  1,50 m² je Tier                                                                       
&gt; 120 kg     2,30 m² je Tier  </t>
  </si>
  <si>
    <t xml:space="preserve">&lt; 50 kg       0,40 m² je Tier                                                                    
50 - 120 kg  0,80 m² je Tier                                                                       
&gt; 120 kg     1,20 m² je Tier                                                         </t>
  </si>
  <si>
    <t xml:space="preserve">&lt; 50 kg        0,30 m² je Tier                                                                  
50 - 120 kg   0,50 m² je Tier                                                                  
&gt; 120 kg      0,80 m² je Tier                                           </t>
  </si>
  <si>
    <t>Bei mittel- bis hochgradigen Lungenbefunden bei &gt; 20 % des Durchgangs oder bei kontinuierlicher Belegung halbjährlich wird der bestandsbetreuende Tierarzt eingeschaltet und Gegenmaßnahmen werden ergriffen.</t>
  </si>
  <si>
    <t>Mastläufer: Der Transport ist so geplant, dass die Transportdauer 4 h nicht überschreitet.</t>
  </si>
  <si>
    <r>
      <t xml:space="preserve">Dokumentation muss vorliegen 
(z. B. </t>
    </r>
    <r>
      <rPr>
        <b/>
        <sz val="10"/>
        <rFont val="Arial"/>
        <family val="2"/>
      </rPr>
      <t>→MU 10.3</t>
    </r>
    <r>
      <rPr>
        <sz val="10"/>
        <rFont val="Arial"/>
        <family val="2"/>
      </rPr>
      <t>)</t>
    </r>
  </si>
  <si>
    <r>
      <t xml:space="preserve">Das Treiben beim Entladen der Tiere muss ruhig und unter Nutzung des Herdentriebes erfolgen. Schmerzinduzierendes Treiben (z. B. Einsatz von elektrischen Treibstöcken, Schlägen) ist verboten.
</t>
    </r>
    <r>
      <rPr>
        <sz val="10"/>
        <rFont val="Arial"/>
        <family val="2"/>
      </rPr>
      <t>Dokumentation muss vorliegen, 
(z. B. →</t>
    </r>
    <r>
      <rPr>
        <b/>
        <sz val="10"/>
        <rFont val="Arial"/>
        <family val="2"/>
      </rPr>
      <t>MU 10.3</t>
    </r>
    <r>
      <rPr>
        <sz val="10"/>
        <rFont val="Arial"/>
        <family val="2"/>
      </rPr>
      <t>)</t>
    </r>
  </si>
  <si>
    <t>Mastläufer: Beim Entladen erfoglt eine Dokumentation der Kontrolle, ob das Treiben der Tiere ohne schmerzinduzierendes Treiben erfolgt.</t>
  </si>
  <si>
    <t>Schlachtschweine: Der Transport ist so geplant, dass die Transportdauer 4 h nicht überschreitet.</t>
  </si>
  <si>
    <r>
      <t xml:space="preserve">Dokumentation muss vorliegen 
(z. B. </t>
    </r>
    <r>
      <rPr>
        <b/>
        <sz val="10"/>
        <rFont val="Arial"/>
        <family val="2"/>
      </rPr>
      <t>→MU 10.4</t>
    </r>
    <r>
      <rPr>
        <sz val="10"/>
        <rFont val="Arial"/>
        <family val="2"/>
      </rPr>
      <t>)</t>
    </r>
  </si>
  <si>
    <t>Schlachtschweine: Beim Aufladen erfolgt eine Dokumentation der Kontrolle, ob das Treiben der Tiere ohne schmerzinduzierendes Treiben erfolgt.</t>
  </si>
  <si>
    <r>
      <t xml:space="preserve">Das Treiben beim Entladen der Tiere muss ruhig und unter Nutzung des Herdentriebes erfolgen. Schmerzinduzierendes Treiben (z. B. Einsatz von elektrischen Treibstöcken, Schlägen) ist verboten.
</t>
    </r>
    <r>
      <rPr>
        <sz val="10"/>
        <rFont val="Arial"/>
        <family val="2"/>
      </rPr>
      <t>Dokumentation muss vorliegen
(z. B. →</t>
    </r>
    <r>
      <rPr>
        <b/>
        <sz val="10"/>
        <rFont val="Arial"/>
        <family val="2"/>
      </rPr>
      <t>MU 10.4</t>
    </r>
    <r>
      <rPr>
        <sz val="10"/>
        <rFont val="Arial"/>
        <family val="2"/>
      </rPr>
      <t>)</t>
    </r>
  </si>
  <si>
    <t>2x pro Tag Kontrolle des Gesundheitszustandes durch den Tierbetreuer (geschult nach Kap. 2.6).
Werden Tiere beobachtet, die Krankheitssysmptome zeigen (z. B. zittern, in der Bewegung eingeschränkt sind oder nicht selbstständig ausreichend Wasser u./o. Futter aufnehmen können), verletzt sind (z. B. blutende Wunden, Lahmheiten) oder Anzeichen für eine inadäquate Umgebungstemperatur zeigen (in Haufenlage liegen, zittern, hecheln), sind Gegenmaßnahmen einzuleiten und dies ist mit Angabe des Zustands und der eingeleiteten Gegenmaßnahmen zu protokollieren.</t>
  </si>
  <si>
    <t>Es findet keine Parallelhaltung statt bzw. es liegt eine ANG für "ausnahmsweise gestattete Parallelhaltung" vor.</t>
  </si>
  <si>
    <t>Reserveantibiotika für die Humanmedizin: Cephalosporine der 3. und 4. Generation und Fluorchinolone und Polypeptid-Antibiotika, s. Richtlinie Anhang 9.1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t>
  </si>
  <si>
    <r>
      <t>Notfall bedeutet, wenn Schwanz-, Ohren</t>
    </r>
    <r>
      <rPr>
        <sz val="10"/>
        <rFont val="Arial"/>
        <family val="2"/>
      </rPr>
      <t>-</t>
    </r>
    <r>
      <rPr>
        <sz val="10"/>
        <color indexed="8"/>
        <rFont val="Arial"/>
        <family val="2"/>
      </rPr>
      <t xml:space="preserve"> oder Flankenbeißen auftreten oder schon erste Anzeichen davon beobachtet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</si>
</sst>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3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10"/>
      <color theme="1"/>
      <name val="Arial"/>
      <family val="2"/>
    </font>
    <font>
      <sz val="10"/>
      <color indexed="8"/>
      <name val="Arial"/>
      <family val="2"/>
    </font>
    <font>
      <u/>
      <sz val="10"/>
      <color theme="1"/>
      <name val="Arial"/>
      <family val="2"/>
    </font>
    <font>
      <sz val="8"/>
      <name val="Arial"/>
      <family val="2"/>
    </font>
    <font>
      <b/>
      <sz val="10"/>
      <name val="Arial"/>
      <family val="2"/>
    </font>
    <font>
      <sz val="10"/>
      <color rgb="FFFF0000"/>
      <name val="Arial"/>
      <family val="2"/>
    </font>
    <font>
      <sz val="10"/>
      <color theme="1"/>
      <name val="Arial"/>
      <family val="2"/>
    </font>
    <font>
      <sz val="10"/>
      <color rgb="FF000000"/>
      <name val="Arial"/>
      <family val="2"/>
    </font>
    <font>
      <b/>
      <sz val="10"/>
      <color rgb="FF00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7" fillId="4" borderId="12" applyNumberFormat="0" applyAlignment="0" applyProtection="0"/>
  </cellStyleXfs>
  <cellXfs count="205">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21" fillId="0" borderId="2" xfId="0" applyFont="1" applyBorder="1" applyAlignment="1" applyProtection="1">
      <alignment horizontal="center" vertical="center" wrapText="1"/>
      <protection locked="0"/>
    </xf>
    <xf numFmtId="0" fontId="21" fillId="0" borderId="2"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7" fillId="0" borderId="0" xfId="0" applyNumberFormat="1" applyFont="1" applyAlignment="1" applyProtection="1">
      <alignment horizontal="center" vertical="center"/>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20" fillId="0" borderId="0" xfId="0" applyFont="1" applyBorder="1" applyAlignment="1" applyProtection="1">
      <alignment horizontal="left" vertical="center" wrapText="1"/>
    </xf>
    <xf numFmtId="0" fontId="27" fillId="0" borderId="0" xfId="0" applyNumberFormat="1" applyFont="1" applyBorder="1" applyAlignment="1" applyProtection="1">
      <alignment horizontal="left" vertical="center"/>
    </xf>
    <xf numFmtId="165" fontId="27" fillId="0" borderId="0" xfId="0" applyNumberFormat="1" applyFont="1" applyBorder="1" applyAlignment="1" applyProtection="1">
      <alignment horizontal="center" vertical="center"/>
    </xf>
    <xf numFmtId="0" fontId="27" fillId="0" borderId="0" xfId="0" applyNumberFormat="1" applyFont="1" applyBorder="1" applyAlignment="1" applyProtection="1">
      <alignment horizontal="center" vertical="center"/>
    </xf>
    <xf numFmtId="0" fontId="20" fillId="0" borderId="0" xfId="0" applyFont="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8" fillId="6" borderId="0" xfId="0" applyFont="1" applyFill="1" applyBorder="1" applyAlignment="1" applyProtection="1">
      <alignment horizontal="left" vertical="center" wrapText="1"/>
    </xf>
    <xf numFmtId="0" fontId="20" fillId="6" borderId="0" xfId="0" applyFont="1" applyFill="1" applyBorder="1" applyAlignment="1" applyProtection="1">
      <alignment vertical="center" wrapText="1"/>
    </xf>
    <xf numFmtId="0" fontId="21" fillId="0" borderId="0" xfId="0" applyNumberFormat="1" applyFont="1" applyBorder="1" applyAlignment="1" applyProtection="1">
      <alignment horizontal="left" vertical="center"/>
    </xf>
    <xf numFmtId="165" fontId="21" fillId="0" borderId="0" xfId="0" applyNumberFormat="1" applyFont="1" applyBorder="1" applyAlignment="1" applyProtection="1">
      <alignment horizontal="center" vertical="center"/>
    </xf>
    <xf numFmtId="0" fontId="21" fillId="0" borderId="0" xfId="0" applyNumberFormat="1" applyFont="1" applyBorder="1" applyAlignment="1" applyProtection="1">
      <alignment horizontal="center" vertical="center"/>
    </xf>
    <xf numFmtId="0" fontId="9" fillId="2" borderId="11" xfId="0" applyFont="1" applyFill="1" applyBorder="1" applyAlignment="1" applyProtection="1">
      <alignment horizontal="left" vertical="center"/>
    </xf>
    <xf numFmtId="49" fontId="8" fillId="0" borderId="2" xfId="0" applyNumberFormat="1" applyFont="1" applyBorder="1" applyAlignment="1" applyProtection="1">
      <alignment vertical="center" wrapText="1"/>
    </xf>
    <xf numFmtId="0" fontId="8" fillId="0" borderId="2" xfId="0" applyFont="1" applyBorder="1" applyAlignment="1" applyProtection="1">
      <alignment vertical="center" wrapText="1"/>
    </xf>
    <xf numFmtId="1" fontId="15"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165" fontId="15" fillId="0" borderId="0" xfId="0" applyNumberFormat="1" applyFont="1" applyBorder="1" applyAlignment="1" applyProtection="1">
      <alignment horizontal="center" vertical="center"/>
    </xf>
    <xf numFmtId="49" fontId="8" fillId="0" borderId="0" xfId="0" applyNumberFormat="1" applyFont="1" applyAlignment="1" applyProtection="1">
      <alignment vertical="center" wrapText="1"/>
    </xf>
    <xf numFmtId="1" fontId="21" fillId="0" borderId="0" xfId="0" applyNumberFormat="1" applyFont="1" applyBorder="1" applyAlignment="1" applyProtection="1">
      <alignment horizontal="left" vertical="center"/>
    </xf>
    <xf numFmtId="0" fontId="28" fillId="0" borderId="17" xfId="0" applyFont="1" applyBorder="1" applyAlignment="1" applyProtection="1">
      <alignment vertical="center" wrapText="1"/>
    </xf>
    <xf numFmtId="1" fontId="21" fillId="0" borderId="2" xfId="0" applyNumberFormat="1" applyFont="1" applyBorder="1" applyAlignment="1" applyProtection="1">
      <alignment horizontal="left" vertical="center"/>
    </xf>
    <xf numFmtId="165" fontId="21" fillId="0" borderId="2" xfId="0" applyNumberFormat="1" applyFont="1" applyBorder="1" applyAlignment="1" applyProtection="1">
      <alignment horizontal="center" vertical="center"/>
    </xf>
    <xf numFmtId="0" fontId="21" fillId="0" borderId="0" xfId="0" applyFont="1" applyBorder="1" applyAlignment="1" applyProtection="1">
      <alignment vertical="center" wrapText="1"/>
    </xf>
    <xf numFmtId="49" fontId="8" fillId="0" borderId="2" xfId="0" applyNumberFormat="1" applyFont="1" applyBorder="1" applyAlignment="1" applyProtection="1">
      <alignment horizontal="left" vertical="center" wrapText="1"/>
    </xf>
    <xf numFmtId="1" fontId="15" fillId="0" borderId="2"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xf numFmtId="0" fontId="20" fillId="0" borderId="2" xfId="0" applyFont="1" applyBorder="1" applyAlignment="1" applyProtection="1">
      <alignment vertical="center" wrapText="1"/>
    </xf>
    <xf numFmtId="49" fontId="8" fillId="0" borderId="6" xfId="0" applyNumberFormat="1" applyFont="1" applyBorder="1" applyAlignment="1" applyProtection="1">
      <alignment vertical="center" wrapText="1"/>
    </xf>
    <xf numFmtId="0" fontId="8" fillId="5" borderId="6" xfId="0" applyFont="1" applyFill="1" applyBorder="1" applyAlignment="1" applyProtection="1">
      <alignment vertical="center" wrapText="1"/>
    </xf>
    <xf numFmtId="0" fontId="20" fillId="5" borderId="6" xfId="0" applyFont="1" applyFill="1" applyBorder="1" applyAlignment="1" applyProtection="1">
      <alignment vertical="center" wrapText="1"/>
    </xf>
    <xf numFmtId="0" fontId="8" fillId="5" borderId="0" xfId="0" applyFont="1" applyFill="1" applyBorder="1" applyAlignment="1" applyProtection="1">
      <alignment vertical="center" wrapText="1"/>
    </xf>
    <xf numFmtId="0" fontId="20" fillId="5" borderId="0" xfId="0" applyFont="1" applyFill="1" applyBorder="1" applyAlignment="1" applyProtection="1">
      <alignment vertical="center" wrapText="1"/>
    </xf>
    <xf numFmtId="0" fontId="8" fillId="5" borderId="2" xfId="0" applyFont="1" applyFill="1" applyBorder="1" applyAlignment="1" applyProtection="1">
      <alignment vertical="center" wrapText="1"/>
    </xf>
  </cellXfs>
  <cellStyles count="2">
    <cellStyle name="Eingabe" xfId="1" builtinId="20"/>
    <cellStyle name="Standard" xfId="0" builtinId="0"/>
  </cellStyles>
  <dxfs count="356">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5"/>
      <tableStyleElement type="headerRow" dxfId="354"/>
      <tableStyleElement type="totalRow" dxfId="353"/>
      <tableStyleElement type="firstColumn" dxfId="352"/>
      <tableStyleElement type="lastColumn" dxfId="351"/>
      <tableStyleElement type="firstRowStripe" dxfId="350"/>
      <tableStyleElement type="secondRowStripe" dxfId="349"/>
      <tableStyleElement type="firstColumnStripe" dxfId="348"/>
      <tableStyleElement type="secondColumnStripe" dxfId="347"/>
    </tableStyle>
    <tableStyle name="TSL_1" pivot="0" count="9">
      <tableStyleElement type="wholeTable" dxfId="346"/>
      <tableStyleElement type="headerRow" dxfId="345"/>
      <tableStyleElement type="totalRow" dxfId="344"/>
      <tableStyleElement type="firstColumn" dxfId="343"/>
      <tableStyleElement type="lastColumn" dxfId="342"/>
      <tableStyleElement type="firstRowStripe" dxfId="341"/>
      <tableStyleElement type="secondRowStripe" dxfId="340"/>
      <tableStyleElement type="firstColumnStripe" dxfId="339"/>
      <tableStyleElement type="secondColumnStripe" dxfId="338"/>
    </tableStyle>
  </tableStyles>
  <colors>
    <mruColors>
      <color rgb="FFFFC000"/>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5" totalsRowShown="0" headerRowDxfId="273" dataDxfId="272" tableBorderDxfId="299">
  <autoFilter ref="B9:M25"/>
  <tableColumns count="12">
    <tableColumn id="1" name="Lfd. Nr" dataDxfId="17">
      <calculatedColumnFormula>CONCATENATE("1.",Prüfkriterien_1[[#This Row],[Hilfsspalte_Num]])</calculatedColumnFormula>
    </tableColumn>
    <tableColumn id="2" name="Hilfsspalte_Num" dataDxfId="16">
      <calculatedColumnFormula>ROW()-ROW(Prüfkriterien_1[[#Headers],[Hilfsspalte_Kom]])</calculatedColumnFormula>
    </tableColumn>
    <tableColumn id="12" name="Hilfsspalte_Kom" dataDxfId="15">
      <calculatedColumnFormula>(Prüfkriterien_1[Hilfsspalte_Num]+10)/10</calculatedColumnFormula>
    </tableColumn>
    <tableColumn id="3" name="Kapitel_x000a_Richtlinie" dataDxfId="14"/>
    <tableColumn id="4" name="Kriterium" dataDxfId="13"/>
    <tableColumn id="5" name="Erläuterung / _x000a_Durchführungshinweis" dataDxfId="12"/>
    <tableColumn id="6" name="Bewertung" dataDxfId="279"/>
    <tableColumn id="7" name="Spalte1" dataDxfId="278"/>
    <tableColumn id="8" name="Spalte2" dataDxfId="277"/>
    <tableColumn id="9" name="Spalte3" dataDxfId="276"/>
    <tableColumn id="10" name="Spalte4" dataDxfId="275"/>
    <tableColumn id="11" name="Beschreibung" dataDxfId="274"/>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17:M122" totalsRowShown="0" headerRowDxfId="159" dataDxfId="158" tableBorderDxfId="290">
  <autoFilter ref="B117:M122"/>
  <tableColumns count="12">
    <tableColumn id="1" name="Spalte1" dataDxfId="171">
      <calculatedColumnFormula>CONCATENATE("10.",Prüfkriterien_10[[#This Row],[Spalte2]])</calculatedColumnFormula>
    </tableColumn>
    <tableColumn id="2" name="Spalte2" dataDxfId="170">
      <calculatedColumnFormula>ROW()-ROW(Prüfkriterien_10[[#Headers],[Spalte3]])</calculatedColumnFormula>
    </tableColumn>
    <tableColumn id="3" name="Spalte3" dataDxfId="169">
      <calculatedColumnFormula>(Prüfkriterien_10[Spalte2]+100)/10</calculatedColumnFormula>
    </tableColumn>
    <tableColumn id="4" name="Spalte4" dataDxfId="168"/>
    <tableColumn id="5" name="Spalte5" dataDxfId="167"/>
    <tableColumn id="6" name="Spalte6" dataDxfId="166"/>
    <tableColumn id="7" name="Spalte7" dataDxfId="165"/>
    <tableColumn id="8" name="Spalte8" dataDxfId="164"/>
    <tableColumn id="9" name="Spalte9" dataDxfId="163"/>
    <tableColumn id="10" name="Spalte10" dataDxfId="162"/>
    <tableColumn id="11" name="Spalte11" dataDxfId="161"/>
    <tableColumn id="12" name="Spalte12" dataDxfId="16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24:M129" totalsRowShown="0" headerRowDxfId="145" dataDxfId="144" tableBorderDxfId="289">
  <autoFilter ref="B124:M129"/>
  <tableColumns count="12">
    <tableColumn id="1" name="Spalte1" dataDxfId="157">
      <calculatedColumnFormula>CONCATENATE("11.",Prüfkriterien_11[[#This Row],[Spalte2]])</calculatedColumnFormula>
    </tableColumn>
    <tableColumn id="2" name="Spalte2" dataDxfId="156">
      <calculatedColumnFormula>ROW()-ROW(Prüfkriterien_11[[#Headers],[Spalte3]])</calculatedColumnFormula>
    </tableColumn>
    <tableColumn id="3" name="Spalte3" dataDxfId="155">
      <calculatedColumnFormula>(Prüfkriterien_11[Spalte2]+110)/10</calculatedColumnFormula>
    </tableColumn>
    <tableColumn id="4" name="Spalte4" dataDxfId="154"/>
    <tableColumn id="5" name="Spalte5" dataDxfId="153"/>
    <tableColumn id="6" name="Spalte6" dataDxfId="152"/>
    <tableColumn id="7" name="Spalte7" dataDxfId="151"/>
    <tableColumn id="8" name="Spalte8" dataDxfId="150"/>
    <tableColumn id="9" name="Spalte9" dataDxfId="149"/>
    <tableColumn id="10" name="Spalte10" dataDxfId="148"/>
    <tableColumn id="11" name="Spalte11" dataDxfId="147"/>
    <tableColumn id="12" name="Spalte12" dataDxfId="146"/>
  </tableColumns>
  <tableStyleInfo name="TSL_1" showFirstColumn="0" showLastColumn="0" showRowStripes="1" showColumnStripes="0"/>
</table>
</file>

<file path=xl/tables/table12.xml><?xml version="1.0" encoding="utf-8"?>
<table xmlns="http://schemas.openxmlformats.org/spreadsheetml/2006/main" id="13" name="Prüfkriterien_1114" displayName="Prüfkriterien_1114" ref="B131:M136" totalsRowShown="0" headerRowDxfId="131" dataDxfId="130" tableBorderDxfId="288">
  <autoFilter ref="B131:M136"/>
  <tableColumns count="12">
    <tableColumn id="1" name="Spalte1" dataDxfId="143">
      <calculatedColumnFormula>CONCATENATE("12.",Prüfkriterien_1114[[#This Row],[Spalte2]])</calculatedColumnFormula>
    </tableColumn>
    <tableColumn id="2" name="Spalte2" dataDxfId="142">
      <calculatedColumnFormula>ROW()-ROW(Prüfkriterien_1114[[#Headers],[Spalte3]])</calculatedColumnFormula>
    </tableColumn>
    <tableColumn id="3" name="Spalte3" dataDxfId="141">
      <calculatedColumnFormula>(Prüfkriterien_1114[Spalte2]+120)/10</calculatedColumnFormula>
    </tableColumn>
    <tableColumn id="4" name="Spalte4" dataDxfId="140"/>
    <tableColumn id="5" name="Spalte5" dataDxfId="139"/>
    <tableColumn id="6" name="Spalte6" dataDxfId="138"/>
    <tableColumn id="7" name="Spalte7" dataDxfId="137"/>
    <tableColumn id="8" name="Spalte8" dataDxfId="136"/>
    <tableColumn id="9" name="Spalte9" dataDxfId="135"/>
    <tableColumn id="10" name="Spalte10" dataDxfId="134"/>
    <tableColumn id="11" name="Spalte11" dataDxfId="133"/>
    <tableColumn id="12" name="Spalte12" dataDxfId="132"/>
  </tableColumns>
  <tableStyleInfo name="TSL_1" showFirstColumn="0" showLastColumn="0" showRowStripes="1" showColumnStripes="0"/>
</table>
</file>

<file path=xl/tables/table13.xml><?xml version="1.0" encoding="utf-8"?>
<table xmlns="http://schemas.openxmlformats.org/spreadsheetml/2006/main" id="14" name="Prüfkriterien_1115" displayName="Prüfkriterien_1115" ref="B138:M143" totalsRowShown="0" headerRowDxfId="117" dataDxfId="116" tableBorderDxfId="287">
  <autoFilter ref="B138:M143"/>
  <tableColumns count="12">
    <tableColumn id="1" name="Spalte1" dataDxfId="129">
      <calculatedColumnFormula>CONCATENATE("13.",Prüfkriterien_1115[[#This Row],[Spalte2]])</calculatedColumnFormula>
    </tableColumn>
    <tableColumn id="2" name="Spalte2" dataDxfId="128">
      <calculatedColumnFormula>ROW()-ROW(Prüfkriterien_1115[[#Headers],[Spalte3]])</calculatedColumnFormula>
    </tableColumn>
    <tableColumn id="3" name="Spalte3" dataDxfId="127">
      <calculatedColumnFormula>(Prüfkriterien_1115[Spalte2]+130)/10</calculatedColumnFormula>
    </tableColumn>
    <tableColumn id="4" name="Spalte4" dataDxfId="126"/>
    <tableColumn id="5" name="Spalte5" dataDxfId="125"/>
    <tableColumn id="6" name="Spalte6" dataDxfId="124"/>
    <tableColumn id="7" name="Spalte7" dataDxfId="123"/>
    <tableColumn id="8" name="Spalte8" dataDxfId="122"/>
    <tableColumn id="9" name="Spalte9" dataDxfId="121"/>
    <tableColumn id="10" name="Spalte10" dataDxfId="120"/>
    <tableColumn id="11" name="Spalte11" dataDxfId="119"/>
    <tableColumn id="12" name="Spalte12" dataDxfId="118"/>
  </tableColumns>
  <tableStyleInfo name="TSL_1" showFirstColumn="0" showLastColumn="0" showRowStripes="1" showColumnStripes="0"/>
</table>
</file>

<file path=xl/tables/table14.xml><?xml version="1.0" encoding="utf-8"?>
<table xmlns="http://schemas.openxmlformats.org/spreadsheetml/2006/main" id="15" name="Prüfkriterien_1116" displayName="Prüfkriterien_1116" ref="B145:M150" totalsRowShown="0" headerRowDxfId="103" dataDxfId="102" tableBorderDxfId="286">
  <autoFilter ref="B145:M150"/>
  <tableColumns count="12">
    <tableColumn id="1" name="Spalte1" dataDxfId="115">
      <calculatedColumnFormula>CONCATENATE("14.",Prüfkriterien_1116[[#This Row],[Spalte2]])</calculatedColumnFormula>
    </tableColumn>
    <tableColumn id="2" name="Spalte2" dataDxfId="114">
      <calculatedColumnFormula>ROW()-ROW(Prüfkriterien_1116[[#Headers],[Spalte3]])</calculatedColumnFormula>
    </tableColumn>
    <tableColumn id="3" name="Spalte3" dataDxfId="113">
      <calculatedColumnFormula>(Prüfkriterien_1116[Spalte2]+140)/10</calculatedColumnFormula>
    </tableColumn>
    <tableColumn id="4" name="Spalte4" dataDxfId="112"/>
    <tableColumn id="5" name="Spalte5" dataDxfId="111"/>
    <tableColumn id="6" name="Spalte6" dataDxfId="110"/>
    <tableColumn id="7" name="Spalte7" dataDxfId="109"/>
    <tableColumn id="8" name="Spalte8" dataDxfId="108"/>
    <tableColumn id="9" name="Spalte9" dataDxfId="107"/>
    <tableColumn id="10" name="Spalte10" dataDxfId="106"/>
    <tableColumn id="11" name="Spalte11" dataDxfId="105"/>
    <tableColumn id="12" name="Spalte12" dataDxfId="104"/>
  </tableColumns>
  <tableStyleInfo name="TSL_1" showFirstColumn="0" showLastColumn="0" showRowStripes="1" showColumnStripes="0"/>
</table>
</file>

<file path=xl/tables/table15.xml><?xml version="1.0" encoding="utf-8"?>
<table xmlns="http://schemas.openxmlformats.org/spreadsheetml/2006/main" id="16" name="Prüfkriterien_1117" displayName="Prüfkriterien_1117" ref="B152:M157" totalsRowShown="0" headerRowDxfId="89" dataDxfId="88" tableBorderDxfId="285">
  <autoFilter ref="B152:M157"/>
  <tableColumns count="12">
    <tableColumn id="1" name="Spalte1" dataDxfId="101">
      <calculatedColumnFormula>CONCATENATE("15.",Prüfkriterien_1117[[#This Row],[Spalte2]])</calculatedColumnFormula>
    </tableColumn>
    <tableColumn id="2" name="Spalte2" dataDxfId="100">
      <calculatedColumnFormula>ROW()-ROW(Prüfkriterien_1117[[#Headers],[Spalte3]])</calculatedColumnFormula>
    </tableColumn>
    <tableColumn id="3" name="Spalte3" dataDxfId="99">
      <calculatedColumnFormula>(Prüfkriterien_1117[Spalte2]+150)/10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16.xml><?xml version="1.0" encoding="utf-8"?>
<table xmlns="http://schemas.openxmlformats.org/spreadsheetml/2006/main" id="17" name="Prüfkriterien_1118" displayName="Prüfkriterien_1118" ref="B159:M164" totalsRowShown="0" headerRowDxfId="75" dataDxfId="74" tableBorderDxfId="284">
  <autoFilter ref="B159:M164"/>
  <tableColumns count="12">
    <tableColumn id="1" name="Spalte1" dataDxfId="87">
      <calculatedColumnFormula>CONCATENATE("16.",Prüfkriterien_1118[[#This Row],[Spalte2]])</calculatedColumnFormula>
    </tableColumn>
    <tableColumn id="2" name="Spalte2" dataDxfId="86">
      <calculatedColumnFormula>ROW()-ROW(Prüfkriterien_1118[[#Headers],[Spalte3]])</calculatedColumnFormula>
    </tableColumn>
    <tableColumn id="3" name="Spalte3" dataDxfId="85">
      <calculatedColumnFormula>(Prüfkriterien_1118[Spalte2]+160)/10</calculatedColumnFormula>
    </tableColumn>
    <tableColumn id="4" name="Spalte4" dataDxfId="84"/>
    <tableColumn id="5" name="Spalte5" dataDxfId="83"/>
    <tableColumn id="6" name="Spalte6" dataDxfId="82"/>
    <tableColumn id="7" name="Spalte7" dataDxfId="81"/>
    <tableColumn id="8" name="Spalte8" dataDxfId="80"/>
    <tableColumn id="9" name="Spalte9" dataDxfId="79"/>
    <tableColumn id="10" name="Spalte10" dataDxfId="78"/>
    <tableColumn id="11" name="Spalte11" dataDxfId="77"/>
    <tableColumn id="12" name="Spalte12" dataDxfId="76"/>
  </tableColumns>
  <tableStyleInfo name="TSL_1" showFirstColumn="0" showLastColumn="0" showRowStripes="1" showColumnStripes="0"/>
</table>
</file>

<file path=xl/tables/table17.xml><?xml version="1.0" encoding="utf-8"?>
<table xmlns="http://schemas.openxmlformats.org/spreadsheetml/2006/main" id="18" name="Prüfkriterien_1119" displayName="Prüfkriterien_1119" ref="B166:M171" totalsRowShown="0" headerRowDxfId="61" dataDxfId="60" tableBorderDxfId="283">
  <autoFilter ref="B166:M171"/>
  <tableColumns count="12">
    <tableColumn id="1" name="Spalte1" dataDxfId="73">
      <calculatedColumnFormula>CONCATENATE("17.",Prüfkriterien_1119[[#This Row],[Spalte2]])</calculatedColumnFormula>
    </tableColumn>
    <tableColumn id="2" name="Spalte2" dataDxfId="72">
      <calculatedColumnFormula>ROW()-ROW(Prüfkriterien_1119[[#Headers],[Spalte3]])</calculatedColumnFormula>
    </tableColumn>
    <tableColumn id="3" name="Spalte3" dataDxfId="71">
      <calculatedColumnFormula>(Prüfkriterien_1119[Spalte2]+170)/10</calculatedColumnFormula>
    </tableColumn>
    <tableColumn id="4" name="Spalte4" dataDxfId="70"/>
    <tableColumn id="5" name="Spalte5" dataDxfId="69"/>
    <tableColumn id="6" name="Spalte6" dataDxfId="68"/>
    <tableColumn id="7" name="Spalte7" dataDxfId="67"/>
    <tableColumn id="8" name="Spalte8" dataDxfId="66"/>
    <tableColumn id="9" name="Spalte9" dataDxfId="65"/>
    <tableColumn id="10" name="Spalte10" dataDxfId="64"/>
    <tableColumn id="11" name="Spalte11" dataDxfId="63"/>
    <tableColumn id="12" name="Spalte12" dataDxfId="62"/>
  </tableColumns>
  <tableStyleInfo name="TSL_1" showFirstColumn="0" showLastColumn="0" showRowStripes="1" showColumnStripes="0"/>
</table>
</file>

<file path=xl/tables/table18.xml><?xml version="1.0" encoding="utf-8"?>
<table xmlns="http://schemas.openxmlformats.org/spreadsheetml/2006/main" id="19" name="Prüfkriterien_1120" displayName="Prüfkriterien_1120" ref="B173:M178" totalsRowShown="0" headerRowDxfId="47" dataDxfId="46" tableBorderDxfId="282">
  <autoFilter ref="B173:M178"/>
  <tableColumns count="12">
    <tableColumn id="1" name="Spalte1" dataDxfId="59">
      <calculatedColumnFormula>CONCATENATE("18.",Prüfkriterien_1120[[#This Row],[Spalte2]])</calculatedColumnFormula>
    </tableColumn>
    <tableColumn id="2" name="Spalte2" dataDxfId="58">
      <calculatedColumnFormula>ROW()-ROW(Prüfkriterien_1120[[#Headers],[Spalte3]])</calculatedColumnFormula>
    </tableColumn>
    <tableColumn id="3" name="Spalte3" dataDxfId="57">
      <calculatedColumnFormula>(Prüfkriterien_1120[Spalte2]+180)/10</calculatedColumnFormula>
    </tableColumn>
    <tableColumn id="4" name="Spalte4" dataDxfId="56"/>
    <tableColumn id="5" name="Spalte5" dataDxfId="55"/>
    <tableColumn id="6" name="Spalte6" dataDxfId="54"/>
    <tableColumn id="7" name="Spalte7" dataDxfId="53"/>
    <tableColumn id="8" name="Spalte8" dataDxfId="52"/>
    <tableColumn id="9" name="Spalte9" dataDxfId="51"/>
    <tableColumn id="10" name="Spalte10" dataDxfId="50"/>
    <tableColumn id="11" name="Spalte11" dataDxfId="49"/>
    <tableColumn id="12" name="Spalte12" dataDxfId="48"/>
  </tableColumns>
  <tableStyleInfo name="TSL_1" showFirstColumn="0" showLastColumn="0" showRowStripes="1" showColumnStripes="0"/>
</table>
</file>

<file path=xl/tables/table19.xml><?xml version="1.0" encoding="utf-8"?>
<table xmlns="http://schemas.openxmlformats.org/spreadsheetml/2006/main" id="20" name="Prüfkriterien_1121" displayName="Prüfkriterien_1121" ref="B180:M185" totalsRowShown="0" headerRowDxfId="33" dataDxfId="32" tableBorderDxfId="281">
  <autoFilter ref="B180:M185"/>
  <tableColumns count="12">
    <tableColumn id="1" name="Spalte1" dataDxfId="45">
      <calculatedColumnFormula>CONCATENATE("19.",Prüfkriterien_1121[[#This Row],[Spalte2]])</calculatedColumnFormula>
    </tableColumn>
    <tableColumn id="2" name="Spalte2" dataDxfId="44">
      <calculatedColumnFormula>ROW()-ROW(Prüfkriterien_1121[[#Headers],[Spalte3]])</calculatedColumnFormula>
    </tableColumn>
    <tableColumn id="3" name="Spalte3" dataDxfId="43">
      <calculatedColumnFormula>(Prüfkriterien_1121[Spalte2]+190)/10</calculatedColumnFormula>
    </tableColumn>
    <tableColumn id="4" name="Spalte4" dataDxfId="42"/>
    <tableColumn id="5" name="Spalte5" dataDxfId="41"/>
    <tableColumn id="6" name="Spalte6" dataDxfId="40"/>
    <tableColumn id="7" name="Spalte7" dataDxfId="39"/>
    <tableColumn id="8" name="Spalte8" dataDxfId="38"/>
    <tableColumn id="9" name="Spalte9" dataDxfId="37"/>
    <tableColumn id="10" name="Spalte10" dataDxfId="36"/>
    <tableColumn id="11" name="Spalte11" dataDxfId="35"/>
    <tableColumn id="12" name="Spalte12" dataDxfId="34"/>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7:M32" totalsRowShown="0" headerRowDxfId="259" dataDxfId="258" tableBorderDxfId="298">
  <autoFilter ref="B27:M32"/>
  <tableColumns count="12">
    <tableColumn id="1" name="Spalte1" dataDxfId="271">
      <calculatedColumnFormula>CONCATENATE("2.",Prüfkriterien_2[[#This Row],[Spalte2]])</calculatedColumnFormula>
    </tableColumn>
    <tableColumn id="2" name="Spalte2" dataDxfId="270">
      <calculatedColumnFormula>ROW()-ROW(Prüfkriterien_2[[#Headers],[Spalte3]])</calculatedColumnFormula>
    </tableColumn>
    <tableColumn id="3" name="Spalte3" dataDxfId="269">
      <calculatedColumnFormula>(Prüfkriterien_2[[#This Row],[Spalte2]]+20)/10</calculatedColumnFormula>
    </tableColumn>
    <tableColumn id="4" name="Spalte4" dataDxfId="268"/>
    <tableColumn id="5" name="Spalte5" dataDxfId="267"/>
    <tableColumn id="6" name="Spalte6" dataDxfId="266"/>
    <tableColumn id="7" name="Spalte7" dataDxfId="265"/>
    <tableColumn id="8" name="Spalte8" dataDxfId="264"/>
    <tableColumn id="9" name="Spalte9" dataDxfId="263"/>
    <tableColumn id="10" name="Spalte10" dataDxfId="262"/>
    <tableColumn id="11" name="Spalte11" dataDxfId="261"/>
    <tableColumn id="12" name="Spalte12" dataDxfId="260"/>
  </tableColumns>
  <tableStyleInfo name="TSL_1" showFirstColumn="0" showLastColumn="0" showRowStripes="1" showColumnStripes="0"/>
</table>
</file>

<file path=xl/tables/table20.xml><?xml version="1.0" encoding="utf-8"?>
<table xmlns="http://schemas.openxmlformats.org/spreadsheetml/2006/main" id="21" name="Prüfkriterien_1122" displayName="Prüfkriterien_1122" ref="B187:M192" totalsRowShown="0" headerRowDxfId="19" dataDxfId="18" tableBorderDxfId="280">
  <autoFilter ref="B187:M192"/>
  <tableColumns count="12">
    <tableColumn id="1" name="Spalte1" dataDxfId="31">
      <calculatedColumnFormula>CONCATENATE("20.",Prüfkriterien_1122[[#This Row],[Spalte2]])</calculatedColumnFormula>
    </tableColumn>
    <tableColumn id="2" name="Spalte2" dataDxfId="30">
      <calculatedColumnFormula>ROW()-ROW(Prüfkriterien_1122[[#Headers],[Spalte3]])</calculatedColumnFormula>
    </tableColumn>
    <tableColumn id="3" name="Spalte3" dataDxfId="29">
      <calculatedColumnFormula>(Prüfkriterien_1122[Spalte2]+200)/10</calculatedColumnFormula>
    </tableColumn>
    <tableColumn id="4" name="Spalte4" dataDxfId="28"/>
    <tableColumn id="5" name="Spalte5" dataDxfId="27"/>
    <tableColumn id="6" name="Spalte6" dataDxfId="26"/>
    <tableColumn id="7" name="Spalte7" dataDxfId="25"/>
    <tableColumn id="8" name="Spalte8" dataDxfId="24"/>
    <tableColumn id="9" name="Spalte9" dataDxfId="23"/>
    <tableColumn id="10" name="Spalte10" dataDxfId="22"/>
    <tableColumn id="11" name="Spalte11" dataDxfId="21"/>
    <tableColumn id="12" name="Spalte12" dataDxfId="2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4:M39" totalsRowShown="0" headerRowDxfId="245" dataDxfId="244" tableBorderDxfId="297">
  <autoFilter ref="B34:M39"/>
  <tableColumns count="12">
    <tableColumn id="1" name="Spalte1" dataDxfId="257">
      <calculatedColumnFormula>CONCATENATE("3.",Prüfkriterien_3[[#This Row],[Spalte2]])</calculatedColumnFormula>
    </tableColumn>
    <tableColumn id="2" name="Spalte2" dataDxfId="256">
      <calculatedColumnFormula>ROW()-ROW(Prüfkriterien_3[[#Headers],[Spalte3]])</calculatedColumnFormula>
    </tableColumn>
    <tableColumn id="3" name="Spalte3" dataDxfId="255">
      <calculatedColumnFormula>(Prüfkriterien_3[[#This Row],[Spalte2]]+30)/10</calculatedColumnFormula>
    </tableColumn>
    <tableColumn id="4" name="Spalte4" dataDxfId="254"/>
    <tableColumn id="5" name="Spalte5" dataDxfId="253"/>
    <tableColumn id="6" name="Spalte6" dataDxfId="252"/>
    <tableColumn id="7" name="Spalte7" dataDxfId="251"/>
    <tableColumn id="8" name="Spalte8" dataDxfId="250"/>
    <tableColumn id="9" name="Spalte9" dataDxfId="249"/>
    <tableColumn id="10" name="Spalte10" dataDxfId="248"/>
    <tableColumn id="11" name="Spalte11" dataDxfId="247"/>
    <tableColumn id="12" name="Spalte12" dataDxfId="246"/>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41:M76" totalsRowShown="0" headerRowDxfId="237" dataDxfId="236" tableBorderDxfId="296">
  <autoFilter ref="B41:M76"/>
  <tableColumns count="12">
    <tableColumn id="1" name="Spalte1" dataDxfId="11">
      <calculatedColumnFormula>CONCATENATE("4.",Prüfkriterien_4[[#This Row],[Spalte2]])</calculatedColumnFormula>
    </tableColumn>
    <tableColumn id="2" name="Spalte2" dataDxfId="10">
      <calculatedColumnFormula>ROW()-ROW(Prüfkriterien_4[[#Headers],[Spalte3]])</calculatedColumnFormula>
    </tableColumn>
    <tableColumn id="3" name="Spalte3" dataDxfId="9">
      <calculatedColumnFormula>(Prüfkriterien_4[Spalte2]+40)/10</calculatedColumnFormula>
    </tableColumn>
    <tableColumn id="4" name="Spalte4" dataDxfId="8"/>
    <tableColumn id="5" name="Spalte5" dataDxfId="7"/>
    <tableColumn id="6" name="Spalte6" dataDxfId="6"/>
    <tableColumn id="7" name="Spalte7" dataDxfId="243"/>
    <tableColumn id="8" name="Spalte8" dataDxfId="242"/>
    <tableColumn id="9" name="Spalte9" dataDxfId="241"/>
    <tableColumn id="10" name="Spalte10" dataDxfId="240"/>
    <tableColumn id="11" name="Spalte11" dataDxfId="239"/>
    <tableColumn id="12" name="Spalte12" dataDxfId="238"/>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8:M83" totalsRowShown="0" headerRowDxfId="223" dataDxfId="222" tableBorderDxfId="295">
  <autoFilter ref="B78:M83"/>
  <tableColumns count="12">
    <tableColumn id="1" name="Spalte1" dataDxfId="235">
      <calculatedColumnFormula>CONCATENATE("5.",Prüfkriterien_5[[#This Row],[Spalte2]])</calculatedColumnFormula>
    </tableColumn>
    <tableColumn id="2" name="Spalte2" dataDxfId="234">
      <calculatedColumnFormula>ROW()-ROW(Prüfkriterien_5[[#Headers],[Spalte3]])</calculatedColumnFormula>
    </tableColumn>
    <tableColumn id="3" name="Spalte3" dataDxfId="233">
      <calculatedColumnFormula>(Prüfkriterien_5[Spalte2]+50)/10</calculatedColumnFormula>
    </tableColumn>
    <tableColumn id="4" name="Spalte4" dataDxfId="232"/>
    <tableColumn id="5" name="Spalte5" dataDxfId="231"/>
    <tableColumn id="6" name="Spalte6" dataDxfId="230"/>
    <tableColumn id="7" name="Spalte7" dataDxfId="229"/>
    <tableColumn id="8" name="Spalte8" dataDxfId="228"/>
    <tableColumn id="9" name="Spalte9" dataDxfId="227"/>
    <tableColumn id="10" name="Spalte10" dataDxfId="226"/>
    <tableColumn id="11" name="Spalte11" dataDxfId="225"/>
    <tableColumn id="12" name="Spalte12" dataDxfId="224"/>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85:M94" totalsRowShown="0" headerRowDxfId="215" dataDxfId="214" tableBorderDxfId="294">
  <autoFilter ref="B85:M94"/>
  <tableColumns count="12">
    <tableColumn id="1" name="Spalte1" dataDxfId="5">
      <calculatedColumnFormula>CONCATENATE("6.",Prüfkriterien_6[[#This Row],[Spalte2]])</calculatedColumnFormula>
    </tableColumn>
    <tableColumn id="2" name="Spalte2" dataDxfId="4">
      <calculatedColumnFormula>ROW()-ROW(Prüfkriterien_6[[#Headers],[Spalte3]])</calculatedColumnFormula>
    </tableColumn>
    <tableColumn id="3" name="Spalte3" dataDxfId="3">
      <calculatedColumnFormula>(Prüfkriterien_6[Spalte2]+60)/10</calculatedColumnFormula>
    </tableColumn>
    <tableColumn id="4" name="Spalte4" dataDxfId="2"/>
    <tableColumn id="5" name="Spalte5" dataDxfId="1"/>
    <tableColumn id="6" name="Spalte6" dataDxfId="0"/>
    <tableColumn id="7" name="Spalte7" dataDxfId="221"/>
    <tableColumn id="8" name="Spalte8" dataDxfId="220"/>
    <tableColumn id="9" name="Spalte9" dataDxfId="219"/>
    <tableColumn id="10" name="Spalte10" dataDxfId="218"/>
    <tableColumn id="11" name="Spalte11" dataDxfId="217"/>
    <tableColumn id="12" name="Spalte12" dataDxfId="216"/>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96:M101" totalsRowShown="0" headerRowDxfId="201" dataDxfId="200" tableBorderDxfId="293">
  <autoFilter ref="B96:M101"/>
  <tableColumns count="12">
    <tableColumn id="1" name="Spalte1" dataDxfId="213">
      <calculatedColumnFormula>CONCATENATE("7.",Prüfkriterien_7[[#This Row],[Spalte2]])</calculatedColumnFormula>
    </tableColumn>
    <tableColumn id="2" name="Spalte2" dataDxfId="212">
      <calculatedColumnFormula>ROW()-ROW(Prüfkriterien_7[[#Headers],[Spalte3]])</calculatedColumnFormula>
    </tableColumn>
    <tableColumn id="3" name="Spalte3" dataDxfId="211">
      <calculatedColumnFormula>(Prüfkriterien_7[Spalte2]+70)/10</calculatedColumnFormula>
    </tableColumn>
    <tableColumn id="4" name="Spalte4" dataDxfId="210"/>
    <tableColumn id="5" name="Spalte5" dataDxfId="209"/>
    <tableColumn id="6" name="Spalte6" dataDxfId="208"/>
    <tableColumn id="7" name="Spalte7" dataDxfId="207"/>
    <tableColumn id="8" name="Spalte8" dataDxfId="206"/>
    <tableColumn id="9" name="Spalte9" dataDxfId="205"/>
    <tableColumn id="10" name="Spalte10" dataDxfId="204"/>
    <tableColumn id="11" name="Spalte11" dataDxfId="203"/>
    <tableColumn id="12" name="Spalte12" dataDxfId="202"/>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03:M108" totalsRowShown="0" headerRowDxfId="187" dataDxfId="186" tableBorderDxfId="292">
  <autoFilter ref="B103:M108"/>
  <tableColumns count="12">
    <tableColumn id="1" name="Spalte1" dataDxfId="199">
      <calculatedColumnFormula>CONCATENATE("8.",Prüfkriterien_8[[#This Row],[Spalte2]])</calculatedColumnFormula>
    </tableColumn>
    <tableColumn id="2" name="Spalte2" dataDxfId="198">
      <calculatedColumnFormula>ROW()-ROW(Prüfkriterien_8[[#Headers],[Spalte3]])</calculatedColumnFormula>
    </tableColumn>
    <tableColumn id="3" name="Spalte3" dataDxfId="197">
      <calculatedColumnFormula>(Prüfkriterien_8[Spalte2]+80)/10</calculatedColumnFormula>
    </tableColumn>
    <tableColumn id="4" name="Spalte4" dataDxfId="196"/>
    <tableColumn id="5" name="Spalte5" dataDxfId="195"/>
    <tableColumn id="6" name="Spalte6" dataDxfId="194"/>
    <tableColumn id="7" name="Spalte7" dataDxfId="193"/>
    <tableColumn id="8" name="Spalte8" dataDxfId="192"/>
    <tableColumn id="9" name="Spalte9" dataDxfId="191"/>
    <tableColumn id="10" name="Spalte10" dataDxfId="190"/>
    <tableColumn id="11" name="Spalte11" dataDxfId="189"/>
    <tableColumn id="12" name="Spalte12" dataDxfId="188"/>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10:M115" totalsRowShown="0" headerRowDxfId="173" dataDxfId="172" tableBorderDxfId="291">
  <autoFilter ref="B110:M115"/>
  <tableColumns count="12">
    <tableColumn id="1" name="Spalte1" dataDxfId="185">
      <calculatedColumnFormula>CONCATENATE("9.",Prüfkriterien_9[[#This Row],[Spalte2]])</calculatedColumnFormula>
    </tableColumn>
    <tableColumn id="2" name="Spalte2" dataDxfId="184">
      <calculatedColumnFormula>ROW()-ROW(Prüfkriterien_9[[#Headers],[Spalte3]])</calculatedColumnFormula>
    </tableColumn>
    <tableColumn id="3" name="Spalte3" dataDxfId="183">
      <calculatedColumnFormula>(Prüfkriterien_9[Spalte2]+90)/10</calculatedColumnFormula>
    </tableColumn>
    <tableColumn id="4" name="Spalte4" dataDxfId="182"/>
    <tableColumn id="5" name="Spalte5" dataDxfId="181"/>
    <tableColumn id="6" name="Spalte6" dataDxfId="180"/>
    <tableColumn id="7" name="Spalte7" dataDxfId="179"/>
    <tableColumn id="8" name="Spalte8" dataDxfId="178"/>
    <tableColumn id="9" name="Spalte9" dataDxfId="177"/>
    <tableColumn id="10" name="Spalte10" dataDxfId="176"/>
    <tableColumn id="11" name="Spalte11" dataDxfId="175"/>
    <tableColumn id="12" name="Spalte12" dataDxfId="174"/>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B2" sqref="B2:L2"/>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93" t="str">
        <f>"Checkliste "&amp;_RLV&amp;" Premiumstufe"</f>
        <v>Checkliste Mastschwein Premiumstufe</v>
      </c>
      <c r="C2" s="93"/>
      <c r="D2" s="93"/>
      <c r="E2" s="93"/>
      <c r="F2" s="93"/>
      <c r="G2" s="93"/>
      <c r="H2" s="93"/>
      <c r="I2" s="93"/>
      <c r="J2" s="93"/>
      <c r="K2" s="93"/>
      <c r="L2" s="93"/>
    </row>
    <row r="3" spans="2:12" ht="6" customHeight="1" x14ac:dyDescent="0.2"/>
    <row r="4" spans="2:12" ht="27" customHeight="1" x14ac:dyDescent="0.2"/>
    <row r="5" spans="2:12" s="24" customFormat="1" ht="27" customHeight="1" x14ac:dyDescent="0.25">
      <c r="B5" s="94" t="s">
        <v>0</v>
      </c>
      <c r="C5" s="94"/>
      <c r="D5" s="94"/>
      <c r="E5" s="94"/>
      <c r="F5" s="94"/>
      <c r="G5" s="94"/>
      <c r="H5" s="94"/>
      <c r="I5" s="94"/>
      <c r="J5" s="94"/>
      <c r="K5" s="94"/>
      <c r="L5" s="94"/>
    </row>
    <row r="6" spans="2:12" s="24" customFormat="1" ht="29.45" customHeight="1" x14ac:dyDescent="0.25">
      <c r="B6" s="92" t="s">
        <v>78</v>
      </c>
      <c r="C6" s="92"/>
      <c r="D6" s="92"/>
      <c r="E6" s="92"/>
      <c r="F6" s="92"/>
      <c r="G6" s="91"/>
      <c r="H6" s="91"/>
      <c r="I6" s="91"/>
      <c r="J6" s="91"/>
      <c r="K6" s="91"/>
      <c r="L6" s="91"/>
    </row>
    <row r="7" spans="2:12" s="24" customFormat="1" ht="29.45" customHeight="1" x14ac:dyDescent="0.25">
      <c r="B7" s="92" t="s">
        <v>79</v>
      </c>
      <c r="C7" s="92"/>
      <c r="D7" s="92"/>
      <c r="E7" s="92"/>
      <c r="F7" s="92"/>
      <c r="G7" s="91"/>
      <c r="H7" s="91"/>
      <c r="I7" s="91"/>
      <c r="J7" s="91"/>
      <c r="K7" s="91"/>
      <c r="L7" s="91"/>
    </row>
    <row r="8" spans="2:12" s="24" customFormat="1" ht="29.45" customHeight="1" x14ac:dyDescent="0.25">
      <c r="B8" s="96" t="s">
        <v>76</v>
      </c>
      <c r="C8" s="97"/>
      <c r="D8" s="97"/>
      <c r="E8" s="97"/>
      <c r="F8" s="98"/>
      <c r="G8" s="84"/>
      <c r="H8" s="85"/>
      <c r="I8" s="85"/>
      <c r="J8" s="85"/>
      <c r="K8" s="85"/>
      <c r="L8" s="86"/>
    </row>
    <row r="9" spans="2:12" s="24" customFormat="1" ht="29.45" customHeight="1" x14ac:dyDescent="0.25">
      <c r="B9" s="92" t="s">
        <v>1</v>
      </c>
      <c r="C9" s="92"/>
      <c r="D9" s="92"/>
      <c r="E9" s="92"/>
      <c r="F9" s="92"/>
      <c r="G9" s="91"/>
      <c r="H9" s="91"/>
      <c r="I9" s="91"/>
      <c r="J9" s="91"/>
      <c r="K9" s="91"/>
      <c r="L9" s="91"/>
    </row>
    <row r="10" spans="2:12" s="24" customFormat="1" ht="29.45" customHeight="1" x14ac:dyDescent="0.25">
      <c r="B10" s="92" t="s">
        <v>2</v>
      </c>
      <c r="C10" s="92"/>
      <c r="D10" s="92"/>
      <c r="E10" s="92"/>
      <c r="F10" s="92"/>
      <c r="G10" s="91"/>
      <c r="H10" s="91"/>
      <c r="I10" s="91"/>
      <c r="J10" s="91"/>
      <c r="K10" s="91"/>
      <c r="L10" s="91"/>
    </row>
    <row r="11" spans="2:12" s="24" customFormat="1" ht="29.45" customHeight="1" x14ac:dyDescent="0.25">
      <c r="B11" s="92" t="s">
        <v>3</v>
      </c>
      <c r="C11" s="92"/>
      <c r="D11" s="92"/>
      <c r="E11" s="92"/>
      <c r="F11" s="92"/>
      <c r="G11" s="91"/>
      <c r="H11" s="91"/>
      <c r="I11" s="91"/>
      <c r="J11" s="91"/>
      <c r="K11" s="91"/>
      <c r="L11" s="91"/>
    </row>
    <row r="12" spans="2:12" s="24" customFormat="1" ht="29.45" customHeight="1" x14ac:dyDescent="0.25">
      <c r="B12" s="92" t="s">
        <v>4</v>
      </c>
      <c r="C12" s="92"/>
      <c r="D12" s="92"/>
      <c r="E12" s="92"/>
      <c r="F12" s="92"/>
      <c r="G12" s="91"/>
      <c r="H12" s="91"/>
      <c r="I12" s="91"/>
      <c r="J12" s="91"/>
      <c r="K12" s="91"/>
      <c r="L12" s="91"/>
    </row>
    <row r="13" spans="2:12" s="24" customFormat="1" ht="29.45" customHeight="1" x14ac:dyDescent="0.25">
      <c r="B13" s="92" t="s">
        <v>5</v>
      </c>
      <c r="C13" s="92"/>
      <c r="D13" s="92"/>
      <c r="E13" s="92"/>
      <c r="F13" s="92"/>
      <c r="G13" s="91"/>
      <c r="H13" s="91"/>
      <c r="I13" s="91"/>
      <c r="J13" s="91"/>
      <c r="K13" s="91"/>
      <c r="L13" s="91"/>
    </row>
    <row r="14" spans="2:12" s="24" customFormat="1" ht="29.45" customHeight="1" x14ac:dyDescent="0.25">
      <c r="B14" s="103" t="s">
        <v>6</v>
      </c>
      <c r="C14" s="104"/>
      <c r="D14" s="104"/>
      <c r="E14" s="104"/>
      <c r="F14" s="105"/>
      <c r="G14" s="34" t="s">
        <v>58</v>
      </c>
      <c r="H14" s="58"/>
      <c r="I14" s="34" t="s">
        <v>59</v>
      </c>
      <c r="J14" s="58"/>
      <c r="K14" s="34" t="s">
        <v>60</v>
      </c>
      <c r="L14" s="58"/>
    </row>
    <row r="15" spans="2:12" s="24" customFormat="1" ht="29.45" customHeight="1" x14ac:dyDescent="0.25">
      <c r="B15" s="106"/>
      <c r="C15" s="107"/>
      <c r="D15" s="107"/>
      <c r="E15" s="107"/>
      <c r="F15" s="108"/>
      <c r="G15" s="34" t="s">
        <v>94</v>
      </c>
      <c r="H15" s="58"/>
      <c r="I15" s="115"/>
      <c r="J15" s="116"/>
      <c r="K15" s="116"/>
      <c r="L15" s="117"/>
    </row>
    <row r="16" spans="2:12" s="24" customFormat="1" ht="29.45" customHeight="1" x14ac:dyDescent="0.25">
      <c r="B16" s="102" t="s">
        <v>57</v>
      </c>
      <c r="C16" s="102"/>
      <c r="D16" s="102"/>
      <c r="E16" s="102"/>
      <c r="F16" s="102"/>
      <c r="G16" s="99"/>
      <c r="H16" s="99"/>
      <c r="I16" s="99"/>
      <c r="J16" s="99"/>
      <c r="K16" s="99"/>
      <c r="L16" s="99"/>
    </row>
    <row r="17" spans="2:12" s="24" customFormat="1" ht="29.45" customHeight="1" x14ac:dyDescent="0.25">
      <c r="B17" s="102" t="s">
        <v>7</v>
      </c>
      <c r="C17" s="102"/>
      <c r="D17" s="102"/>
      <c r="E17" s="102"/>
      <c r="F17" s="102"/>
      <c r="G17" s="59" t="s">
        <v>56</v>
      </c>
      <c r="H17" s="13"/>
      <c r="I17" s="59" t="s">
        <v>9</v>
      </c>
      <c r="J17" s="13"/>
      <c r="K17" s="59" t="s">
        <v>10</v>
      </c>
      <c r="L17" s="14"/>
    </row>
    <row r="18" spans="2:12" s="24" customFormat="1" ht="29.45" customHeight="1" x14ac:dyDescent="0.25">
      <c r="B18" s="102" t="s">
        <v>8</v>
      </c>
      <c r="C18" s="102"/>
      <c r="D18" s="102"/>
      <c r="E18" s="102"/>
      <c r="F18" s="102"/>
      <c r="G18" s="100"/>
      <c r="H18" s="100"/>
      <c r="I18" s="100"/>
      <c r="J18" s="100"/>
      <c r="K18" s="100"/>
      <c r="L18" s="100"/>
    </row>
    <row r="19" spans="2:12" ht="29.25" customHeight="1" x14ac:dyDescent="0.2">
      <c r="B19" s="112" t="s">
        <v>80</v>
      </c>
      <c r="C19" s="113"/>
      <c r="D19" s="113"/>
      <c r="E19" s="113"/>
      <c r="F19" s="114"/>
      <c r="G19" s="87"/>
      <c r="H19" s="88"/>
      <c r="I19" s="88"/>
      <c r="J19" s="88"/>
      <c r="K19" s="88"/>
      <c r="L19" s="89"/>
    </row>
    <row r="22" spans="2:12" s="10" customFormat="1" ht="13.9" customHeight="1" x14ac:dyDescent="0.2">
      <c r="B22" s="101" t="s">
        <v>11</v>
      </c>
      <c r="C22" s="101"/>
      <c r="D22" s="101"/>
      <c r="E22" s="101"/>
      <c r="F22" s="101"/>
      <c r="G22" s="101"/>
      <c r="H22" s="101"/>
      <c r="I22" s="101"/>
      <c r="J22" s="101"/>
      <c r="K22" s="101"/>
      <c r="L22" s="101"/>
    </row>
    <row r="23" spans="2:12" ht="6.6" customHeight="1" x14ac:dyDescent="0.2">
      <c r="B23" s="2"/>
      <c r="C23" s="2"/>
      <c r="D23" s="2"/>
      <c r="E23" s="2"/>
      <c r="F23" s="2"/>
      <c r="G23" s="2"/>
      <c r="H23" s="2"/>
      <c r="I23" s="2"/>
      <c r="J23" s="2"/>
      <c r="K23" s="2"/>
      <c r="L23" s="2"/>
    </row>
    <row r="24" spans="2:12" s="10" customFormat="1" ht="13.9" customHeight="1" x14ac:dyDescent="0.25">
      <c r="B24" s="15"/>
      <c r="C24" s="31"/>
      <c r="D24" s="67" t="s">
        <v>12</v>
      </c>
      <c r="E24" s="67"/>
      <c r="F24" s="67"/>
      <c r="G24" s="67"/>
      <c r="H24" s="67"/>
      <c r="I24" s="67"/>
      <c r="J24" s="67"/>
      <c r="K24" s="67"/>
      <c r="L24" s="67"/>
    </row>
    <row r="25" spans="2:12" ht="13.9" customHeight="1" x14ac:dyDescent="0.2">
      <c r="B25" s="3"/>
      <c r="C25" s="3"/>
      <c r="D25" s="66"/>
      <c r="E25" s="66"/>
      <c r="F25" s="66"/>
      <c r="G25" s="66"/>
      <c r="H25" s="66"/>
      <c r="I25" s="66"/>
      <c r="J25" s="66"/>
      <c r="K25" s="66"/>
      <c r="L25" s="66"/>
    </row>
    <row r="26" spans="2:12" ht="13.9" customHeight="1" x14ac:dyDescent="0.2">
      <c r="B26" s="15"/>
      <c r="C26" s="31"/>
      <c r="D26" s="67" t="s">
        <v>13</v>
      </c>
      <c r="E26" s="67"/>
      <c r="F26" s="67"/>
      <c r="G26" s="67"/>
      <c r="H26" s="67"/>
      <c r="I26" s="67"/>
      <c r="J26" s="67"/>
      <c r="K26" s="67"/>
      <c r="L26" s="67"/>
    </row>
    <row r="27" spans="2:12" x14ac:dyDescent="0.2">
      <c r="B27" s="2"/>
      <c r="C27" s="2"/>
      <c r="D27" s="2"/>
      <c r="E27" s="2"/>
      <c r="F27" s="2"/>
      <c r="G27" s="2"/>
      <c r="H27" s="2"/>
      <c r="I27" s="2"/>
      <c r="J27" s="2"/>
      <c r="K27" s="2"/>
      <c r="L27" s="2"/>
    </row>
    <row r="28" spans="2:12" ht="27" customHeight="1" x14ac:dyDescent="0.2">
      <c r="B28" s="111" t="s">
        <v>81</v>
      </c>
      <c r="C28" s="111"/>
      <c r="D28" s="111"/>
      <c r="E28" s="111"/>
      <c r="F28" s="111"/>
      <c r="G28" s="111"/>
      <c r="H28" s="111"/>
      <c r="I28" s="111"/>
      <c r="J28" s="111"/>
      <c r="K28" s="111"/>
      <c r="L28" s="111"/>
    </row>
    <row r="29" spans="2:12" x14ac:dyDescent="0.2">
      <c r="B29" s="2"/>
      <c r="C29" s="2"/>
      <c r="D29" s="2"/>
      <c r="E29" s="2"/>
      <c r="F29" s="2"/>
      <c r="G29" s="2"/>
      <c r="H29" s="2"/>
      <c r="I29" s="2"/>
      <c r="J29" s="2"/>
      <c r="K29" s="2"/>
      <c r="L29" s="2"/>
    </row>
    <row r="30" spans="2:12" x14ac:dyDescent="0.2">
      <c r="B30" s="90"/>
      <c r="C30" s="90"/>
      <c r="D30" s="90"/>
      <c r="E30" s="90"/>
      <c r="F30" s="90"/>
      <c r="G30" s="35"/>
      <c r="H30" s="35"/>
      <c r="I30" s="35"/>
      <c r="J30" s="35"/>
      <c r="K30" s="35"/>
      <c r="L30" s="35"/>
    </row>
    <row r="31" spans="2:12" ht="14.45" customHeight="1" x14ac:dyDescent="0.2">
      <c r="B31" s="95" t="s">
        <v>15</v>
      </c>
      <c r="C31" s="95"/>
      <c r="D31" s="95"/>
      <c r="E31" s="95"/>
      <c r="F31" s="110" t="s">
        <v>18</v>
      </c>
      <c r="G31" s="110"/>
      <c r="H31" s="110"/>
      <c r="I31" s="110"/>
      <c r="J31" s="110"/>
      <c r="K31" s="109" t="s">
        <v>17</v>
      </c>
      <c r="L31" s="109"/>
    </row>
    <row r="32" spans="2:12" ht="6" customHeight="1" x14ac:dyDescent="0.2"/>
  </sheetData>
  <sheetProtection formatCells="0"/>
  <mergeCells count="33">
    <mergeCell ref="B31:E31"/>
    <mergeCell ref="B8:F8"/>
    <mergeCell ref="G13:L13"/>
    <mergeCell ref="G16:L16"/>
    <mergeCell ref="G18:L18"/>
    <mergeCell ref="B22:L22"/>
    <mergeCell ref="B16:F16"/>
    <mergeCell ref="B17:F17"/>
    <mergeCell ref="B18:F18"/>
    <mergeCell ref="B14:F15"/>
    <mergeCell ref="K31:L31"/>
    <mergeCell ref="F31:J31"/>
    <mergeCell ref="B28:L28"/>
    <mergeCell ref="B19:F19"/>
    <mergeCell ref="B12:F12"/>
    <mergeCell ref="I15:L15"/>
    <mergeCell ref="B2:L2"/>
    <mergeCell ref="B5:L5"/>
    <mergeCell ref="B6:F6"/>
    <mergeCell ref="B7:F7"/>
    <mergeCell ref="G6:L6"/>
    <mergeCell ref="G7:L7"/>
    <mergeCell ref="G8:L8"/>
    <mergeCell ref="G19:L19"/>
    <mergeCell ref="B30:F30"/>
    <mergeCell ref="G9:L9"/>
    <mergeCell ref="G10:L10"/>
    <mergeCell ref="G11:L11"/>
    <mergeCell ref="G12:L12"/>
    <mergeCell ref="B9:F9"/>
    <mergeCell ref="B10:F10"/>
    <mergeCell ref="B11:F11"/>
    <mergeCell ref="B13:F13"/>
  </mergeCells>
  <dataValidations disablePrompts="1"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Einstellungen!$C$9:$C$10</xm:f>
          </x14:formula1>
          <xm:sqref>B24 B26 H14:H15 L14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zoomScalePageLayoutView="70" workbookViewId="0">
      <selection activeCell="B2" sqref="B2:I2"/>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2" customFormat="1" ht="18" customHeight="1" x14ac:dyDescent="0.25">
      <c r="B2" s="118" t="str">
        <f>"Checkliste "&amp;_RLV&amp;" Premiumstufe"</f>
        <v>Checkliste Mastschwein Premiumstufe</v>
      </c>
      <c r="C2" s="118"/>
      <c r="D2" s="118"/>
      <c r="E2" s="118"/>
      <c r="F2" s="118"/>
      <c r="G2" s="118"/>
      <c r="H2" s="118"/>
      <c r="I2" s="118"/>
    </row>
    <row r="3" spans="2:9" s="19" customFormat="1" ht="6" customHeight="1" x14ac:dyDescent="0.25">
      <c r="B3" s="17"/>
      <c r="C3" s="17"/>
      <c r="D3" s="17"/>
      <c r="E3" s="17"/>
      <c r="F3" s="18"/>
      <c r="G3" s="18"/>
      <c r="H3" s="18"/>
      <c r="I3" s="17"/>
    </row>
    <row r="4" spans="2:9" ht="27" customHeight="1" x14ac:dyDescent="0.25">
      <c r="B4" s="20" t="s">
        <v>19</v>
      </c>
      <c r="C4" s="122"/>
      <c r="D4" s="122"/>
      <c r="E4" s="122"/>
      <c r="F4" s="122"/>
      <c r="G4" s="122"/>
      <c r="H4" s="21"/>
      <c r="I4" s="52"/>
    </row>
    <row r="5" spans="2:9" ht="27" customHeight="1" x14ac:dyDescent="0.25">
      <c r="B5" s="121" t="s">
        <v>20</v>
      </c>
      <c r="C5" s="121"/>
      <c r="D5" s="121"/>
      <c r="E5" s="121"/>
      <c r="F5" s="121"/>
      <c r="G5" s="121"/>
      <c r="H5" s="121"/>
      <c r="I5" s="121"/>
    </row>
    <row r="6" spans="2:9" s="16" customFormat="1" ht="27" customHeight="1" x14ac:dyDescent="0.25">
      <c r="B6" s="5" t="s">
        <v>21</v>
      </c>
      <c r="C6" s="5" t="s">
        <v>62</v>
      </c>
      <c r="D6" s="126" t="s">
        <v>22</v>
      </c>
      <c r="E6" s="127"/>
      <c r="F6" s="4" t="s">
        <v>29</v>
      </c>
      <c r="G6" s="5" t="s">
        <v>24</v>
      </c>
      <c r="H6" s="5" t="s">
        <v>25</v>
      </c>
      <c r="I6" s="5" t="s">
        <v>82</v>
      </c>
    </row>
    <row r="7" spans="2:9" ht="56.1" customHeight="1" x14ac:dyDescent="0.25">
      <c r="B7" s="5">
        <v>1</v>
      </c>
      <c r="C7" s="1"/>
      <c r="D7" s="87"/>
      <c r="E7" s="89"/>
      <c r="F7" s="64"/>
      <c r="G7" s="70"/>
      <c r="H7" s="1"/>
      <c r="I7" s="1"/>
    </row>
    <row r="8" spans="2:9" ht="56.1" customHeight="1" x14ac:dyDescent="0.25">
      <c r="B8" s="5">
        <v>2</v>
      </c>
      <c r="C8" s="1"/>
      <c r="D8" s="87"/>
      <c r="E8" s="89"/>
      <c r="F8" s="65"/>
      <c r="G8" s="70"/>
      <c r="H8" s="1"/>
      <c r="I8" s="1"/>
    </row>
    <row r="9" spans="2:9" ht="56.1" customHeight="1" x14ac:dyDescent="0.25">
      <c r="B9" s="5">
        <v>3</v>
      </c>
      <c r="C9" s="1"/>
      <c r="D9" s="87"/>
      <c r="E9" s="89"/>
      <c r="F9" s="65"/>
      <c r="G9" s="70"/>
      <c r="H9" s="1"/>
      <c r="I9" s="1"/>
    </row>
    <row r="10" spans="2:9" ht="56.1" customHeight="1" x14ac:dyDescent="0.25">
      <c r="B10" s="5">
        <v>4</v>
      </c>
      <c r="C10" s="1"/>
      <c r="D10" s="87"/>
      <c r="E10" s="89"/>
      <c r="F10" s="65"/>
      <c r="G10" s="70"/>
      <c r="H10" s="1"/>
      <c r="I10" s="1"/>
    </row>
    <row r="11" spans="2:9" ht="56.1" customHeight="1" x14ac:dyDescent="0.25">
      <c r="B11" s="5">
        <v>5</v>
      </c>
      <c r="C11" s="1"/>
      <c r="D11" s="87"/>
      <c r="E11" s="89"/>
      <c r="F11" s="65"/>
      <c r="G11" s="70"/>
      <c r="H11" s="1"/>
      <c r="I11" s="1"/>
    </row>
    <row r="12" spans="2:9" ht="56.1" customHeight="1" x14ac:dyDescent="0.25">
      <c r="B12" s="5">
        <v>6</v>
      </c>
      <c r="C12" s="1"/>
      <c r="D12" s="87"/>
      <c r="E12" s="89"/>
      <c r="F12" s="65"/>
      <c r="G12" s="70"/>
      <c r="H12" s="1"/>
      <c r="I12" s="1"/>
    </row>
    <row r="13" spans="2:9" ht="56.1" customHeight="1" x14ac:dyDescent="0.25">
      <c r="B13" s="5">
        <v>7</v>
      </c>
      <c r="C13" s="1"/>
      <c r="D13" s="87"/>
      <c r="E13" s="89"/>
      <c r="F13" s="65"/>
      <c r="G13" s="70"/>
      <c r="H13" s="1"/>
      <c r="I13" s="1"/>
    </row>
    <row r="14" spans="2:9" ht="56.1" customHeight="1" x14ac:dyDescent="0.25">
      <c r="B14" s="5">
        <v>8</v>
      </c>
      <c r="C14" s="1"/>
      <c r="D14" s="87"/>
      <c r="E14" s="89"/>
      <c r="F14" s="65"/>
      <c r="G14" s="70"/>
      <c r="H14" s="1"/>
      <c r="I14" s="1"/>
    </row>
    <row r="15" spans="2:9" ht="56.1" customHeight="1" x14ac:dyDescent="0.25">
      <c r="B15" s="5">
        <v>9</v>
      </c>
      <c r="C15" s="1"/>
      <c r="D15" s="87"/>
      <c r="E15" s="89"/>
      <c r="F15" s="65"/>
      <c r="G15" s="70"/>
      <c r="H15" s="1"/>
      <c r="I15" s="1"/>
    </row>
    <row r="16" spans="2:9" ht="56.1" customHeight="1" x14ac:dyDescent="0.25">
      <c r="B16" s="5">
        <v>10</v>
      </c>
      <c r="C16" s="1"/>
      <c r="D16" s="87"/>
      <c r="E16" s="89"/>
      <c r="F16" s="65"/>
      <c r="G16" s="70"/>
      <c r="H16" s="1"/>
      <c r="I16" s="1"/>
    </row>
    <row r="17" spans="2:9" x14ac:dyDescent="0.25">
      <c r="B17" s="123" t="s">
        <v>83</v>
      </c>
      <c r="C17" s="123"/>
      <c r="D17" s="123"/>
      <c r="E17" s="123"/>
      <c r="F17" s="3"/>
      <c r="G17" s="20"/>
      <c r="H17" s="20"/>
      <c r="I17" s="20"/>
    </row>
    <row r="19" spans="2:9" ht="28.15" customHeight="1" x14ac:dyDescent="0.25">
      <c r="B19" s="124" t="s">
        <v>61</v>
      </c>
      <c r="C19" s="125"/>
      <c r="D19" s="125"/>
      <c r="E19" s="125"/>
      <c r="F19" s="125"/>
      <c r="G19" s="125"/>
      <c r="H19" s="125"/>
      <c r="I19" s="125"/>
    </row>
    <row r="22" spans="2:9" x14ac:dyDescent="0.25">
      <c r="B22" s="90"/>
      <c r="C22" s="90"/>
      <c r="D22" s="90"/>
      <c r="E22" s="22"/>
      <c r="F22" s="23"/>
      <c r="G22" s="22"/>
      <c r="H22" s="22"/>
      <c r="I22" s="22"/>
    </row>
    <row r="23" spans="2:9" x14ac:dyDescent="0.25">
      <c r="B23" s="119" t="s">
        <v>15</v>
      </c>
      <c r="C23" s="119"/>
      <c r="E23" s="120" t="s">
        <v>16</v>
      </c>
      <c r="F23" s="120"/>
      <c r="G23" s="120"/>
      <c r="H23" s="109" t="s">
        <v>17</v>
      </c>
      <c r="I23" s="109"/>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337" priority="1" operator="containsText" text="sAbw">
      <formula>NOT(ISERROR(SEARCH("sAbw",F7)))</formula>
    </cfRule>
    <cfRule type="containsText" dxfId="336" priority="2" operator="containsText" text="lAbw">
      <formula>NOT(ISERROR(SEARCH("lAbw",F7)))</formula>
    </cfRule>
    <cfRule type="containsText" dxfId="335"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YYYY&amp;C&amp;G&amp;R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92"/>
  <sheetViews>
    <sheetView zoomScale="80" zoomScaleNormal="80" zoomScaleSheetLayoutView="100" workbookViewId="0">
      <pane ySplit="7" topLeftCell="A19" activePane="bottomLeft" state="frozen"/>
      <selection pane="bottomLeft" activeCell="H86" sqref="H86"/>
    </sheetView>
  </sheetViews>
  <sheetFormatPr baseColWidth="10" defaultColWidth="8.85546875" defaultRowHeight="12.75" x14ac:dyDescent="0.2"/>
  <cols>
    <col min="1" max="1" width="1.140625" style="42" customWidth="1"/>
    <col min="2" max="2" width="8.7109375" style="156" customWidth="1"/>
    <col min="3" max="4" width="18.28515625" style="157" hidden="1" customWidth="1"/>
    <col min="5" max="5" width="12.7109375" style="158" customWidth="1"/>
    <col min="6" max="6" width="40.7109375" style="42" customWidth="1"/>
    <col min="7" max="7" width="39.42578125" style="42" customWidth="1"/>
    <col min="8" max="10" width="9.7109375" style="42" customWidth="1"/>
    <col min="11" max="11" width="10.28515625" style="42" customWidth="1"/>
    <col min="12" max="12" width="10.7109375" style="42" customWidth="1"/>
    <col min="13" max="13" width="52.7109375" style="42" customWidth="1"/>
    <col min="14" max="14" width="1.140625" style="42" customWidth="1"/>
    <col min="15" max="16384" width="8.85546875" style="42"/>
  </cols>
  <sheetData>
    <row r="1" spans="2:13" s="151" customFormat="1" ht="6" customHeight="1" x14ac:dyDescent="0.25">
      <c r="B1" s="149"/>
      <c r="C1" s="150"/>
      <c r="D1" s="150"/>
      <c r="G1" s="150"/>
    </row>
    <row r="2" spans="2:13" s="152" customFormat="1" ht="18" customHeight="1" x14ac:dyDescent="0.25">
      <c r="B2" s="93" t="str">
        <f>"Checkliste "&amp;_RLV&amp;" Premiumstufe"</f>
        <v>Checkliste Mastschwein Premiumstufe</v>
      </c>
      <c r="C2" s="93"/>
      <c r="D2" s="93"/>
      <c r="E2" s="93"/>
      <c r="F2" s="93"/>
      <c r="G2" s="93"/>
      <c r="H2" s="93"/>
      <c r="I2" s="93"/>
      <c r="J2" s="93"/>
      <c r="K2" s="93"/>
      <c r="L2" s="93"/>
      <c r="M2" s="93"/>
    </row>
    <row r="3" spans="2:13" s="153" customFormat="1" ht="26.1" customHeight="1" x14ac:dyDescent="0.25">
      <c r="B3" s="145" t="s">
        <v>226</v>
      </c>
      <c r="C3" s="146"/>
      <c r="D3" s="146"/>
      <c r="E3" s="146"/>
      <c r="F3" s="146"/>
      <c r="G3" s="146"/>
      <c r="H3" s="146"/>
      <c r="I3" s="146"/>
      <c r="J3" s="146"/>
      <c r="K3" s="146"/>
      <c r="L3" s="146"/>
      <c r="M3" s="146"/>
    </row>
    <row r="4" spans="2:13" s="151" customFormat="1" ht="27" customHeight="1" x14ac:dyDescent="0.25">
      <c r="B4" s="67" t="s">
        <v>19</v>
      </c>
      <c r="C4" s="159"/>
      <c r="D4" s="159"/>
      <c r="E4" s="159"/>
      <c r="F4" s="159"/>
      <c r="G4" s="159"/>
      <c r="H4" s="159"/>
      <c r="I4" s="159"/>
      <c r="J4" s="159"/>
      <c r="K4" s="159"/>
      <c r="L4" s="10"/>
      <c r="M4" s="160"/>
    </row>
    <row r="5" spans="2:13" ht="27" customHeight="1" x14ac:dyDescent="0.2">
      <c r="B5" s="121" t="s">
        <v>30</v>
      </c>
      <c r="C5" s="121"/>
      <c r="D5" s="121"/>
      <c r="E5" s="121"/>
      <c r="F5" s="121"/>
      <c r="G5" s="121"/>
      <c r="H5" s="121"/>
      <c r="I5" s="121"/>
      <c r="J5" s="121"/>
      <c r="K5" s="121"/>
      <c r="L5" s="121"/>
      <c r="M5" s="121"/>
    </row>
    <row r="6" spans="2:13" s="154" customFormat="1" ht="26.45" customHeight="1" x14ac:dyDescent="0.25">
      <c r="B6" s="131" t="s">
        <v>31</v>
      </c>
      <c r="C6" s="133" t="s">
        <v>44</v>
      </c>
      <c r="D6" s="133" t="s">
        <v>45</v>
      </c>
      <c r="E6" s="135" t="s">
        <v>32</v>
      </c>
      <c r="F6" s="133" t="s">
        <v>33</v>
      </c>
      <c r="G6" s="137" t="s">
        <v>34</v>
      </c>
      <c r="H6" s="139" t="s">
        <v>23</v>
      </c>
      <c r="I6" s="140"/>
      <c r="J6" s="140"/>
      <c r="K6" s="140"/>
      <c r="L6" s="141"/>
      <c r="M6" s="133" t="s">
        <v>77</v>
      </c>
    </row>
    <row r="7" spans="2:13" x14ac:dyDescent="0.2">
      <c r="B7" s="132"/>
      <c r="C7" s="134"/>
      <c r="D7" s="134"/>
      <c r="E7" s="136"/>
      <c r="F7" s="134"/>
      <c r="G7" s="138"/>
      <c r="H7" s="83" t="s">
        <v>37</v>
      </c>
      <c r="I7" s="83" t="s">
        <v>26</v>
      </c>
      <c r="J7" s="83" t="s">
        <v>27</v>
      </c>
      <c r="K7" s="83" t="s">
        <v>28</v>
      </c>
      <c r="L7" s="83" t="s">
        <v>233</v>
      </c>
      <c r="M7" s="134"/>
    </row>
    <row r="8" spans="2:13" s="155" customFormat="1" x14ac:dyDescent="0.2">
      <c r="B8" s="142" t="s">
        <v>64</v>
      </c>
      <c r="C8" s="143"/>
      <c r="D8" s="143"/>
      <c r="E8" s="143"/>
      <c r="F8" s="143"/>
      <c r="G8" s="143"/>
      <c r="H8" s="143"/>
      <c r="I8" s="143"/>
      <c r="J8" s="143"/>
      <c r="K8" s="143"/>
      <c r="L8" s="143"/>
      <c r="M8" s="144"/>
    </row>
    <row r="9" spans="2:13" ht="25.5" hidden="1" x14ac:dyDescent="0.2">
      <c r="B9" s="39" t="s">
        <v>31</v>
      </c>
      <c r="C9" s="40" t="s">
        <v>44</v>
      </c>
      <c r="D9" s="40" t="s">
        <v>45</v>
      </c>
      <c r="E9" s="43" t="s">
        <v>32</v>
      </c>
      <c r="F9" s="44" t="s">
        <v>33</v>
      </c>
      <c r="G9" s="27" t="s">
        <v>34</v>
      </c>
      <c r="H9" s="28" t="s">
        <v>23</v>
      </c>
      <c r="I9" s="28" t="s">
        <v>39</v>
      </c>
      <c r="J9" s="28" t="s">
        <v>40</v>
      </c>
      <c r="K9" s="28" t="s">
        <v>41</v>
      </c>
      <c r="L9" s="28" t="s">
        <v>42</v>
      </c>
      <c r="M9" s="29" t="s">
        <v>35</v>
      </c>
    </row>
    <row r="10" spans="2:13" s="54" customFormat="1" ht="60" customHeight="1" x14ac:dyDescent="0.2">
      <c r="B10" s="161" t="str">
        <f>CONCATENATE("1.",Prüfkriterien_1[[#This Row],[Hilfsspalte_Num]])</f>
        <v>1.1</v>
      </c>
      <c r="C10" s="162">
        <f>ROW()-ROW(Prüfkriterien_1[[#Headers],[Hilfsspalte_Kom]])</f>
        <v>1</v>
      </c>
      <c r="D10" s="163">
        <f>(Prüfkriterien_1[Hilfsspalte_Num]+10)/10</f>
        <v>1.1000000000000001</v>
      </c>
      <c r="E10" s="164" t="s">
        <v>103</v>
      </c>
      <c r="F10" s="37" t="s">
        <v>95</v>
      </c>
      <c r="G10" s="38" t="s">
        <v>99</v>
      </c>
      <c r="H10" s="33" t="s">
        <v>63</v>
      </c>
      <c r="I10" s="33" t="s">
        <v>36</v>
      </c>
      <c r="J10" s="33" t="s">
        <v>36</v>
      </c>
      <c r="K10" s="33"/>
      <c r="L10" s="33" t="s">
        <v>36</v>
      </c>
      <c r="M10" s="44"/>
    </row>
    <row r="11" spans="2:13" s="54" customFormat="1" ht="79.900000000000006" customHeight="1" x14ac:dyDescent="0.2">
      <c r="B11" s="161" t="str">
        <f>CONCATENATE("1.",Prüfkriterien_1[[#This Row],[Hilfsspalte_Num]])</f>
        <v>1.2</v>
      </c>
      <c r="C11" s="162">
        <f>ROW()-ROW(Prüfkriterien_1[[#Headers],[Hilfsspalte_Kom]])</f>
        <v>2</v>
      </c>
      <c r="D11" s="163">
        <f>(Prüfkriterien_1[Hilfsspalte_Num]+10)/10</f>
        <v>1.2</v>
      </c>
      <c r="E11" s="164" t="s">
        <v>104</v>
      </c>
      <c r="F11" s="37" t="s">
        <v>100</v>
      </c>
      <c r="G11" s="38" t="s">
        <v>93</v>
      </c>
      <c r="H11" s="33"/>
      <c r="I11" s="33" t="s">
        <v>36</v>
      </c>
      <c r="J11" s="33" t="s">
        <v>36</v>
      </c>
      <c r="K11" s="33"/>
      <c r="L11" s="33" t="s">
        <v>36</v>
      </c>
      <c r="M11" s="44"/>
    </row>
    <row r="12" spans="2:13" s="54" customFormat="1" ht="60" customHeight="1" x14ac:dyDescent="0.2">
      <c r="B12" s="161" t="str">
        <f>CONCATENATE("1.",Prüfkriterien_1[[#This Row],[Hilfsspalte_Num]])</f>
        <v>1.3</v>
      </c>
      <c r="C12" s="162">
        <f>ROW()-ROW(Prüfkriterien_1[[#Headers],[Hilfsspalte_Kom]])</f>
        <v>3</v>
      </c>
      <c r="D12" s="163">
        <f>(Prüfkriterien_1[Hilfsspalte_Num]+10)/10</f>
        <v>1.3</v>
      </c>
      <c r="E12" s="164"/>
      <c r="F12" s="37" t="s">
        <v>96</v>
      </c>
      <c r="G12" s="38" t="s">
        <v>101</v>
      </c>
      <c r="H12" s="33"/>
      <c r="I12" s="33"/>
      <c r="J12" s="33"/>
      <c r="K12" s="33"/>
      <c r="L12" s="33"/>
      <c r="M12" s="44"/>
    </row>
    <row r="13" spans="2:13" s="54" customFormat="1" ht="70.150000000000006" customHeight="1" x14ac:dyDescent="0.2">
      <c r="B13" s="165" t="str">
        <f>CONCATENATE("1.",Prüfkriterien_1[[#This Row],[Hilfsspalte_Num]])</f>
        <v>1.4</v>
      </c>
      <c r="C13" s="166">
        <f>ROW()-ROW(Prüfkriterien_1[[#Headers],[Hilfsspalte_Kom]])</f>
        <v>4</v>
      </c>
      <c r="D13" s="167">
        <f>(Prüfkriterien_1[Hilfsspalte_Num]+10)/10</f>
        <v>1.4</v>
      </c>
      <c r="E13" s="164" t="s">
        <v>105</v>
      </c>
      <c r="F13" s="168" t="s">
        <v>97</v>
      </c>
      <c r="G13" s="38" t="s">
        <v>107</v>
      </c>
      <c r="H13" s="56"/>
      <c r="I13" s="57"/>
      <c r="J13" s="57"/>
      <c r="K13" s="57"/>
      <c r="L13" s="57"/>
      <c r="M13" s="55"/>
    </row>
    <row r="14" spans="2:13" s="54" customFormat="1" ht="55.15" customHeight="1" x14ac:dyDescent="0.2">
      <c r="B14" s="165" t="str">
        <f>CONCATENATE("1.",Prüfkriterien_1[[#This Row],[Hilfsspalte_Num]])</f>
        <v>1.5</v>
      </c>
      <c r="C14" s="166">
        <f>ROW()-ROW(Prüfkriterien_1[[#Headers],[Hilfsspalte_Kom]])</f>
        <v>5</v>
      </c>
      <c r="D14" s="167">
        <f>(Prüfkriterien_1[Hilfsspalte_Num]+10)/10</f>
        <v>1.5</v>
      </c>
      <c r="E14" s="164" t="s">
        <v>106</v>
      </c>
      <c r="F14" s="37" t="s">
        <v>98</v>
      </c>
      <c r="G14" s="38" t="s">
        <v>234</v>
      </c>
      <c r="H14" s="56"/>
      <c r="I14" s="57"/>
      <c r="J14" s="57"/>
      <c r="K14" s="57"/>
      <c r="L14" s="57"/>
      <c r="M14" s="79"/>
    </row>
    <row r="15" spans="2:13" s="54" customFormat="1" ht="96" customHeight="1" x14ac:dyDescent="0.2">
      <c r="B15" s="169" t="str">
        <f>CONCATENATE("1.",Prüfkriterien_1[[#This Row],[Hilfsspalte_Num]])</f>
        <v>1.6</v>
      </c>
      <c r="C15" s="170">
        <f>ROW()-ROW(Prüfkriterien_1[[#Headers],[Hilfsspalte_Kom]])</f>
        <v>6</v>
      </c>
      <c r="D15" s="171">
        <f>(Prüfkriterien_1[Hilfsspalte_Num]+10)/10</f>
        <v>1.6</v>
      </c>
      <c r="E15" s="36" t="s">
        <v>108</v>
      </c>
      <c r="F15" s="37" t="s">
        <v>109</v>
      </c>
      <c r="G15" s="172" t="s">
        <v>240</v>
      </c>
      <c r="H15" s="81"/>
      <c r="I15" s="82"/>
      <c r="J15" s="82"/>
      <c r="K15" s="82"/>
      <c r="L15" s="82"/>
      <c r="M15" s="80"/>
    </row>
    <row r="16" spans="2:13" s="54" customFormat="1" ht="93" customHeight="1" x14ac:dyDescent="0.2">
      <c r="B16" s="173" t="str">
        <f>CONCATENATE("1.",Prüfkriterien_1[[#This Row],[Hilfsspalte_Num]])</f>
        <v>1.7</v>
      </c>
      <c r="C16" s="30">
        <f>ROW()-ROW(Prüfkriterien_1[[#Headers],[Hilfsspalte_Kom]])</f>
        <v>7</v>
      </c>
      <c r="D16" s="174">
        <f>(Prüfkriterien_1[Hilfsspalte_Num]+10)/10</f>
        <v>1.7</v>
      </c>
      <c r="E16" s="36" t="s">
        <v>108</v>
      </c>
      <c r="F16" s="175" t="s">
        <v>241</v>
      </c>
      <c r="G16" s="176" t="s">
        <v>239</v>
      </c>
      <c r="H16" s="28"/>
      <c r="I16" s="33"/>
      <c r="J16" s="33"/>
      <c r="K16" s="33"/>
      <c r="L16" s="33"/>
      <c r="M16" s="79"/>
    </row>
    <row r="17" spans="2:13" s="54" customFormat="1" ht="126" customHeight="1" x14ac:dyDescent="0.2">
      <c r="B17" s="173" t="str">
        <f>CONCATENATE("1.",Prüfkriterien_1[[#This Row],[Hilfsspalte_Num]])</f>
        <v>1.8</v>
      </c>
      <c r="C17" s="30">
        <f>ROW()-ROW(Prüfkriterien_1[[#Headers],[Hilfsspalte_Kom]])</f>
        <v>8</v>
      </c>
      <c r="D17" s="174">
        <f>(Prüfkriterien_1[Hilfsspalte_Num]+10)/10</f>
        <v>1.8</v>
      </c>
      <c r="E17" s="36" t="s">
        <v>110</v>
      </c>
      <c r="F17" s="37" t="s">
        <v>111</v>
      </c>
      <c r="G17" s="38" t="s">
        <v>112</v>
      </c>
      <c r="H17" s="28"/>
      <c r="I17" s="33"/>
      <c r="J17" s="33"/>
      <c r="K17" s="33"/>
      <c r="L17" s="33"/>
      <c r="M17" s="44"/>
    </row>
    <row r="18" spans="2:13" s="54" customFormat="1" ht="64.900000000000006" customHeight="1" x14ac:dyDescent="0.2">
      <c r="B18" s="173" t="str">
        <f>CONCATENATE("1.",Prüfkriterien_1[[#This Row],[Hilfsspalte_Num]])</f>
        <v>1.9</v>
      </c>
      <c r="C18" s="30">
        <f>ROW()-ROW(Prüfkriterien_1[[#Headers],[Hilfsspalte_Kom]])</f>
        <v>9</v>
      </c>
      <c r="D18" s="174">
        <f>(Prüfkriterien_1[Hilfsspalte_Num]+10)/10</f>
        <v>1.9</v>
      </c>
      <c r="E18" s="36" t="s">
        <v>110</v>
      </c>
      <c r="F18" s="37" t="s">
        <v>227</v>
      </c>
      <c r="G18" s="38" t="s">
        <v>228</v>
      </c>
      <c r="H18" s="28"/>
      <c r="I18" s="33"/>
      <c r="J18" s="33"/>
      <c r="K18" s="33"/>
      <c r="L18" s="33"/>
      <c r="M18" s="44"/>
    </row>
    <row r="19" spans="2:13" s="54" customFormat="1" ht="64.900000000000006" customHeight="1" x14ac:dyDescent="0.2">
      <c r="B19" s="173" t="str">
        <f>CONCATENATE("1.",Prüfkriterien_1[[#This Row],[Hilfsspalte_Num]])</f>
        <v>1.10</v>
      </c>
      <c r="C19" s="30">
        <f>ROW()-ROW(Prüfkriterien_1[[#Headers],[Hilfsspalte_Kom]])</f>
        <v>10</v>
      </c>
      <c r="D19" s="174">
        <f>(Prüfkriterien_1[Hilfsspalte_Num]+10)/10</f>
        <v>2</v>
      </c>
      <c r="E19" s="36" t="s">
        <v>110</v>
      </c>
      <c r="F19" s="37" t="s">
        <v>113</v>
      </c>
      <c r="G19" s="38" t="s">
        <v>228</v>
      </c>
      <c r="H19" s="28"/>
      <c r="I19" s="33"/>
      <c r="J19" s="33"/>
      <c r="K19" s="33"/>
      <c r="L19" s="33"/>
      <c r="M19" s="44"/>
    </row>
    <row r="20" spans="2:13" s="54" customFormat="1" ht="55.15" customHeight="1" x14ac:dyDescent="0.2">
      <c r="B20" s="173" t="str">
        <f>CONCATENATE("1.",Prüfkriterien_1[[#This Row],[Hilfsspalte_Num]])</f>
        <v>1.11</v>
      </c>
      <c r="C20" s="30">
        <f>ROW()-ROW(Prüfkriterien_1[[#Headers],[Hilfsspalte_Kom]])</f>
        <v>11</v>
      </c>
      <c r="D20" s="174">
        <f>(Prüfkriterien_1[Hilfsspalte_Num]+10)/10</f>
        <v>2.1</v>
      </c>
      <c r="E20" s="36" t="s">
        <v>114</v>
      </c>
      <c r="F20" s="37" t="s">
        <v>115</v>
      </c>
      <c r="G20" s="38"/>
      <c r="H20" s="28"/>
      <c r="I20" s="33"/>
      <c r="J20" s="33"/>
      <c r="K20" s="33"/>
      <c r="L20" s="33"/>
      <c r="M20" s="44"/>
    </row>
    <row r="21" spans="2:13" s="54" customFormat="1" ht="116.25" customHeight="1" x14ac:dyDescent="0.2">
      <c r="B21" s="173" t="str">
        <f>CONCATENATE("1.",Prüfkriterien_1[[#This Row],[Hilfsspalte_Num]])</f>
        <v>1.12</v>
      </c>
      <c r="C21" s="30">
        <f>ROW()-ROW(Prüfkriterien_1[[#Headers],[Hilfsspalte_Kom]])</f>
        <v>12</v>
      </c>
      <c r="D21" s="174">
        <f>(Prüfkriterien_1[Hilfsspalte_Num]+10)/10</f>
        <v>2.2000000000000002</v>
      </c>
      <c r="E21" s="36" t="s">
        <v>114</v>
      </c>
      <c r="F21" s="37" t="s">
        <v>117</v>
      </c>
      <c r="G21" s="38" t="s">
        <v>242</v>
      </c>
      <c r="H21" s="28"/>
      <c r="I21" s="33"/>
      <c r="J21" s="33"/>
      <c r="K21" s="33"/>
      <c r="L21" s="33"/>
      <c r="M21" s="79"/>
    </row>
    <row r="22" spans="2:13" s="54" customFormat="1" ht="215.45" customHeight="1" x14ac:dyDescent="0.2">
      <c r="B22" s="173" t="str">
        <f>CONCATENATE("1.",Prüfkriterien_1[[#This Row],[Hilfsspalte_Num]])</f>
        <v>1.13</v>
      </c>
      <c r="C22" s="30">
        <f>ROW()-ROW(Prüfkriterien_1[[#Headers],[Hilfsspalte_Kom]])</f>
        <v>13</v>
      </c>
      <c r="D22" s="174">
        <f>(Prüfkriterien_1[Hilfsspalte_Num]+10)/10</f>
        <v>2.2999999999999998</v>
      </c>
      <c r="E22" s="36" t="s">
        <v>114</v>
      </c>
      <c r="F22" s="37" t="s">
        <v>243</v>
      </c>
      <c r="G22" s="38" t="s">
        <v>262</v>
      </c>
      <c r="H22" s="28"/>
      <c r="I22" s="33"/>
      <c r="J22" s="33"/>
      <c r="K22" s="33"/>
      <c r="L22" s="33"/>
      <c r="M22" s="79"/>
    </row>
    <row r="23" spans="2:13" s="54" customFormat="1" ht="70.150000000000006" customHeight="1" x14ac:dyDescent="0.2">
      <c r="B23" s="177" t="str">
        <f>CONCATENATE("1.",Prüfkriterien_1[[#This Row],[Hilfsspalte_Num]])</f>
        <v>1.14</v>
      </c>
      <c r="C23" s="178">
        <f>ROW()-ROW(Prüfkriterien_1[[#Headers],[Hilfsspalte_Kom]])</f>
        <v>14</v>
      </c>
      <c r="D23" s="179">
        <f>(Prüfkriterien_1[Hilfsspalte_Num]+10)/10</f>
        <v>2.4</v>
      </c>
      <c r="E23" s="36" t="s">
        <v>214</v>
      </c>
      <c r="F23" s="37" t="s">
        <v>118</v>
      </c>
      <c r="G23" s="38" t="s">
        <v>116</v>
      </c>
      <c r="H23" s="73"/>
      <c r="I23" s="74"/>
      <c r="J23" s="74"/>
      <c r="K23" s="74"/>
      <c r="L23" s="74"/>
      <c r="M23" s="72"/>
    </row>
    <row r="24" spans="2:13" s="54" customFormat="1" ht="166.15" customHeight="1" x14ac:dyDescent="0.2">
      <c r="B24" s="177" t="str">
        <f>CONCATENATE("1.",Prüfkriterien_1[[#This Row],[Hilfsspalte_Num]])</f>
        <v>1.15</v>
      </c>
      <c r="C24" s="178">
        <f>ROW()-ROW(Prüfkriterien_1[[#Headers],[Hilfsspalte_Kom]])</f>
        <v>15</v>
      </c>
      <c r="D24" s="179">
        <f>(Prüfkriterien_1[Hilfsspalte_Num]+10)/10</f>
        <v>2.5</v>
      </c>
      <c r="E24" s="36" t="s">
        <v>214</v>
      </c>
      <c r="F24" s="37" t="s">
        <v>119</v>
      </c>
      <c r="G24" s="38" t="s">
        <v>244</v>
      </c>
      <c r="H24" s="73"/>
      <c r="I24" s="74" t="s">
        <v>36</v>
      </c>
      <c r="J24" s="74" t="s">
        <v>36</v>
      </c>
      <c r="K24" s="74"/>
      <c r="L24" s="74"/>
      <c r="M24" s="79"/>
    </row>
    <row r="25" spans="2:13" s="54" customFormat="1" ht="55.15" customHeight="1" x14ac:dyDescent="0.2">
      <c r="B25" s="161" t="str">
        <f>CONCATENATE("1.",Prüfkriterien_1[[#This Row],[Hilfsspalte_Num]])</f>
        <v>1.16</v>
      </c>
      <c r="C25" s="162">
        <f>ROW()-ROW(Prüfkriterien_1[[#Headers],[Hilfsspalte_Kom]])</f>
        <v>16</v>
      </c>
      <c r="D25" s="163">
        <f>(Prüfkriterien_1[Hilfsspalte_Num]+10)/10</f>
        <v>2.6</v>
      </c>
      <c r="E25" s="36" t="s">
        <v>214</v>
      </c>
      <c r="F25" s="37" t="s">
        <v>120</v>
      </c>
      <c r="G25" s="38" t="s">
        <v>207</v>
      </c>
      <c r="H25" s="33"/>
      <c r="I25" s="33" t="s">
        <v>36</v>
      </c>
      <c r="J25" s="33" t="s">
        <v>36</v>
      </c>
      <c r="K25" s="33"/>
      <c r="L25" s="33"/>
      <c r="M25" s="44"/>
    </row>
    <row r="26" spans="2:13" x14ac:dyDescent="0.2">
      <c r="B26" s="180" t="s">
        <v>121</v>
      </c>
      <c r="C26" s="180"/>
      <c r="D26" s="180"/>
      <c r="E26" s="180"/>
      <c r="F26" s="180"/>
      <c r="G26" s="180"/>
      <c r="H26" s="180"/>
      <c r="I26" s="180"/>
      <c r="J26" s="180"/>
      <c r="K26" s="180"/>
      <c r="L26" s="180"/>
      <c r="M26" s="180"/>
    </row>
    <row r="27" spans="2:13" s="45" customFormat="1" hidden="1" x14ac:dyDescent="0.2">
      <c r="B27" s="39" t="s">
        <v>39</v>
      </c>
      <c r="C27" s="40" t="s">
        <v>40</v>
      </c>
      <c r="D27" s="40" t="s">
        <v>41</v>
      </c>
      <c r="E27" s="26" t="s">
        <v>42</v>
      </c>
      <c r="F27" s="27" t="s">
        <v>43</v>
      </c>
      <c r="G27" s="27" t="s">
        <v>46</v>
      </c>
      <c r="H27" s="28" t="s">
        <v>47</v>
      </c>
      <c r="I27" s="28" t="s">
        <v>48</v>
      </c>
      <c r="J27" s="28" t="s">
        <v>49</v>
      </c>
      <c r="K27" s="28" t="s">
        <v>50</v>
      </c>
      <c r="L27" s="28" t="s">
        <v>51</v>
      </c>
      <c r="M27" s="29" t="s">
        <v>52</v>
      </c>
    </row>
    <row r="28" spans="2:13" s="45" customFormat="1" ht="128.44999999999999" customHeight="1" x14ac:dyDescent="0.2">
      <c r="B28" s="25" t="str">
        <f>CONCATENATE("2.",Prüfkriterien_2[[#This Row],[Spalte2]])</f>
        <v>2.1</v>
      </c>
      <c r="C28" s="30">
        <f>ROW()-ROW(Prüfkriterien_2[[#Headers],[Spalte3]])</f>
        <v>1</v>
      </c>
      <c r="D28" s="174">
        <f>(Prüfkriterien_2[[#This Row],[Spalte2]]+20)/10</f>
        <v>2.1</v>
      </c>
      <c r="E28" s="181" t="s">
        <v>122</v>
      </c>
      <c r="F28" s="182" t="s">
        <v>123</v>
      </c>
      <c r="G28" s="182" t="s">
        <v>124</v>
      </c>
      <c r="H28" s="57"/>
      <c r="I28" s="57"/>
      <c r="J28" s="57"/>
      <c r="K28" s="57"/>
      <c r="L28" s="57"/>
      <c r="M28" s="44"/>
    </row>
    <row r="29" spans="2:13" s="45" customFormat="1" ht="70.900000000000006" customHeight="1" x14ac:dyDescent="0.2">
      <c r="B29" s="183" t="str">
        <f>CONCATENATE("2.",Prüfkriterien_2[[#This Row],[Spalte2]])</f>
        <v>2.2</v>
      </c>
      <c r="C29" s="30">
        <f>ROW()-ROW(Prüfkriterien_2[[#Headers],[Spalte3]])</f>
        <v>2</v>
      </c>
      <c r="D29" s="174">
        <f>(Prüfkriterien_2[[#This Row],[Spalte2]]+20)/10</f>
        <v>2.2000000000000002</v>
      </c>
      <c r="E29" s="184" t="s">
        <v>125</v>
      </c>
      <c r="F29" s="38" t="s">
        <v>126</v>
      </c>
      <c r="G29" s="38" t="s">
        <v>229</v>
      </c>
      <c r="H29" s="57"/>
      <c r="I29" s="57"/>
      <c r="J29" s="57"/>
      <c r="K29" s="57"/>
      <c r="L29" s="57"/>
      <c r="M29" s="71"/>
    </row>
    <row r="30" spans="2:13" s="45" customFormat="1" ht="108" customHeight="1" x14ac:dyDescent="0.2">
      <c r="B30" s="183" t="str">
        <f>CONCATENATE("2.",Prüfkriterien_2[[#This Row],[Spalte2]])</f>
        <v>2.3</v>
      </c>
      <c r="C30" s="30">
        <f>ROW()-ROW(Prüfkriterien_2[[#Headers],[Spalte3]])</f>
        <v>3</v>
      </c>
      <c r="D30" s="174">
        <f>(Prüfkriterien_2[[#This Row],[Spalte2]]+20)/10</f>
        <v>2.2999999999999998</v>
      </c>
      <c r="E30" s="184" t="s">
        <v>125</v>
      </c>
      <c r="F30" s="38" t="s">
        <v>127</v>
      </c>
      <c r="G30" s="38" t="s">
        <v>128</v>
      </c>
      <c r="H30" s="57"/>
      <c r="I30" s="57"/>
      <c r="J30" s="57"/>
      <c r="K30" s="57"/>
      <c r="L30" s="57"/>
      <c r="M30" s="71"/>
    </row>
    <row r="31" spans="2:13" s="45" customFormat="1" ht="118.15" customHeight="1" x14ac:dyDescent="0.2">
      <c r="B31" s="183" t="str">
        <f>CONCATENATE("2.",Prüfkriterien_2[[#This Row],[Spalte2]])</f>
        <v>2.4</v>
      </c>
      <c r="C31" s="30">
        <f>ROW()-ROW(Prüfkriterien_2[[#Headers],[Spalte3]])</f>
        <v>4</v>
      </c>
      <c r="D31" s="174">
        <f>(Prüfkriterien_2[[#This Row],[Spalte2]]+20)/10</f>
        <v>2.4</v>
      </c>
      <c r="E31" s="184" t="s">
        <v>129</v>
      </c>
      <c r="F31" s="38" t="s">
        <v>235</v>
      </c>
      <c r="G31" s="38" t="s">
        <v>130</v>
      </c>
      <c r="H31" s="57"/>
      <c r="I31" s="57"/>
      <c r="J31" s="57"/>
      <c r="K31" s="57"/>
      <c r="L31" s="57"/>
      <c r="M31" s="79"/>
    </row>
    <row r="32" spans="2:13" s="45" customFormat="1" hidden="1" x14ac:dyDescent="0.2">
      <c r="B32" s="48" t="str">
        <f>CONCATENATE("2.",Prüfkriterien_2[[#This Row],[Spalte2]])</f>
        <v>2.5</v>
      </c>
      <c r="C32" s="40">
        <f>ROW()-ROW(Prüfkriterien_2[[#Headers],[Spalte3]])</f>
        <v>5</v>
      </c>
      <c r="D32" s="41">
        <f>(Prüfkriterien_2[[#This Row],[Spalte2]]+20)/10</f>
        <v>2.5</v>
      </c>
      <c r="E32" s="50"/>
      <c r="F32" s="51"/>
      <c r="G32" s="51"/>
      <c r="H32" s="57"/>
      <c r="I32" s="57"/>
      <c r="J32" s="57"/>
      <c r="K32" s="57"/>
      <c r="L32" s="57"/>
      <c r="M32" s="71"/>
    </row>
    <row r="33" spans="2:13" x14ac:dyDescent="0.2">
      <c r="B33" s="185" t="s">
        <v>131</v>
      </c>
      <c r="C33" s="186"/>
      <c r="D33" s="186"/>
      <c r="E33" s="186"/>
      <c r="F33" s="186"/>
      <c r="G33" s="186"/>
      <c r="H33" s="186"/>
      <c r="I33" s="186"/>
      <c r="J33" s="186"/>
      <c r="K33" s="186"/>
      <c r="L33" s="186"/>
      <c r="M33" s="187"/>
    </row>
    <row r="34" spans="2:13" s="45" customFormat="1" hidden="1" x14ac:dyDescent="0.2">
      <c r="B34" s="39" t="s">
        <v>39</v>
      </c>
      <c r="C34" s="40" t="s">
        <v>40</v>
      </c>
      <c r="D34" s="40" t="s">
        <v>41</v>
      </c>
      <c r="E34" s="26" t="s">
        <v>42</v>
      </c>
      <c r="F34" s="27" t="s">
        <v>43</v>
      </c>
      <c r="G34" s="27" t="s">
        <v>46</v>
      </c>
      <c r="H34" s="28" t="s">
        <v>47</v>
      </c>
      <c r="I34" s="28" t="s">
        <v>48</v>
      </c>
      <c r="J34" s="28" t="s">
        <v>49</v>
      </c>
      <c r="K34" s="28" t="s">
        <v>50</v>
      </c>
      <c r="L34" s="28" t="s">
        <v>51</v>
      </c>
      <c r="M34" s="29" t="s">
        <v>52</v>
      </c>
    </row>
    <row r="35" spans="2:13" s="45" customFormat="1" ht="79.900000000000006" customHeight="1" x14ac:dyDescent="0.2">
      <c r="B35" s="25" t="str">
        <f>CONCATENATE("3.",Prüfkriterien_3[[#This Row],[Spalte2]])</f>
        <v>3.1</v>
      </c>
      <c r="C35" s="30">
        <f>ROW()-ROW(Prüfkriterien_3[[#Headers],[Spalte3]])</f>
        <v>1</v>
      </c>
      <c r="D35" s="30">
        <f>(Prüfkriterien_3[[#This Row],[Spalte2]]+30)/10</f>
        <v>3.1</v>
      </c>
      <c r="E35" s="181" t="s">
        <v>132</v>
      </c>
      <c r="F35" s="182" t="s">
        <v>263</v>
      </c>
      <c r="G35" s="182" t="s">
        <v>208</v>
      </c>
      <c r="H35" s="57"/>
      <c r="I35" s="57" t="s">
        <v>36</v>
      </c>
      <c r="J35" s="57" t="s">
        <v>36</v>
      </c>
      <c r="K35" s="57"/>
      <c r="L35" s="57"/>
      <c r="M35" s="44"/>
    </row>
    <row r="36" spans="2:13" s="45" customFormat="1" ht="150" customHeight="1" x14ac:dyDescent="0.2">
      <c r="B36" s="183" t="str">
        <f>CONCATENATE("3.",Prüfkriterien_3[[#This Row],[Spalte2]])</f>
        <v>3.2</v>
      </c>
      <c r="C36" s="188">
        <f>ROW()-ROW(Prüfkriterien_3[[#Headers],[Spalte3]])</f>
        <v>2</v>
      </c>
      <c r="D36" s="188">
        <f>(Prüfkriterien_3[[#This Row],[Spalte2]]+30)/10</f>
        <v>3.2</v>
      </c>
      <c r="E36" s="184" t="s">
        <v>132</v>
      </c>
      <c r="F36" s="38" t="s">
        <v>133</v>
      </c>
      <c r="G36" s="38" t="s">
        <v>245</v>
      </c>
      <c r="H36" s="57"/>
      <c r="I36" s="57"/>
      <c r="J36" s="57"/>
      <c r="K36" s="57"/>
      <c r="L36" s="57"/>
      <c r="M36" s="79"/>
    </row>
    <row r="37" spans="2:13" s="45" customFormat="1" ht="60" customHeight="1" x14ac:dyDescent="0.2">
      <c r="B37" s="183" t="str">
        <f>CONCATENATE("3.",Prüfkriterien_3[[#This Row],[Spalte2]])</f>
        <v>3.3</v>
      </c>
      <c r="C37" s="188">
        <f>ROW()-ROW(Prüfkriterien_3[[#Headers],[Spalte3]])</f>
        <v>3</v>
      </c>
      <c r="D37" s="188">
        <f>(Prüfkriterien_3[[#This Row],[Spalte2]]+30)/10</f>
        <v>3.3</v>
      </c>
      <c r="E37" s="184" t="s">
        <v>132</v>
      </c>
      <c r="F37" s="38" t="s">
        <v>134</v>
      </c>
      <c r="G37" s="38" t="s">
        <v>209</v>
      </c>
      <c r="H37" s="57"/>
      <c r="I37" s="57" t="s">
        <v>36</v>
      </c>
      <c r="J37" s="57" t="s">
        <v>36</v>
      </c>
      <c r="K37" s="57"/>
      <c r="L37" s="57"/>
      <c r="M37" s="71"/>
    </row>
    <row r="38" spans="2:13" s="45" customFormat="1" ht="55.15" customHeight="1" x14ac:dyDescent="0.2">
      <c r="B38" s="183" t="str">
        <f>CONCATENATE("3.",Prüfkriterien_3[[#This Row],[Spalte2]])</f>
        <v>3.4</v>
      </c>
      <c r="C38" s="188">
        <f>ROW()-ROW(Prüfkriterien_3[[#Headers],[Spalte3]])</f>
        <v>4</v>
      </c>
      <c r="D38" s="188">
        <f>(Prüfkriterien_3[[#This Row],[Spalte2]]+30)/10</f>
        <v>3.4</v>
      </c>
      <c r="E38" s="184" t="s">
        <v>132</v>
      </c>
      <c r="F38" s="38" t="s">
        <v>135</v>
      </c>
      <c r="G38" s="38" t="s">
        <v>246</v>
      </c>
      <c r="H38" s="57"/>
      <c r="I38" s="57" t="s">
        <v>36</v>
      </c>
      <c r="J38" s="57" t="s">
        <v>36</v>
      </c>
      <c r="K38" s="57"/>
      <c r="L38" s="57"/>
      <c r="M38" s="79"/>
    </row>
    <row r="39" spans="2:13" s="45" customFormat="1" hidden="1" x14ac:dyDescent="0.2">
      <c r="B39" s="48" t="str">
        <f>CONCATENATE("3.",Prüfkriterien_3[[#This Row],[Spalte2]])</f>
        <v>3.5</v>
      </c>
      <c r="C39" s="49">
        <f>ROW()-ROW(Prüfkriterien_3[[#Headers],[Spalte3]])</f>
        <v>5</v>
      </c>
      <c r="D39" s="49">
        <f>(Prüfkriterien_3[[#This Row],[Spalte2]]+30)/10</f>
        <v>3.5</v>
      </c>
      <c r="E39" s="50"/>
      <c r="F39" s="51"/>
      <c r="G39" s="51"/>
      <c r="H39" s="57"/>
      <c r="I39" s="57"/>
      <c r="J39" s="57"/>
      <c r="K39" s="57"/>
      <c r="L39" s="57"/>
      <c r="M39" s="71"/>
    </row>
    <row r="40" spans="2:13" x14ac:dyDescent="0.2">
      <c r="B40" s="185" t="s">
        <v>136</v>
      </c>
      <c r="C40" s="186"/>
      <c r="D40" s="186"/>
      <c r="E40" s="186"/>
      <c r="F40" s="186"/>
      <c r="G40" s="186"/>
      <c r="H40" s="186"/>
      <c r="I40" s="186"/>
      <c r="J40" s="186"/>
      <c r="K40" s="186"/>
      <c r="L40" s="186"/>
      <c r="M40" s="187"/>
    </row>
    <row r="41" spans="2:13" hidden="1" x14ac:dyDescent="0.2">
      <c r="B41" s="39" t="s">
        <v>39</v>
      </c>
      <c r="C41" s="40" t="s">
        <v>40</v>
      </c>
      <c r="D41" s="40" t="s">
        <v>41</v>
      </c>
      <c r="E41" s="26" t="s">
        <v>42</v>
      </c>
      <c r="F41" s="27" t="s">
        <v>43</v>
      </c>
      <c r="G41" s="27" t="s">
        <v>46</v>
      </c>
      <c r="H41" s="28" t="s">
        <v>47</v>
      </c>
      <c r="I41" s="28" t="s">
        <v>48</v>
      </c>
      <c r="J41" s="28" t="s">
        <v>49</v>
      </c>
      <c r="K41" s="28" t="s">
        <v>50</v>
      </c>
      <c r="L41" s="28" t="s">
        <v>51</v>
      </c>
      <c r="M41" s="29" t="s">
        <v>52</v>
      </c>
    </row>
    <row r="42" spans="2:13" ht="79.900000000000006" customHeight="1" x14ac:dyDescent="0.2">
      <c r="B42" s="25" t="str">
        <f>CONCATENATE("4.",Prüfkriterien_4[[#This Row],[Spalte2]])</f>
        <v>4.1</v>
      </c>
      <c r="C42" s="30">
        <f>ROW()-ROW(Prüfkriterien_4[[#Headers],[Spalte3]])</f>
        <v>1</v>
      </c>
      <c r="D42" s="30">
        <f>(Prüfkriterien_4[Spalte2]+40)/10</f>
        <v>4.0999999999999996</v>
      </c>
      <c r="E42" s="189" t="s">
        <v>137</v>
      </c>
      <c r="F42" s="184" t="s">
        <v>138</v>
      </c>
      <c r="G42" s="38" t="s">
        <v>210</v>
      </c>
      <c r="H42" s="57"/>
      <c r="I42" s="57" t="s">
        <v>36</v>
      </c>
      <c r="J42" s="57" t="s">
        <v>36</v>
      </c>
      <c r="K42" s="57"/>
      <c r="L42" s="57"/>
      <c r="M42" s="44"/>
    </row>
    <row r="43" spans="2:13" ht="79.900000000000006" customHeight="1" x14ac:dyDescent="0.2">
      <c r="B43" s="190" t="str">
        <f>CONCATENATE("4.",Prüfkriterien_4[[#This Row],[Spalte2]])</f>
        <v>4.2</v>
      </c>
      <c r="C43" s="178">
        <f>ROW()-ROW(Prüfkriterien_4[[#Headers],[Spalte3]])</f>
        <v>2</v>
      </c>
      <c r="D43" s="178">
        <f>(Prüfkriterien_4[Spalte2]+40)/10</f>
        <v>4.2</v>
      </c>
      <c r="E43" s="184" t="s">
        <v>139</v>
      </c>
      <c r="F43" s="184" t="s">
        <v>140</v>
      </c>
      <c r="G43" s="38" t="s">
        <v>141</v>
      </c>
      <c r="H43" s="74"/>
      <c r="I43" s="74"/>
      <c r="J43" s="74"/>
      <c r="K43" s="74"/>
      <c r="L43" s="74"/>
      <c r="M43" s="72"/>
    </row>
    <row r="44" spans="2:13" ht="70.150000000000006" customHeight="1" x14ac:dyDescent="0.2">
      <c r="B44" s="190" t="str">
        <f>CONCATENATE("4.",Prüfkriterien_4[[#This Row],[Spalte2]])</f>
        <v>4.3</v>
      </c>
      <c r="C44" s="178">
        <f>ROW()-ROW(Prüfkriterien_4[[#Headers],[Spalte3]])</f>
        <v>3</v>
      </c>
      <c r="D44" s="178">
        <f>(Prüfkriterien_4[Spalte2]+40)/10</f>
        <v>4.3</v>
      </c>
      <c r="E44" s="184" t="s">
        <v>139</v>
      </c>
      <c r="F44" s="172" t="s">
        <v>142</v>
      </c>
      <c r="G44" s="38" t="s">
        <v>215</v>
      </c>
      <c r="H44" s="74"/>
      <c r="I44" s="74"/>
      <c r="J44" s="74"/>
      <c r="K44" s="74"/>
      <c r="L44" s="74"/>
      <c r="M44" s="72"/>
    </row>
    <row r="45" spans="2:13" ht="55.15" customHeight="1" x14ac:dyDescent="0.2">
      <c r="B45" s="190" t="str">
        <f>CONCATENATE("4.",Prüfkriterien_4[[#This Row],[Spalte2]])</f>
        <v>4.4</v>
      </c>
      <c r="C45" s="178">
        <f>ROW()-ROW(Prüfkriterien_4[[#Headers],[Spalte3]])</f>
        <v>4</v>
      </c>
      <c r="D45" s="178">
        <f>(Prüfkriterien_4[Spalte2]+40)/10</f>
        <v>4.4000000000000004</v>
      </c>
      <c r="E45" s="181" t="s">
        <v>143</v>
      </c>
      <c r="F45" s="182" t="s">
        <v>156</v>
      </c>
      <c r="G45" s="182" t="s">
        <v>211</v>
      </c>
      <c r="H45" s="74"/>
      <c r="I45" s="74" t="s">
        <v>36</v>
      </c>
      <c r="J45" s="74" t="s">
        <v>36</v>
      </c>
      <c r="K45" s="74"/>
      <c r="L45" s="74"/>
      <c r="M45" s="72"/>
    </row>
    <row r="46" spans="2:13" ht="60" customHeight="1" x14ac:dyDescent="0.2">
      <c r="B46" s="190" t="str">
        <f>CONCATENATE("4.",Prüfkriterien_4[[#This Row],[Spalte2]])</f>
        <v>4.5</v>
      </c>
      <c r="C46" s="178">
        <f>ROW()-ROW(Prüfkriterien_4[[#Headers],[Spalte3]])</f>
        <v>5</v>
      </c>
      <c r="D46" s="178">
        <f>(Prüfkriterien_4[Spalte2]+40)/10</f>
        <v>4.5</v>
      </c>
      <c r="E46" s="184" t="s">
        <v>144</v>
      </c>
      <c r="F46" s="38" t="s">
        <v>145</v>
      </c>
      <c r="G46" s="38"/>
      <c r="H46" s="74"/>
      <c r="I46" s="74"/>
      <c r="J46" s="74"/>
      <c r="K46" s="74"/>
      <c r="L46" s="74"/>
      <c r="M46" s="72"/>
    </row>
    <row r="47" spans="2:13" ht="83.25" customHeight="1" x14ac:dyDescent="0.2">
      <c r="B47" s="190" t="str">
        <f>CONCATENATE("4.",Prüfkriterien_4[[#This Row],[Spalte2]])</f>
        <v>4.6</v>
      </c>
      <c r="C47" s="178">
        <f>ROW()-ROW(Prüfkriterien_4[[#Headers],[Spalte3]])</f>
        <v>6</v>
      </c>
      <c r="D47" s="178">
        <f>(Prüfkriterien_4[Spalte2]+40)/10</f>
        <v>4.5999999999999996</v>
      </c>
      <c r="E47" s="184" t="s">
        <v>144</v>
      </c>
      <c r="F47" s="38" t="s">
        <v>146</v>
      </c>
      <c r="G47" s="38"/>
      <c r="H47" s="74"/>
      <c r="I47" s="74"/>
      <c r="J47" s="74"/>
      <c r="K47" s="74"/>
      <c r="L47" s="74"/>
      <c r="M47" s="72"/>
    </row>
    <row r="48" spans="2:13" ht="79.900000000000006" customHeight="1" x14ac:dyDescent="0.2">
      <c r="B48" s="190" t="str">
        <f>CONCATENATE("4.",Prüfkriterien_4[[#This Row],[Spalte2]])</f>
        <v>4.7</v>
      </c>
      <c r="C48" s="178">
        <f>ROW()-ROW(Prüfkriterien_4[[#Headers],[Spalte3]])</f>
        <v>7</v>
      </c>
      <c r="D48" s="178">
        <f>(Prüfkriterien_4[Spalte2]+40)/10</f>
        <v>4.7</v>
      </c>
      <c r="E48" s="181" t="s">
        <v>147</v>
      </c>
      <c r="F48" s="182" t="s">
        <v>216</v>
      </c>
      <c r="G48" s="191" t="s">
        <v>247</v>
      </c>
      <c r="H48" s="74"/>
      <c r="I48" s="74" t="s">
        <v>36</v>
      </c>
      <c r="J48" s="74" t="s">
        <v>36</v>
      </c>
      <c r="K48" s="74"/>
      <c r="L48" s="74"/>
      <c r="M48" s="72"/>
    </row>
    <row r="49" spans="2:13" ht="70.150000000000006" customHeight="1" x14ac:dyDescent="0.2">
      <c r="B49" s="190" t="str">
        <f>CONCATENATE("4.",Prüfkriterien_4[[#This Row],[Spalte2]])</f>
        <v>4.8</v>
      </c>
      <c r="C49" s="178">
        <f>ROW()-ROW(Prüfkriterien_4[[#Headers],[Spalte3]])</f>
        <v>8</v>
      </c>
      <c r="D49" s="178">
        <f>(Prüfkriterien_4[Spalte2]+40)/10</f>
        <v>4.8</v>
      </c>
      <c r="E49" s="184" t="s">
        <v>147</v>
      </c>
      <c r="F49" s="38" t="s">
        <v>148</v>
      </c>
      <c r="G49" s="38" t="s">
        <v>230</v>
      </c>
      <c r="H49" s="74"/>
      <c r="I49" s="74"/>
      <c r="J49" s="74"/>
      <c r="K49" s="74"/>
      <c r="L49" s="74"/>
      <c r="M49" s="72"/>
    </row>
    <row r="50" spans="2:13" ht="55.15" customHeight="1" x14ac:dyDescent="0.2">
      <c r="B50" s="190" t="str">
        <f>CONCATENATE("4.",Prüfkriterien_4[[#This Row],[Spalte2]])</f>
        <v>4.9</v>
      </c>
      <c r="C50" s="178">
        <f>ROW()-ROW(Prüfkriterien_4[[#Headers],[Spalte3]])</f>
        <v>9</v>
      </c>
      <c r="D50" s="178">
        <f>(Prüfkriterien_4[Spalte2]+40)/10</f>
        <v>4.9000000000000004</v>
      </c>
      <c r="E50" s="184" t="s">
        <v>147</v>
      </c>
      <c r="F50" s="38" t="s">
        <v>149</v>
      </c>
      <c r="G50" s="38" t="s">
        <v>150</v>
      </c>
      <c r="H50" s="74"/>
      <c r="I50" s="74"/>
      <c r="J50" s="74"/>
      <c r="K50" s="74"/>
      <c r="L50" s="74"/>
      <c r="M50" s="72"/>
    </row>
    <row r="51" spans="2:13" ht="55.15" customHeight="1" x14ac:dyDescent="0.2">
      <c r="B51" s="190" t="str">
        <f>CONCATENATE("4.",Prüfkriterien_4[[#This Row],[Spalte2]])</f>
        <v>4.10</v>
      </c>
      <c r="C51" s="178">
        <f>ROW()-ROW(Prüfkriterien_4[[#Headers],[Spalte3]])</f>
        <v>10</v>
      </c>
      <c r="D51" s="178">
        <f>(Prüfkriterien_4[Spalte2]+40)/10</f>
        <v>5</v>
      </c>
      <c r="E51" s="184" t="s">
        <v>147</v>
      </c>
      <c r="F51" s="38" t="s">
        <v>212</v>
      </c>
      <c r="G51" s="38" t="s">
        <v>217</v>
      </c>
      <c r="H51" s="74"/>
      <c r="I51" s="74"/>
      <c r="J51" s="74"/>
      <c r="K51" s="74"/>
      <c r="L51" s="74"/>
      <c r="M51" s="72"/>
    </row>
    <row r="52" spans="2:13" ht="55.15" customHeight="1" x14ac:dyDescent="0.2">
      <c r="B52" s="190" t="str">
        <f>CONCATENATE("4.",Prüfkriterien_4[[#This Row],[Spalte2]])</f>
        <v>4.11</v>
      </c>
      <c r="C52" s="178">
        <f>ROW()-ROW(Prüfkriterien_4[[#Headers],[Spalte3]])</f>
        <v>11</v>
      </c>
      <c r="D52" s="178">
        <f>(Prüfkriterien_4[Spalte2]+40)/10</f>
        <v>5.0999999999999996</v>
      </c>
      <c r="E52" s="184" t="s">
        <v>147</v>
      </c>
      <c r="F52" s="38" t="s">
        <v>232</v>
      </c>
      <c r="G52" s="38" t="s">
        <v>151</v>
      </c>
      <c r="H52" s="74"/>
      <c r="I52" s="74"/>
      <c r="J52" s="74"/>
      <c r="K52" s="74"/>
      <c r="L52" s="74"/>
      <c r="M52" s="72"/>
    </row>
    <row r="53" spans="2:13" ht="70.150000000000006" customHeight="1" x14ac:dyDescent="0.2">
      <c r="B53" s="190" t="str">
        <f>CONCATENATE("4.",Prüfkriterien_4[[#This Row],[Spalte2]])</f>
        <v>4.12</v>
      </c>
      <c r="C53" s="178">
        <f>ROW()-ROW(Prüfkriterien_4[[#Headers],[Spalte3]])</f>
        <v>12</v>
      </c>
      <c r="D53" s="178">
        <f>(Prüfkriterien_4[Spalte2]+40)/10</f>
        <v>5.2</v>
      </c>
      <c r="E53" s="184" t="s">
        <v>152</v>
      </c>
      <c r="F53" s="38" t="s">
        <v>153</v>
      </c>
      <c r="G53" s="38" t="s">
        <v>154</v>
      </c>
      <c r="H53" s="74"/>
      <c r="I53" s="74"/>
      <c r="J53" s="74"/>
      <c r="K53" s="74"/>
      <c r="L53" s="74"/>
      <c r="M53" s="72"/>
    </row>
    <row r="54" spans="2:13" ht="57.75" customHeight="1" x14ac:dyDescent="0.2">
      <c r="B54" s="192" t="str">
        <f>CONCATENATE("4.",Prüfkriterien_4[[#This Row],[Spalte2]])</f>
        <v>4.13</v>
      </c>
      <c r="C54" s="193">
        <f>ROW()-ROW(Prüfkriterien_4[[#Headers],[Spalte3]])</f>
        <v>13</v>
      </c>
      <c r="D54" s="193">
        <f>(Prüfkriterien_4[Spalte2]+40)/10</f>
        <v>5.3</v>
      </c>
      <c r="E54" s="181" t="s">
        <v>152</v>
      </c>
      <c r="F54" s="182" t="s">
        <v>218</v>
      </c>
      <c r="G54" s="182" t="s">
        <v>155</v>
      </c>
      <c r="H54" s="77"/>
      <c r="I54" s="77"/>
      <c r="J54" s="77"/>
      <c r="K54" s="77"/>
      <c r="L54" s="77"/>
      <c r="M54" s="78"/>
    </row>
    <row r="55" spans="2:13" ht="136.9" customHeight="1" x14ac:dyDescent="0.2">
      <c r="B55" s="190" t="str">
        <f>CONCATENATE("4.",Prüfkriterien_4[[#This Row],[Spalte2]])</f>
        <v>4.14</v>
      </c>
      <c r="C55" s="178">
        <f>ROW()-ROW(Prüfkriterien_4[[#Headers],[Spalte3]])</f>
        <v>14</v>
      </c>
      <c r="D55" s="178">
        <f>(Prüfkriterien_4[Spalte2]+40)/10</f>
        <v>5.4</v>
      </c>
      <c r="E55" s="184" t="s">
        <v>152</v>
      </c>
      <c r="F55" s="194" t="s">
        <v>158</v>
      </c>
      <c r="G55" s="38" t="s">
        <v>157</v>
      </c>
      <c r="H55" s="74"/>
      <c r="I55" s="74"/>
      <c r="J55" s="74"/>
      <c r="K55" s="74"/>
      <c r="L55" s="74"/>
      <c r="M55" s="72"/>
    </row>
    <row r="56" spans="2:13" ht="55.15" customHeight="1" x14ac:dyDescent="0.2">
      <c r="B56" s="190" t="str">
        <f>CONCATENATE("4.",Prüfkriterien_4[[#This Row],[Spalte2]])</f>
        <v>4.15</v>
      </c>
      <c r="C56" s="178">
        <f>ROW()-ROW(Prüfkriterien_4[[#Headers],[Spalte3]])</f>
        <v>15</v>
      </c>
      <c r="D56" s="178">
        <f>(Prüfkriterien_4[Spalte2]+40)/10</f>
        <v>5.5</v>
      </c>
      <c r="E56" s="181" t="s">
        <v>152</v>
      </c>
      <c r="F56" s="182" t="s">
        <v>159</v>
      </c>
      <c r="G56" s="182" t="s">
        <v>160</v>
      </c>
      <c r="H56" s="74"/>
      <c r="I56" s="74"/>
      <c r="J56" s="74"/>
      <c r="K56" s="74"/>
      <c r="L56" s="74"/>
      <c r="M56" s="72"/>
    </row>
    <row r="57" spans="2:13" ht="120" customHeight="1" x14ac:dyDescent="0.2">
      <c r="B57" s="190" t="str">
        <f>CONCATENATE("4.",Prüfkriterien_4[[#This Row],[Spalte2]])</f>
        <v>4.16</v>
      </c>
      <c r="C57" s="178">
        <f>ROW()-ROW(Prüfkriterien_4[[#Headers],[Spalte3]])</f>
        <v>16</v>
      </c>
      <c r="D57" s="178">
        <f>(Prüfkriterien_4[Spalte2]+40)/10</f>
        <v>5.6</v>
      </c>
      <c r="E57" s="36" t="s">
        <v>161</v>
      </c>
      <c r="F57" s="38" t="s">
        <v>236</v>
      </c>
      <c r="G57" s="38"/>
      <c r="H57" s="74"/>
      <c r="I57" s="74"/>
      <c r="J57" s="74"/>
      <c r="K57" s="74"/>
      <c r="L57" s="74"/>
      <c r="M57" s="79"/>
    </row>
    <row r="58" spans="2:13" ht="139.9" customHeight="1" x14ac:dyDescent="0.2">
      <c r="B58" s="190" t="str">
        <f>CONCATENATE("4.",Prüfkriterien_4[[#This Row],[Spalte2]])</f>
        <v>4.17</v>
      </c>
      <c r="C58" s="178">
        <f>ROW()-ROW(Prüfkriterien_4[[#Headers],[Spalte3]])</f>
        <v>17</v>
      </c>
      <c r="D58" s="178">
        <f>(Prüfkriterien_4[Spalte2]+40)/10</f>
        <v>5.7</v>
      </c>
      <c r="E58" s="36" t="s">
        <v>161</v>
      </c>
      <c r="F58" s="38" t="s">
        <v>219</v>
      </c>
      <c r="G58" s="38" t="s">
        <v>248</v>
      </c>
      <c r="H58" s="74"/>
      <c r="I58" s="74"/>
      <c r="J58" s="74"/>
      <c r="K58" s="74"/>
      <c r="L58" s="74"/>
      <c r="M58" s="79"/>
    </row>
    <row r="59" spans="2:13" ht="55.15" customHeight="1" x14ac:dyDescent="0.2">
      <c r="B59" s="190" t="str">
        <f>CONCATENATE("4.",Prüfkriterien_4[[#This Row],[Spalte2]])</f>
        <v>4.18</v>
      </c>
      <c r="C59" s="178">
        <f>ROW()-ROW(Prüfkriterien_4[[#Headers],[Spalte3]])</f>
        <v>18</v>
      </c>
      <c r="D59" s="178">
        <f>(Prüfkriterien_4[Spalte2]+40)/10</f>
        <v>5.8</v>
      </c>
      <c r="E59" s="36" t="s">
        <v>161</v>
      </c>
      <c r="F59" s="194" t="s">
        <v>170</v>
      </c>
      <c r="G59" s="194"/>
      <c r="H59" s="74"/>
      <c r="I59" s="74"/>
      <c r="J59" s="74"/>
      <c r="K59" s="74"/>
      <c r="L59" s="74"/>
      <c r="M59" s="72"/>
    </row>
    <row r="60" spans="2:13" ht="79.900000000000006" customHeight="1" x14ac:dyDescent="0.2">
      <c r="B60" s="190" t="str">
        <f>CONCATENATE("4.",Prüfkriterien_4[[#This Row],[Spalte2]])</f>
        <v>4.19</v>
      </c>
      <c r="C60" s="178">
        <f>ROW()-ROW(Prüfkriterien_4[[#Headers],[Spalte3]])</f>
        <v>19</v>
      </c>
      <c r="D60" s="178">
        <f>(Prüfkriterien_4[Spalte2]+40)/10</f>
        <v>5.9</v>
      </c>
      <c r="E60" s="195" t="s">
        <v>161</v>
      </c>
      <c r="F60" s="182" t="s">
        <v>162</v>
      </c>
      <c r="G60" s="182" t="s">
        <v>163</v>
      </c>
      <c r="H60" s="74"/>
      <c r="I60" s="74"/>
      <c r="J60" s="74"/>
      <c r="K60" s="74"/>
      <c r="L60" s="74"/>
      <c r="M60" s="72"/>
    </row>
    <row r="61" spans="2:13" ht="55.15" customHeight="1" x14ac:dyDescent="0.2">
      <c r="B61" s="190" t="str">
        <f>CONCATENATE("4.",Prüfkriterien_4[[#This Row],[Spalte2]])</f>
        <v>4.20</v>
      </c>
      <c r="C61" s="178">
        <f>ROW()-ROW(Prüfkriterien_4[[#Headers],[Spalte3]])</f>
        <v>20</v>
      </c>
      <c r="D61" s="178">
        <f>(Prüfkriterien_4[Spalte2]+40)/10</f>
        <v>6</v>
      </c>
      <c r="E61" s="36" t="s">
        <v>161</v>
      </c>
      <c r="F61" s="38" t="s">
        <v>164</v>
      </c>
      <c r="G61" s="38"/>
      <c r="H61" s="74"/>
      <c r="I61" s="74"/>
      <c r="J61" s="74"/>
      <c r="K61" s="74"/>
      <c r="L61" s="74"/>
      <c r="M61" s="72"/>
    </row>
    <row r="62" spans="2:13" ht="70.150000000000006" customHeight="1" x14ac:dyDescent="0.2">
      <c r="B62" s="190" t="str">
        <f>CONCATENATE("4.",Prüfkriterien_4[[#This Row],[Spalte2]])</f>
        <v>4.21</v>
      </c>
      <c r="C62" s="178">
        <f>ROW()-ROW(Prüfkriterien_4[[#Headers],[Spalte3]])</f>
        <v>21</v>
      </c>
      <c r="D62" s="178">
        <f>(Prüfkriterien_4[Spalte2]+40)/10</f>
        <v>6.1</v>
      </c>
      <c r="E62" s="36" t="s">
        <v>161</v>
      </c>
      <c r="F62" s="182" t="s">
        <v>165</v>
      </c>
      <c r="G62" s="182" t="s">
        <v>249</v>
      </c>
      <c r="H62" s="74"/>
      <c r="I62" s="74"/>
      <c r="J62" s="74"/>
      <c r="K62" s="74"/>
      <c r="L62" s="74"/>
      <c r="M62" s="79"/>
    </row>
    <row r="63" spans="2:13" ht="160.15" customHeight="1" x14ac:dyDescent="0.2">
      <c r="B63" s="190" t="str">
        <f>CONCATENATE("4.",Prüfkriterien_4[[#This Row],[Spalte2]])</f>
        <v>4.22</v>
      </c>
      <c r="C63" s="178">
        <f>ROW()-ROW(Prüfkriterien_4[[#Headers],[Spalte3]])</f>
        <v>22</v>
      </c>
      <c r="D63" s="178">
        <f>(Prüfkriterien_4[Spalte2]+40)/10</f>
        <v>6.2</v>
      </c>
      <c r="E63" s="184" t="s">
        <v>161</v>
      </c>
      <c r="F63" s="38" t="s">
        <v>166</v>
      </c>
      <c r="G63" s="38" t="s">
        <v>231</v>
      </c>
      <c r="H63" s="74"/>
      <c r="I63" s="74"/>
      <c r="J63" s="74"/>
      <c r="K63" s="74"/>
      <c r="L63" s="74"/>
      <c r="M63" s="72"/>
    </row>
    <row r="64" spans="2:13" ht="55.15" customHeight="1" x14ac:dyDescent="0.2">
      <c r="B64" s="196" t="str">
        <f>CONCATENATE("4.",Prüfkriterien_4[[#This Row],[Spalte2]])</f>
        <v>4.23</v>
      </c>
      <c r="C64" s="197">
        <f>ROW()-ROW(Prüfkriterien_4[[#Headers],[Spalte3]])</f>
        <v>23</v>
      </c>
      <c r="D64" s="197">
        <f>(Prüfkriterien_4[Spalte2]+40)/10</f>
        <v>6.3</v>
      </c>
      <c r="E64" s="181" t="s">
        <v>161</v>
      </c>
      <c r="F64" s="182" t="s">
        <v>167</v>
      </c>
      <c r="G64" s="182"/>
      <c r="H64" s="75"/>
      <c r="I64" s="75"/>
      <c r="J64" s="75"/>
      <c r="K64" s="75"/>
      <c r="L64" s="75"/>
      <c r="M64" s="76"/>
    </row>
    <row r="65" spans="2:13" ht="135" customHeight="1" x14ac:dyDescent="0.2">
      <c r="B65" s="183" t="str">
        <f>CONCATENATE("4.",Prüfkriterien_4[[#This Row],[Spalte2]])</f>
        <v>4.24</v>
      </c>
      <c r="C65" s="188">
        <f>ROW()-ROW(Prüfkriterien_4[[#Headers],[Spalte3]])</f>
        <v>24</v>
      </c>
      <c r="D65" s="188">
        <f>(Prüfkriterien_4[Spalte2]+40)/10</f>
        <v>6.4</v>
      </c>
      <c r="E65" s="184" t="s">
        <v>161</v>
      </c>
      <c r="F65" s="38" t="s">
        <v>168</v>
      </c>
      <c r="G65" s="38" t="s">
        <v>169</v>
      </c>
      <c r="H65" s="57"/>
      <c r="I65" s="57"/>
      <c r="J65" s="57"/>
      <c r="K65" s="57"/>
      <c r="L65" s="57"/>
      <c r="M65" s="71"/>
    </row>
    <row r="66" spans="2:13" ht="280.89999999999998" customHeight="1" x14ac:dyDescent="0.2">
      <c r="B66" s="183" t="str">
        <f>CONCATENATE("4.",Prüfkriterien_4[[#This Row],[Spalte2]])</f>
        <v>4.25</v>
      </c>
      <c r="C66" s="188">
        <f>ROW()-ROW(Prüfkriterien_4[[#Headers],[Spalte3]])</f>
        <v>25</v>
      </c>
      <c r="D66" s="188">
        <f>(Prüfkriterien_4[Spalte2]+40)/10</f>
        <v>6.5</v>
      </c>
      <c r="E66" s="181" t="s">
        <v>161</v>
      </c>
      <c r="F66" s="182" t="s">
        <v>171</v>
      </c>
      <c r="G66" s="182" t="s">
        <v>264</v>
      </c>
      <c r="H66" s="57"/>
      <c r="I66" s="57"/>
      <c r="J66" s="57"/>
      <c r="K66" s="57"/>
      <c r="L66" s="57"/>
      <c r="M66" s="71"/>
    </row>
    <row r="67" spans="2:13" ht="129" customHeight="1" x14ac:dyDescent="0.2">
      <c r="B67" s="190" t="str">
        <f>CONCATENATE("4.",Prüfkriterien_4[[#This Row],[Spalte2]])</f>
        <v>4.26</v>
      </c>
      <c r="C67" s="178">
        <f>ROW()-ROW(Prüfkriterien_4[[#Headers],[Spalte3]])</f>
        <v>26</v>
      </c>
      <c r="D67" s="178">
        <f>(Prüfkriterien_4[Spalte2]+40)/10</f>
        <v>6.6</v>
      </c>
      <c r="E67" s="184" t="s">
        <v>174</v>
      </c>
      <c r="F67" s="38" t="s">
        <v>177</v>
      </c>
      <c r="G67" s="38" t="s">
        <v>237</v>
      </c>
      <c r="H67" s="74"/>
      <c r="I67" s="74"/>
      <c r="J67" s="74"/>
      <c r="K67" s="74"/>
      <c r="L67" s="74"/>
      <c r="M67" s="79"/>
    </row>
    <row r="68" spans="2:13" ht="57" customHeight="1" x14ac:dyDescent="0.2">
      <c r="B68" s="190" t="str">
        <f>CONCATENATE("4.",Prüfkriterien_4[[#This Row],[Spalte2]])</f>
        <v>4.27</v>
      </c>
      <c r="C68" s="178">
        <f>ROW()-ROW(Prüfkriterien_4[[#Headers],[Spalte3]])</f>
        <v>27</v>
      </c>
      <c r="D68" s="178">
        <f>(Prüfkriterien_4[Spalte2]+40)/10</f>
        <v>6.7</v>
      </c>
      <c r="E68" s="184" t="s">
        <v>175</v>
      </c>
      <c r="F68" s="38" t="s">
        <v>178</v>
      </c>
      <c r="G68" s="38" t="s">
        <v>250</v>
      </c>
      <c r="H68" s="74"/>
      <c r="I68" s="74"/>
      <c r="J68" s="74"/>
      <c r="K68" s="74"/>
      <c r="L68" s="74"/>
      <c r="M68" s="72"/>
    </row>
    <row r="69" spans="2:13" ht="57" customHeight="1" x14ac:dyDescent="0.2">
      <c r="B69" s="190" t="str">
        <f>CONCATENATE("4.",Prüfkriterien_4[[#This Row],[Spalte2]])</f>
        <v>4.28</v>
      </c>
      <c r="C69" s="178">
        <f>ROW()-ROW(Prüfkriterien_4[[#Headers],[Spalte3]])</f>
        <v>28</v>
      </c>
      <c r="D69" s="178">
        <f>(Prüfkriterien_4[Spalte2]+40)/10</f>
        <v>6.8</v>
      </c>
      <c r="E69" s="181" t="s">
        <v>175</v>
      </c>
      <c r="F69" s="38" t="s">
        <v>223</v>
      </c>
      <c r="G69" s="198" t="s">
        <v>251</v>
      </c>
      <c r="H69" s="74"/>
      <c r="I69" s="74"/>
      <c r="J69" s="74"/>
      <c r="K69" s="74"/>
      <c r="L69" s="74"/>
      <c r="M69" s="72"/>
    </row>
    <row r="70" spans="2:13" ht="150" customHeight="1" x14ac:dyDescent="0.2">
      <c r="B70" s="190" t="str">
        <f>CONCATENATE("4.",Prüfkriterien_4[[#This Row],[Spalte2]])</f>
        <v>4.29</v>
      </c>
      <c r="C70" s="178">
        <f>ROW()-ROW(Prüfkriterien_4[[#Headers],[Spalte3]])</f>
        <v>29</v>
      </c>
      <c r="D70" s="178">
        <f>(Prüfkriterien_4[Spalte2]+40)/10</f>
        <v>6.9</v>
      </c>
      <c r="E70" s="184" t="s">
        <v>176</v>
      </c>
      <c r="F70" s="38" t="s">
        <v>224</v>
      </c>
      <c r="G70" s="172" t="s">
        <v>183</v>
      </c>
      <c r="H70" s="74"/>
      <c r="I70" s="74"/>
      <c r="J70" s="74"/>
      <c r="K70" s="74"/>
      <c r="L70" s="74"/>
      <c r="M70" s="72"/>
    </row>
    <row r="71" spans="2:13" ht="66.599999999999994" customHeight="1" x14ac:dyDescent="0.2">
      <c r="B71" s="190" t="str">
        <f>CONCATENATE("4.",Prüfkriterien_4[[#This Row],[Spalte2]])</f>
        <v>4.30</v>
      </c>
      <c r="C71" s="178">
        <f>ROW()-ROW(Prüfkriterien_4[[#Headers],[Spalte3]])</f>
        <v>30</v>
      </c>
      <c r="D71" s="178">
        <f>(Prüfkriterien_4[Spalte2]+40)/10</f>
        <v>7</v>
      </c>
      <c r="E71" s="184" t="s">
        <v>172</v>
      </c>
      <c r="F71" s="38" t="s">
        <v>213</v>
      </c>
      <c r="G71" s="38"/>
      <c r="H71" s="74"/>
      <c r="I71" s="74"/>
      <c r="J71" s="74"/>
      <c r="K71" s="74"/>
      <c r="L71" s="74"/>
      <c r="M71" s="72"/>
    </row>
    <row r="72" spans="2:13" ht="69.599999999999994" customHeight="1" x14ac:dyDescent="0.2">
      <c r="B72" s="190" t="str">
        <f>CONCATENATE("4.",Prüfkriterien_4[[#This Row],[Spalte2]])</f>
        <v>4.31</v>
      </c>
      <c r="C72" s="178">
        <f>ROW()-ROW(Prüfkriterien_4[[#Headers],[Spalte3]])</f>
        <v>31</v>
      </c>
      <c r="D72" s="178">
        <f>(Prüfkriterien_4[Spalte2]+40)/10</f>
        <v>7.1</v>
      </c>
      <c r="E72" s="184" t="s">
        <v>172</v>
      </c>
      <c r="F72" s="172" t="s">
        <v>225</v>
      </c>
      <c r="G72" s="172" t="s">
        <v>252</v>
      </c>
      <c r="H72" s="74"/>
      <c r="I72" s="74"/>
      <c r="J72" s="74"/>
      <c r="K72" s="74"/>
      <c r="L72" s="74"/>
      <c r="M72" s="72"/>
    </row>
    <row r="73" spans="2:13" ht="79.5" customHeight="1" x14ac:dyDescent="0.2">
      <c r="B73" s="190" t="str">
        <f>CONCATENATE("4.",Prüfkriterien_4[[#This Row],[Spalte2]])</f>
        <v>4.32</v>
      </c>
      <c r="C73" s="178">
        <f>ROW()-ROW(Prüfkriterien_4[[#Headers],[Spalte3]])</f>
        <v>32</v>
      </c>
      <c r="D73" s="178">
        <f>(Prüfkriterien_4[Spalte2]+40)/10</f>
        <v>7.2</v>
      </c>
      <c r="E73" s="184" t="s">
        <v>172</v>
      </c>
      <c r="F73" s="38" t="s">
        <v>184</v>
      </c>
      <c r="G73" s="38" t="s">
        <v>220</v>
      </c>
      <c r="H73" s="74"/>
      <c r="I73" s="74"/>
      <c r="J73" s="74"/>
      <c r="K73" s="74"/>
      <c r="L73" s="74"/>
      <c r="M73" s="72"/>
    </row>
    <row r="74" spans="2:13" ht="225.6" customHeight="1" x14ac:dyDescent="0.2">
      <c r="B74" s="190" t="str">
        <f>CONCATENATE("4.",Prüfkriterien_4[[#This Row],[Spalte2]])</f>
        <v>4.33</v>
      </c>
      <c r="C74" s="178">
        <f>ROW()-ROW(Prüfkriterien_4[[#Headers],[Spalte3]])</f>
        <v>33</v>
      </c>
      <c r="D74" s="178">
        <f>(Prüfkriterien_4[Spalte2]+40)/10</f>
        <v>7.3</v>
      </c>
      <c r="E74" s="184" t="s">
        <v>173</v>
      </c>
      <c r="F74" s="38" t="s">
        <v>182</v>
      </c>
      <c r="G74" s="38" t="s">
        <v>181</v>
      </c>
      <c r="H74" s="74"/>
      <c r="I74" s="74"/>
      <c r="J74" s="74"/>
      <c r="K74" s="74"/>
      <c r="L74" s="74"/>
      <c r="M74" s="72"/>
    </row>
    <row r="75" spans="2:13" ht="114" customHeight="1" x14ac:dyDescent="0.2">
      <c r="B75" s="190" t="str">
        <f>CONCATENATE("4.",Prüfkriterien_4[[#This Row],[Spalte2]])</f>
        <v>4.34</v>
      </c>
      <c r="C75" s="178">
        <f>ROW()-ROW(Prüfkriterien_4[[#Headers],[Spalte3]])</f>
        <v>34</v>
      </c>
      <c r="D75" s="178">
        <f>(Prüfkriterien_4[Spalte2]+40)/10</f>
        <v>7.4</v>
      </c>
      <c r="E75" s="181" t="s">
        <v>173</v>
      </c>
      <c r="F75" s="182" t="s">
        <v>185</v>
      </c>
      <c r="G75" s="182" t="s">
        <v>179</v>
      </c>
      <c r="H75" s="74"/>
      <c r="I75" s="74"/>
      <c r="J75" s="74"/>
      <c r="K75" s="74"/>
      <c r="L75" s="74"/>
      <c r="M75" s="72"/>
    </row>
    <row r="76" spans="2:13" ht="77.45" customHeight="1" x14ac:dyDescent="0.2">
      <c r="B76" s="183" t="str">
        <f>CONCATENATE("4.",Prüfkriterien_4[[#This Row],[Spalte2]])</f>
        <v>4.35</v>
      </c>
      <c r="C76" s="188">
        <f>ROW()-ROW(Prüfkriterien_4[[#Headers],[Spalte3]])</f>
        <v>35</v>
      </c>
      <c r="D76" s="188">
        <f>(Prüfkriterien_4[Spalte2]+40)/10</f>
        <v>7.5</v>
      </c>
      <c r="E76" s="184" t="s">
        <v>173</v>
      </c>
      <c r="F76" s="38" t="s">
        <v>180</v>
      </c>
      <c r="G76" s="38" t="s">
        <v>265</v>
      </c>
      <c r="H76" s="57"/>
      <c r="I76" s="57"/>
      <c r="J76" s="57"/>
      <c r="K76" s="57"/>
      <c r="L76" s="57"/>
      <c r="M76" s="71"/>
    </row>
    <row r="77" spans="2:13" x14ac:dyDescent="0.2">
      <c r="B77" s="185" t="s">
        <v>186</v>
      </c>
      <c r="C77" s="186"/>
      <c r="D77" s="186"/>
      <c r="E77" s="186"/>
      <c r="F77" s="186"/>
      <c r="G77" s="186"/>
      <c r="H77" s="186"/>
      <c r="I77" s="186"/>
      <c r="J77" s="186"/>
      <c r="K77" s="186"/>
      <c r="L77" s="186"/>
      <c r="M77" s="187"/>
    </row>
    <row r="78" spans="2:13" hidden="1" x14ac:dyDescent="0.2">
      <c r="B78" s="39" t="s">
        <v>39</v>
      </c>
      <c r="C78" s="40" t="s">
        <v>40</v>
      </c>
      <c r="D78" s="40" t="s">
        <v>41</v>
      </c>
      <c r="E78" s="26" t="s">
        <v>42</v>
      </c>
      <c r="F78" s="27" t="s">
        <v>43</v>
      </c>
      <c r="G78" s="27" t="s">
        <v>46</v>
      </c>
      <c r="H78" s="28" t="s">
        <v>47</v>
      </c>
      <c r="I78" s="28" t="s">
        <v>48</v>
      </c>
      <c r="J78" s="28" t="s">
        <v>49</v>
      </c>
      <c r="K78" s="28" t="s">
        <v>50</v>
      </c>
      <c r="L78" s="28" t="s">
        <v>51</v>
      </c>
      <c r="M78" s="29" t="s">
        <v>52</v>
      </c>
    </row>
    <row r="79" spans="2:13" ht="171.75" customHeight="1" x14ac:dyDescent="0.2">
      <c r="B79" s="25" t="str">
        <f>CONCATENATE("5.",Prüfkriterien_5[[#This Row],[Spalte2]])</f>
        <v>5.1</v>
      </c>
      <c r="C79" s="30">
        <f>ROW()-ROW(Prüfkriterien_5[[#Headers],[Spalte3]])</f>
        <v>1</v>
      </c>
      <c r="D79" s="30">
        <f>(Prüfkriterien_5[Spalte2]+50)/10</f>
        <v>5.0999999999999996</v>
      </c>
      <c r="E79" s="184" t="s">
        <v>187</v>
      </c>
      <c r="F79" s="38" t="s">
        <v>238</v>
      </c>
      <c r="G79" s="38" t="s">
        <v>188</v>
      </c>
      <c r="H79" s="57"/>
      <c r="I79" s="57"/>
      <c r="J79" s="57"/>
      <c r="K79" s="57"/>
      <c r="L79" s="57"/>
      <c r="M79" s="79"/>
    </row>
    <row r="80" spans="2:13" ht="95.25" customHeight="1" x14ac:dyDescent="0.2">
      <c r="B80" s="183" t="str">
        <f>CONCATENATE("5.",Prüfkriterien_5[[#This Row],[Spalte2]])</f>
        <v>5.2</v>
      </c>
      <c r="C80" s="188">
        <f>ROW()-ROW(Prüfkriterien_5[[#Headers],[Spalte3]])</f>
        <v>2</v>
      </c>
      <c r="D80" s="188">
        <f>(Prüfkriterien_5[Spalte2]+50)/10</f>
        <v>5.2</v>
      </c>
      <c r="E80" s="184" t="s">
        <v>189</v>
      </c>
      <c r="F80" s="38" t="s">
        <v>190</v>
      </c>
      <c r="G80" s="172" t="s">
        <v>191</v>
      </c>
      <c r="H80" s="57"/>
      <c r="I80" s="57"/>
      <c r="J80" s="57"/>
      <c r="K80" s="57"/>
      <c r="L80" s="57"/>
      <c r="M80" s="71"/>
    </row>
    <row r="81" spans="2:13" ht="95.25" customHeight="1" x14ac:dyDescent="0.2">
      <c r="B81" s="25" t="str">
        <f>CONCATENATE("5.",Prüfkriterien_5[[#This Row],[Spalte2]])</f>
        <v>5.3</v>
      </c>
      <c r="C81" s="30">
        <f>ROW()-ROW(Prüfkriterien_5[[#Headers],[Spalte3]])</f>
        <v>3</v>
      </c>
      <c r="D81" s="30">
        <f>(Prüfkriterien_5[Spalte2]+50)/10</f>
        <v>5.3</v>
      </c>
      <c r="E81" s="184" t="s">
        <v>192</v>
      </c>
      <c r="F81" s="38" t="s">
        <v>253</v>
      </c>
      <c r="G81" s="38" t="s">
        <v>193</v>
      </c>
      <c r="H81" s="57"/>
      <c r="I81" s="57"/>
      <c r="J81" s="57"/>
      <c r="K81" s="57"/>
      <c r="L81" s="57"/>
      <c r="M81" s="79"/>
    </row>
    <row r="82" spans="2:13" ht="105" customHeight="1" x14ac:dyDescent="0.2">
      <c r="B82" s="25" t="str">
        <f>CONCATENATE("5.",Prüfkriterien_5[[#This Row],[Spalte2]])</f>
        <v>5.4</v>
      </c>
      <c r="C82" s="30">
        <f>ROW()-ROW(Prüfkriterien_5[[#Headers],[Spalte3]])</f>
        <v>4</v>
      </c>
      <c r="D82" s="30">
        <f>(Prüfkriterien_5[Spalte2]+50)/10</f>
        <v>5.4</v>
      </c>
      <c r="E82" s="184" t="s">
        <v>221</v>
      </c>
      <c r="F82" s="38" t="s">
        <v>222</v>
      </c>
      <c r="G82" s="38" t="s">
        <v>193</v>
      </c>
      <c r="H82" s="57"/>
      <c r="I82" s="57"/>
      <c r="J82" s="57"/>
      <c r="K82" s="57"/>
      <c r="L82" s="57"/>
      <c r="M82" s="44"/>
    </row>
    <row r="83" spans="2:13" ht="15.75" hidden="1" customHeight="1" x14ac:dyDescent="0.2">
      <c r="B83" s="48" t="str">
        <f>CONCATENATE("5.",Prüfkriterien_5[[#This Row],[Spalte2]])</f>
        <v>5.5</v>
      </c>
      <c r="C83" s="49">
        <f>ROW()-ROW(Prüfkriterien_5[[#Headers],[Spalte3]])</f>
        <v>5</v>
      </c>
      <c r="D83" s="49">
        <f>(Prüfkriterien_5[Spalte2]+50)/10</f>
        <v>5.5</v>
      </c>
      <c r="E83" s="50"/>
      <c r="F83" s="51"/>
      <c r="G83" s="51"/>
      <c r="H83" s="57"/>
      <c r="I83" s="57"/>
      <c r="J83" s="57"/>
      <c r="K83" s="57"/>
      <c r="L83" s="57"/>
      <c r="M83" s="71"/>
    </row>
    <row r="84" spans="2:13" x14ac:dyDescent="0.2">
      <c r="B84" s="185" t="s">
        <v>194</v>
      </c>
      <c r="C84" s="186"/>
      <c r="D84" s="186"/>
      <c r="E84" s="186"/>
      <c r="F84" s="186"/>
      <c r="G84" s="186"/>
      <c r="H84" s="186"/>
      <c r="I84" s="186"/>
      <c r="J84" s="186"/>
      <c r="K84" s="186"/>
      <c r="L84" s="186"/>
      <c r="M84" s="187"/>
    </row>
    <row r="85" spans="2:13" hidden="1" x14ac:dyDescent="0.2">
      <c r="B85" s="39" t="s">
        <v>39</v>
      </c>
      <c r="C85" s="40" t="s">
        <v>40</v>
      </c>
      <c r="D85" s="40" t="s">
        <v>41</v>
      </c>
      <c r="E85" s="26" t="s">
        <v>42</v>
      </c>
      <c r="F85" s="27" t="s">
        <v>43</v>
      </c>
      <c r="G85" s="27" t="s">
        <v>46</v>
      </c>
      <c r="H85" s="28" t="s">
        <v>47</v>
      </c>
      <c r="I85" s="28" t="s">
        <v>48</v>
      </c>
      <c r="J85" s="28" t="s">
        <v>49</v>
      </c>
      <c r="K85" s="28" t="s">
        <v>50</v>
      </c>
      <c r="L85" s="28" t="s">
        <v>51</v>
      </c>
      <c r="M85" s="29" t="s">
        <v>52</v>
      </c>
    </row>
    <row r="86" spans="2:13" ht="55.15" customHeight="1" x14ac:dyDescent="0.2">
      <c r="B86" s="25" t="str">
        <f>CONCATENATE("6.",Prüfkriterien_6[[#This Row],[Spalte2]])</f>
        <v>6.1</v>
      </c>
      <c r="C86" s="30">
        <f>ROW()-ROW(Prüfkriterien_6[[#Headers],[Spalte3]])</f>
        <v>1</v>
      </c>
      <c r="D86" s="30">
        <f>(Prüfkriterien_6[Spalte2]+60)/10</f>
        <v>6.1</v>
      </c>
      <c r="E86" s="184" t="s">
        <v>195</v>
      </c>
      <c r="F86" s="38" t="s">
        <v>196</v>
      </c>
      <c r="G86" s="38" t="s">
        <v>197</v>
      </c>
      <c r="H86" s="57"/>
      <c r="I86" s="57"/>
      <c r="J86" s="57"/>
      <c r="K86" s="57"/>
      <c r="L86" s="57"/>
      <c r="M86" s="44"/>
    </row>
    <row r="87" spans="2:13" ht="55.15" customHeight="1" x14ac:dyDescent="0.2">
      <c r="B87" s="190" t="str">
        <f>CONCATENATE("6.",Prüfkriterien_6[[#This Row],[Spalte2]])</f>
        <v>6.2</v>
      </c>
      <c r="C87" s="178">
        <f>ROW()-ROW(Prüfkriterien_6[[#Headers],[Spalte3]])</f>
        <v>2</v>
      </c>
      <c r="D87" s="178">
        <f>(Prüfkriterien_6[Spalte2]+60)/10</f>
        <v>6.2</v>
      </c>
      <c r="E87" s="184" t="s">
        <v>195</v>
      </c>
      <c r="F87" s="38" t="s">
        <v>254</v>
      </c>
      <c r="G87" s="38" t="s">
        <v>198</v>
      </c>
      <c r="H87" s="74"/>
      <c r="I87" s="74"/>
      <c r="J87" s="74"/>
      <c r="K87" s="74"/>
      <c r="L87" s="74"/>
      <c r="M87" s="79"/>
    </row>
    <row r="88" spans="2:13" ht="70.150000000000006" customHeight="1" x14ac:dyDescent="0.2">
      <c r="B88" s="190" t="str">
        <f>CONCATENATE("6.",Prüfkriterien_6[[#This Row],[Spalte2]])</f>
        <v>6.3</v>
      </c>
      <c r="C88" s="178">
        <f>ROW()-ROW(Prüfkriterien_6[[#Headers],[Spalte3]])</f>
        <v>3</v>
      </c>
      <c r="D88" s="178">
        <f>(Prüfkriterien_6[Spalte2]+60)/10</f>
        <v>6.3</v>
      </c>
      <c r="E88" s="199" t="s">
        <v>199</v>
      </c>
      <c r="F88" s="200" t="s">
        <v>200</v>
      </c>
      <c r="G88" s="201" t="s">
        <v>255</v>
      </c>
      <c r="H88" s="74"/>
      <c r="I88" s="74"/>
      <c r="J88" s="74"/>
      <c r="K88" s="74"/>
      <c r="L88" s="74"/>
      <c r="M88" s="79"/>
    </row>
    <row r="89" spans="2:13" ht="109.9" customHeight="1" x14ac:dyDescent="0.2">
      <c r="B89" s="190" t="str">
        <f>CONCATENATE("6.",Prüfkriterien_6[[#This Row],[Spalte2]])</f>
        <v>6.4</v>
      </c>
      <c r="C89" s="178">
        <f>ROW()-ROW(Prüfkriterien_6[[#Headers],[Spalte3]])</f>
        <v>4</v>
      </c>
      <c r="D89" s="178">
        <f>(Prüfkriterien_6[Spalte2]+60)/10</f>
        <v>6.4</v>
      </c>
      <c r="E89" s="184" t="s">
        <v>199</v>
      </c>
      <c r="F89" s="202" t="s">
        <v>257</v>
      </c>
      <c r="G89" s="202" t="s">
        <v>256</v>
      </c>
      <c r="H89" s="74"/>
      <c r="I89" s="74"/>
      <c r="J89" s="74"/>
      <c r="K89" s="74"/>
      <c r="L89" s="74"/>
      <c r="M89" s="79"/>
    </row>
    <row r="90" spans="2:13" ht="60" customHeight="1" x14ac:dyDescent="0.2">
      <c r="B90" s="190" t="str">
        <f>CONCATENATE("6.",Prüfkriterien_6[[#This Row],[Spalte2]])</f>
        <v>6.5</v>
      </c>
      <c r="C90" s="178">
        <f>ROW()-ROW(Prüfkriterien_6[[#Headers],[Spalte3]])</f>
        <v>5</v>
      </c>
      <c r="D90" s="178">
        <f>(Prüfkriterien_6[Spalte2]+60)/10</f>
        <v>6.5</v>
      </c>
      <c r="E90" s="184" t="s">
        <v>201</v>
      </c>
      <c r="F90" s="202" t="s">
        <v>202</v>
      </c>
      <c r="G90" s="202" t="s">
        <v>197</v>
      </c>
      <c r="H90" s="74"/>
      <c r="I90" s="74"/>
      <c r="J90" s="74"/>
      <c r="K90" s="74"/>
      <c r="L90" s="74"/>
      <c r="M90" s="72"/>
    </row>
    <row r="91" spans="2:13" ht="70.150000000000006" customHeight="1" x14ac:dyDescent="0.2">
      <c r="B91" s="183" t="str">
        <f>CONCATENATE("6.",Prüfkriterien_6[[#This Row],[Spalte2]])</f>
        <v>6.6</v>
      </c>
      <c r="C91" s="188">
        <f>ROW()-ROW(Prüfkriterien_6[[#Headers],[Spalte3]])</f>
        <v>6</v>
      </c>
      <c r="D91" s="188">
        <f>(Prüfkriterien_6[Spalte2]+60)/10</f>
        <v>6.6</v>
      </c>
      <c r="E91" s="184" t="s">
        <v>201</v>
      </c>
      <c r="F91" s="202" t="s">
        <v>258</v>
      </c>
      <c r="G91" s="202" t="s">
        <v>203</v>
      </c>
      <c r="H91" s="57"/>
      <c r="I91" s="57"/>
      <c r="J91" s="57"/>
      <c r="K91" s="57"/>
      <c r="L91" s="57"/>
      <c r="M91" s="79"/>
    </row>
    <row r="92" spans="2:13" ht="70.150000000000006" customHeight="1" x14ac:dyDescent="0.2">
      <c r="B92" s="25" t="str">
        <f>CONCATENATE("6.",Prüfkriterien_6[[#This Row],[Spalte2]])</f>
        <v>6.7</v>
      </c>
      <c r="C92" s="30">
        <f>ROW()-ROW(Prüfkriterien_6[[#Headers],[Spalte3]])</f>
        <v>7</v>
      </c>
      <c r="D92" s="30">
        <f>(Prüfkriterien_6[Spalte2]+60)/10</f>
        <v>6.7</v>
      </c>
      <c r="E92" s="184" t="s">
        <v>204</v>
      </c>
      <c r="F92" s="202" t="s">
        <v>205</v>
      </c>
      <c r="G92" s="203" t="s">
        <v>259</v>
      </c>
      <c r="H92" s="57"/>
      <c r="I92" s="57"/>
      <c r="J92" s="57"/>
      <c r="K92" s="57"/>
      <c r="L92" s="57"/>
      <c r="M92" s="79"/>
    </row>
    <row r="93" spans="2:13" ht="81.75" customHeight="1" x14ac:dyDescent="0.2">
      <c r="B93" s="25" t="str">
        <f>CONCATENATE("6.",Prüfkriterien_6[[#This Row],[Spalte2]])</f>
        <v>6.8</v>
      </c>
      <c r="C93" s="30">
        <f>ROW()-ROW(Prüfkriterien_6[[#Headers],[Spalte3]])</f>
        <v>8</v>
      </c>
      <c r="D93" s="30">
        <f>(Prüfkriterien_6[Spalte2]+60)/10</f>
        <v>6.8</v>
      </c>
      <c r="E93" s="184" t="s">
        <v>204</v>
      </c>
      <c r="F93" s="202" t="s">
        <v>206</v>
      </c>
      <c r="G93" s="203" t="s">
        <v>259</v>
      </c>
      <c r="H93" s="57"/>
      <c r="I93" s="57"/>
      <c r="J93" s="57"/>
      <c r="K93" s="57"/>
      <c r="L93" s="57"/>
      <c r="M93" s="79"/>
    </row>
    <row r="94" spans="2:13" ht="109.9" customHeight="1" x14ac:dyDescent="0.2">
      <c r="B94" s="196" t="str">
        <f>CONCATENATE("6.",Prüfkriterien_6[[#This Row],[Spalte2]])</f>
        <v>6.9</v>
      </c>
      <c r="C94" s="197">
        <f>ROW()-ROW(Prüfkriterien_6[[#Headers],[Spalte3]])</f>
        <v>9</v>
      </c>
      <c r="D94" s="197">
        <f>(Prüfkriterien_6[Spalte2]+60)/10</f>
        <v>6.9</v>
      </c>
      <c r="E94" s="184" t="s">
        <v>204</v>
      </c>
      <c r="F94" s="204" t="s">
        <v>260</v>
      </c>
      <c r="G94" s="204" t="s">
        <v>261</v>
      </c>
      <c r="H94" s="75"/>
      <c r="I94" s="75"/>
      <c r="J94" s="75"/>
      <c r="K94" s="75"/>
      <c r="L94" s="75"/>
      <c r="M94" s="79"/>
    </row>
    <row r="95" spans="2:13" hidden="1" x14ac:dyDescent="0.2">
      <c r="B95" s="128" t="s">
        <v>65</v>
      </c>
      <c r="C95" s="129"/>
      <c r="D95" s="129"/>
      <c r="E95" s="129"/>
      <c r="F95" s="129"/>
      <c r="G95" s="129"/>
      <c r="H95" s="129"/>
      <c r="I95" s="129"/>
      <c r="J95" s="129"/>
      <c r="K95" s="129"/>
      <c r="L95" s="129"/>
      <c r="M95" s="130"/>
    </row>
    <row r="96" spans="2:13" hidden="1" x14ac:dyDescent="0.2">
      <c r="B96" s="39" t="s">
        <v>39</v>
      </c>
      <c r="C96" s="40" t="s">
        <v>40</v>
      </c>
      <c r="D96" s="40" t="s">
        <v>41</v>
      </c>
      <c r="E96" s="26" t="s">
        <v>42</v>
      </c>
      <c r="F96" s="27" t="s">
        <v>43</v>
      </c>
      <c r="G96" s="27" t="s">
        <v>46</v>
      </c>
      <c r="H96" s="28" t="s">
        <v>47</v>
      </c>
      <c r="I96" s="28" t="s">
        <v>48</v>
      </c>
      <c r="J96" s="28" t="s">
        <v>49</v>
      </c>
      <c r="K96" s="28" t="s">
        <v>50</v>
      </c>
      <c r="L96" s="28" t="s">
        <v>51</v>
      </c>
      <c r="M96" s="29" t="s">
        <v>52</v>
      </c>
    </row>
    <row r="97" spans="2:13" hidden="1" x14ac:dyDescent="0.2">
      <c r="B97" s="39" t="str">
        <f>CONCATENATE("7.",Prüfkriterien_7[[#This Row],[Spalte2]])</f>
        <v>7.1</v>
      </c>
      <c r="C97" s="40">
        <f>ROW()-ROW(Prüfkriterien_7[[#Headers],[Spalte3]])</f>
        <v>1</v>
      </c>
      <c r="D97" s="40">
        <f>(Prüfkriterien_7[Spalte2]+70)/10</f>
        <v>7.1</v>
      </c>
      <c r="E97" s="26"/>
      <c r="F97" s="27"/>
      <c r="G97" s="27"/>
      <c r="H97" s="57"/>
      <c r="I97" s="57"/>
      <c r="J97" s="57"/>
      <c r="K97" s="57"/>
      <c r="L97" s="57"/>
      <c r="M97" s="44"/>
    </row>
    <row r="98" spans="2:13" hidden="1" x14ac:dyDescent="0.2">
      <c r="B98" s="48" t="str">
        <f>CONCATENATE("7.",Prüfkriterien_7[[#This Row],[Spalte2]])</f>
        <v>7.2</v>
      </c>
      <c r="C98" s="49">
        <f>ROW()-ROW(Prüfkriterien_7[[#Headers],[Spalte3]])</f>
        <v>2</v>
      </c>
      <c r="D98" s="49">
        <f>(Prüfkriterien_7[Spalte2]+70)/10</f>
        <v>7.2</v>
      </c>
      <c r="E98" s="50"/>
      <c r="F98" s="51"/>
      <c r="G98" s="51"/>
      <c r="H98" s="57"/>
      <c r="I98" s="57"/>
      <c r="J98" s="57"/>
      <c r="K98" s="57"/>
      <c r="L98" s="57"/>
      <c r="M98" s="71"/>
    </row>
    <row r="99" spans="2:13" hidden="1" x14ac:dyDescent="0.2">
      <c r="B99" s="39" t="str">
        <f>CONCATENATE("7.",Prüfkriterien_7[[#This Row],[Spalte2]])</f>
        <v>7.3</v>
      </c>
      <c r="C99" s="40">
        <f>ROW()-ROW(Prüfkriterien_7[[#Headers],[Spalte3]])</f>
        <v>3</v>
      </c>
      <c r="D99" s="40">
        <f>(Prüfkriterien_7[Spalte2]+70)/10</f>
        <v>7.3</v>
      </c>
      <c r="E99" s="26"/>
      <c r="F99" s="27"/>
      <c r="G99" s="27"/>
      <c r="H99" s="57"/>
      <c r="I99" s="57"/>
      <c r="J99" s="57"/>
      <c r="K99" s="57"/>
      <c r="L99" s="57"/>
      <c r="M99" s="44"/>
    </row>
    <row r="100" spans="2:13" hidden="1" x14ac:dyDescent="0.2">
      <c r="B100" s="39" t="str">
        <f>CONCATENATE("7.",Prüfkriterien_7[[#This Row],[Spalte2]])</f>
        <v>7.4</v>
      </c>
      <c r="C100" s="40">
        <f>ROW()-ROW(Prüfkriterien_7[[#Headers],[Spalte3]])</f>
        <v>4</v>
      </c>
      <c r="D100" s="40">
        <f>(Prüfkriterien_7[Spalte2]+70)/10</f>
        <v>7.4</v>
      </c>
      <c r="E100" s="26"/>
      <c r="F100" s="27"/>
      <c r="G100" s="27"/>
      <c r="H100" s="57"/>
      <c r="I100" s="57"/>
      <c r="J100" s="57"/>
      <c r="K100" s="57"/>
      <c r="L100" s="57"/>
      <c r="M100" s="44"/>
    </row>
    <row r="101" spans="2:13" hidden="1" x14ac:dyDescent="0.2">
      <c r="B101" s="48" t="str">
        <f>CONCATENATE("7.",Prüfkriterien_7[[#This Row],[Spalte2]])</f>
        <v>7.5</v>
      </c>
      <c r="C101" s="49">
        <f>ROW()-ROW(Prüfkriterien_7[[#Headers],[Spalte3]])</f>
        <v>5</v>
      </c>
      <c r="D101" s="49">
        <f>(Prüfkriterien_7[Spalte2]+70)/10</f>
        <v>7.5</v>
      </c>
      <c r="E101" s="50"/>
      <c r="F101" s="51"/>
      <c r="G101" s="51"/>
      <c r="H101" s="57"/>
      <c r="I101" s="57"/>
      <c r="J101" s="57"/>
      <c r="K101" s="57"/>
      <c r="L101" s="57"/>
      <c r="M101" s="71"/>
    </row>
    <row r="102" spans="2:13" hidden="1" x14ac:dyDescent="0.2">
      <c r="B102" s="128" t="s">
        <v>66</v>
      </c>
      <c r="C102" s="129"/>
      <c r="D102" s="129"/>
      <c r="E102" s="129"/>
      <c r="F102" s="129"/>
      <c r="G102" s="129"/>
      <c r="H102" s="129"/>
      <c r="I102" s="129"/>
      <c r="J102" s="129"/>
      <c r="K102" s="129"/>
      <c r="L102" s="129"/>
      <c r="M102" s="130"/>
    </row>
    <row r="103" spans="2:13" hidden="1" x14ac:dyDescent="0.2">
      <c r="B103" s="39" t="s">
        <v>39</v>
      </c>
      <c r="C103" s="40" t="s">
        <v>40</v>
      </c>
      <c r="D103" s="40" t="s">
        <v>41</v>
      </c>
      <c r="E103" s="26" t="s">
        <v>42</v>
      </c>
      <c r="F103" s="27" t="s">
        <v>43</v>
      </c>
      <c r="G103" s="27" t="s">
        <v>46</v>
      </c>
      <c r="H103" s="28" t="s">
        <v>47</v>
      </c>
      <c r="I103" s="28" t="s">
        <v>48</v>
      </c>
      <c r="J103" s="28" t="s">
        <v>49</v>
      </c>
      <c r="K103" s="28" t="s">
        <v>50</v>
      </c>
      <c r="L103" s="28" t="s">
        <v>51</v>
      </c>
      <c r="M103" s="29" t="s">
        <v>52</v>
      </c>
    </row>
    <row r="104" spans="2:13" hidden="1" x14ac:dyDescent="0.2">
      <c r="B104" s="39" t="str">
        <f>CONCATENATE("8.",Prüfkriterien_8[[#This Row],[Spalte2]])</f>
        <v>8.1</v>
      </c>
      <c r="C104" s="40">
        <f>ROW()-ROW(Prüfkriterien_8[[#Headers],[Spalte3]])</f>
        <v>1</v>
      </c>
      <c r="D104" s="40">
        <f>(Prüfkriterien_8[Spalte2]+80)/10</f>
        <v>8.1</v>
      </c>
      <c r="E104" s="26"/>
      <c r="F104" s="27"/>
      <c r="G104" s="27"/>
      <c r="H104" s="57"/>
      <c r="I104" s="57"/>
      <c r="J104" s="57"/>
      <c r="K104" s="57"/>
      <c r="L104" s="57"/>
      <c r="M104" s="44"/>
    </row>
    <row r="105" spans="2:13" hidden="1" x14ac:dyDescent="0.2">
      <c r="B105" s="48" t="str">
        <f>CONCATENATE("8.",Prüfkriterien_8[[#This Row],[Spalte2]])</f>
        <v>8.2</v>
      </c>
      <c r="C105" s="49">
        <f>ROW()-ROW(Prüfkriterien_8[[#Headers],[Spalte3]])</f>
        <v>2</v>
      </c>
      <c r="D105" s="49">
        <f>(Prüfkriterien_8[Spalte2]+80)/10</f>
        <v>8.1999999999999993</v>
      </c>
      <c r="E105" s="50"/>
      <c r="F105" s="51"/>
      <c r="G105" s="51"/>
      <c r="H105" s="57"/>
      <c r="I105" s="57"/>
      <c r="J105" s="57"/>
      <c r="K105" s="57"/>
      <c r="L105" s="57"/>
      <c r="M105" s="71"/>
    </row>
    <row r="106" spans="2:13" hidden="1" x14ac:dyDescent="0.2">
      <c r="B106" s="39" t="str">
        <f>CONCATENATE("8.",Prüfkriterien_8[[#This Row],[Spalte2]])</f>
        <v>8.3</v>
      </c>
      <c r="C106" s="40">
        <f>ROW()-ROW(Prüfkriterien_8[[#Headers],[Spalte3]])</f>
        <v>3</v>
      </c>
      <c r="D106" s="40">
        <f>(Prüfkriterien_8[Spalte2]+80)/10</f>
        <v>8.3000000000000007</v>
      </c>
      <c r="E106" s="26"/>
      <c r="F106" s="27"/>
      <c r="G106" s="27"/>
      <c r="H106" s="57"/>
      <c r="I106" s="57"/>
      <c r="J106" s="57"/>
      <c r="K106" s="57"/>
      <c r="L106" s="57"/>
      <c r="M106" s="44"/>
    </row>
    <row r="107" spans="2:13" hidden="1" x14ac:dyDescent="0.2">
      <c r="B107" s="39" t="str">
        <f>CONCATENATE("8.",Prüfkriterien_8[[#This Row],[Spalte2]])</f>
        <v>8.4</v>
      </c>
      <c r="C107" s="40">
        <f>ROW()-ROW(Prüfkriterien_8[[#Headers],[Spalte3]])</f>
        <v>4</v>
      </c>
      <c r="D107" s="40">
        <f>(Prüfkriterien_8[Spalte2]+80)/10</f>
        <v>8.4</v>
      </c>
      <c r="E107" s="26"/>
      <c r="F107" s="27"/>
      <c r="G107" s="27"/>
      <c r="H107" s="57"/>
      <c r="I107" s="57"/>
      <c r="J107" s="57"/>
      <c r="K107" s="57"/>
      <c r="L107" s="57"/>
      <c r="M107" s="44"/>
    </row>
    <row r="108" spans="2:13" hidden="1" x14ac:dyDescent="0.2">
      <c r="B108" s="48" t="str">
        <f>CONCATENATE("8.",Prüfkriterien_8[[#This Row],[Spalte2]])</f>
        <v>8.5</v>
      </c>
      <c r="C108" s="49">
        <f>ROW()-ROW(Prüfkriterien_8[[#Headers],[Spalte3]])</f>
        <v>5</v>
      </c>
      <c r="D108" s="49">
        <f>(Prüfkriterien_8[Spalte2]+80)/10</f>
        <v>8.5</v>
      </c>
      <c r="E108" s="50"/>
      <c r="F108" s="51"/>
      <c r="G108" s="51"/>
      <c r="H108" s="57"/>
      <c r="I108" s="57"/>
      <c r="J108" s="57"/>
      <c r="K108" s="57"/>
      <c r="L108" s="57"/>
      <c r="M108" s="71"/>
    </row>
    <row r="109" spans="2:13" hidden="1" x14ac:dyDescent="0.2">
      <c r="B109" s="128" t="s">
        <v>67</v>
      </c>
      <c r="C109" s="129"/>
      <c r="D109" s="129"/>
      <c r="E109" s="129"/>
      <c r="F109" s="129"/>
      <c r="G109" s="129"/>
      <c r="H109" s="129"/>
      <c r="I109" s="129"/>
      <c r="J109" s="129"/>
      <c r="K109" s="129"/>
      <c r="L109" s="129"/>
      <c r="M109" s="130"/>
    </row>
    <row r="110" spans="2:13" hidden="1" x14ac:dyDescent="0.2">
      <c r="B110" s="39" t="s">
        <v>39</v>
      </c>
      <c r="C110" s="40" t="s">
        <v>40</v>
      </c>
      <c r="D110" s="40" t="s">
        <v>41</v>
      </c>
      <c r="E110" s="26" t="s">
        <v>42</v>
      </c>
      <c r="F110" s="27" t="s">
        <v>43</v>
      </c>
      <c r="G110" s="27" t="s">
        <v>46</v>
      </c>
      <c r="H110" s="28" t="s">
        <v>47</v>
      </c>
      <c r="I110" s="28" t="s">
        <v>48</v>
      </c>
      <c r="J110" s="28" t="s">
        <v>49</v>
      </c>
      <c r="K110" s="28" t="s">
        <v>50</v>
      </c>
      <c r="L110" s="28" t="s">
        <v>51</v>
      </c>
      <c r="M110" s="29" t="s">
        <v>52</v>
      </c>
    </row>
    <row r="111" spans="2:13" hidden="1" x14ac:dyDescent="0.2">
      <c r="B111" s="39" t="str">
        <f>CONCATENATE("9.",Prüfkriterien_9[[#This Row],[Spalte2]])</f>
        <v>9.1</v>
      </c>
      <c r="C111" s="40">
        <f>ROW()-ROW(Prüfkriterien_9[[#Headers],[Spalte3]])</f>
        <v>1</v>
      </c>
      <c r="D111" s="40">
        <f>(Prüfkriterien_9[Spalte2]+90)/10</f>
        <v>9.1</v>
      </c>
      <c r="E111" s="26"/>
      <c r="F111" s="27"/>
      <c r="G111" s="27"/>
      <c r="H111" s="57"/>
      <c r="I111" s="57"/>
      <c r="J111" s="57"/>
      <c r="K111" s="57"/>
      <c r="L111" s="57"/>
      <c r="M111" s="44"/>
    </row>
    <row r="112" spans="2:13" hidden="1" x14ac:dyDescent="0.2">
      <c r="B112" s="48" t="str">
        <f>CONCATENATE("9.",Prüfkriterien_9[[#This Row],[Spalte2]])</f>
        <v>9.2</v>
      </c>
      <c r="C112" s="49">
        <f>ROW()-ROW(Prüfkriterien_9[[#Headers],[Spalte3]])</f>
        <v>2</v>
      </c>
      <c r="D112" s="49">
        <f>(Prüfkriterien_9[Spalte2]+90)/10</f>
        <v>9.1999999999999993</v>
      </c>
      <c r="E112" s="50"/>
      <c r="F112" s="51"/>
      <c r="G112" s="51"/>
      <c r="H112" s="57"/>
      <c r="I112" s="57"/>
      <c r="J112" s="57"/>
      <c r="K112" s="57"/>
      <c r="L112" s="57"/>
      <c r="M112" s="71"/>
    </row>
    <row r="113" spans="2:13" hidden="1" x14ac:dyDescent="0.2">
      <c r="B113" s="39" t="str">
        <f>CONCATENATE("9.",Prüfkriterien_9[[#This Row],[Spalte2]])</f>
        <v>9.3</v>
      </c>
      <c r="C113" s="40">
        <f>ROW()-ROW(Prüfkriterien_9[[#Headers],[Spalte3]])</f>
        <v>3</v>
      </c>
      <c r="D113" s="40">
        <f>(Prüfkriterien_9[Spalte2]+90)/10</f>
        <v>9.3000000000000007</v>
      </c>
      <c r="E113" s="26"/>
      <c r="F113" s="27"/>
      <c r="G113" s="27"/>
      <c r="H113" s="57"/>
      <c r="I113" s="57"/>
      <c r="J113" s="57"/>
      <c r="K113" s="57"/>
      <c r="L113" s="57"/>
      <c r="M113" s="44"/>
    </row>
    <row r="114" spans="2:13" hidden="1" x14ac:dyDescent="0.2">
      <c r="B114" s="39" t="str">
        <f>CONCATENATE("9.",Prüfkriterien_9[[#This Row],[Spalte2]])</f>
        <v>9.4</v>
      </c>
      <c r="C114" s="40">
        <f>ROW()-ROW(Prüfkriterien_9[[#Headers],[Spalte3]])</f>
        <v>4</v>
      </c>
      <c r="D114" s="40">
        <f>(Prüfkriterien_9[Spalte2]+90)/10</f>
        <v>9.4</v>
      </c>
      <c r="E114" s="26"/>
      <c r="F114" s="27"/>
      <c r="G114" s="27"/>
      <c r="H114" s="57"/>
      <c r="I114" s="57"/>
      <c r="J114" s="57"/>
      <c r="K114" s="57"/>
      <c r="L114" s="57"/>
      <c r="M114" s="44"/>
    </row>
    <row r="115" spans="2:13" hidden="1" x14ac:dyDescent="0.2">
      <c r="B115" s="48" t="str">
        <f>CONCATENATE("9.",Prüfkriterien_9[[#This Row],[Spalte2]])</f>
        <v>9.5</v>
      </c>
      <c r="C115" s="49">
        <f>ROW()-ROW(Prüfkriterien_9[[#Headers],[Spalte3]])</f>
        <v>5</v>
      </c>
      <c r="D115" s="49">
        <f>(Prüfkriterien_9[Spalte2]+90)/10</f>
        <v>9.5</v>
      </c>
      <c r="E115" s="50"/>
      <c r="F115" s="51"/>
      <c r="G115" s="51"/>
      <c r="H115" s="57"/>
      <c r="I115" s="57"/>
      <c r="J115" s="57"/>
      <c r="K115" s="57"/>
      <c r="L115" s="57"/>
      <c r="M115" s="71"/>
    </row>
    <row r="116" spans="2:13" hidden="1" x14ac:dyDescent="0.2">
      <c r="B116" s="128" t="s">
        <v>68</v>
      </c>
      <c r="C116" s="129"/>
      <c r="D116" s="129"/>
      <c r="E116" s="129"/>
      <c r="F116" s="129"/>
      <c r="G116" s="129"/>
      <c r="H116" s="129"/>
      <c r="I116" s="129"/>
      <c r="J116" s="129"/>
      <c r="K116" s="129"/>
      <c r="L116" s="129"/>
      <c r="M116" s="130"/>
    </row>
    <row r="117" spans="2:13" hidden="1" x14ac:dyDescent="0.2">
      <c r="B117" s="39" t="s">
        <v>39</v>
      </c>
      <c r="C117" s="40" t="s">
        <v>40</v>
      </c>
      <c r="D117" s="40" t="s">
        <v>41</v>
      </c>
      <c r="E117" s="26" t="s">
        <v>42</v>
      </c>
      <c r="F117" s="27" t="s">
        <v>43</v>
      </c>
      <c r="G117" s="27" t="s">
        <v>46</v>
      </c>
      <c r="H117" s="28" t="s">
        <v>47</v>
      </c>
      <c r="I117" s="28" t="s">
        <v>48</v>
      </c>
      <c r="J117" s="28" t="s">
        <v>49</v>
      </c>
      <c r="K117" s="28" t="s">
        <v>50</v>
      </c>
      <c r="L117" s="28" t="s">
        <v>51</v>
      </c>
      <c r="M117" s="29" t="s">
        <v>52</v>
      </c>
    </row>
    <row r="118" spans="2:13" hidden="1" x14ac:dyDescent="0.2">
      <c r="B118" s="39" t="str">
        <f>CONCATENATE("10.",Prüfkriterien_10[[#This Row],[Spalte2]])</f>
        <v>10.1</v>
      </c>
      <c r="C118" s="40">
        <f>ROW()-ROW(Prüfkriterien_10[[#Headers],[Spalte3]])</f>
        <v>1</v>
      </c>
      <c r="D118" s="40">
        <f>(Prüfkriterien_10[Spalte2]+100)/10</f>
        <v>10.1</v>
      </c>
      <c r="E118" s="26"/>
      <c r="F118" s="27"/>
      <c r="G118" s="27"/>
      <c r="H118" s="57"/>
      <c r="I118" s="57"/>
      <c r="J118" s="57"/>
      <c r="K118" s="57"/>
      <c r="L118" s="57"/>
      <c r="M118" s="44"/>
    </row>
    <row r="119" spans="2:13" hidden="1" x14ac:dyDescent="0.2">
      <c r="B119" s="48" t="str">
        <f>CONCATENATE("10.",Prüfkriterien_10[[#This Row],[Spalte2]])</f>
        <v>10.2</v>
      </c>
      <c r="C119" s="49">
        <f>ROW()-ROW(Prüfkriterien_10[[#Headers],[Spalte3]])</f>
        <v>2</v>
      </c>
      <c r="D119" s="49">
        <f>(Prüfkriterien_10[Spalte2]+100)/10</f>
        <v>10.199999999999999</v>
      </c>
      <c r="E119" s="50"/>
      <c r="F119" s="51"/>
      <c r="G119" s="51"/>
      <c r="H119" s="57"/>
      <c r="I119" s="57"/>
      <c r="J119" s="57"/>
      <c r="K119" s="57"/>
      <c r="L119" s="57"/>
      <c r="M119" s="71"/>
    </row>
    <row r="120" spans="2:13" hidden="1" x14ac:dyDescent="0.2">
      <c r="B120" s="39" t="str">
        <f>CONCATENATE("10.",Prüfkriterien_10[[#This Row],[Spalte2]])</f>
        <v>10.3</v>
      </c>
      <c r="C120" s="40">
        <f>ROW()-ROW(Prüfkriterien_10[[#Headers],[Spalte3]])</f>
        <v>3</v>
      </c>
      <c r="D120" s="40">
        <f>(Prüfkriterien_10[Spalte2]+100)/10</f>
        <v>10.3</v>
      </c>
      <c r="E120" s="26"/>
      <c r="F120" s="27"/>
      <c r="G120" s="27"/>
      <c r="H120" s="57"/>
      <c r="I120" s="57"/>
      <c r="J120" s="57"/>
      <c r="K120" s="57"/>
      <c r="L120" s="57"/>
      <c r="M120" s="44"/>
    </row>
    <row r="121" spans="2:13" hidden="1" x14ac:dyDescent="0.2">
      <c r="B121" s="39" t="str">
        <f>CONCATENATE("10.",Prüfkriterien_10[[#This Row],[Spalte2]])</f>
        <v>10.4</v>
      </c>
      <c r="C121" s="40">
        <f>ROW()-ROW(Prüfkriterien_10[[#Headers],[Spalte3]])</f>
        <v>4</v>
      </c>
      <c r="D121" s="40">
        <f>(Prüfkriterien_10[Spalte2]+100)/10</f>
        <v>10.4</v>
      </c>
      <c r="E121" s="26"/>
      <c r="F121" s="27"/>
      <c r="G121" s="27"/>
      <c r="H121" s="57"/>
      <c r="I121" s="57"/>
      <c r="J121" s="57"/>
      <c r="K121" s="57"/>
      <c r="L121" s="57"/>
      <c r="M121" s="44"/>
    </row>
    <row r="122" spans="2:13" hidden="1" x14ac:dyDescent="0.2">
      <c r="B122" s="48" t="str">
        <f>CONCATENATE("10.",Prüfkriterien_10[[#This Row],[Spalte2]])</f>
        <v>10.5</v>
      </c>
      <c r="C122" s="49">
        <f>ROW()-ROW(Prüfkriterien_10[[#Headers],[Spalte3]])</f>
        <v>5</v>
      </c>
      <c r="D122" s="49">
        <f>(Prüfkriterien_10[Spalte2]+100)/10</f>
        <v>10.5</v>
      </c>
      <c r="E122" s="50"/>
      <c r="F122" s="51"/>
      <c r="G122" s="51"/>
      <c r="H122" s="57"/>
      <c r="I122" s="57"/>
      <c r="J122" s="57"/>
      <c r="K122" s="57"/>
      <c r="L122" s="57"/>
      <c r="M122" s="71"/>
    </row>
    <row r="123" spans="2:13" hidden="1" x14ac:dyDescent="0.2">
      <c r="B123" s="128" t="s">
        <v>69</v>
      </c>
      <c r="C123" s="129"/>
      <c r="D123" s="129"/>
      <c r="E123" s="129"/>
      <c r="F123" s="129"/>
      <c r="G123" s="129"/>
      <c r="H123" s="129"/>
      <c r="I123" s="129"/>
      <c r="J123" s="129"/>
      <c r="K123" s="129"/>
      <c r="L123" s="129"/>
      <c r="M123" s="130"/>
    </row>
    <row r="124" spans="2:13" hidden="1" x14ac:dyDescent="0.2">
      <c r="B124" s="39" t="s">
        <v>39</v>
      </c>
      <c r="C124" s="40" t="s">
        <v>40</v>
      </c>
      <c r="D124" s="40" t="s">
        <v>41</v>
      </c>
      <c r="E124" s="26" t="s">
        <v>42</v>
      </c>
      <c r="F124" s="27" t="s">
        <v>43</v>
      </c>
      <c r="G124" s="27" t="s">
        <v>46</v>
      </c>
      <c r="H124" s="28" t="s">
        <v>47</v>
      </c>
      <c r="I124" s="28" t="s">
        <v>48</v>
      </c>
      <c r="J124" s="28" t="s">
        <v>49</v>
      </c>
      <c r="K124" s="28" t="s">
        <v>50</v>
      </c>
      <c r="L124" s="28" t="s">
        <v>51</v>
      </c>
      <c r="M124" s="29" t="s">
        <v>52</v>
      </c>
    </row>
    <row r="125" spans="2:13" hidden="1" x14ac:dyDescent="0.2">
      <c r="B125" s="39" t="str">
        <f>CONCATENATE("11.",Prüfkriterien_11[[#This Row],[Spalte2]])</f>
        <v>11.1</v>
      </c>
      <c r="C125" s="40">
        <f>ROW()-ROW(Prüfkriterien_11[[#Headers],[Spalte3]])</f>
        <v>1</v>
      </c>
      <c r="D125" s="40">
        <f>(Prüfkriterien_11[Spalte2]+110)/10</f>
        <v>11.1</v>
      </c>
      <c r="E125" s="26"/>
      <c r="F125" s="27"/>
      <c r="G125" s="27"/>
      <c r="H125" s="57"/>
      <c r="I125" s="57"/>
      <c r="J125" s="57"/>
      <c r="K125" s="57"/>
      <c r="L125" s="57"/>
      <c r="M125" s="44"/>
    </row>
    <row r="126" spans="2:13" hidden="1" x14ac:dyDescent="0.2">
      <c r="B126" s="48" t="str">
        <f>CONCATENATE("11.",Prüfkriterien_11[[#This Row],[Spalte2]])</f>
        <v>11.2</v>
      </c>
      <c r="C126" s="49">
        <f>ROW()-ROW(Prüfkriterien_11[[#Headers],[Spalte3]])</f>
        <v>2</v>
      </c>
      <c r="D126" s="49">
        <f>(Prüfkriterien_11[Spalte2]+110)/10</f>
        <v>11.2</v>
      </c>
      <c r="E126" s="50"/>
      <c r="F126" s="51"/>
      <c r="G126" s="51"/>
      <c r="H126" s="57"/>
      <c r="I126" s="57"/>
      <c r="J126" s="57"/>
      <c r="K126" s="57"/>
      <c r="L126" s="57"/>
      <c r="M126" s="71"/>
    </row>
    <row r="127" spans="2:13" hidden="1" x14ac:dyDescent="0.2">
      <c r="B127" s="39" t="str">
        <f>CONCATENATE("11.",Prüfkriterien_11[[#This Row],[Spalte2]])</f>
        <v>11.3</v>
      </c>
      <c r="C127" s="40">
        <f>ROW()-ROW(Prüfkriterien_11[[#Headers],[Spalte3]])</f>
        <v>3</v>
      </c>
      <c r="D127" s="40">
        <f>(Prüfkriterien_11[Spalte2]+110)/10</f>
        <v>11.3</v>
      </c>
      <c r="E127" s="26"/>
      <c r="F127" s="27"/>
      <c r="G127" s="27"/>
      <c r="H127" s="57"/>
      <c r="I127" s="57"/>
      <c r="J127" s="57"/>
      <c r="K127" s="57"/>
      <c r="L127" s="57"/>
      <c r="M127" s="44"/>
    </row>
    <row r="128" spans="2:13" hidden="1" x14ac:dyDescent="0.2">
      <c r="B128" s="39" t="str">
        <f>CONCATENATE("11.",Prüfkriterien_11[[#This Row],[Spalte2]])</f>
        <v>11.4</v>
      </c>
      <c r="C128" s="40">
        <f>ROW()-ROW(Prüfkriterien_11[[#Headers],[Spalte3]])</f>
        <v>4</v>
      </c>
      <c r="D128" s="40">
        <f>(Prüfkriterien_11[Spalte2]+110)/10</f>
        <v>11.4</v>
      </c>
      <c r="E128" s="26"/>
      <c r="F128" s="27"/>
      <c r="G128" s="27"/>
      <c r="H128" s="57"/>
      <c r="I128" s="57"/>
      <c r="J128" s="57"/>
      <c r="K128" s="57"/>
      <c r="L128" s="57"/>
      <c r="M128" s="44"/>
    </row>
    <row r="129" spans="2:13" hidden="1" x14ac:dyDescent="0.2">
      <c r="B129" s="48" t="str">
        <f>CONCATENATE("11.",Prüfkriterien_11[[#This Row],[Spalte2]])</f>
        <v>11.5</v>
      </c>
      <c r="C129" s="49">
        <f>ROW()-ROW(Prüfkriterien_11[[#Headers],[Spalte3]])</f>
        <v>5</v>
      </c>
      <c r="D129" s="49">
        <f>(Prüfkriterien_11[Spalte2]+110)/10</f>
        <v>11.5</v>
      </c>
      <c r="E129" s="50"/>
      <c r="F129" s="51"/>
      <c r="G129" s="51"/>
      <c r="H129" s="57"/>
      <c r="I129" s="57"/>
      <c r="J129" s="57"/>
      <c r="K129" s="57"/>
      <c r="L129" s="57"/>
      <c r="M129" s="71"/>
    </row>
    <row r="130" spans="2:13" hidden="1" x14ac:dyDescent="0.2">
      <c r="B130" s="128" t="s">
        <v>84</v>
      </c>
      <c r="C130" s="129"/>
      <c r="D130" s="129"/>
      <c r="E130" s="129"/>
      <c r="F130" s="129"/>
      <c r="G130" s="129"/>
      <c r="H130" s="129"/>
      <c r="I130" s="129"/>
      <c r="J130" s="129"/>
      <c r="K130" s="129"/>
      <c r="L130" s="129"/>
      <c r="M130" s="130"/>
    </row>
    <row r="131" spans="2:13" hidden="1" x14ac:dyDescent="0.2">
      <c r="B131" s="39" t="s">
        <v>39</v>
      </c>
      <c r="C131" s="40" t="s">
        <v>40</v>
      </c>
      <c r="D131" s="40" t="s">
        <v>41</v>
      </c>
      <c r="E131" s="26" t="s">
        <v>42</v>
      </c>
      <c r="F131" s="27" t="s">
        <v>43</v>
      </c>
      <c r="G131" s="27" t="s">
        <v>46</v>
      </c>
      <c r="H131" s="28" t="s">
        <v>47</v>
      </c>
      <c r="I131" s="28" t="s">
        <v>48</v>
      </c>
      <c r="J131" s="28" t="s">
        <v>49</v>
      </c>
      <c r="K131" s="28" t="s">
        <v>50</v>
      </c>
      <c r="L131" s="28" t="s">
        <v>51</v>
      </c>
      <c r="M131" s="29" t="s">
        <v>52</v>
      </c>
    </row>
    <row r="132" spans="2:13" hidden="1" x14ac:dyDescent="0.2">
      <c r="B132" s="39" t="str">
        <f>CONCATENATE("12.",Prüfkriterien_1114[[#This Row],[Spalte2]])</f>
        <v>12.1</v>
      </c>
      <c r="C132" s="40">
        <f>ROW()-ROW(Prüfkriterien_1114[[#Headers],[Spalte3]])</f>
        <v>1</v>
      </c>
      <c r="D132" s="40">
        <f>(Prüfkriterien_1114[Spalte2]+120)/10</f>
        <v>12.1</v>
      </c>
      <c r="E132" s="26"/>
      <c r="F132" s="27"/>
      <c r="G132" s="27"/>
      <c r="H132" s="57"/>
      <c r="I132" s="57"/>
      <c r="J132" s="57"/>
      <c r="K132" s="57"/>
      <c r="L132" s="57"/>
      <c r="M132" s="44"/>
    </row>
    <row r="133" spans="2:13" hidden="1" x14ac:dyDescent="0.2">
      <c r="B133" s="48" t="str">
        <f>CONCATENATE("12.",Prüfkriterien_1114[[#This Row],[Spalte2]])</f>
        <v>12.2</v>
      </c>
      <c r="C133" s="49">
        <f>ROW()-ROW(Prüfkriterien_1114[[#Headers],[Spalte3]])</f>
        <v>2</v>
      </c>
      <c r="D133" s="49">
        <f>(Prüfkriterien_1114[Spalte2]+120)/10</f>
        <v>12.2</v>
      </c>
      <c r="E133" s="50"/>
      <c r="F133" s="51"/>
      <c r="G133" s="51"/>
      <c r="H133" s="57"/>
      <c r="I133" s="57"/>
      <c r="J133" s="57"/>
      <c r="K133" s="57"/>
      <c r="L133" s="57"/>
      <c r="M133" s="71"/>
    </row>
    <row r="134" spans="2:13" hidden="1" x14ac:dyDescent="0.2">
      <c r="B134" s="39" t="str">
        <f>CONCATENATE("12.",Prüfkriterien_1114[[#This Row],[Spalte2]])</f>
        <v>12.3</v>
      </c>
      <c r="C134" s="40">
        <f>ROW()-ROW(Prüfkriterien_1114[[#Headers],[Spalte3]])</f>
        <v>3</v>
      </c>
      <c r="D134" s="40">
        <f>(Prüfkriterien_1114[Spalte2]+120)/10</f>
        <v>12.3</v>
      </c>
      <c r="E134" s="26"/>
      <c r="F134" s="27"/>
      <c r="G134" s="27"/>
      <c r="H134" s="57"/>
      <c r="I134" s="57"/>
      <c r="J134" s="57"/>
      <c r="K134" s="57"/>
      <c r="L134" s="57"/>
      <c r="M134" s="44"/>
    </row>
    <row r="135" spans="2:13" hidden="1" x14ac:dyDescent="0.2">
      <c r="B135" s="39" t="str">
        <f>CONCATENATE("12.",Prüfkriterien_1114[[#This Row],[Spalte2]])</f>
        <v>12.4</v>
      </c>
      <c r="C135" s="40">
        <f>ROW()-ROW(Prüfkriterien_1114[[#Headers],[Spalte3]])</f>
        <v>4</v>
      </c>
      <c r="D135" s="40">
        <f>(Prüfkriterien_1114[Spalte2]+120)/10</f>
        <v>12.4</v>
      </c>
      <c r="E135" s="26"/>
      <c r="F135" s="27"/>
      <c r="G135" s="27"/>
      <c r="H135" s="57"/>
      <c r="I135" s="57"/>
      <c r="J135" s="57"/>
      <c r="K135" s="57"/>
      <c r="L135" s="57"/>
      <c r="M135" s="44"/>
    </row>
    <row r="136" spans="2:13" hidden="1" x14ac:dyDescent="0.2">
      <c r="B136" s="48" t="str">
        <f>CONCATENATE("12.",Prüfkriterien_1114[[#This Row],[Spalte2]])</f>
        <v>12.5</v>
      </c>
      <c r="C136" s="49">
        <f>ROW()-ROW(Prüfkriterien_1114[[#Headers],[Spalte3]])</f>
        <v>5</v>
      </c>
      <c r="D136" s="49">
        <f>(Prüfkriterien_1114[Spalte2]+120)/10</f>
        <v>12.5</v>
      </c>
      <c r="E136" s="50"/>
      <c r="F136" s="51"/>
      <c r="G136" s="51"/>
      <c r="H136" s="57"/>
      <c r="I136" s="57"/>
      <c r="J136" s="57"/>
      <c r="K136" s="57"/>
      <c r="L136" s="57"/>
      <c r="M136" s="71"/>
    </row>
    <row r="137" spans="2:13" hidden="1" x14ac:dyDescent="0.2">
      <c r="B137" s="128" t="s">
        <v>85</v>
      </c>
      <c r="C137" s="129"/>
      <c r="D137" s="129"/>
      <c r="E137" s="129"/>
      <c r="F137" s="129"/>
      <c r="G137" s="129"/>
      <c r="H137" s="129"/>
      <c r="I137" s="129"/>
      <c r="J137" s="129"/>
      <c r="K137" s="129"/>
      <c r="L137" s="129"/>
      <c r="M137" s="130"/>
    </row>
    <row r="138" spans="2:13" hidden="1" x14ac:dyDescent="0.2">
      <c r="B138" s="39" t="s">
        <v>39</v>
      </c>
      <c r="C138" s="40" t="s">
        <v>40</v>
      </c>
      <c r="D138" s="40" t="s">
        <v>41</v>
      </c>
      <c r="E138" s="26" t="s">
        <v>42</v>
      </c>
      <c r="F138" s="27" t="s">
        <v>43</v>
      </c>
      <c r="G138" s="27" t="s">
        <v>46</v>
      </c>
      <c r="H138" s="28" t="s">
        <v>47</v>
      </c>
      <c r="I138" s="28" t="s">
        <v>48</v>
      </c>
      <c r="J138" s="28" t="s">
        <v>49</v>
      </c>
      <c r="K138" s="28" t="s">
        <v>50</v>
      </c>
      <c r="L138" s="28" t="s">
        <v>51</v>
      </c>
      <c r="M138" s="29" t="s">
        <v>52</v>
      </c>
    </row>
    <row r="139" spans="2:13" hidden="1" x14ac:dyDescent="0.2">
      <c r="B139" s="39" t="str">
        <f>CONCATENATE("13.",Prüfkriterien_1115[[#This Row],[Spalte2]])</f>
        <v>13.1</v>
      </c>
      <c r="C139" s="40">
        <f>ROW()-ROW(Prüfkriterien_1115[[#Headers],[Spalte3]])</f>
        <v>1</v>
      </c>
      <c r="D139" s="40">
        <f>(Prüfkriterien_1115[Spalte2]+130)/10</f>
        <v>13.1</v>
      </c>
      <c r="E139" s="26"/>
      <c r="F139" s="27"/>
      <c r="G139" s="27"/>
      <c r="H139" s="57"/>
      <c r="I139" s="57"/>
      <c r="J139" s="57"/>
      <c r="K139" s="57"/>
      <c r="L139" s="57"/>
      <c r="M139" s="44"/>
    </row>
    <row r="140" spans="2:13" hidden="1" x14ac:dyDescent="0.2">
      <c r="B140" s="48" t="str">
        <f>CONCATENATE("13.",Prüfkriterien_1115[[#This Row],[Spalte2]])</f>
        <v>13.2</v>
      </c>
      <c r="C140" s="49">
        <f>ROW()-ROW(Prüfkriterien_1115[[#Headers],[Spalte3]])</f>
        <v>2</v>
      </c>
      <c r="D140" s="49">
        <f>(Prüfkriterien_1115[Spalte2]+130)/10</f>
        <v>13.2</v>
      </c>
      <c r="E140" s="50"/>
      <c r="F140" s="51"/>
      <c r="G140" s="51"/>
      <c r="H140" s="57"/>
      <c r="I140" s="57"/>
      <c r="J140" s="57"/>
      <c r="K140" s="57"/>
      <c r="L140" s="57"/>
      <c r="M140" s="71"/>
    </row>
    <row r="141" spans="2:13" hidden="1" x14ac:dyDescent="0.2">
      <c r="B141" s="39" t="str">
        <f>CONCATENATE("13.",Prüfkriterien_1115[[#This Row],[Spalte2]])</f>
        <v>13.3</v>
      </c>
      <c r="C141" s="40">
        <f>ROW()-ROW(Prüfkriterien_1115[[#Headers],[Spalte3]])</f>
        <v>3</v>
      </c>
      <c r="D141" s="40">
        <f>(Prüfkriterien_1115[Spalte2]+130)/10</f>
        <v>13.3</v>
      </c>
      <c r="E141" s="26"/>
      <c r="F141" s="27"/>
      <c r="G141" s="27"/>
      <c r="H141" s="57"/>
      <c r="I141" s="57"/>
      <c r="J141" s="57"/>
      <c r="K141" s="57"/>
      <c r="L141" s="57"/>
      <c r="M141" s="44"/>
    </row>
    <row r="142" spans="2:13" hidden="1" x14ac:dyDescent="0.2">
      <c r="B142" s="39" t="str">
        <f>CONCATENATE("13.",Prüfkriterien_1115[[#This Row],[Spalte2]])</f>
        <v>13.4</v>
      </c>
      <c r="C142" s="40">
        <f>ROW()-ROW(Prüfkriterien_1115[[#Headers],[Spalte3]])</f>
        <v>4</v>
      </c>
      <c r="D142" s="40">
        <f>(Prüfkriterien_1115[Spalte2]+130)/10</f>
        <v>13.4</v>
      </c>
      <c r="E142" s="26"/>
      <c r="F142" s="27"/>
      <c r="G142" s="27"/>
      <c r="H142" s="57"/>
      <c r="I142" s="57"/>
      <c r="J142" s="57"/>
      <c r="K142" s="57"/>
      <c r="L142" s="57"/>
      <c r="M142" s="44"/>
    </row>
    <row r="143" spans="2:13" hidden="1" x14ac:dyDescent="0.2">
      <c r="B143" s="48" t="str">
        <f>CONCATENATE("13.",Prüfkriterien_1115[[#This Row],[Spalte2]])</f>
        <v>13.5</v>
      </c>
      <c r="C143" s="49">
        <f>ROW()-ROW(Prüfkriterien_1115[[#Headers],[Spalte3]])</f>
        <v>5</v>
      </c>
      <c r="D143" s="49">
        <f>(Prüfkriterien_1115[Spalte2]+130)/10</f>
        <v>13.5</v>
      </c>
      <c r="E143" s="50"/>
      <c r="F143" s="51"/>
      <c r="G143" s="51"/>
      <c r="H143" s="57"/>
      <c r="I143" s="57"/>
      <c r="J143" s="57"/>
      <c r="K143" s="57"/>
      <c r="L143" s="57"/>
      <c r="M143" s="71"/>
    </row>
    <row r="144" spans="2:13" hidden="1" x14ac:dyDescent="0.2">
      <c r="B144" s="128" t="s">
        <v>86</v>
      </c>
      <c r="C144" s="129"/>
      <c r="D144" s="129"/>
      <c r="E144" s="129"/>
      <c r="F144" s="129"/>
      <c r="G144" s="129"/>
      <c r="H144" s="129"/>
      <c r="I144" s="129"/>
      <c r="J144" s="129"/>
      <c r="K144" s="129"/>
      <c r="L144" s="129"/>
      <c r="M144" s="130"/>
    </row>
    <row r="145" spans="2:13" hidden="1" x14ac:dyDescent="0.2">
      <c r="B145" s="39" t="s">
        <v>39</v>
      </c>
      <c r="C145" s="40" t="s">
        <v>40</v>
      </c>
      <c r="D145" s="40" t="s">
        <v>41</v>
      </c>
      <c r="E145" s="26" t="s">
        <v>42</v>
      </c>
      <c r="F145" s="27" t="s">
        <v>43</v>
      </c>
      <c r="G145" s="27" t="s">
        <v>46</v>
      </c>
      <c r="H145" s="28" t="s">
        <v>47</v>
      </c>
      <c r="I145" s="28" t="s">
        <v>48</v>
      </c>
      <c r="J145" s="28" t="s">
        <v>49</v>
      </c>
      <c r="K145" s="28" t="s">
        <v>50</v>
      </c>
      <c r="L145" s="28" t="s">
        <v>51</v>
      </c>
      <c r="M145" s="29" t="s">
        <v>52</v>
      </c>
    </row>
    <row r="146" spans="2:13" hidden="1" x14ac:dyDescent="0.2">
      <c r="B146" s="39" t="str">
        <f>CONCATENATE("14.",Prüfkriterien_1116[[#This Row],[Spalte2]])</f>
        <v>14.1</v>
      </c>
      <c r="C146" s="40">
        <f>ROW()-ROW(Prüfkriterien_1116[[#Headers],[Spalte3]])</f>
        <v>1</v>
      </c>
      <c r="D146" s="40">
        <f>(Prüfkriterien_1116[Spalte2]+140)/10</f>
        <v>14.1</v>
      </c>
      <c r="E146" s="26"/>
      <c r="F146" s="27"/>
      <c r="G146" s="27"/>
      <c r="H146" s="57"/>
      <c r="I146" s="57"/>
      <c r="J146" s="57"/>
      <c r="K146" s="57"/>
      <c r="L146" s="57"/>
      <c r="M146" s="44"/>
    </row>
    <row r="147" spans="2:13" hidden="1" x14ac:dyDescent="0.2">
      <c r="B147" s="48" t="str">
        <f>CONCATENATE("14.",Prüfkriterien_1116[[#This Row],[Spalte2]])</f>
        <v>14.2</v>
      </c>
      <c r="C147" s="49">
        <f>ROW()-ROW(Prüfkriterien_1116[[#Headers],[Spalte3]])</f>
        <v>2</v>
      </c>
      <c r="D147" s="49">
        <f>(Prüfkriterien_1116[Spalte2]+140)/10</f>
        <v>14.2</v>
      </c>
      <c r="E147" s="50"/>
      <c r="F147" s="51"/>
      <c r="G147" s="51"/>
      <c r="H147" s="57"/>
      <c r="I147" s="57"/>
      <c r="J147" s="57"/>
      <c r="K147" s="57"/>
      <c r="L147" s="57"/>
      <c r="M147" s="71"/>
    </row>
    <row r="148" spans="2:13" hidden="1" x14ac:dyDescent="0.2">
      <c r="B148" s="39" t="str">
        <f>CONCATENATE("14.",Prüfkriterien_1116[[#This Row],[Spalte2]])</f>
        <v>14.3</v>
      </c>
      <c r="C148" s="40">
        <f>ROW()-ROW(Prüfkriterien_1116[[#Headers],[Spalte3]])</f>
        <v>3</v>
      </c>
      <c r="D148" s="40">
        <f>(Prüfkriterien_1116[Spalte2]+140)/10</f>
        <v>14.3</v>
      </c>
      <c r="E148" s="26"/>
      <c r="F148" s="27"/>
      <c r="G148" s="27"/>
      <c r="H148" s="57"/>
      <c r="I148" s="57"/>
      <c r="J148" s="57"/>
      <c r="K148" s="57"/>
      <c r="L148" s="57"/>
      <c r="M148" s="44"/>
    </row>
    <row r="149" spans="2:13" hidden="1" x14ac:dyDescent="0.2">
      <c r="B149" s="39" t="str">
        <f>CONCATENATE("14.",Prüfkriterien_1116[[#This Row],[Spalte2]])</f>
        <v>14.4</v>
      </c>
      <c r="C149" s="40">
        <f>ROW()-ROW(Prüfkriterien_1116[[#Headers],[Spalte3]])</f>
        <v>4</v>
      </c>
      <c r="D149" s="40">
        <f>(Prüfkriterien_1116[Spalte2]+140)/10</f>
        <v>14.4</v>
      </c>
      <c r="E149" s="26"/>
      <c r="F149" s="27"/>
      <c r="G149" s="27"/>
      <c r="H149" s="57"/>
      <c r="I149" s="57"/>
      <c r="J149" s="57"/>
      <c r="K149" s="57"/>
      <c r="L149" s="57"/>
      <c r="M149" s="44"/>
    </row>
    <row r="150" spans="2:13" hidden="1" x14ac:dyDescent="0.2">
      <c r="B150" s="48" t="str">
        <f>CONCATENATE("14.",Prüfkriterien_1116[[#This Row],[Spalte2]])</f>
        <v>14.5</v>
      </c>
      <c r="C150" s="49">
        <f>ROW()-ROW(Prüfkriterien_1116[[#Headers],[Spalte3]])</f>
        <v>5</v>
      </c>
      <c r="D150" s="49">
        <f>(Prüfkriterien_1116[Spalte2]+140)/10</f>
        <v>14.5</v>
      </c>
      <c r="E150" s="50"/>
      <c r="F150" s="51"/>
      <c r="G150" s="51"/>
      <c r="H150" s="57"/>
      <c r="I150" s="57"/>
      <c r="J150" s="57"/>
      <c r="K150" s="57"/>
      <c r="L150" s="57"/>
      <c r="M150" s="71"/>
    </row>
    <row r="151" spans="2:13" hidden="1" x14ac:dyDescent="0.2">
      <c r="B151" s="128" t="s">
        <v>87</v>
      </c>
      <c r="C151" s="129"/>
      <c r="D151" s="129"/>
      <c r="E151" s="129"/>
      <c r="F151" s="129"/>
      <c r="G151" s="129"/>
      <c r="H151" s="129"/>
      <c r="I151" s="129"/>
      <c r="J151" s="129"/>
      <c r="K151" s="129"/>
      <c r="L151" s="129"/>
      <c r="M151" s="130"/>
    </row>
    <row r="152" spans="2:13" hidden="1" x14ac:dyDescent="0.2">
      <c r="B152" s="39" t="s">
        <v>39</v>
      </c>
      <c r="C152" s="40" t="s">
        <v>40</v>
      </c>
      <c r="D152" s="40" t="s">
        <v>41</v>
      </c>
      <c r="E152" s="26" t="s">
        <v>42</v>
      </c>
      <c r="F152" s="27" t="s">
        <v>43</v>
      </c>
      <c r="G152" s="27" t="s">
        <v>46</v>
      </c>
      <c r="H152" s="28" t="s">
        <v>47</v>
      </c>
      <c r="I152" s="28" t="s">
        <v>48</v>
      </c>
      <c r="J152" s="28" t="s">
        <v>49</v>
      </c>
      <c r="K152" s="28" t="s">
        <v>50</v>
      </c>
      <c r="L152" s="28" t="s">
        <v>51</v>
      </c>
      <c r="M152" s="29" t="s">
        <v>52</v>
      </c>
    </row>
    <row r="153" spans="2:13" hidden="1" x14ac:dyDescent="0.2">
      <c r="B153" s="39" t="str">
        <f>CONCATENATE("15.",Prüfkriterien_1117[[#This Row],[Spalte2]])</f>
        <v>15.1</v>
      </c>
      <c r="C153" s="40">
        <f>ROW()-ROW(Prüfkriterien_1117[[#Headers],[Spalte3]])</f>
        <v>1</v>
      </c>
      <c r="D153" s="40">
        <f>(Prüfkriterien_1117[Spalte2]+150)/10</f>
        <v>15.1</v>
      </c>
      <c r="E153" s="26"/>
      <c r="F153" s="27"/>
      <c r="G153" s="27"/>
      <c r="H153" s="57"/>
      <c r="I153" s="57"/>
      <c r="J153" s="57"/>
      <c r="K153" s="57"/>
      <c r="L153" s="57"/>
      <c r="M153" s="44"/>
    </row>
    <row r="154" spans="2:13" hidden="1" x14ac:dyDescent="0.2">
      <c r="B154" s="48" t="str">
        <f>CONCATENATE("15.",Prüfkriterien_1117[[#This Row],[Spalte2]])</f>
        <v>15.2</v>
      </c>
      <c r="C154" s="49">
        <f>ROW()-ROW(Prüfkriterien_1117[[#Headers],[Spalte3]])</f>
        <v>2</v>
      </c>
      <c r="D154" s="49">
        <f>(Prüfkriterien_1117[Spalte2]+150)/10</f>
        <v>15.2</v>
      </c>
      <c r="E154" s="50"/>
      <c r="F154" s="51"/>
      <c r="G154" s="51"/>
      <c r="H154" s="57"/>
      <c r="I154" s="57"/>
      <c r="J154" s="57"/>
      <c r="K154" s="57"/>
      <c r="L154" s="57"/>
      <c r="M154" s="71"/>
    </row>
    <row r="155" spans="2:13" hidden="1" x14ac:dyDescent="0.2">
      <c r="B155" s="39" t="str">
        <f>CONCATENATE("15.",Prüfkriterien_1117[[#This Row],[Spalte2]])</f>
        <v>15.3</v>
      </c>
      <c r="C155" s="40">
        <f>ROW()-ROW(Prüfkriterien_1117[[#Headers],[Spalte3]])</f>
        <v>3</v>
      </c>
      <c r="D155" s="40">
        <f>(Prüfkriterien_1117[Spalte2]+150)/10</f>
        <v>15.3</v>
      </c>
      <c r="E155" s="26"/>
      <c r="F155" s="27"/>
      <c r="G155" s="27"/>
      <c r="H155" s="57"/>
      <c r="I155" s="57"/>
      <c r="J155" s="57"/>
      <c r="K155" s="57"/>
      <c r="L155" s="57"/>
      <c r="M155" s="44"/>
    </row>
    <row r="156" spans="2:13" hidden="1" x14ac:dyDescent="0.2">
      <c r="B156" s="39" t="str">
        <f>CONCATENATE("15.",Prüfkriterien_1117[[#This Row],[Spalte2]])</f>
        <v>15.4</v>
      </c>
      <c r="C156" s="40">
        <f>ROW()-ROW(Prüfkriterien_1117[[#Headers],[Spalte3]])</f>
        <v>4</v>
      </c>
      <c r="D156" s="40">
        <f>(Prüfkriterien_1117[Spalte2]+150)/10</f>
        <v>15.4</v>
      </c>
      <c r="E156" s="26"/>
      <c r="F156" s="27"/>
      <c r="G156" s="27"/>
      <c r="H156" s="57"/>
      <c r="I156" s="57"/>
      <c r="J156" s="57"/>
      <c r="K156" s="57"/>
      <c r="L156" s="57"/>
      <c r="M156" s="44"/>
    </row>
    <row r="157" spans="2:13" hidden="1" x14ac:dyDescent="0.2">
      <c r="B157" s="48" t="str">
        <f>CONCATENATE("15.",Prüfkriterien_1117[[#This Row],[Spalte2]])</f>
        <v>15.5</v>
      </c>
      <c r="C157" s="49">
        <f>ROW()-ROW(Prüfkriterien_1117[[#Headers],[Spalte3]])</f>
        <v>5</v>
      </c>
      <c r="D157" s="49">
        <f>(Prüfkriterien_1117[Spalte2]+150)/10</f>
        <v>15.5</v>
      </c>
      <c r="E157" s="50"/>
      <c r="F157" s="51"/>
      <c r="G157" s="51"/>
      <c r="H157" s="57"/>
      <c r="I157" s="57"/>
      <c r="J157" s="57"/>
      <c r="K157" s="57"/>
      <c r="L157" s="57"/>
      <c r="M157" s="71"/>
    </row>
    <row r="158" spans="2:13" hidden="1" x14ac:dyDescent="0.2">
      <c r="B158" s="128" t="s">
        <v>88</v>
      </c>
      <c r="C158" s="129"/>
      <c r="D158" s="129"/>
      <c r="E158" s="129"/>
      <c r="F158" s="129"/>
      <c r="G158" s="129"/>
      <c r="H158" s="129"/>
      <c r="I158" s="129"/>
      <c r="J158" s="129"/>
      <c r="K158" s="129"/>
      <c r="L158" s="129"/>
      <c r="M158" s="130"/>
    </row>
    <row r="159" spans="2:13" hidden="1" x14ac:dyDescent="0.2">
      <c r="B159" s="39" t="s">
        <v>39</v>
      </c>
      <c r="C159" s="40" t="s">
        <v>40</v>
      </c>
      <c r="D159" s="40" t="s">
        <v>41</v>
      </c>
      <c r="E159" s="26" t="s">
        <v>42</v>
      </c>
      <c r="F159" s="27" t="s">
        <v>43</v>
      </c>
      <c r="G159" s="27" t="s">
        <v>46</v>
      </c>
      <c r="H159" s="28" t="s">
        <v>47</v>
      </c>
      <c r="I159" s="28" t="s">
        <v>48</v>
      </c>
      <c r="J159" s="28" t="s">
        <v>49</v>
      </c>
      <c r="K159" s="28" t="s">
        <v>50</v>
      </c>
      <c r="L159" s="28" t="s">
        <v>51</v>
      </c>
      <c r="M159" s="29" t="s">
        <v>52</v>
      </c>
    </row>
    <row r="160" spans="2:13" hidden="1" x14ac:dyDescent="0.2">
      <c r="B160" s="39" t="str">
        <f>CONCATENATE("16.",Prüfkriterien_1118[[#This Row],[Spalte2]])</f>
        <v>16.1</v>
      </c>
      <c r="C160" s="40">
        <f>ROW()-ROW(Prüfkriterien_1118[[#Headers],[Spalte3]])</f>
        <v>1</v>
      </c>
      <c r="D160" s="40">
        <f>(Prüfkriterien_1118[Spalte2]+160)/10</f>
        <v>16.100000000000001</v>
      </c>
      <c r="E160" s="26"/>
      <c r="F160" s="27"/>
      <c r="G160" s="27"/>
      <c r="H160" s="57"/>
      <c r="I160" s="57"/>
      <c r="J160" s="57"/>
      <c r="K160" s="57"/>
      <c r="L160" s="57"/>
      <c r="M160" s="44"/>
    </row>
    <row r="161" spans="2:13" hidden="1" x14ac:dyDescent="0.2">
      <c r="B161" s="48" t="str">
        <f>CONCATENATE("16.",Prüfkriterien_1118[[#This Row],[Spalte2]])</f>
        <v>16.2</v>
      </c>
      <c r="C161" s="49">
        <f>ROW()-ROW(Prüfkriterien_1118[[#Headers],[Spalte3]])</f>
        <v>2</v>
      </c>
      <c r="D161" s="49">
        <f>(Prüfkriterien_1118[Spalte2]+160)/10</f>
        <v>16.2</v>
      </c>
      <c r="E161" s="50"/>
      <c r="F161" s="51"/>
      <c r="G161" s="51"/>
      <c r="H161" s="57"/>
      <c r="I161" s="57"/>
      <c r="J161" s="57"/>
      <c r="K161" s="57"/>
      <c r="L161" s="57"/>
      <c r="M161" s="71"/>
    </row>
    <row r="162" spans="2:13" hidden="1" x14ac:dyDescent="0.2">
      <c r="B162" s="39" t="str">
        <f>CONCATENATE("16.",Prüfkriterien_1118[[#This Row],[Spalte2]])</f>
        <v>16.3</v>
      </c>
      <c r="C162" s="40">
        <f>ROW()-ROW(Prüfkriterien_1118[[#Headers],[Spalte3]])</f>
        <v>3</v>
      </c>
      <c r="D162" s="40">
        <f>(Prüfkriterien_1118[Spalte2]+160)/10</f>
        <v>16.3</v>
      </c>
      <c r="E162" s="26"/>
      <c r="F162" s="27"/>
      <c r="G162" s="27"/>
      <c r="H162" s="57"/>
      <c r="I162" s="57"/>
      <c r="J162" s="57"/>
      <c r="K162" s="57"/>
      <c r="L162" s="57"/>
      <c r="M162" s="44"/>
    </row>
    <row r="163" spans="2:13" hidden="1" x14ac:dyDescent="0.2">
      <c r="B163" s="39" t="str">
        <f>CONCATENATE("16.",Prüfkriterien_1118[[#This Row],[Spalte2]])</f>
        <v>16.4</v>
      </c>
      <c r="C163" s="40">
        <f>ROW()-ROW(Prüfkriterien_1118[[#Headers],[Spalte3]])</f>
        <v>4</v>
      </c>
      <c r="D163" s="40">
        <f>(Prüfkriterien_1118[Spalte2]+160)/10</f>
        <v>16.399999999999999</v>
      </c>
      <c r="E163" s="26"/>
      <c r="F163" s="27"/>
      <c r="G163" s="27"/>
      <c r="H163" s="57"/>
      <c r="I163" s="57"/>
      <c r="J163" s="57"/>
      <c r="K163" s="57"/>
      <c r="L163" s="57"/>
      <c r="M163" s="44"/>
    </row>
    <row r="164" spans="2:13" hidden="1" x14ac:dyDescent="0.2">
      <c r="B164" s="48" t="str">
        <f>CONCATENATE("16.",Prüfkriterien_1118[[#This Row],[Spalte2]])</f>
        <v>16.5</v>
      </c>
      <c r="C164" s="49">
        <f>ROW()-ROW(Prüfkriterien_1118[[#Headers],[Spalte3]])</f>
        <v>5</v>
      </c>
      <c r="D164" s="49">
        <f>(Prüfkriterien_1118[Spalte2]+160)/10</f>
        <v>16.5</v>
      </c>
      <c r="E164" s="50"/>
      <c r="F164" s="51"/>
      <c r="G164" s="51"/>
      <c r="H164" s="57"/>
      <c r="I164" s="57"/>
      <c r="J164" s="57"/>
      <c r="K164" s="57"/>
      <c r="L164" s="57"/>
      <c r="M164" s="71"/>
    </row>
    <row r="165" spans="2:13" hidden="1" x14ac:dyDescent="0.2">
      <c r="B165" s="128" t="s">
        <v>89</v>
      </c>
      <c r="C165" s="129"/>
      <c r="D165" s="129"/>
      <c r="E165" s="129"/>
      <c r="F165" s="129"/>
      <c r="G165" s="129"/>
      <c r="H165" s="129"/>
      <c r="I165" s="129"/>
      <c r="J165" s="129"/>
      <c r="K165" s="129"/>
      <c r="L165" s="129"/>
      <c r="M165" s="130"/>
    </row>
    <row r="166" spans="2:13" hidden="1" x14ac:dyDescent="0.2">
      <c r="B166" s="39" t="s">
        <v>39</v>
      </c>
      <c r="C166" s="40" t="s">
        <v>40</v>
      </c>
      <c r="D166" s="40" t="s">
        <v>41</v>
      </c>
      <c r="E166" s="26" t="s">
        <v>42</v>
      </c>
      <c r="F166" s="27" t="s">
        <v>43</v>
      </c>
      <c r="G166" s="27" t="s">
        <v>46</v>
      </c>
      <c r="H166" s="28" t="s">
        <v>47</v>
      </c>
      <c r="I166" s="28" t="s">
        <v>48</v>
      </c>
      <c r="J166" s="28" t="s">
        <v>49</v>
      </c>
      <c r="K166" s="28" t="s">
        <v>50</v>
      </c>
      <c r="L166" s="28" t="s">
        <v>51</v>
      </c>
      <c r="M166" s="29" t="s">
        <v>52</v>
      </c>
    </row>
    <row r="167" spans="2:13" hidden="1" x14ac:dyDescent="0.2">
      <c r="B167" s="39" t="str">
        <f>CONCATENATE("17.",Prüfkriterien_1119[[#This Row],[Spalte2]])</f>
        <v>17.1</v>
      </c>
      <c r="C167" s="40">
        <f>ROW()-ROW(Prüfkriterien_1119[[#Headers],[Spalte3]])</f>
        <v>1</v>
      </c>
      <c r="D167" s="40">
        <f>(Prüfkriterien_1119[Spalte2]+170)/10</f>
        <v>17.100000000000001</v>
      </c>
      <c r="E167" s="26"/>
      <c r="F167" s="27"/>
      <c r="G167" s="27"/>
      <c r="H167" s="57"/>
      <c r="I167" s="57"/>
      <c r="J167" s="57"/>
      <c r="K167" s="57"/>
      <c r="L167" s="57"/>
      <c r="M167" s="44"/>
    </row>
    <row r="168" spans="2:13" hidden="1" x14ac:dyDescent="0.2">
      <c r="B168" s="48" t="str">
        <f>CONCATENATE("17.",Prüfkriterien_1119[[#This Row],[Spalte2]])</f>
        <v>17.2</v>
      </c>
      <c r="C168" s="49">
        <f>ROW()-ROW(Prüfkriterien_1119[[#Headers],[Spalte3]])</f>
        <v>2</v>
      </c>
      <c r="D168" s="49">
        <f>(Prüfkriterien_1119[Spalte2]+170)/10</f>
        <v>17.2</v>
      </c>
      <c r="E168" s="50"/>
      <c r="F168" s="51"/>
      <c r="G168" s="51"/>
      <c r="H168" s="57"/>
      <c r="I168" s="57"/>
      <c r="J168" s="57"/>
      <c r="K168" s="57"/>
      <c r="L168" s="57"/>
      <c r="M168" s="71"/>
    </row>
    <row r="169" spans="2:13" hidden="1" x14ac:dyDescent="0.2">
      <c r="B169" s="39" t="str">
        <f>CONCATENATE("17.",Prüfkriterien_1119[[#This Row],[Spalte2]])</f>
        <v>17.3</v>
      </c>
      <c r="C169" s="40">
        <f>ROW()-ROW(Prüfkriterien_1119[[#Headers],[Spalte3]])</f>
        <v>3</v>
      </c>
      <c r="D169" s="40">
        <f>(Prüfkriterien_1119[Spalte2]+170)/10</f>
        <v>17.3</v>
      </c>
      <c r="E169" s="26"/>
      <c r="F169" s="27"/>
      <c r="G169" s="27"/>
      <c r="H169" s="57"/>
      <c r="I169" s="57"/>
      <c r="J169" s="57"/>
      <c r="K169" s="57"/>
      <c r="L169" s="57"/>
      <c r="M169" s="44"/>
    </row>
    <row r="170" spans="2:13" hidden="1" x14ac:dyDescent="0.2">
      <c r="B170" s="39" t="str">
        <f>CONCATENATE("17.",Prüfkriterien_1119[[#This Row],[Spalte2]])</f>
        <v>17.4</v>
      </c>
      <c r="C170" s="40">
        <f>ROW()-ROW(Prüfkriterien_1119[[#Headers],[Spalte3]])</f>
        <v>4</v>
      </c>
      <c r="D170" s="40">
        <f>(Prüfkriterien_1119[Spalte2]+170)/10</f>
        <v>17.399999999999999</v>
      </c>
      <c r="E170" s="26"/>
      <c r="F170" s="27"/>
      <c r="G170" s="27"/>
      <c r="H170" s="57"/>
      <c r="I170" s="57"/>
      <c r="J170" s="57"/>
      <c r="K170" s="57"/>
      <c r="L170" s="57"/>
      <c r="M170" s="44"/>
    </row>
    <row r="171" spans="2:13" hidden="1" x14ac:dyDescent="0.2">
      <c r="B171" s="48" t="str">
        <f>CONCATENATE("17.",Prüfkriterien_1119[[#This Row],[Spalte2]])</f>
        <v>17.5</v>
      </c>
      <c r="C171" s="49">
        <f>ROW()-ROW(Prüfkriterien_1119[[#Headers],[Spalte3]])</f>
        <v>5</v>
      </c>
      <c r="D171" s="49">
        <f>(Prüfkriterien_1119[Spalte2]+170)/10</f>
        <v>17.5</v>
      </c>
      <c r="E171" s="50"/>
      <c r="F171" s="51"/>
      <c r="G171" s="51"/>
      <c r="H171" s="57"/>
      <c r="I171" s="57"/>
      <c r="J171" s="57"/>
      <c r="K171" s="57"/>
      <c r="L171" s="57"/>
      <c r="M171" s="71"/>
    </row>
    <row r="172" spans="2:13" hidden="1" x14ac:dyDescent="0.2">
      <c r="B172" s="128" t="s">
        <v>90</v>
      </c>
      <c r="C172" s="129"/>
      <c r="D172" s="129"/>
      <c r="E172" s="129"/>
      <c r="F172" s="129"/>
      <c r="G172" s="129"/>
      <c r="H172" s="129"/>
      <c r="I172" s="129"/>
      <c r="J172" s="129"/>
      <c r="K172" s="129"/>
      <c r="L172" s="129"/>
      <c r="M172" s="130"/>
    </row>
    <row r="173" spans="2:13" hidden="1" x14ac:dyDescent="0.2">
      <c r="B173" s="39" t="s">
        <v>39</v>
      </c>
      <c r="C173" s="40" t="s">
        <v>40</v>
      </c>
      <c r="D173" s="40" t="s">
        <v>41</v>
      </c>
      <c r="E173" s="26" t="s">
        <v>42</v>
      </c>
      <c r="F173" s="27" t="s">
        <v>43</v>
      </c>
      <c r="G173" s="27" t="s">
        <v>46</v>
      </c>
      <c r="H173" s="28" t="s">
        <v>47</v>
      </c>
      <c r="I173" s="28" t="s">
        <v>48</v>
      </c>
      <c r="J173" s="28" t="s">
        <v>49</v>
      </c>
      <c r="K173" s="28" t="s">
        <v>50</v>
      </c>
      <c r="L173" s="28" t="s">
        <v>51</v>
      </c>
      <c r="M173" s="29" t="s">
        <v>52</v>
      </c>
    </row>
    <row r="174" spans="2:13" hidden="1" x14ac:dyDescent="0.2">
      <c r="B174" s="39" t="str">
        <f>CONCATENATE("18.",Prüfkriterien_1120[[#This Row],[Spalte2]])</f>
        <v>18.1</v>
      </c>
      <c r="C174" s="40">
        <f>ROW()-ROW(Prüfkriterien_1120[[#Headers],[Spalte3]])</f>
        <v>1</v>
      </c>
      <c r="D174" s="40">
        <f>(Prüfkriterien_1120[Spalte2]+180)/10</f>
        <v>18.100000000000001</v>
      </c>
      <c r="E174" s="26"/>
      <c r="F174" s="27"/>
      <c r="G174" s="27"/>
      <c r="H174" s="57"/>
      <c r="I174" s="57"/>
      <c r="J174" s="57"/>
      <c r="K174" s="57"/>
      <c r="L174" s="57"/>
      <c r="M174" s="44"/>
    </row>
    <row r="175" spans="2:13" hidden="1" x14ac:dyDescent="0.2">
      <c r="B175" s="48" t="str">
        <f>CONCATENATE("18.",Prüfkriterien_1120[[#This Row],[Spalte2]])</f>
        <v>18.2</v>
      </c>
      <c r="C175" s="49">
        <f>ROW()-ROW(Prüfkriterien_1120[[#Headers],[Spalte3]])</f>
        <v>2</v>
      </c>
      <c r="D175" s="49">
        <f>(Prüfkriterien_1120[Spalte2]+180)/10</f>
        <v>18.2</v>
      </c>
      <c r="E175" s="50"/>
      <c r="F175" s="51"/>
      <c r="G175" s="51"/>
      <c r="H175" s="57"/>
      <c r="I175" s="57"/>
      <c r="J175" s="57"/>
      <c r="K175" s="57"/>
      <c r="L175" s="57"/>
      <c r="M175" s="71"/>
    </row>
    <row r="176" spans="2:13" hidden="1" x14ac:dyDescent="0.2">
      <c r="B176" s="39" t="str">
        <f>CONCATENATE("18.",Prüfkriterien_1120[[#This Row],[Spalte2]])</f>
        <v>18.3</v>
      </c>
      <c r="C176" s="40">
        <f>ROW()-ROW(Prüfkriterien_1120[[#Headers],[Spalte3]])</f>
        <v>3</v>
      </c>
      <c r="D176" s="40">
        <f>(Prüfkriterien_1120[Spalte2]+180)/10</f>
        <v>18.3</v>
      </c>
      <c r="E176" s="26"/>
      <c r="F176" s="27"/>
      <c r="G176" s="27"/>
      <c r="H176" s="57"/>
      <c r="I176" s="57"/>
      <c r="J176" s="57"/>
      <c r="K176" s="57"/>
      <c r="L176" s="57"/>
      <c r="M176" s="44"/>
    </row>
    <row r="177" spans="2:13" hidden="1" x14ac:dyDescent="0.2">
      <c r="B177" s="39" t="str">
        <f>CONCATENATE("18.",Prüfkriterien_1120[[#This Row],[Spalte2]])</f>
        <v>18.4</v>
      </c>
      <c r="C177" s="40">
        <f>ROW()-ROW(Prüfkriterien_1120[[#Headers],[Spalte3]])</f>
        <v>4</v>
      </c>
      <c r="D177" s="40">
        <f>(Prüfkriterien_1120[Spalte2]+180)/10</f>
        <v>18.399999999999999</v>
      </c>
      <c r="E177" s="26"/>
      <c r="F177" s="27"/>
      <c r="G177" s="27"/>
      <c r="H177" s="57"/>
      <c r="I177" s="57"/>
      <c r="J177" s="57"/>
      <c r="K177" s="57"/>
      <c r="L177" s="57"/>
      <c r="M177" s="44"/>
    </row>
    <row r="178" spans="2:13" hidden="1" x14ac:dyDescent="0.2">
      <c r="B178" s="48" t="str">
        <f>CONCATENATE("18.",Prüfkriterien_1120[[#This Row],[Spalte2]])</f>
        <v>18.5</v>
      </c>
      <c r="C178" s="49">
        <f>ROW()-ROW(Prüfkriterien_1120[[#Headers],[Spalte3]])</f>
        <v>5</v>
      </c>
      <c r="D178" s="49">
        <f>(Prüfkriterien_1120[Spalte2]+180)/10</f>
        <v>18.5</v>
      </c>
      <c r="E178" s="50"/>
      <c r="F178" s="51"/>
      <c r="G178" s="51"/>
      <c r="H178" s="57"/>
      <c r="I178" s="57"/>
      <c r="J178" s="57"/>
      <c r="K178" s="57"/>
      <c r="L178" s="57"/>
      <c r="M178" s="71"/>
    </row>
    <row r="179" spans="2:13" hidden="1" x14ac:dyDescent="0.2">
      <c r="B179" s="128" t="s">
        <v>91</v>
      </c>
      <c r="C179" s="129"/>
      <c r="D179" s="129"/>
      <c r="E179" s="129"/>
      <c r="F179" s="129"/>
      <c r="G179" s="129"/>
      <c r="H179" s="129"/>
      <c r="I179" s="129"/>
      <c r="J179" s="129"/>
      <c r="K179" s="129"/>
      <c r="L179" s="129"/>
      <c r="M179" s="130"/>
    </row>
    <row r="180" spans="2:13" hidden="1" x14ac:dyDescent="0.2">
      <c r="B180" s="39" t="s">
        <v>39</v>
      </c>
      <c r="C180" s="40" t="s">
        <v>40</v>
      </c>
      <c r="D180" s="40" t="s">
        <v>41</v>
      </c>
      <c r="E180" s="26" t="s">
        <v>42</v>
      </c>
      <c r="F180" s="27" t="s">
        <v>43</v>
      </c>
      <c r="G180" s="27" t="s">
        <v>46</v>
      </c>
      <c r="H180" s="28" t="s">
        <v>47</v>
      </c>
      <c r="I180" s="28" t="s">
        <v>48</v>
      </c>
      <c r="J180" s="28" t="s">
        <v>49</v>
      </c>
      <c r="K180" s="28" t="s">
        <v>50</v>
      </c>
      <c r="L180" s="28" t="s">
        <v>51</v>
      </c>
      <c r="M180" s="29" t="s">
        <v>52</v>
      </c>
    </row>
    <row r="181" spans="2:13" hidden="1" x14ac:dyDescent="0.2">
      <c r="B181" s="39" t="str">
        <f>CONCATENATE("19.",Prüfkriterien_1121[[#This Row],[Spalte2]])</f>
        <v>19.1</v>
      </c>
      <c r="C181" s="40">
        <f>ROW()-ROW(Prüfkriterien_1121[[#Headers],[Spalte3]])</f>
        <v>1</v>
      </c>
      <c r="D181" s="40">
        <f>(Prüfkriterien_1121[Spalte2]+190)/10</f>
        <v>19.100000000000001</v>
      </c>
      <c r="E181" s="26"/>
      <c r="F181" s="27"/>
      <c r="G181" s="27"/>
      <c r="H181" s="57"/>
      <c r="I181" s="57"/>
      <c r="J181" s="57"/>
      <c r="K181" s="57"/>
      <c r="L181" s="57"/>
      <c r="M181" s="44"/>
    </row>
    <row r="182" spans="2:13" hidden="1" x14ac:dyDescent="0.2">
      <c r="B182" s="48" t="str">
        <f>CONCATENATE("19.",Prüfkriterien_1121[[#This Row],[Spalte2]])</f>
        <v>19.2</v>
      </c>
      <c r="C182" s="49">
        <f>ROW()-ROW(Prüfkriterien_1121[[#Headers],[Spalte3]])</f>
        <v>2</v>
      </c>
      <c r="D182" s="49">
        <f>(Prüfkriterien_1121[Spalte2]+190)/10</f>
        <v>19.2</v>
      </c>
      <c r="E182" s="50"/>
      <c r="F182" s="51"/>
      <c r="G182" s="51"/>
      <c r="H182" s="57"/>
      <c r="I182" s="57"/>
      <c r="J182" s="57"/>
      <c r="K182" s="57"/>
      <c r="L182" s="57"/>
      <c r="M182" s="71"/>
    </row>
    <row r="183" spans="2:13" hidden="1" x14ac:dyDescent="0.2">
      <c r="B183" s="39" t="str">
        <f>CONCATENATE("19.",Prüfkriterien_1121[[#This Row],[Spalte2]])</f>
        <v>19.3</v>
      </c>
      <c r="C183" s="40">
        <f>ROW()-ROW(Prüfkriterien_1121[[#Headers],[Spalte3]])</f>
        <v>3</v>
      </c>
      <c r="D183" s="40">
        <f>(Prüfkriterien_1121[Spalte2]+190)/10</f>
        <v>19.3</v>
      </c>
      <c r="E183" s="26"/>
      <c r="F183" s="27"/>
      <c r="G183" s="27"/>
      <c r="H183" s="57"/>
      <c r="I183" s="57"/>
      <c r="J183" s="57"/>
      <c r="K183" s="57"/>
      <c r="L183" s="57"/>
      <c r="M183" s="44"/>
    </row>
    <row r="184" spans="2:13" hidden="1" x14ac:dyDescent="0.2">
      <c r="B184" s="39" t="str">
        <f>CONCATENATE("19.",Prüfkriterien_1121[[#This Row],[Spalte2]])</f>
        <v>19.4</v>
      </c>
      <c r="C184" s="40">
        <f>ROW()-ROW(Prüfkriterien_1121[[#Headers],[Spalte3]])</f>
        <v>4</v>
      </c>
      <c r="D184" s="40">
        <f>(Prüfkriterien_1121[Spalte2]+190)/10</f>
        <v>19.399999999999999</v>
      </c>
      <c r="E184" s="26"/>
      <c r="F184" s="27"/>
      <c r="G184" s="27"/>
      <c r="H184" s="57"/>
      <c r="I184" s="57"/>
      <c r="J184" s="57"/>
      <c r="K184" s="57"/>
      <c r="L184" s="57"/>
      <c r="M184" s="44"/>
    </row>
    <row r="185" spans="2:13" hidden="1" x14ac:dyDescent="0.2">
      <c r="B185" s="48" t="str">
        <f>CONCATENATE("19.",Prüfkriterien_1121[[#This Row],[Spalte2]])</f>
        <v>19.5</v>
      </c>
      <c r="C185" s="49">
        <f>ROW()-ROW(Prüfkriterien_1121[[#Headers],[Spalte3]])</f>
        <v>5</v>
      </c>
      <c r="D185" s="49">
        <f>(Prüfkriterien_1121[Spalte2]+190)/10</f>
        <v>19.5</v>
      </c>
      <c r="E185" s="50"/>
      <c r="F185" s="51"/>
      <c r="G185" s="51"/>
      <c r="H185" s="57"/>
      <c r="I185" s="57"/>
      <c r="J185" s="57"/>
      <c r="K185" s="57"/>
      <c r="L185" s="57"/>
      <c r="M185" s="71"/>
    </row>
    <row r="186" spans="2:13" hidden="1" x14ac:dyDescent="0.2">
      <c r="B186" s="128" t="s">
        <v>92</v>
      </c>
      <c r="C186" s="129"/>
      <c r="D186" s="129"/>
      <c r="E186" s="129"/>
      <c r="F186" s="129"/>
      <c r="G186" s="129"/>
      <c r="H186" s="129"/>
      <c r="I186" s="129"/>
      <c r="J186" s="129"/>
      <c r="K186" s="129"/>
      <c r="L186" s="129"/>
      <c r="M186" s="130"/>
    </row>
    <row r="187" spans="2:13" hidden="1" x14ac:dyDescent="0.2">
      <c r="B187" s="39" t="s">
        <v>39</v>
      </c>
      <c r="C187" s="40" t="s">
        <v>40</v>
      </c>
      <c r="D187" s="40" t="s">
        <v>41</v>
      </c>
      <c r="E187" s="26" t="s">
        <v>42</v>
      </c>
      <c r="F187" s="27" t="s">
        <v>43</v>
      </c>
      <c r="G187" s="27" t="s">
        <v>46</v>
      </c>
      <c r="H187" s="28" t="s">
        <v>47</v>
      </c>
      <c r="I187" s="28" t="s">
        <v>48</v>
      </c>
      <c r="J187" s="28" t="s">
        <v>49</v>
      </c>
      <c r="K187" s="28" t="s">
        <v>50</v>
      </c>
      <c r="L187" s="28" t="s">
        <v>51</v>
      </c>
      <c r="M187" s="29" t="s">
        <v>52</v>
      </c>
    </row>
    <row r="188" spans="2:13" hidden="1" x14ac:dyDescent="0.2">
      <c r="B188" s="39" t="str">
        <f>CONCATENATE("20.",Prüfkriterien_1122[[#This Row],[Spalte2]])</f>
        <v>20.1</v>
      </c>
      <c r="C188" s="40">
        <f>ROW()-ROW(Prüfkriterien_1122[[#Headers],[Spalte3]])</f>
        <v>1</v>
      </c>
      <c r="D188" s="40">
        <f>(Prüfkriterien_1122[Spalte2]+200)/10</f>
        <v>20.100000000000001</v>
      </c>
      <c r="E188" s="26"/>
      <c r="F188" s="27"/>
      <c r="G188" s="27"/>
      <c r="H188" s="57"/>
      <c r="I188" s="57"/>
      <c r="J188" s="57"/>
      <c r="K188" s="57"/>
      <c r="L188" s="57"/>
      <c r="M188" s="44"/>
    </row>
    <row r="189" spans="2:13" hidden="1" x14ac:dyDescent="0.2">
      <c r="B189" s="48" t="str">
        <f>CONCATENATE("20.",Prüfkriterien_1122[[#This Row],[Spalte2]])</f>
        <v>20.2</v>
      </c>
      <c r="C189" s="49">
        <f>ROW()-ROW(Prüfkriterien_1122[[#Headers],[Spalte3]])</f>
        <v>2</v>
      </c>
      <c r="D189" s="49">
        <f>(Prüfkriterien_1122[Spalte2]+200)/10</f>
        <v>20.2</v>
      </c>
      <c r="E189" s="50"/>
      <c r="F189" s="51"/>
      <c r="G189" s="51"/>
      <c r="H189" s="57"/>
      <c r="I189" s="57"/>
      <c r="J189" s="57"/>
      <c r="K189" s="57"/>
      <c r="L189" s="57"/>
      <c r="M189" s="71"/>
    </row>
    <row r="190" spans="2:13" hidden="1" x14ac:dyDescent="0.2">
      <c r="B190" s="39" t="str">
        <f>CONCATENATE("20.",Prüfkriterien_1122[[#This Row],[Spalte2]])</f>
        <v>20.3</v>
      </c>
      <c r="C190" s="40">
        <f>ROW()-ROW(Prüfkriterien_1122[[#Headers],[Spalte3]])</f>
        <v>3</v>
      </c>
      <c r="D190" s="40">
        <f>(Prüfkriterien_1122[Spalte2]+200)/10</f>
        <v>20.3</v>
      </c>
      <c r="E190" s="26"/>
      <c r="F190" s="27"/>
      <c r="G190" s="27"/>
      <c r="H190" s="57"/>
      <c r="I190" s="57"/>
      <c r="J190" s="57"/>
      <c r="K190" s="57"/>
      <c r="L190" s="57"/>
      <c r="M190" s="44"/>
    </row>
    <row r="191" spans="2:13" hidden="1" x14ac:dyDescent="0.2">
      <c r="B191" s="39" t="str">
        <f>CONCATENATE("20.",Prüfkriterien_1122[[#This Row],[Spalte2]])</f>
        <v>20.4</v>
      </c>
      <c r="C191" s="40">
        <f>ROW()-ROW(Prüfkriterien_1122[[#Headers],[Spalte3]])</f>
        <v>4</v>
      </c>
      <c r="D191" s="40">
        <f>(Prüfkriterien_1122[Spalte2]+200)/10</f>
        <v>20.399999999999999</v>
      </c>
      <c r="E191" s="26"/>
      <c r="F191" s="27"/>
      <c r="G191" s="27"/>
      <c r="H191" s="57"/>
      <c r="I191" s="57"/>
      <c r="J191" s="57"/>
      <c r="K191" s="57"/>
      <c r="L191" s="57"/>
      <c r="M191" s="44"/>
    </row>
    <row r="192" spans="2:13" hidden="1" x14ac:dyDescent="0.2">
      <c r="B192" s="48" t="str">
        <f>CONCATENATE("20.",Prüfkriterien_1122[[#This Row],[Spalte2]])</f>
        <v>20.5</v>
      </c>
      <c r="C192" s="49">
        <f>ROW()-ROW(Prüfkriterien_1122[[#Headers],[Spalte3]])</f>
        <v>5</v>
      </c>
      <c r="D192" s="49">
        <f>(Prüfkriterien_1122[Spalte2]+200)/10</f>
        <v>20.5</v>
      </c>
      <c r="E192" s="50"/>
      <c r="F192" s="51"/>
      <c r="G192" s="51"/>
      <c r="H192" s="57"/>
      <c r="I192" s="57"/>
      <c r="J192" s="57"/>
      <c r="K192" s="57"/>
      <c r="L192" s="57"/>
      <c r="M192" s="71"/>
    </row>
  </sheetData>
  <sheetProtection algorithmName="SHA-512" hashValue="b5mEY1hQthZwfGawzrR8H21mbxbIPIgw65LJG/920OrxZPq9A1dZRbd3FWGF6qQKlR4bGenEB04xA4zAkN7SxQ==" saltValue="SkCcwyFIDZM3S2E7iNTCjw==" spinCount="100000" sheet="1" formatCells="0" formatRows="0" insertRows="0" selectLockedCells="1"/>
  <mergeCells count="32">
    <mergeCell ref="B165:M165"/>
    <mergeCell ref="B172:M172"/>
    <mergeCell ref="B179:M179"/>
    <mergeCell ref="B186:M186"/>
    <mergeCell ref="B130:M130"/>
    <mergeCell ref="B137:M137"/>
    <mergeCell ref="B144:M144"/>
    <mergeCell ref="B151:M151"/>
    <mergeCell ref="B158:M158"/>
    <mergeCell ref="B123:M123"/>
    <mergeCell ref="B84:M84"/>
    <mergeCell ref="B95:M95"/>
    <mergeCell ref="B102:M102"/>
    <mergeCell ref="B109:M109"/>
    <mergeCell ref="B116:M116"/>
    <mergeCell ref="B2:M2"/>
    <mergeCell ref="B5:M5"/>
    <mergeCell ref="B8:M8"/>
    <mergeCell ref="B26:M26"/>
    <mergeCell ref="B33:M33"/>
    <mergeCell ref="B3:M3"/>
    <mergeCell ref="B77:M77"/>
    <mergeCell ref="C4:K4"/>
    <mergeCell ref="B6:B7"/>
    <mergeCell ref="C6:C7"/>
    <mergeCell ref="E6:E7"/>
    <mergeCell ref="F6:F7"/>
    <mergeCell ref="G6:G7"/>
    <mergeCell ref="H6:L6"/>
    <mergeCell ref="M6:M7"/>
    <mergeCell ref="D6:D7"/>
    <mergeCell ref="B40:M40"/>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41" operator="containsText" id="{5E95DCB8-8D9B-43CB-9F0E-367D7B8C392E}">
            <xm:f>NOT(ISERROR(SEARCH("grau",H27)))</xm:f>
            <xm:f>"grau"</xm:f>
            <x14:dxf>
              <font>
                <color rgb="FF808080"/>
              </font>
              <fill>
                <patternFill>
                  <bgColor rgb="FF808080"/>
                </patternFill>
              </fill>
            </x14:dxf>
          </x14:cfRule>
          <xm:sqref>H78:L78 H34:L34 H27:L27 H41:L41</xm:sqref>
        </x14:conditionalFormatting>
        <x14:conditionalFormatting xmlns:xm="http://schemas.microsoft.com/office/excel/2006/main">
          <x14:cfRule type="containsText" priority="38" operator="containsText" id="{856D55F9-5406-42BE-8943-059812964641}">
            <xm:f>NOT(ISERROR(SEARCH("grau",H10)))</xm:f>
            <xm:f>"grau"</xm:f>
            <x14:dxf>
              <font>
                <strike val="0"/>
                <color rgb="FF808080"/>
              </font>
              <fill>
                <patternFill>
                  <bgColor rgb="FF808080"/>
                </patternFill>
              </fill>
            </x14:dxf>
          </x14:cfRule>
          <xm:sqref>H10:L25 H86:L94</xm:sqref>
        </x14:conditionalFormatting>
        <x14:conditionalFormatting xmlns:xm="http://schemas.microsoft.com/office/excel/2006/main">
          <x14:cfRule type="containsText" priority="36" operator="containsText" id="{3EA6EFDB-E455-4F38-A982-1E38324F0343}">
            <xm:f>NOT(ISERROR(SEARCH("grau",H85)))</xm:f>
            <xm:f>"grau"</xm:f>
            <x14:dxf>
              <font>
                <color rgb="FF808080"/>
              </font>
              <fill>
                <patternFill>
                  <bgColor rgb="FF808080"/>
                </patternFill>
              </fill>
            </x14:dxf>
          </x14:cfRule>
          <xm:sqref>H85:L85</xm:sqref>
        </x14:conditionalFormatting>
        <x14:conditionalFormatting xmlns:xm="http://schemas.microsoft.com/office/excel/2006/main">
          <x14:cfRule type="containsText" priority="35" operator="containsText" id="{5BEAB68E-34A9-4110-B056-50320AFBCCB0}">
            <xm:f>NOT(ISERROR(SEARCH("grau",H96)))</xm:f>
            <xm:f>"grau"</xm:f>
            <x14:dxf>
              <font>
                <color rgb="FF808080"/>
              </font>
              <fill>
                <patternFill>
                  <bgColor rgb="FF808080"/>
                </patternFill>
              </fill>
            </x14:dxf>
          </x14:cfRule>
          <xm:sqref>H96:L96</xm:sqref>
        </x14:conditionalFormatting>
        <x14:conditionalFormatting xmlns:xm="http://schemas.microsoft.com/office/excel/2006/main">
          <x14:cfRule type="containsText" priority="34" operator="containsText" id="{CF7EDDB7-2157-4E54-80CC-AC6AB6FBA5CD}">
            <xm:f>NOT(ISERROR(SEARCH("grau",H103)))</xm:f>
            <xm:f>"grau"</xm:f>
            <x14:dxf>
              <font>
                <color rgb="FF808080"/>
              </font>
              <fill>
                <patternFill>
                  <bgColor rgb="FF808080"/>
                </patternFill>
              </fill>
            </x14:dxf>
          </x14:cfRule>
          <xm:sqref>H103:L103</xm:sqref>
        </x14:conditionalFormatting>
        <x14:conditionalFormatting xmlns:xm="http://schemas.microsoft.com/office/excel/2006/main">
          <x14:cfRule type="containsText" priority="33" operator="containsText" id="{A15A7D79-1345-4D48-A805-61E375A492E8}">
            <xm:f>NOT(ISERROR(SEARCH("grau",H110)))</xm:f>
            <xm:f>"grau"</xm:f>
            <x14:dxf>
              <font>
                <color rgb="FF808080"/>
              </font>
              <fill>
                <patternFill>
                  <bgColor rgb="FF808080"/>
                </patternFill>
              </fill>
            </x14:dxf>
          </x14:cfRule>
          <xm:sqref>H110:L110</xm:sqref>
        </x14:conditionalFormatting>
        <x14:conditionalFormatting xmlns:xm="http://schemas.microsoft.com/office/excel/2006/main">
          <x14:cfRule type="containsText" priority="32" operator="containsText" id="{24D64CB9-06C8-4AB6-96E9-068B2C93B725}">
            <xm:f>NOT(ISERROR(SEARCH("grau",H117)))</xm:f>
            <xm:f>"grau"</xm:f>
            <x14:dxf>
              <font>
                <color rgb="FF808080"/>
              </font>
              <fill>
                <patternFill>
                  <bgColor rgb="FF808080"/>
                </patternFill>
              </fill>
            </x14:dxf>
          </x14:cfRule>
          <xm:sqref>H117:L117</xm:sqref>
        </x14:conditionalFormatting>
        <x14:conditionalFormatting xmlns:xm="http://schemas.microsoft.com/office/excel/2006/main">
          <x14:cfRule type="containsText" priority="31" operator="containsText" id="{04852FE4-12C5-447A-9DDA-1F52D59ECA2D}">
            <xm:f>NOT(ISERROR(SEARCH("grau",H124)))</xm:f>
            <xm:f>"grau"</xm:f>
            <x14:dxf>
              <font>
                <color rgb="FF808080"/>
              </font>
              <fill>
                <patternFill>
                  <bgColor rgb="FF808080"/>
                </patternFill>
              </fill>
            </x14:dxf>
          </x14:cfRule>
          <xm:sqref>H124:L124</xm:sqref>
        </x14:conditionalFormatting>
        <x14:conditionalFormatting xmlns:xm="http://schemas.microsoft.com/office/excel/2006/main">
          <x14:cfRule type="containsText" priority="30" operator="containsText" id="{32CED03D-F2D6-43BD-96A2-05A09463D7C0}">
            <xm:f>NOT(ISERROR(SEARCH("grau",H28)))</xm:f>
            <xm:f>"grau"</xm:f>
            <x14:dxf>
              <font>
                <strike val="0"/>
                <color rgb="FF808080"/>
              </font>
              <fill>
                <patternFill>
                  <bgColor rgb="FF808080"/>
                </patternFill>
              </fill>
            </x14:dxf>
          </x14:cfRule>
          <xm:sqref>H28:L32</xm:sqref>
        </x14:conditionalFormatting>
        <x14:conditionalFormatting xmlns:xm="http://schemas.microsoft.com/office/excel/2006/main">
          <x14:cfRule type="containsText" priority="29" operator="containsText" id="{10D13B80-F562-4D13-9416-2378CF067E36}">
            <xm:f>NOT(ISERROR(SEARCH("grau",H35)))</xm:f>
            <xm:f>"grau"</xm:f>
            <x14:dxf>
              <font>
                <strike val="0"/>
                <color rgb="FF808080"/>
              </font>
              <fill>
                <patternFill>
                  <bgColor rgb="FF808080"/>
                </patternFill>
              </fill>
            </x14:dxf>
          </x14:cfRule>
          <xm:sqref>H35:L39</xm:sqref>
        </x14:conditionalFormatting>
        <x14:conditionalFormatting xmlns:xm="http://schemas.microsoft.com/office/excel/2006/main">
          <x14:cfRule type="containsText" priority="28" operator="containsText" id="{41302013-6309-41F7-AB3A-3CF85A2F4C09}">
            <xm:f>NOT(ISERROR(SEARCH("grau",H42)))</xm:f>
            <xm:f>"grau"</xm:f>
            <x14:dxf>
              <font>
                <strike val="0"/>
                <color rgb="FF808080"/>
              </font>
              <fill>
                <patternFill>
                  <bgColor rgb="FF808080"/>
                </patternFill>
              </fill>
            </x14:dxf>
          </x14:cfRule>
          <xm:sqref>H42:L76</xm:sqref>
        </x14:conditionalFormatting>
        <x14:conditionalFormatting xmlns:xm="http://schemas.microsoft.com/office/excel/2006/main">
          <x14:cfRule type="containsText" priority="27" operator="containsText" id="{3C7F9D6F-7348-475E-B111-5290B22399CB}">
            <xm:f>NOT(ISERROR(SEARCH("grau",H79)))</xm:f>
            <xm:f>"grau"</xm:f>
            <x14:dxf>
              <font>
                <strike val="0"/>
                <color rgb="FF808080"/>
              </font>
              <fill>
                <patternFill>
                  <bgColor rgb="FF808080"/>
                </patternFill>
              </fill>
            </x14:dxf>
          </x14:cfRule>
          <xm:sqref>H79:L83</xm:sqref>
        </x14:conditionalFormatting>
        <x14:conditionalFormatting xmlns:xm="http://schemas.microsoft.com/office/excel/2006/main">
          <x14:cfRule type="containsText" priority="25" operator="containsText" id="{86FD2B43-43C2-48F5-8A70-07B6CB777C51}">
            <xm:f>NOT(ISERROR(SEARCH("grau",H97)))</xm:f>
            <xm:f>"grau"</xm:f>
            <x14:dxf>
              <font>
                <strike val="0"/>
                <color rgb="FF808080"/>
              </font>
              <fill>
                <patternFill>
                  <bgColor rgb="FF808080"/>
                </patternFill>
              </fill>
            </x14:dxf>
          </x14:cfRule>
          <xm:sqref>H97:L101</xm:sqref>
        </x14:conditionalFormatting>
        <x14:conditionalFormatting xmlns:xm="http://schemas.microsoft.com/office/excel/2006/main">
          <x14:cfRule type="containsText" priority="24" operator="containsText" id="{5BC4E333-64F7-4B72-83BE-1046AF02BDCC}">
            <xm:f>NOT(ISERROR(SEARCH("grau",H104)))</xm:f>
            <xm:f>"grau"</xm:f>
            <x14:dxf>
              <font>
                <strike val="0"/>
                <color rgb="FF808080"/>
              </font>
              <fill>
                <patternFill>
                  <bgColor rgb="FF808080"/>
                </patternFill>
              </fill>
            </x14:dxf>
          </x14:cfRule>
          <xm:sqref>H104:L108</xm:sqref>
        </x14:conditionalFormatting>
        <x14:conditionalFormatting xmlns:xm="http://schemas.microsoft.com/office/excel/2006/main">
          <x14:cfRule type="containsText" priority="23" operator="containsText" id="{95C285D0-7ED5-42CE-B09E-275402939F55}">
            <xm:f>NOT(ISERROR(SEARCH("grau",H111)))</xm:f>
            <xm:f>"grau"</xm:f>
            <x14:dxf>
              <font>
                <strike val="0"/>
                <color rgb="FF808080"/>
              </font>
              <fill>
                <patternFill>
                  <bgColor rgb="FF808080"/>
                </patternFill>
              </fill>
            </x14:dxf>
          </x14:cfRule>
          <xm:sqref>H111:L115</xm:sqref>
        </x14:conditionalFormatting>
        <x14:conditionalFormatting xmlns:xm="http://schemas.microsoft.com/office/excel/2006/main">
          <x14:cfRule type="containsText" priority="22" operator="containsText" id="{1DCA7D83-58EB-4560-A7E1-5D14B8198110}">
            <xm:f>NOT(ISERROR(SEARCH("grau",H118)))</xm:f>
            <xm:f>"grau"</xm:f>
            <x14:dxf>
              <font>
                <strike val="0"/>
                <color rgb="FF808080"/>
              </font>
              <fill>
                <patternFill>
                  <bgColor rgb="FF808080"/>
                </patternFill>
              </fill>
            </x14:dxf>
          </x14:cfRule>
          <xm:sqref>H118:L122</xm:sqref>
        </x14:conditionalFormatting>
        <x14:conditionalFormatting xmlns:xm="http://schemas.microsoft.com/office/excel/2006/main">
          <x14:cfRule type="containsText" priority="21" operator="containsText" id="{A563CE49-0DFC-42E6-94DB-06696CC89F49}">
            <xm:f>NOT(ISERROR(SEARCH("grau",H125)))</xm:f>
            <xm:f>"grau"</xm:f>
            <x14:dxf>
              <font>
                <strike val="0"/>
                <color rgb="FF808080"/>
              </font>
              <fill>
                <patternFill>
                  <bgColor rgb="FF808080"/>
                </patternFill>
              </fill>
            </x14:dxf>
          </x14:cfRule>
          <xm:sqref>H125:L129</xm:sqref>
        </x14:conditionalFormatting>
        <x14:conditionalFormatting xmlns:xm="http://schemas.microsoft.com/office/excel/2006/main">
          <x14:cfRule type="containsText" priority="18" operator="containsText" id="{65067A0B-5A61-4E4B-9D42-11BB99BF41EC}">
            <xm:f>NOT(ISERROR(SEARCH("grau",H131)))</xm:f>
            <xm:f>"grau"</xm:f>
            <x14:dxf>
              <font>
                <color rgb="FF808080"/>
              </font>
              <fill>
                <patternFill>
                  <bgColor rgb="FF808080"/>
                </patternFill>
              </fill>
            </x14:dxf>
          </x14:cfRule>
          <xm:sqref>H131:L131</xm:sqref>
        </x14:conditionalFormatting>
        <x14:conditionalFormatting xmlns:xm="http://schemas.microsoft.com/office/excel/2006/main">
          <x14:cfRule type="containsText" priority="17" operator="containsText" id="{1CECCE4C-C45F-41E6-A625-9BB72793F478}">
            <xm:f>NOT(ISERROR(SEARCH("grau",H132)))</xm:f>
            <xm:f>"grau"</xm:f>
            <x14:dxf>
              <font>
                <strike val="0"/>
                <color rgb="FF808080"/>
              </font>
              <fill>
                <patternFill>
                  <bgColor rgb="FF808080"/>
                </patternFill>
              </fill>
            </x14:dxf>
          </x14:cfRule>
          <xm:sqref>H132:L136</xm:sqref>
        </x14:conditionalFormatting>
        <x14:conditionalFormatting xmlns:xm="http://schemas.microsoft.com/office/excel/2006/main">
          <x14:cfRule type="containsText" priority="16" operator="containsText" id="{02270D33-C4AC-4A31-AB27-BB3107BCA00B}">
            <xm:f>NOT(ISERROR(SEARCH("grau",H138)))</xm:f>
            <xm:f>"grau"</xm:f>
            <x14:dxf>
              <font>
                <color rgb="FF808080"/>
              </font>
              <fill>
                <patternFill>
                  <bgColor rgb="FF808080"/>
                </patternFill>
              </fill>
            </x14:dxf>
          </x14:cfRule>
          <xm:sqref>H138:L138</xm:sqref>
        </x14:conditionalFormatting>
        <x14:conditionalFormatting xmlns:xm="http://schemas.microsoft.com/office/excel/2006/main">
          <x14:cfRule type="containsText" priority="15" operator="containsText" id="{4295F26E-3E36-472D-AE71-6206A0679865}">
            <xm:f>NOT(ISERROR(SEARCH("grau",H139)))</xm:f>
            <xm:f>"grau"</xm:f>
            <x14:dxf>
              <font>
                <strike val="0"/>
                <color rgb="FF808080"/>
              </font>
              <fill>
                <patternFill>
                  <bgColor rgb="FF808080"/>
                </patternFill>
              </fill>
            </x14:dxf>
          </x14:cfRule>
          <xm:sqref>H139:L143</xm:sqref>
        </x14:conditionalFormatting>
        <x14:conditionalFormatting xmlns:xm="http://schemas.microsoft.com/office/excel/2006/main">
          <x14:cfRule type="containsText" priority="14" operator="containsText" id="{9BEEF450-D191-42FF-941E-35F00AFDA0DF}">
            <xm:f>NOT(ISERROR(SEARCH("grau",H145)))</xm:f>
            <xm:f>"grau"</xm:f>
            <x14:dxf>
              <font>
                <color rgb="FF808080"/>
              </font>
              <fill>
                <patternFill>
                  <bgColor rgb="FF808080"/>
                </patternFill>
              </fill>
            </x14:dxf>
          </x14:cfRule>
          <xm:sqref>H145:L145</xm:sqref>
        </x14:conditionalFormatting>
        <x14:conditionalFormatting xmlns:xm="http://schemas.microsoft.com/office/excel/2006/main">
          <x14:cfRule type="containsText" priority="13" operator="containsText" id="{DE2F9B22-A57E-487B-B157-4C4BBC38A2C1}">
            <xm:f>NOT(ISERROR(SEARCH("grau",H146)))</xm:f>
            <xm:f>"grau"</xm:f>
            <x14:dxf>
              <font>
                <strike val="0"/>
                <color rgb="FF808080"/>
              </font>
              <fill>
                <patternFill>
                  <bgColor rgb="FF808080"/>
                </patternFill>
              </fill>
            </x14:dxf>
          </x14:cfRule>
          <xm:sqref>H146:L150</xm:sqref>
        </x14:conditionalFormatting>
        <x14:conditionalFormatting xmlns:xm="http://schemas.microsoft.com/office/excel/2006/main">
          <x14:cfRule type="containsText" priority="12" operator="containsText" id="{288C4941-4BDE-41BB-96E5-EEFE4385A3A9}">
            <xm:f>NOT(ISERROR(SEARCH("grau",H152)))</xm:f>
            <xm:f>"grau"</xm:f>
            <x14:dxf>
              <font>
                <color rgb="FF808080"/>
              </font>
              <fill>
                <patternFill>
                  <bgColor rgb="FF808080"/>
                </patternFill>
              </fill>
            </x14:dxf>
          </x14:cfRule>
          <xm:sqref>H152:L152</xm:sqref>
        </x14:conditionalFormatting>
        <x14:conditionalFormatting xmlns:xm="http://schemas.microsoft.com/office/excel/2006/main">
          <x14:cfRule type="containsText" priority="11" operator="containsText" id="{DF8CF27D-9527-4A3D-A846-A04149E71256}">
            <xm:f>NOT(ISERROR(SEARCH("grau",H153)))</xm:f>
            <xm:f>"grau"</xm:f>
            <x14:dxf>
              <font>
                <strike val="0"/>
                <color rgb="FF808080"/>
              </font>
              <fill>
                <patternFill>
                  <bgColor rgb="FF808080"/>
                </patternFill>
              </fill>
            </x14:dxf>
          </x14:cfRule>
          <xm:sqref>H153:L157</xm:sqref>
        </x14:conditionalFormatting>
        <x14:conditionalFormatting xmlns:xm="http://schemas.microsoft.com/office/excel/2006/main">
          <x14:cfRule type="containsText" priority="10" operator="containsText" id="{FB334C23-F5AF-40A3-9F2B-927FC047297B}">
            <xm:f>NOT(ISERROR(SEARCH("grau",H159)))</xm:f>
            <xm:f>"grau"</xm:f>
            <x14:dxf>
              <font>
                <color rgb="FF808080"/>
              </font>
              <fill>
                <patternFill>
                  <bgColor rgb="FF808080"/>
                </patternFill>
              </fill>
            </x14:dxf>
          </x14:cfRule>
          <xm:sqref>H159:L159</xm:sqref>
        </x14:conditionalFormatting>
        <x14:conditionalFormatting xmlns:xm="http://schemas.microsoft.com/office/excel/2006/main">
          <x14:cfRule type="containsText" priority="9" operator="containsText" id="{B5A30344-B4B8-42CD-830B-1FC4143D80FB}">
            <xm:f>NOT(ISERROR(SEARCH("grau",H160)))</xm:f>
            <xm:f>"grau"</xm:f>
            <x14:dxf>
              <font>
                <strike val="0"/>
                <color rgb="FF808080"/>
              </font>
              <fill>
                <patternFill>
                  <bgColor rgb="FF808080"/>
                </patternFill>
              </fill>
            </x14:dxf>
          </x14:cfRule>
          <xm:sqref>H160:L164</xm:sqref>
        </x14:conditionalFormatting>
        <x14:conditionalFormatting xmlns:xm="http://schemas.microsoft.com/office/excel/2006/main">
          <x14:cfRule type="containsText" priority="8" operator="containsText" id="{8E0223C3-80BA-4C42-830A-0157E6DDEBA8}">
            <xm:f>NOT(ISERROR(SEARCH("grau",H166)))</xm:f>
            <xm:f>"grau"</xm:f>
            <x14:dxf>
              <font>
                <color rgb="FF808080"/>
              </font>
              <fill>
                <patternFill>
                  <bgColor rgb="FF808080"/>
                </patternFill>
              </fill>
            </x14:dxf>
          </x14:cfRule>
          <xm:sqref>H166:L166</xm:sqref>
        </x14:conditionalFormatting>
        <x14:conditionalFormatting xmlns:xm="http://schemas.microsoft.com/office/excel/2006/main">
          <x14:cfRule type="containsText" priority="7" operator="containsText" id="{78C38492-556B-49AA-9490-D83FB69A7E14}">
            <xm:f>NOT(ISERROR(SEARCH("grau",H167)))</xm:f>
            <xm:f>"grau"</xm:f>
            <x14:dxf>
              <font>
                <strike val="0"/>
                <color rgb="FF808080"/>
              </font>
              <fill>
                <patternFill>
                  <bgColor rgb="FF808080"/>
                </patternFill>
              </fill>
            </x14:dxf>
          </x14:cfRule>
          <xm:sqref>H167:L171</xm:sqref>
        </x14:conditionalFormatting>
        <x14:conditionalFormatting xmlns:xm="http://schemas.microsoft.com/office/excel/2006/main">
          <x14:cfRule type="containsText" priority="6" operator="containsText" id="{405EB9AD-F91B-479F-82C5-5390E2E1825F}">
            <xm:f>NOT(ISERROR(SEARCH("grau",H173)))</xm:f>
            <xm:f>"grau"</xm:f>
            <x14:dxf>
              <font>
                <color rgb="FF808080"/>
              </font>
              <fill>
                <patternFill>
                  <bgColor rgb="FF808080"/>
                </patternFill>
              </fill>
            </x14:dxf>
          </x14:cfRule>
          <xm:sqref>H173:L173</xm:sqref>
        </x14:conditionalFormatting>
        <x14:conditionalFormatting xmlns:xm="http://schemas.microsoft.com/office/excel/2006/main">
          <x14:cfRule type="containsText" priority="5" operator="containsText" id="{24A9AE4A-F330-405A-A8FD-14FB1492AC25}">
            <xm:f>NOT(ISERROR(SEARCH("grau",H174)))</xm:f>
            <xm:f>"grau"</xm:f>
            <x14:dxf>
              <font>
                <strike val="0"/>
                <color rgb="FF808080"/>
              </font>
              <fill>
                <patternFill>
                  <bgColor rgb="FF808080"/>
                </patternFill>
              </fill>
            </x14:dxf>
          </x14:cfRule>
          <xm:sqref>H174:L178</xm:sqref>
        </x14:conditionalFormatting>
        <x14:conditionalFormatting xmlns:xm="http://schemas.microsoft.com/office/excel/2006/main">
          <x14:cfRule type="containsText" priority="4" operator="containsText" id="{81F19A2C-7D93-41F5-80FC-A24F41C9D143}">
            <xm:f>NOT(ISERROR(SEARCH("grau",H180)))</xm:f>
            <xm:f>"grau"</xm:f>
            <x14:dxf>
              <font>
                <color rgb="FF808080"/>
              </font>
              <fill>
                <patternFill>
                  <bgColor rgb="FF808080"/>
                </patternFill>
              </fill>
            </x14:dxf>
          </x14:cfRule>
          <xm:sqref>H180:L180</xm:sqref>
        </x14:conditionalFormatting>
        <x14:conditionalFormatting xmlns:xm="http://schemas.microsoft.com/office/excel/2006/main">
          <x14:cfRule type="containsText" priority="3" operator="containsText" id="{57A2F711-9D77-41B5-9E35-3074ED829147}">
            <xm:f>NOT(ISERROR(SEARCH("grau",H181)))</xm:f>
            <xm:f>"grau"</xm:f>
            <x14:dxf>
              <font>
                <strike val="0"/>
                <color rgb="FF808080"/>
              </font>
              <fill>
                <patternFill>
                  <bgColor rgb="FF808080"/>
                </patternFill>
              </fill>
            </x14:dxf>
          </x14:cfRule>
          <xm:sqref>H181:L185</xm:sqref>
        </x14:conditionalFormatting>
        <x14:conditionalFormatting xmlns:xm="http://schemas.microsoft.com/office/excel/2006/main">
          <x14:cfRule type="containsText" priority="2" operator="containsText" id="{CD0ADB6F-FF3E-47EA-A262-5DC5076ED515}">
            <xm:f>NOT(ISERROR(SEARCH("grau",H187)))</xm:f>
            <xm:f>"grau"</xm:f>
            <x14:dxf>
              <font>
                <color rgb="FF808080"/>
              </font>
              <fill>
                <patternFill>
                  <bgColor rgb="FF808080"/>
                </patternFill>
              </fill>
            </x14:dxf>
          </x14:cfRule>
          <xm:sqref>H187:L187</xm:sqref>
        </x14:conditionalFormatting>
        <x14:conditionalFormatting xmlns:xm="http://schemas.microsoft.com/office/excel/2006/main">
          <x14:cfRule type="containsText" priority="1" operator="containsText" id="{F1BBABB6-62E1-4E53-A384-AD6B43001E1A}">
            <xm:f>NOT(ISERROR(SEARCH("grau",H188)))</xm:f>
            <xm:f>"grau"</xm:f>
            <x14:dxf>
              <font>
                <strike val="0"/>
                <color rgb="FF808080"/>
              </font>
              <fill>
                <patternFill>
                  <bgColor rgb="FF808080"/>
                </patternFill>
              </fill>
            </x14:dxf>
          </x14:cfRule>
          <xm:sqref>H188:L192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H9:L25 H117:L122 H27:L32 H34:L39 H41:L76 H78:L83 H96:L101 H103:L108 H110:L115 H124:L129 H131:L136 H138:L143 H145:L150 H152:L157 H159:L164 H166:L171 H173:L178 H180:L185 H187:L192 H85:L94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N10" sqref="N10"/>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47" t="s">
        <v>71</v>
      </c>
      <c r="C2" s="147"/>
    </row>
    <row r="3" spans="2:5" ht="7.9" customHeight="1" x14ac:dyDescent="0.25">
      <c r="B3" s="8"/>
      <c r="C3" s="8"/>
    </row>
    <row r="4" spans="2:5" ht="55.9" customHeight="1" x14ac:dyDescent="0.25">
      <c r="B4" s="148" t="s">
        <v>38</v>
      </c>
      <c r="C4" s="148"/>
    </row>
    <row r="5" spans="2:5" ht="7.9" customHeight="1" x14ac:dyDescent="0.2">
      <c r="B5" s="9"/>
      <c r="C5" s="9"/>
    </row>
    <row r="6" spans="2:5" s="10" customFormat="1" ht="25.9" customHeight="1" x14ac:dyDescent="0.25">
      <c r="B6" s="61" t="s">
        <v>53</v>
      </c>
      <c r="C6" s="46" t="s">
        <v>74</v>
      </c>
    </row>
    <row r="7" spans="2:5" s="10" customFormat="1" ht="25.9" customHeight="1" x14ac:dyDescent="0.25">
      <c r="B7" s="61" t="s">
        <v>72</v>
      </c>
      <c r="C7" s="46" t="s">
        <v>75</v>
      </c>
    </row>
    <row r="8" spans="2:5" s="10" customFormat="1" ht="25.9" customHeight="1" x14ac:dyDescent="0.25">
      <c r="B8" s="60" t="s">
        <v>70</v>
      </c>
      <c r="C8" s="47" t="s">
        <v>102</v>
      </c>
    </row>
    <row r="9" spans="2:5" s="10" customFormat="1" ht="25.9" customHeight="1" x14ac:dyDescent="0.25">
      <c r="B9" s="53" t="s">
        <v>54</v>
      </c>
      <c r="C9" s="12" t="s">
        <v>14</v>
      </c>
    </row>
    <row r="10" spans="2:5" s="10" customFormat="1" ht="25.9" customHeight="1" x14ac:dyDescent="0.25">
      <c r="B10" s="11"/>
      <c r="C10" s="69"/>
      <c r="E10" s="62" t="s">
        <v>73</v>
      </c>
    </row>
    <row r="11" spans="2:5" s="10" customFormat="1" ht="25.9" customHeight="1" x14ac:dyDescent="0.25">
      <c r="B11" s="11"/>
      <c r="C11" s="68" t="s">
        <v>36</v>
      </c>
    </row>
    <row r="12" spans="2:5" s="10" customFormat="1" ht="25.9" customHeight="1" x14ac:dyDescent="0.25">
      <c r="B12" s="53" t="s">
        <v>55</v>
      </c>
      <c r="C12" s="63" t="s">
        <v>26</v>
      </c>
    </row>
    <row r="13" spans="2:5" s="10" customFormat="1" ht="25.9" customHeight="1" x14ac:dyDescent="0.25">
      <c r="B13" s="11"/>
      <c r="C13" s="63" t="s">
        <v>27</v>
      </c>
    </row>
    <row r="14" spans="2:5" s="10" customFormat="1" ht="25.9" customHeight="1" x14ac:dyDescent="0.25">
      <c r="B14" s="11"/>
      <c r="C14" s="63"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2023-11-15T12:32:21Z</dcterms:modified>
</cp:coreProperties>
</file>