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DieseArbeitsmappe" defaultThemeVersion="124226"/>
  <workbookProtection workbookPassword="AA96" lockStructure="1"/>
  <bookViews>
    <workbookView xWindow="240" yWindow="105" windowWidth="14805" windowHeight="8010"/>
  </bookViews>
  <sheets>
    <sheet name="Angaben zum Audit" sheetId="1" r:id="rId1"/>
    <sheet name="Maßnahmenplan" sheetId="2" r:id="rId2"/>
    <sheet name="Checkliste" sheetId="7" r:id="rId3"/>
    <sheet name="Einstellungen" sheetId="4" r:id="rId4"/>
  </sheets>
  <definedNames>
    <definedName name="_AZeit">Einstellungen!#REF!</definedName>
    <definedName name="_Betriebsname">Einstellungen!$C$7</definedName>
    <definedName name="_Betriesname">Einstellungen!$C$7</definedName>
    <definedName name="_chbx">Einstellungen!$C$9</definedName>
    <definedName name="_Datum">Einstellungen!$C$6</definedName>
    <definedName name="_Dauer">Einstellungen!#REF!</definedName>
    <definedName name="_EZeit">Einstellungen!#REF!</definedName>
    <definedName name="_grau">Einstellungen!$C$10</definedName>
    <definedName name="_KO">Einstellungen!$C$14</definedName>
    <definedName name="_lAbw">Einstellungen!$C$12</definedName>
    <definedName name="_RLV">Einstellungen!$C$8</definedName>
    <definedName name="_sAbw">Einstellungen!$C$13</definedName>
    <definedName name="_Toc468203551" localSheetId="2">Checkliste!$F$77</definedName>
    <definedName name="_Version">Einstellungen!#REF!</definedName>
    <definedName name="_xlnm.Print_Titles" localSheetId="2">Checkliste!$1:$7</definedName>
    <definedName name="Print_Area" localSheetId="0">'Angaben zum Audit'!$A$1:$M$32</definedName>
    <definedName name="Print_Area" localSheetId="2">Checkliste!$A$1:$N$144</definedName>
    <definedName name="Print_Area" localSheetId="1">Maßnahmenplan!$A$1:$J$24</definedName>
    <definedName name="Print_Titles" localSheetId="2">Checkliste!$1:$7</definedName>
  </definedNames>
  <calcPr calcId="145621"/>
</workbook>
</file>

<file path=xl/calcChain.xml><?xml version="1.0" encoding="utf-8"?>
<calcChain xmlns="http://schemas.openxmlformats.org/spreadsheetml/2006/main">
  <c r="C57" i="7" l="1"/>
  <c r="B57" i="7" s="1"/>
  <c r="C56" i="7"/>
  <c r="B56" i="7" s="1"/>
  <c r="C54" i="7"/>
  <c r="B54" i="7" s="1"/>
  <c r="D57" i="7" l="1"/>
  <c r="D56" i="7"/>
  <c r="D54" i="7"/>
  <c r="C11" i="7" l="1"/>
  <c r="B11" i="7" s="1"/>
  <c r="C12" i="7"/>
  <c r="B12" i="7" s="1"/>
  <c r="D11" i="7" l="1"/>
  <c r="D12" i="7"/>
  <c r="C14" i="7" l="1"/>
  <c r="B14" i="7" s="1"/>
  <c r="D14" i="7"/>
  <c r="C15" i="7"/>
  <c r="B15" i="7" s="1"/>
  <c r="C16" i="7"/>
  <c r="B16" i="7" s="1"/>
  <c r="D16" i="7" l="1"/>
  <c r="D15" i="7"/>
  <c r="C24" i="7" l="1"/>
  <c r="D24" i="7" s="1"/>
  <c r="B24" i="7" l="1"/>
  <c r="C90" i="7"/>
  <c r="B90" i="7" s="1"/>
  <c r="C91" i="7"/>
  <c r="B91" i="7" s="1"/>
  <c r="C89" i="7"/>
  <c r="B89" i="7" s="1"/>
  <c r="D90" i="7" l="1"/>
  <c r="D91" i="7"/>
  <c r="D89" i="7"/>
  <c r="C65" i="7"/>
  <c r="B65" i="7" s="1"/>
  <c r="D65" i="7" l="1"/>
  <c r="C96" i="7" l="1"/>
  <c r="B96" i="7" s="1"/>
  <c r="C97" i="7"/>
  <c r="B97" i="7" s="1"/>
  <c r="C98" i="7"/>
  <c r="B98" i="7" s="1"/>
  <c r="C99" i="7"/>
  <c r="B99" i="7" s="1"/>
  <c r="C100" i="7"/>
  <c r="B100" i="7" s="1"/>
  <c r="D99" i="7" l="1"/>
  <c r="D100" i="7"/>
  <c r="D98" i="7"/>
  <c r="D97" i="7"/>
  <c r="D96" i="7"/>
  <c r="C110" i="7"/>
  <c r="B110" i="7" s="1"/>
  <c r="C109" i="7"/>
  <c r="B109" i="7" s="1"/>
  <c r="D109" i="7" l="1"/>
  <c r="D110" i="7"/>
  <c r="C95" i="7" l="1"/>
  <c r="B95" i="7" s="1"/>
  <c r="C101" i="7"/>
  <c r="B101" i="7" s="1"/>
  <c r="C102" i="7"/>
  <c r="B102" i="7" s="1"/>
  <c r="C103" i="7"/>
  <c r="B103" i="7" s="1"/>
  <c r="C85" i="7"/>
  <c r="C86" i="7"/>
  <c r="C88" i="7"/>
  <c r="B88" i="7" s="1"/>
  <c r="D85" i="7" l="1"/>
  <c r="B86" i="7"/>
  <c r="D95" i="7"/>
  <c r="D101" i="7"/>
  <c r="D103" i="7"/>
  <c r="D102" i="7"/>
  <c r="D86" i="7"/>
  <c r="B85" i="7"/>
  <c r="D88" i="7"/>
  <c r="C143" i="7" l="1"/>
  <c r="D143" i="7" s="1"/>
  <c r="C142" i="7"/>
  <c r="D142" i="7" s="1"/>
  <c r="C141" i="7"/>
  <c r="D141" i="7" s="1"/>
  <c r="C140" i="7"/>
  <c r="D140" i="7" s="1"/>
  <c r="C139" i="7"/>
  <c r="D139" i="7" s="1"/>
  <c r="C136" i="7"/>
  <c r="D136" i="7" s="1"/>
  <c r="C135" i="7"/>
  <c r="D135" i="7" s="1"/>
  <c r="C134" i="7"/>
  <c r="D134" i="7" s="1"/>
  <c r="C133" i="7"/>
  <c r="D133" i="7" s="1"/>
  <c r="C132" i="7"/>
  <c r="D132" i="7" s="1"/>
  <c r="C129" i="7"/>
  <c r="D129" i="7" s="1"/>
  <c r="C128" i="7"/>
  <c r="D128" i="7" s="1"/>
  <c r="C127" i="7"/>
  <c r="D127" i="7" s="1"/>
  <c r="C126" i="7"/>
  <c r="D126" i="7" s="1"/>
  <c r="C125" i="7"/>
  <c r="D125" i="7" s="1"/>
  <c r="C122" i="7"/>
  <c r="D122" i="7" s="1"/>
  <c r="C121" i="7"/>
  <c r="D121" i="7" s="1"/>
  <c r="C120" i="7"/>
  <c r="D120" i="7" s="1"/>
  <c r="C119" i="7"/>
  <c r="D119" i="7" s="1"/>
  <c r="C118" i="7"/>
  <c r="D118" i="7" s="1"/>
  <c r="C115" i="7"/>
  <c r="D115" i="7" s="1"/>
  <c r="C114" i="7"/>
  <c r="D114" i="7" s="1"/>
  <c r="C113" i="7"/>
  <c r="D113" i="7" s="1"/>
  <c r="C112" i="7"/>
  <c r="D112" i="7" s="1"/>
  <c r="C111" i="7"/>
  <c r="D111" i="7" s="1"/>
  <c r="C106" i="7"/>
  <c r="D106" i="7" s="1"/>
  <c r="C105" i="7"/>
  <c r="D105" i="7" s="1"/>
  <c r="C104" i="7"/>
  <c r="D104" i="7" s="1"/>
  <c r="C92" i="7"/>
  <c r="D92" i="7" s="1"/>
  <c r="C87" i="7"/>
  <c r="D87" i="7" s="1"/>
  <c r="C84" i="7"/>
  <c r="C83" i="7"/>
  <c r="C82" i="7"/>
  <c r="D82" i="7" s="1"/>
  <c r="C81" i="7"/>
  <c r="D81" i="7" s="1"/>
  <c r="C80" i="7"/>
  <c r="D80" i="7" s="1"/>
  <c r="C77" i="7"/>
  <c r="B77" i="7" s="1"/>
  <c r="C76" i="7"/>
  <c r="B76" i="7" s="1"/>
  <c r="C75" i="7"/>
  <c r="D75" i="7" s="1"/>
  <c r="C74" i="7"/>
  <c r="D74" i="7" s="1"/>
  <c r="C73" i="7"/>
  <c r="B73" i="7" s="1"/>
  <c r="C72" i="7"/>
  <c r="B72" i="7" s="1"/>
  <c r="C71" i="7"/>
  <c r="D71" i="7" s="1"/>
  <c r="C70" i="7"/>
  <c r="D70" i="7" s="1"/>
  <c r="C69" i="7"/>
  <c r="B69" i="7" s="1"/>
  <c r="C68" i="7"/>
  <c r="B68" i="7" s="1"/>
  <c r="C67" i="7"/>
  <c r="D67" i="7" s="1"/>
  <c r="C66" i="7"/>
  <c r="D66" i="7" s="1"/>
  <c r="C64" i="7"/>
  <c r="B64" i="7" s="1"/>
  <c r="C63" i="7"/>
  <c r="B63" i="7" s="1"/>
  <c r="C62" i="7"/>
  <c r="D62" i="7" s="1"/>
  <c r="C61" i="7"/>
  <c r="D61" i="7" s="1"/>
  <c r="C60" i="7"/>
  <c r="B60" i="7" s="1"/>
  <c r="C59" i="7"/>
  <c r="B59" i="7" s="1"/>
  <c r="C58" i="7"/>
  <c r="D58" i="7" s="1"/>
  <c r="C55" i="7"/>
  <c r="D55" i="7" s="1"/>
  <c r="C53" i="7"/>
  <c r="B53" i="7" s="1"/>
  <c r="C52" i="7"/>
  <c r="B52" i="7" s="1"/>
  <c r="C51" i="7"/>
  <c r="D51" i="7" s="1"/>
  <c r="C50" i="7"/>
  <c r="D50" i="7" s="1"/>
  <c r="C49" i="7"/>
  <c r="B49" i="7" s="1"/>
  <c r="C48" i="7"/>
  <c r="B48" i="7" s="1"/>
  <c r="C47" i="7"/>
  <c r="D47" i="7" s="1"/>
  <c r="C46" i="7"/>
  <c r="D46" i="7" s="1"/>
  <c r="C45" i="7"/>
  <c r="B45" i="7" s="1"/>
  <c r="C44" i="7"/>
  <c r="B44" i="7" s="1"/>
  <c r="C43" i="7"/>
  <c r="D43" i="7" s="1"/>
  <c r="C42" i="7"/>
  <c r="D42" i="7" s="1"/>
  <c r="C41" i="7"/>
  <c r="B41" i="7" s="1"/>
  <c r="C40" i="7"/>
  <c r="B40" i="7" s="1"/>
  <c r="C37" i="7"/>
  <c r="D37" i="7" s="1"/>
  <c r="C36" i="7"/>
  <c r="D36" i="7" s="1"/>
  <c r="C35" i="7"/>
  <c r="B35" i="7" s="1"/>
  <c r="C34" i="7"/>
  <c r="B34" i="7" s="1"/>
  <c r="C33" i="7"/>
  <c r="D33" i="7" s="1"/>
  <c r="C30" i="7"/>
  <c r="D30" i="7" s="1"/>
  <c r="C29" i="7"/>
  <c r="B29" i="7" s="1"/>
  <c r="C28" i="7"/>
  <c r="B28" i="7" s="1"/>
  <c r="C27" i="7"/>
  <c r="D27" i="7" s="1"/>
  <c r="C26" i="7"/>
  <c r="D26" i="7" s="1"/>
  <c r="C25" i="7"/>
  <c r="B25" i="7" s="1"/>
  <c r="C21" i="7"/>
  <c r="B21" i="7" s="1"/>
  <c r="C20" i="7"/>
  <c r="D20" i="7" s="1"/>
  <c r="C19" i="7"/>
  <c r="D19" i="7" s="1"/>
  <c r="C18" i="7"/>
  <c r="B18" i="7" s="1"/>
  <c r="C17" i="7"/>
  <c r="B17" i="7" s="1"/>
  <c r="C13" i="7"/>
  <c r="D13" i="7" s="1"/>
  <c r="C10" i="7"/>
  <c r="D10" i="7" s="1"/>
  <c r="B2" i="7"/>
  <c r="B2" i="2"/>
  <c r="B2" i="1"/>
  <c r="D83" i="7" l="1"/>
  <c r="D84" i="7"/>
  <c r="B126" i="7"/>
  <c r="B125" i="7"/>
  <c r="B83" i="7"/>
  <c r="B80" i="7"/>
  <c r="B112" i="7"/>
  <c r="B113" i="7"/>
  <c r="B141" i="7"/>
  <c r="B128" i="7"/>
  <c r="B82" i="7"/>
  <c r="D76" i="7"/>
  <c r="B114" i="7"/>
  <c r="D17" i="7"/>
  <c r="D21" i="7"/>
  <c r="D48" i="7"/>
  <c r="D72" i="7"/>
  <c r="D63" i="7"/>
  <c r="B129" i="7"/>
  <c r="B142" i="7"/>
  <c r="B84" i="7"/>
  <c r="B132" i="7"/>
  <c r="D40" i="7"/>
  <c r="B104" i="7"/>
  <c r="B120" i="7"/>
  <c r="B136" i="7"/>
  <c r="D28" i="7"/>
  <c r="D52" i="7"/>
  <c r="B106" i="7"/>
  <c r="B122" i="7"/>
  <c r="B140" i="7"/>
  <c r="D44" i="7"/>
  <c r="D68" i="7"/>
  <c r="D34" i="7"/>
  <c r="B118" i="7"/>
  <c r="B134" i="7"/>
  <c r="D59" i="7"/>
  <c r="B119" i="7"/>
  <c r="B135" i="7"/>
  <c r="B10" i="7"/>
  <c r="D18" i="7"/>
  <c r="D25" i="7"/>
  <c r="D29" i="7"/>
  <c r="D35" i="7"/>
  <c r="D41" i="7"/>
  <c r="D45" i="7"/>
  <c r="D49" i="7"/>
  <c r="D53" i="7"/>
  <c r="D60" i="7"/>
  <c r="D64" i="7"/>
  <c r="D69" i="7"/>
  <c r="D73" i="7"/>
  <c r="D77" i="7"/>
  <c r="B13" i="7"/>
  <c r="B19" i="7"/>
  <c r="B26" i="7"/>
  <c r="B30" i="7"/>
  <c r="B36" i="7"/>
  <c r="B42" i="7"/>
  <c r="B46" i="7"/>
  <c r="B50" i="7"/>
  <c r="B55" i="7"/>
  <c r="B61" i="7"/>
  <c r="B66" i="7"/>
  <c r="B70" i="7"/>
  <c r="B74" i="7"/>
  <c r="B20" i="7"/>
  <c r="B27" i="7"/>
  <c r="B33" i="7"/>
  <c r="B37" i="7"/>
  <c r="B43" i="7"/>
  <c r="B47" i="7"/>
  <c r="B51" i="7"/>
  <c r="B58" i="7"/>
  <c r="B62" i="7"/>
  <c r="B67" i="7"/>
  <c r="B71" i="7"/>
  <c r="B75" i="7"/>
  <c r="B81" i="7"/>
  <c r="B87" i="7"/>
  <c r="B105" i="7"/>
  <c r="B111" i="7"/>
  <c r="B115" i="7"/>
  <c r="B121" i="7"/>
  <c r="B127" i="7"/>
  <c r="B133" i="7"/>
  <c r="B139" i="7"/>
  <c r="B143" i="7"/>
</calcChain>
</file>

<file path=xl/sharedStrings.xml><?xml version="1.0" encoding="utf-8"?>
<sst xmlns="http://schemas.openxmlformats.org/spreadsheetml/2006/main" count="508" uniqueCount="293">
  <si>
    <t>Angaben zum Audit</t>
  </si>
  <si>
    <t>Zertifizierungsstelle</t>
  </si>
  <si>
    <t>Name Auditor</t>
  </si>
  <si>
    <t>Name Auskunftsperson</t>
  </si>
  <si>
    <t>Markenlizenznehmer</t>
  </si>
  <si>
    <t>Auftraggeber des Audits</t>
  </si>
  <si>
    <t>Auditart</t>
  </si>
  <si>
    <t>Auditzeit</t>
  </si>
  <si>
    <t>Anzahl festgestellter Abweichungen</t>
  </si>
  <si>
    <t>Begründung für verkürzte Auditdauer</t>
  </si>
  <si>
    <t>Ende:</t>
  </si>
  <si>
    <t>Dauer:</t>
  </si>
  <si>
    <t>Das Audit konnte nicht durchgeführt werden</t>
  </si>
  <si>
    <t>Kein Ansprechpartner vor Ort</t>
  </si>
  <si>
    <t>Zugang wurde verweigert</t>
  </si>
  <si>
    <t>X</t>
  </si>
  <si>
    <t>Ort, Datum</t>
  </si>
  <si>
    <t>Unterschrift Betriebsverantwortlicher</t>
  </si>
  <si>
    <t>Unterschrift Auditor</t>
  </si>
  <si>
    <t xml:space="preserve">        Unterschrift Betriebsverantwortlicher</t>
  </si>
  <si>
    <t>Betrieb:</t>
  </si>
  <si>
    <t>Maßnahmenplan</t>
  </si>
  <si>
    <t>Lfd. Nr.</t>
  </si>
  <si>
    <t>Beschreibung der Abweichung</t>
  </si>
  <si>
    <t>Bewertung</t>
  </si>
  <si>
    <t>Vereinbarte Korrekturmaßnahme</t>
  </si>
  <si>
    <t>Behebungsfrist</t>
  </si>
  <si>
    <t>OK?*</t>
  </si>
  <si>
    <t>lAbw</t>
  </si>
  <si>
    <t>sAbw</t>
  </si>
  <si>
    <t>K.O.</t>
  </si>
  <si>
    <t>*von der Zertifizierungsstelle auszufüllen</t>
  </si>
  <si>
    <r>
      <t xml:space="preserve">Bewertung
</t>
    </r>
    <r>
      <rPr>
        <sz val="6"/>
        <color theme="1"/>
        <rFont val="Arial"/>
        <family val="2"/>
      </rPr>
      <t>(lAbw, sAbw, K.O.)</t>
    </r>
  </si>
  <si>
    <t>Prüfkriterien</t>
  </si>
  <si>
    <t>Lfd. Nr</t>
  </si>
  <si>
    <t>Kapitel
Richtlinie</t>
  </si>
  <si>
    <t>Kriterium</t>
  </si>
  <si>
    <t>Erläuterung / 
Durchführungshinweis</t>
  </si>
  <si>
    <t>n.a.</t>
  </si>
  <si>
    <t>Beschreibung</t>
  </si>
  <si>
    <t>Erkennt der Systemteilnehmer die Nutzungsbedingungen und Vorgaben der Zertifizierungsstelle und des Labelgebers an?</t>
  </si>
  <si>
    <t>Wurden alle Korrekturmaßnahmen aus vergangenen Audits umgesetzt und damit die Abweichungen abgestellt?</t>
  </si>
  <si>
    <t>Prüfung der vorangegangenen Auditberichte</t>
  </si>
  <si>
    <t>grau</t>
  </si>
  <si>
    <t>erfüllt</t>
  </si>
  <si>
    <r>
      <t xml:space="preserve">Auf diesem Tabellenblatt werden dokumentübergreifende Variablen definiert.
Es kann nur der Text der gelben Felder angepasst werden.
</t>
    </r>
    <r>
      <rPr>
        <b/>
        <sz val="11"/>
        <color theme="1"/>
        <rFont val="Arial"/>
        <family val="2"/>
      </rPr>
      <t xml:space="preserve">
</t>
    </r>
    <r>
      <rPr>
        <b/>
        <sz val="11"/>
        <color rgb="FFFF0000"/>
        <rFont val="Arial"/>
        <family val="2"/>
      </rPr>
      <t>ACHTUNG: DIESE SEITE NICHT DRUCKEN!</t>
    </r>
  </si>
  <si>
    <t>Spalte1</t>
  </si>
  <si>
    <t>Spalte2</t>
  </si>
  <si>
    <t>Spalte3</t>
  </si>
  <si>
    <t>Spalte4</t>
  </si>
  <si>
    <t>Spalte5</t>
  </si>
  <si>
    <t>Hilfsspalte_Num</t>
  </si>
  <si>
    <t>Hilfsspalte_Kom</t>
  </si>
  <si>
    <t>Spalte6</t>
  </si>
  <si>
    <t>Spalte7</t>
  </si>
  <si>
    <t>Spalte8</t>
  </si>
  <si>
    <t>Spalte9</t>
  </si>
  <si>
    <t>Spalte10</t>
  </si>
  <si>
    <t>Spalte11</t>
  </si>
  <si>
    <t>Spalte12</t>
  </si>
  <si>
    <t>Auditdatum:</t>
  </si>
  <si>
    <t>Drop Down Menü:</t>
  </si>
  <si>
    <t>Bewertung:</t>
  </si>
  <si>
    <t>Beginn:</t>
  </si>
  <si>
    <t>Auditdatum (TT.MM.JJJJ)</t>
  </si>
  <si>
    <t>Erstaudit:</t>
  </si>
  <si>
    <t>Folgeaudit:</t>
  </si>
  <si>
    <t>Nachaudit:</t>
  </si>
  <si>
    <t>Hiermit bestätige ich, dass die oben aufgeführten Korrekturmaßnahmen zwischen mir und dem Auditor vereinbart wurden. Die Zertifizierungsstelle ist spätestens mit Ablauf der im Maßnahmenplan festgelegten Frist über die Umsetzung einer Korrekturmaßnahme zu informieren.</t>
  </si>
  <si>
    <t>Checklisten Punkt</t>
  </si>
  <si>
    <t xml:space="preserve"> </t>
  </si>
  <si>
    <t>1. Dokumentenüberprüfung</t>
  </si>
  <si>
    <t>8.</t>
  </si>
  <si>
    <t>9.</t>
  </si>
  <si>
    <t>10.</t>
  </si>
  <si>
    <t>11.</t>
  </si>
  <si>
    <t>Titel der Checkliste:</t>
  </si>
  <si>
    <t>Einstellungen</t>
  </si>
  <si>
    <t>Betriebsname:</t>
  </si>
  <si>
    <t>&lt;- Hier nichts eintragen</t>
  </si>
  <si>
    <t>dd.mm.yyyy</t>
  </si>
  <si>
    <t>zzzzzz</t>
  </si>
  <si>
    <t>Aktuelle Anzahl Tiere</t>
  </si>
  <si>
    <t>Beschreibung / Nachweise / Belege</t>
  </si>
  <si>
    <t>Betriebsregistriernummer</t>
  </si>
  <si>
    <t>Betrieb / auditierter Standort</t>
  </si>
  <si>
    <t>Bemerkung</t>
  </si>
  <si>
    <t xml:space="preserve">Hiermit bestätige ich die Angaben zum Betrieb und zu Durchführung des Audits. Eine Kopie des Auditberichtes (mindestens dieses Deckblattes) und des Maßnahmenplans habe ich erhalten. </t>
  </si>
  <si>
    <t>Mastschwein</t>
  </si>
  <si>
    <t>2.4</t>
  </si>
  <si>
    <t>4.6</t>
  </si>
  <si>
    <t xml:space="preserve">Liegen die aktuellen Besuchsprotokolle des Tierarztes vor?
</t>
  </si>
  <si>
    <t>Liegen die Begehungsprotokolle tagesaktuell geführt auf dem Betrieb zur Einsicht bereit?</t>
  </si>
  <si>
    <t>2x pro Tag Kontrolle des Gesundheitszustandes durch den Tierbetreuer (geschult nach Kapitel 2.6). Werden Tiere beobachtet, die Krankheitssysmptome zeigen (z.B. zittern, in der Bewegung eingeschränkt sind oder nicht selbstständig ausreichend Wasser und/oder Futter aufnehmen können), verletzt sind (z.B. blutende Wunden, Lahmheiten) oder Anzeichen für eine inadäquate Umgebungstemperatur zeigen (in Haufenlage liegen, zittern, hecheln), sind Gegenmaßnahmen einzuleiten und dies ist mit Angabe des Zustands und der eingeleiteten Gegenmaßnahmen zu protokollieren.</t>
  </si>
  <si>
    <t>2. Anforderungen an den Betrieb zur Teilnahme am Tierschutzlabel-System</t>
  </si>
  <si>
    <t>2.5</t>
  </si>
  <si>
    <t>2.6</t>
  </si>
  <si>
    <t>Verfügt/verfügen der Betriebsleiter oder die auf dem Betrieb für die Tierhaltung hauptverantwortliche Person/en über mindestens eine der folgenden Qualifikationen?</t>
  </si>
  <si>
    <t>2.7</t>
  </si>
  <si>
    <t>Nimmt der Betriebsleiter oder die auf dem Betrieb für die Tierhaltung hauptverantwortliche Person alle zwei Kalenderjahre an einer Fortbildung mit den Themenbereichen Tierverhalten, Tierschutz und/oder Tierhaltung von Mastschweinen teil?</t>
  </si>
  <si>
    <t>2.8</t>
  </si>
  <si>
    <t>z.B. offensichtliche Verletzungen, Lahmheiten, Immobilität, Apathie, Anzeichen von Schmerzen, starke Abmagerung</t>
  </si>
  <si>
    <t>z.B. Haufenlage</t>
  </si>
  <si>
    <t>Werden bei Störungen des allgemeinen Gesundheitszustandes und Abweichungen vom arteigenen Liegeverhalten wirksame Gegenmaßnahmen ergriffen und protokolliert?</t>
  </si>
  <si>
    <t>3.  Allgemeine Anforderungen an den tierhaltenden Betrieb</t>
  </si>
  <si>
    <t>3.1</t>
  </si>
  <si>
    <t>Liegen alle notwendigen Aufzeichnungen und Dokumente für eine Berechnung des Warenflusses (Tierzu- und -abgänge) zur Einsicht bereit?</t>
  </si>
  <si>
    <t>Ergab eine Berechnung von zugekauften, aufgezogenen und verkauften Tieren keinen Grund zur Beanstandung?</t>
  </si>
  <si>
    <t>Findet keine Parallelhaltung statt bzw. liegt eine Ausnahmegenehmigung (ANG) für "ausnahmsweise gestattete Parallelhaltung" vor?</t>
  </si>
  <si>
    <t>Kombinationen verschiedener Produktionsstandards einer Nutzungsart innerhalb eines teilnehmenden Betriebes ohne Vorliegen einer ANG durch den DTSchB = K.O.</t>
  </si>
  <si>
    <t>Im Falle einer ausnahmsweise gestatteten Parallelhaltung: Werden Tiere, welche nicht nach den TSL-Anforderungen gehalten werden, nicht im TSL-System vermarktet?</t>
  </si>
  <si>
    <t xml:space="preserve">Vermarktung von Tieren aus einer Tierhaltung, deren Anforderungen nicht den TSL-Anforderungen entspricht = K.O. </t>
  </si>
  <si>
    <t>Alle Schweine müssen auf allen Stufen in den Lieferpapieren und Rechnungen immer eindeutig mit Bezug auf das Tierschutzlabel „Für Mehr Tierschutz“ gekennzeichnet werden.</t>
  </si>
  <si>
    <t>2.1</t>
  </si>
  <si>
    <t>Berechnung seit letztem Audit an Hand der Zu- und Verkaufsbelege und der Verlustzahlen. 
Bei Parallelhaltung: Abgleich mit weiteren Bestandsregistern und Prüfung auf Plausibilität. 
Aus den letzten Dokumenten ist keine Plausibilität der Warenströme abzuleiten = K.O.</t>
  </si>
  <si>
    <t>4. Anforderungen an den tierhaltenden Bereich</t>
  </si>
  <si>
    <t>Wird die max. Bestandesobergrenze eingehalten?</t>
  </si>
  <si>
    <t>4.1</t>
  </si>
  <si>
    <t>4.2</t>
  </si>
  <si>
    <t>4.3</t>
  </si>
  <si>
    <t>GVO-haltige Futtermittel werden nicht eingesetzt?</t>
  </si>
  <si>
    <t>Einsatz von GVO-haltigen Futtermitteln = K.O.</t>
  </si>
  <si>
    <t>4.4</t>
  </si>
  <si>
    <t>Ist jeder Fressplatz frei zugänglich und breit genug?</t>
  </si>
  <si>
    <t>Entspricht die Anzahl der funktionsfähigen Tränkeplätze den Anforderungen?</t>
  </si>
  <si>
    <t>Entspricht die Anzahl der funktionsfähigen offenen Tränkeplätze den Anforderungen?</t>
  </si>
  <si>
    <t>Mind. 1 offene Tränke pro Bucht. Tier-Tränkeplatzverhältnis 36:1.</t>
  </si>
  <si>
    <t>Sind die Schadgaskonzentrationen in Bereichen, die die Gesundheit der Tiere nicht beeinträchtigen?</t>
  </si>
  <si>
    <t>4.5</t>
  </si>
  <si>
    <t xml:space="preserve">Sensorische Schätzung. Falls die sensorische Bewertung des Stallklimas während des Audits auffällig ist, muss eine technische Messung erfolgen. </t>
  </si>
  <si>
    <t>Sind funktionsfähige Einrichtungen zur Luftkühlung oder andere Kühlungsmöglichkeiten vorhanden?</t>
  </si>
  <si>
    <t>vor allem im Sommerhalbjahr (Anfang April bis Ende Oktober)</t>
  </si>
  <si>
    <t>Werden diese Kühlunsmöglichkeiten bei Bedarf eingesetzt?</t>
  </si>
  <si>
    <t>4.7</t>
  </si>
  <si>
    <t>Sind ausreichend Krankenbuchten vorhanden bzw. werden sie bei Bedarf genutzt?</t>
  </si>
  <si>
    <t xml:space="preserve">Wird am staatlichen Antibiotikamonitoring teilgenommen und Einsicht in die Aufzeichnungen gewährt? </t>
  </si>
  <si>
    <t xml:space="preserve">Werden Antibiotika nur nach tierärztlicher Indikation und nicht zur Prophylaxe eingesetzt? </t>
  </si>
  <si>
    <t>Antibiotika werden ohne tierärztliche Indikation oder zur Prophylaxe eingesetzt = K.O.</t>
  </si>
  <si>
    <t>Werden Antibiotika, die bei &gt; 30 % der Tiere angewendet werden sollen, nur nach Resistenztest angewendet?</t>
  </si>
  <si>
    <t>Liegt ein gültiger Bestandsbetreuungsvertrag mit einem Tierarzt vor?</t>
  </si>
  <si>
    <t>5.1</t>
  </si>
  <si>
    <t>Als Außenklimaställe gelten Ställe mit einer weitgehend ungedämmten Gebäudehülle mit luft- und lichtdurchlässigen Außenwandbauteilen, welche den Schweinen Zugang zu verschiedenen Klimazonen und Außenklimareizen ermöglichen. Die Stallgebäude müssen dabei an mindestens einer Seite überwiegend offen (mind. zu 50 %) sein, um die Kriterien eines Außenklimastalles zu erfüllen. Das Dach des Stalles kann wärmegedämmt sein. Außenklimaställe müssen außerdem frei belüftet sein und im Falle hoher Temperaturen durch Zusatzlüftungen ergänzt werden.</t>
  </si>
  <si>
    <t>Falls Außenklimastall: Gibt es unterschiedliche Klimazonen zur Etablierung von Funktionsbereichen?</t>
  </si>
  <si>
    <t xml:space="preserve">Flächendeckend bedeutet, dass auch bei inhomogener Verteilung der Einstreu die Gesamtmenge für eine Bedeckung des Liegebereichs ausreicht. </t>
  </si>
  <si>
    <t>Falls Außenklimastall: Ist der Liegebereich ruhig, zugfrei, planbefestigt, flächendeckend eingestreut und trocken?</t>
  </si>
  <si>
    <t>Falls Außenklimastall: Werden im Liegebereich Mindesttemperaturen von 16 bis 22 °C (je nach Mastabschnitt) eingehalten?</t>
  </si>
  <si>
    <t>5.2</t>
  </si>
  <si>
    <t>Falls Außenklimastall: Grenzt der Bewegungsbereich der Tiere direkt an die Offenfront?</t>
  </si>
  <si>
    <t>5.3</t>
  </si>
  <si>
    <t>Wird ausreichend geeignetes organisches Material in Raufen oder anderen Behältnissen zur freien Verfügung angeboten?</t>
  </si>
  <si>
    <t>Wird das Beschäftigungsmaterial so angeboten, dass es von den Tieren am Boden bearbeitet werden kann?</t>
  </si>
  <si>
    <t xml:space="preserve">Wird im Notfall weiteres kau- und abschluckbares organische Material angeboten? </t>
  </si>
  <si>
    <t>Sind immer mind. 3 verschiedene organische kau- und abschluckbare Materialien auf dem Betrieb vorrätig, die nicht dem üblicherweise zur Verfügung stehenden langfaserigen Beschäftigungsmaterial entsprechen?</t>
  </si>
  <si>
    <t>z.B. in Form von Bürsten, Scheuerbaum oder angerauter aber verletzungssicherer Fläche (Fußmatten)</t>
  </si>
  <si>
    <t>Ist den Tieren eine Möglichkeit zum Scheuern  gegeben?</t>
  </si>
  <si>
    <t>7.1</t>
  </si>
  <si>
    <t>Der Tierhalter erfasst die für ihn beschriebenen TBK pro Durchgang bzw. 2x jährlich im Abstand von etwa 6 Monaten, je einmal in den Sommermonaten (vorzugsweise Juni, Juli, August) und einmal in den Wintermonaten (vorzugsweise Dezember, Januar, Februar).</t>
  </si>
  <si>
    <t>7.2.1</t>
  </si>
  <si>
    <t xml:space="preserve">Hat der Tierhalter bei Überschreitung eines Grenzwertes professionelle Beratung hinzugezogen? </t>
  </si>
  <si>
    <t xml:space="preserve">Als Verbesserungsmaßnahmen gelten Maßnahmen, die aufgrund praktischer Erfahrungen als geeignet, angemessen und notwendig anerkannt sind, sowie jene, die bei sachkundigen Anwendern bekannt sind. </t>
  </si>
  <si>
    <t>7.2.2</t>
  </si>
  <si>
    <t xml:space="preserve">Hat der Tierhalter bei Überschreitung eines Schwellenwertes entsprechende Maßnahmen ergriffen und diese dokumentiert? </t>
  </si>
  <si>
    <t>Wird bei Tierverlusten von &gt; 3 % pro Durchgang der bestandsbetreuende Tierarzt eingeschaltet und werden Gegenmaßnahmen ergriffen?</t>
  </si>
  <si>
    <t>Wird bei kurzen Schwänzen oder Schwanzverletzungen bei &gt; 5 % des Durchgang  umgehend eine Beratung durch den Berater des DTSchB in Anspruch genommen?</t>
  </si>
  <si>
    <t>7.4.1</t>
  </si>
  <si>
    <t>7.4.2</t>
  </si>
  <si>
    <t>Wird bei mittel- bis höchstgradigen Lungenbefunden bei &gt; 20 % des Durchgangs der bestandsbetreuende Tierarzt eingeschaltet und werden Gegenmaßnahmen ergriffen?</t>
  </si>
  <si>
    <t>Bei kontiuerlicher Belegung: Berechnung 2x pro Jahr. Nachweis über die erfolgte Beratung muss bei Überschreitung der 20 %-Grenze vorliegen und Gegenmaßnahmen müssen dokumentiert werden.</t>
  </si>
  <si>
    <t>Wird bei Leberbefunden bei &gt; 20 % des Durchgangs der bestandsbetreuende Tierarzt eingeschaltet und werden Gegenmaßnahmen ergriffen?</t>
  </si>
  <si>
    <t>7.5.1</t>
  </si>
  <si>
    <t>7.5.2</t>
  </si>
  <si>
    <t>Liegen Aufzeichnungen über die realen Transportentfernungen und die realen Transportzeiten auf dem Betrieb vor?</t>
  </si>
  <si>
    <t>Wird das Fahrzeug bei Außentemperaturen &lt; 10 °C mit wärmedämmendem Material eingestreut?</t>
  </si>
  <si>
    <t>Dokumentation zur Einstreu des Transportfahrzeuges liegt vor.</t>
  </si>
  <si>
    <t>Dokumentation liegt vor.</t>
  </si>
  <si>
    <t>9.1</t>
  </si>
  <si>
    <t>9.2</t>
  </si>
  <si>
    <t>9.4</t>
  </si>
  <si>
    <t>9.3</t>
  </si>
  <si>
    <t>6. Transport von Mastschweinen zum Schlachtunternehmen</t>
  </si>
  <si>
    <t>7. Transport der Mastläufer</t>
  </si>
  <si>
    <t xml:space="preserve">Der Mäster muss sicherstellen, dass alle Personen, die bei einem Transport mit lebenden Tieren umgehen, einen Befähigungs-/Sachkundenachweis vorweisen können. </t>
  </si>
  <si>
    <t>Transporte über 65 km dürfen nur von Unternehmen durchgeführt werden, die über eine behördliche Zulassung als Unternehmer für Tier¬transporte verfügen. Die Zulassung des Transportunternehmens sowie den Befähigungsnachweis des Fahrers muss der Mäster überprüfen und dokumentieren.</t>
  </si>
  <si>
    <t>Werden Transporte über 65 km nur von Unternehmen durchgeführt, die über eine behördliche Zulassung als Unternehmer für Tiertransporte verfügen?</t>
  </si>
  <si>
    <t xml:space="preserve">&gt; 3.000 Mastschweineplätze = K.O. </t>
  </si>
  <si>
    <t xml:space="preserve">Wird auf die Einstallung kupierter Schweine verzichtet? </t>
  </si>
  <si>
    <t>z. B. Überprüfung durch Stallklimaexperten</t>
  </si>
  <si>
    <t>z.B. Wasservernebelung durch Hochdruck/Besprühung.
Eine automatische Regelung muss vorhanden sein, z.B. durch einen Temperatur- oder Luftfeuchtigkeitssensor.
In Ställen mit Auslauf muss eine aktive Kühlmöglichkeit durch Sprüheinrichtung/Duschen, Suhlen oder Ähnliches im Auslauf vorhanden sein. Eine automatische Regelung muss vorhanden sein, z. B. durch einen Temperatursensor. Im Stall müssen in diesem Fall keine zusätzlichen Einrichtungen zur Luftkühlung festinstalliert sein. 
In Außenklimaställen, deren Buchten direkt an eine offene Stallseite grenzen, müssen im Sommerhalbjahr (Anfang April bis Ende Oktober) ebenfalls Kühlmöglichkeiten durch Sprüheinrichtungen vorhanden sein.</t>
  </si>
  <si>
    <t>8</t>
  </si>
  <si>
    <t>8.1</t>
  </si>
  <si>
    <t>Den Befähigungs-/Sachkundenachweis des Fahrers muss der Mäster überprüfen und dies dokumentieren.</t>
  </si>
  <si>
    <t>Die Zulassung des Transportunternehmens sowie den Befähigungsnachweis des Fahrers muss der Mäster überprüfen und dies dokumentieren.</t>
  </si>
  <si>
    <t>Werden nur transportfähige Tiere transportiert?</t>
  </si>
  <si>
    <t>• eine erfolgreich abgeschlossene Ausbildung in den Berufen Landwirt, Tierwirt oder Tierpfleger. Dabei muss Erfahrung mit der Haltung von Schweinen oder die Teilnahme an zusätzlichen Fortbildungen oder Praktika in diesem Bereich nachgewiesen werden. 
• ein erfolgreich abgeschlossenes Studium der Landwirtschaft oder verwandter Fächer (z. B. Biologie und Tiermedizin) an einer Universität oder Fachhochschule. Dabei muss Erfahrung mit der Haltung von Schweinen oder die Teilnahme an zusätzlichen Fortbildungen oder Praktika in diesem Bereich nachgewiesen werden. 
• eine langjährige Praxis (mind. 3 Jahre) in der eigenverantwortlichen Haltung von Schweinen ohne tierschutzrechtliche Beanstandung, in Kombination mit einem Nachweis über die Teilnahme an einschlägigen Fortbildungen in diesem Bereich.</t>
  </si>
  <si>
    <t>Es ist dafür Sorge zu tragen, dass Unterweisungen sprachlich und inhaltlich verstanden worden sind. Unterweisungen sind  zu dokumentieren (Datum, Name der unterweisenden und unterwiesenen Person/en, Thema).</t>
  </si>
  <si>
    <t>Anerkannt werden Fortbildungen, die vom DTSchB durchgeführt werden sowie von externen Veranstaltern. 
Fortbildungsbestätigungen müssen vorliegen und mind. folgende Informationen enthalten: Titel der Veranstaltung mit Nennung der Tier- und Nutzungsart, Namen und fachlichen Hintergrund der Referenten, Namen des Teilnehmers, Ort, Datum und Dauer der Veranstaltung.</t>
  </si>
  <si>
    <t>Werden die Bedingungen für eine ANG für "ausnahmsweise gestattete Parallelhaltung" eingehalten?</t>
  </si>
  <si>
    <t>Wenn der Betrieb bis zum 31.12.2017 erstzertifiziert wurde: Es werden Schweine eingestallt/gehalten, denen mehr als 1/3 der Schwanzlänge kupiert wurde und/oder es wird nicht in mindestens einer Gruppe das Halten von Schweinen mit unkupierten Schwänzen erprobt = K.O.
Wenn der Betrieb vom 01.01.2018 bis 31.12.2020 erstzertifiziert wurde: Es werden Schweine mit kupierten Schwänzen eingestallt/gehalten ohne dass eine gültige ANG vorliegt = K.O.
Wenn der Betrieb ab dem 01.01.2021 erstzertifiziert wurde und für alle Betriebe ab dem 01.01.2026: Es werden Schweine mit kupierten Schwänzen eingestallt/gehalten = K.O.</t>
  </si>
  <si>
    <t>Sind die Buchten so ausgestaltet, dass sie den Schweinen eine Trennung in Funktionsbereiche ermöglichen?</t>
  </si>
  <si>
    <t xml:space="preserve">z. B. Liege-, Fress- und Kotbereich.
Eine Strukturierung der Bucht durch eine erhöhte Ebene ist zulässig. </t>
  </si>
  <si>
    <t>Mind. 2 Tränken pro Bucht (1 Tränke mind. 1 m Abstand vom Trog).
Tier-Tränkeplatzverhältnis 12:1. Mindestanzahl der Tränken pro Bucht  wird unterschritten und/oder das max. Tier-Tränkeplatz-Verhältnis wird  überschritten = K.O.</t>
  </si>
  <si>
    <t>Falls eine technische Messung durchgeführt wird: Werden bei Ammoniak-Werten über 10 ppm mit dem DTSchB Maßnahmen besprochen?</t>
  </si>
  <si>
    <t>Werden entsprechende Tiere nicht abgesondert, entsprechend versorgt, behandelt oder tierschutzgerecht getötet = K.O.</t>
  </si>
  <si>
    <t>Einsicht in Daten des Antibiotikamonitorings wird nicht gewährt = K.O.
Sollte ein Betrieb aufgrund seiner zu niedrigen Bestandstierzahl nicht am staatlichen Antibiotikamonitoring teilnehmen können, kann er ebenfalls Einsicht in seine Daten der QS-Antibiotika-Datenbank gewähren. 
Sollte der Betrieb an keinem offiziellen Antibiotikamonitoring teilnehmen, ist er verpflichtet, in die Behandlungsdokumentation des Tierarztes (Anwendungs- und Abgabebelege) Einblick zu gewähren.</t>
  </si>
  <si>
    <t>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t>
  </si>
  <si>
    <t xml:space="preserve">Falls Außenklimastall: Gibt es einen planbefestigt ausgestalteten Liegebereich? </t>
  </si>
  <si>
    <t xml:space="preserve">Zum Trockenhalten darf der Liegebereich ein leichtes Gefälle und/oder eine Drainage aufweisen (Perforationsanteil max. 3 %). </t>
  </si>
  <si>
    <t xml:space="preserve">Falls Außenklimastall: Sind die offenen Seitenflächen dauerhaft geöffnet? </t>
  </si>
  <si>
    <t>Ein Verschluss darf zeitweise ausschließlich durch ein Windbrechnetz erfolgen, wenn die Witterungsverhältnisse die Tiergesundheit beeinträchtigen könnten. 
Die Zeit und Dauer des Verschlusses ist in allen Fällen mit Angabe des Grundes zu dokumentieren. 
Das Windbrechnetz muss dabei jederzeit luft- und lichtdurchlässig sein.</t>
  </si>
  <si>
    <t>Notfall bedeutet, wenn Schwanz-, Ohren oder Flankenbeißen auftreten oder schon erste Anzeichen davon beobachtet werden.</t>
  </si>
  <si>
    <t>5. Tierbezogene Kriterien (TBK)</t>
  </si>
  <si>
    <t xml:space="preserve">Werden die TBK entsprechend des Handbuchs "TBK Schweinemast" vom Tierhalter erfasst?  </t>
  </si>
  <si>
    <t xml:space="preserve">Als Bemessungsgrundlage zählt die Anzahl der Mastläufer, die mit intaktem Schwanz in die Mast eingestallt werden. 
Eine schwere Schwanzverletzung liegt vor, wenn der Schwanz offene Verletzungen (d.h. größere Kratzer), vereiterte Wunden, subkutane Eiterherde oder nekrotische Veränderungen aufweist.
Nachweis über die erfolgte Beratung muss bei Überschreitung der 5 %-Grenze vorliegen und Gegenmaßnahmen müssen dokumentiert werden. </t>
  </si>
  <si>
    <t xml:space="preserve">Stellt der Mäster sicher, dass alle Personen, die beim Transport mit lebenden Tieren umgehen, einen Befähigungs-/ Sachkundenachweis vorweisen können? </t>
  </si>
  <si>
    <t>Im Falle einer Strukturierung der Bucht durch eine erhöhte Ebene: Ist die Fläche der erhöhten Ebene max. zu 50 % an das vorgeschriebene Platzangebot angerechnet und macht diese nicht mehr als 40 % der gesamten nutzbaren Fläche aus?</t>
  </si>
  <si>
    <t>Werden Schweine in Betrieben, die ab dem 01.01.2021 zertfiziert wurden, ausschließlich in Außenklimaställen gehalten?</t>
  </si>
  <si>
    <t xml:space="preserve">
RL Zert 2021
3.2.</t>
  </si>
  <si>
    <t>RL Zert 2021
6.4.2</t>
  </si>
  <si>
    <t>RL Zert 2021
6.3.4</t>
  </si>
  <si>
    <t>Es gibt kein dreimaliges Überschreiten desselben Grenzwertes in aufeinanderfolgenden Folgeaudits?</t>
  </si>
  <si>
    <t>Hat der Tierhalter, falls er bei der Erfassung der TBK eine Grenzwertüberschreitung festgestellt hat, dies unverzüglich dem DTSchB mitgeteilt?</t>
  </si>
  <si>
    <t xml:space="preserve">Die Beratung muss im Hinblick auf die Ursache der Überschreitung des entsprechenden Kriteriums in Anspruch genommen werden. 
Als professionelle Beratung wird die Beratung durch den jeweiligen Fachberater des DTSchB, der Fachtierarzt, ein unabhängiger Futtermittelberater und ähnliche anerkannt.
Es muss ein schriftlicher Nachweis vorliegen. </t>
  </si>
  <si>
    <t>Überschreitungen siehe Dokumentation im Erfassungsbogen.</t>
  </si>
  <si>
    <t>2. Überschreitung desselben Grenzwertes in aufeinanderfolgenden Folgeaudits = sAbw</t>
  </si>
  <si>
    <t xml:space="preserve">Es ist nicht plausibel = sAbw.
</t>
  </si>
  <si>
    <t xml:space="preserve">Falls eine professionelle Beratung aufgrund der Überschreitung eines Grenzwertes hinzugezogen wurde: Führt der Tierhalter die in der professionellen Beratung vereinbarten Verbesserungsmaßen durch und dokumentiert diese? </t>
  </si>
  <si>
    <t>Werden die Mindestflächen im Stall pro Tier eingehalten?</t>
  </si>
  <si>
    <t>2</t>
  </si>
  <si>
    <t>Werden die gesetzlichen Vorgaben augenscheinlich eingehalten?</t>
  </si>
  <si>
    <t>Liegt auf dem Betrieb eine vollständige und aktuelle Betriebsbeschreibung vor?</t>
  </si>
  <si>
    <t>Erfolgt mindestens alle 12 Monate eine dokumentierte Eigenkontrolle?</t>
  </si>
  <si>
    <t>Sind für Abweichungen, die in der Eigenkontrolle festgestellt wurden, Korrekturmaßnahmen sowie Fristen schriftlich festgelegt?</t>
  </si>
  <si>
    <t>Wurden festgelegte Korrekturmaßnahmen aus der Eigenkontrolle fristgerecht umgesetzt und dies dokumentiert?</t>
  </si>
  <si>
    <t>Werden die Mindestflächen für den Liegebereich pro Tier eingehalten?</t>
  </si>
  <si>
    <t>Wird die Transportstrecke von max. 200 km und die Transportdauer von max. vier Stunden nicht überschritten?</t>
  </si>
  <si>
    <t>Werden die Anforderungen an die Transportfahrzeuge und die Verladedichte eingehalten?</t>
  </si>
  <si>
    <t>Liegt der Notfallplan für den Tiertransport vor und ist jederzeit einsehbar?</t>
  </si>
  <si>
    <t>Werden bei über 30 °C Außentemperatur keine Tiere verladen, falls das Transportfahrzeug nicht mit einer funktionsfähigen Klimaanlage ausgestattet ist?</t>
  </si>
  <si>
    <t>Steht den Tieren auf dem Transporter mind. 30 cm Freiraum über dem Kopf zur Verfügung?</t>
  </si>
  <si>
    <t>Werden bei der Verladung keine Tiere aus verschiedenen Haltungsbuchten gemischt?</t>
  </si>
  <si>
    <t>Wird der Fahrzeugboden eingestreut und ist die Einstreumenge den Außentemperaturen angepasst?</t>
  </si>
  <si>
    <t>Überprüfung anhand der MU 11.4 --&gt; Richtlinie Mastschwein (lfd. Nr. 8).</t>
  </si>
  <si>
    <t>Werden die TSL-Anforderungen hinsichtlich der Sachkunde der am Transport beteiligten Personen sowie bezüglich der Zulassung des Transportunternehmens eingehalten?</t>
  </si>
  <si>
    <t>Der Bestand muss mindestens 2x pro Jahr durch den betreuenden Tierarzt untersucht und der Tierhalter muss in Fragen der Hygiene, Impfprophylaxe und Gesunderhaltung beraten werden. Die Besuche müssen mindestens drei Monate auseinander liegen. Ein Besuchsprotokoll ist anzufertigen (z.B. MU 11.5)</t>
  </si>
  <si>
    <t>Voll perforierte Stallsysteme sind nicht erlaubt</t>
  </si>
  <si>
    <t>Hat der Tierhalter Verbesserungsmaßnahmen durchgeführt, diese aber nicht ausreichend dokumentiert = lAbw.
Hat der Tierhalter keine Verbesserungsmaßnahmen durchgeführt = sAbw.</t>
  </si>
  <si>
    <t xml:space="preserve">Falls Außenklimastall: Ist der Boden planbefestig oder verfügt er über Teilspalten? </t>
  </si>
  <si>
    <t>Falls der Auditor eine Grenzwertüberschreitung feststellt, die der Tierhalter bei seiner TBK-Erfassung ebenfalls festgestellt hat: Hat der Tierhalter bereits Verbesserungsmaßnahmen durchgeführt sowie diese ausreichend dokumentiert?</t>
  </si>
  <si>
    <t>Falls der Auditor eine Grenzwertüberschreitung feststellt, die der Tierhalter bei seiner TBK-Erfassung nicht festgestellt hat: Ist es plausibel, dass der Tierhalter die Überschreitung zum Zeitpunkt seiner TBK-Erfassung nicht festgestellt hat?</t>
  </si>
  <si>
    <t>Werden beim Entladen keine schmerzinduzierenden Treibhilfen verwendet?</t>
  </si>
  <si>
    <t>Werden beim Verladen keine schmerzinduzierenden Treibhilfen eingesetzt?</t>
  </si>
  <si>
    <t>Ist der Transport so geplant, dass die max. Transportentfernung und die max. Transportdauer eingehalten werden?</t>
  </si>
  <si>
    <t xml:space="preserve">200 km und 4 h;  
Der Transport beginnt mit dem Beladen des ersten Tieres auf dem Aufzuchtbetrieb und endet mit der Ankunft am Mastbetrieb.                                                           </t>
  </si>
  <si>
    <t>Wird auf Reserveantibiotika für die Humanmedizin verzichtet?</t>
  </si>
  <si>
    <t>Einsatz von Reserveantibiotika für die Humanmedizin: Cephalosporine der 3. und 4. Generation und Fluorchinolone und Polypeptid-Antibiotika, siehe Anhang 10.1) = K.O.
Sie dürfen ausnahmsweise nur im Falle eines Therapienotstandes und nach Vorliegen eines Resistenztests eingesetzt werden, wenn dessen Ergebnis nach ein Wirkstoff aus der Gruppe der Reserveantibiotika der einzige eindeutig sensible Wirkstoff ist.
Sollte es erforderlich sein, aus Tierschutzgründen eine Behandlung im Sinne einer Notfalltherapie einzuleiten, bevor das Ergebnis des Resistenztestes vorliegt, so muss dennoch im Nachgang ein Resistenztest durchgeführt werden. 
Die Notwendigkeit einer solchen Notfallbehandlung ist explizit und nachvollziehbar zu dokumentieren.</t>
  </si>
  <si>
    <t>Entspricht das Tier-Fressplatz-Verhältnis den Anforderungen?</t>
  </si>
  <si>
    <t>Wird ausreichend weiteres geeignetes org. Material zur Beschäftigung angeboten?</t>
  </si>
  <si>
    <t>z.B. aufgehängte Hanfseile, aufgehängte Weichholzbalken, Hebelbalken aus Weichholz. 
Verhältnis von max. 12 Tieren pro Beschäftigungsmaterial oder -platz .</t>
  </si>
  <si>
    <t>z.B. Stroh, Heu, Miscanthus, auch in Pelletform. Das Beschäftigungsmaterial muss in einem Verhältnis von max. 12 Tieren pro Beschäftigungsplatz an den Raufen oder anderen Behältnissen angeboten werden.
Wird nicht ausreichend geeignetes organisches Material angeboten = K.O.
Wenn Langstroh als Tiefstreu eingestreut wird, ist kein weiteres Beschäftigungsmaterial notwendig.</t>
  </si>
  <si>
    <t>2.3</t>
  </si>
  <si>
    <t>Wurden die Vorgaben zur Meldepflicht eingehalten?</t>
  </si>
  <si>
    <t>Vorgaben des Tierschutzgesetzes, der Tierschutz-Nutztierhaltungsverordnung mit den entsprechenden Ausführungshinweisen, des Arzneimittelgesetzes, der Verordnung EG 1099/2009 des Rates über den Schutz von Tieren zum Zeitpunkt der Tötung in Verbindung mit der deutschen Tierschutz-Schlachtverordnung  und der Tierschutztransportverordnung in der jeweils gültigen Fassung.</t>
  </si>
  <si>
    <t>Räumlich getrennt von den Mastbuchten; entsprechend den Anforderungen an Mastbuchten; für mind. 4 % des Bestandes. Eine Abtrennung eines Teilbereichs der Mastbucht als Krankenbucht für Tiere mit nicht-infektiösen Erkrankungen oder Verletzungen ist zulässig. 
Sie müssen gesondert gekennzeichnet sein.</t>
  </si>
  <si>
    <t>Sind die Krankenbuchten in 2/3 der Fläche (Liegebereich) eingestreut?</t>
  </si>
  <si>
    <t>Sind die Tränken und das Futter in den Krankenbuchten jederzeit für alle Tiere erreichbar?</t>
  </si>
  <si>
    <t>Beträgt die Besatzdichte in den Krankenbuchten nicht mehr als die Hälfte der normalen Besatzdichte?</t>
  </si>
  <si>
    <t>Normal = gesetzliche Anforderung</t>
  </si>
  <si>
    <r>
      <t xml:space="preserve">Werden die Transportdaten anhand der mitgeltenden Unterlage (MU 11.4 </t>
    </r>
    <r>
      <rPr>
        <sz val="10"/>
        <color theme="1"/>
        <rFont val="Calibri"/>
        <family val="2"/>
      </rPr>
      <t>→</t>
    </r>
    <r>
      <rPr>
        <sz val="10"/>
        <color theme="1"/>
        <rFont val="Arial"/>
        <family val="2"/>
      </rPr>
      <t xml:space="preserve"> Richtlinie Mastschwein 2021) erfasst und die Informationen an das Schlachtunternehmen übermittelt?</t>
    </r>
  </si>
  <si>
    <r>
      <t xml:space="preserve">Überprüfung anhand der Angaben in der MU 7.3 </t>
    </r>
    <r>
      <rPr>
        <sz val="10"/>
        <color theme="1"/>
        <rFont val="Calibri"/>
        <family val="2"/>
      </rPr>
      <t>→</t>
    </r>
    <r>
      <rPr>
        <sz val="10"/>
        <color theme="1"/>
        <rFont val="Arial"/>
        <family val="2"/>
      </rPr>
      <t xml:space="preserve"> Richtlinie Schlachtung 2021 (lfd. Nr. 6 und 8) und MU 11.4 </t>
    </r>
    <r>
      <rPr>
        <sz val="10"/>
        <color theme="1"/>
        <rFont val="Calibri"/>
        <family val="2"/>
      </rPr>
      <t>→</t>
    </r>
    <r>
      <rPr>
        <sz val="10"/>
        <color theme="1"/>
        <rFont val="Arial"/>
        <family val="2"/>
      </rPr>
      <t xml:space="preserve"> Richtlinie Mastschwein 2021 (lfd. Nr. 3 und 5).</t>
    </r>
  </si>
  <si>
    <r>
      <t>Überprüfung anhand der Angaben in der MU 7.3</t>
    </r>
    <r>
      <rPr>
        <sz val="10"/>
        <rFont val="Calibri"/>
        <family val="2"/>
      </rPr>
      <t>→</t>
    </r>
    <r>
      <rPr>
        <sz val="10"/>
        <rFont val="Arial"/>
        <family val="2"/>
      </rPr>
      <t xml:space="preserve"> Richtlinie Schlachtung 2021 (lfd. Nr. 11 und 12) und MU 11.4 </t>
    </r>
    <r>
      <rPr>
        <sz val="10"/>
        <rFont val="Calibri"/>
        <family val="2"/>
      </rPr>
      <t>→</t>
    </r>
    <r>
      <rPr>
        <sz val="10"/>
        <rFont val="Arial"/>
        <family val="2"/>
      </rPr>
      <t xml:space="preserve"> Richtlinie Mastschweine 2021 (lfd. Nr. 11 und 12).</t>
    </r>
  </si>
  <si>
    <r>
      <t xml:space="preserve">Überprüfung anhand MU 11.4 </t>
    </r>
    <r>
      <rPr>
        <sz val="10"/>
        <rFont val="Calibri"/>
        <family val="2"/>
      </rPr>
      <t>→</t>
    </r>
    <r>
      <rPr>
        <sz val="10"/>
        <rFont val="Arial"/>
        <family val="2"/>
      </rPr>
      <t xml:space="preserve"> Richlinie Mastschwein 2021 (lfd. Nr. 6).</t>
    </r>
  </si>
  <si>
    <r>
      <t xml:space="preserve">Überprüfung anhand MU 11.4 </t>
    </r>
    <r>
      <rPr>
        <sz val="10"/>
        <rFont val="Calibri"/>
        <family val="2"/>
      </rPr>
      <t>→</t>
    </r>
    <r>
      <rPr>
        <sz val="10"/>
        <rFont val="Arial"/>
        <family val="2"/>
      </rPr>
      <t xml:space="preserve"> Richlinie Mastschwein 2021 (fd. Nr. 7). Ausnahme: Wenn auf dem Transporter eine Ventilation vorhanden ist.</t>
    </r>
  </si>
  <si>
    <r>
      <t xml:space="preserve">Überprüfung anhand MU 11.4 </t>
    </r>
    <r>
      <rPr>
        <sz val="10"/>
        <rFont val="Calibri"/>
        <family val="2"/>
      </rPr>
      <t>→</t>
    </r>
    <r>
      <rPr>
        <sz val="10"/>
        <rFont val="Arial"/>
        <family val="2"/>
      </rPr>
      <t xml:space="preserve"> Richlinie Mastschwein 2021 (lfd. Nr. 9).</t>
    </r>
  </si>
  <si>
    <r>
      <t xml:space="preserve">Überprüfung anhand MU 11.4 </t>
    </r>
    <r>
      <rPr>
        <sz val="10"/>
        <color theme="1"/>
        <rFont val="Calibri"/>
        <family val="2"/>
      </rPr>
      <t>→</t>
    </r>
    <r>
      <rPr>
        <sz val="10"/>
        <color theme="1"/>
        <rFont val="Arial"/>
        <family val="2"/>
      </rPr>
      <t xml:space="preserve"> Richlinie Mastschwein 2021 (lfd. Nr. 10).</t>
    </r>
  </si>
  <si>
    <r>
      <t xml:space="preserve">Überprüfung anhand MU 11.4 </t>
    </r>
    <r>
      <rPr>
        <sz val="10"/>
        <color theme="1"/>
        <rFont val="Calibri"/>
        <family val="2"/>
      </rPr>
      <t>→</t>
    </r>
    <r>
      <rPr>
        <sz val="10"/>
        <color theme="1"/>
        <rFont val="Arial"/>
        <family val="2"/>
      </rPr>
      <t xml:space="preserve"> Richlinie Mastschwein 2021 (lfd. Nr. 12).</t>
    </r>
  </si>
  <si>
    <r>
      <t xml:space="preserve">z.B. elektrische Treibhilfen, Schläge etc. Überprüfung anhand MU 11.4 </t>
    </r>
    <r>
      <rPr>
        <sz val="10"/>
        <rFont val="Calibri"/>
        <family val="2"/>
      </rPr>
      <t>→</t>
    </r>
    <r>
      <rPr>
        <sz val="10"/>
        <rFont val="Arial"/>
        <family val="2"/>
      </rPr>
      <t xml:space="preserve"> Richlinie Mastschwein 2021 (lfd. Nr. 13).</t>
    </r>
  </si>
  <si>
    <t>Stellt/stellen der Betriebsleiter oder die auf dem Betrieb für die Tierhaltung hauptverantwortliche/n Person/en sicher, dass alle Personen, die zur Betreuung und Kontrolle der Tiere beschäftigt sind, entsprechend ihrer Aufgaben fachgerecht geschult oder unterwiesen worden sind?</t>
  </si>
  <si>
    <t>Weisen die Tiere keine erkennbaren Zeichen einer Störung des allgemeinen Gesundheitszustands auf?</t>
  </si>
  <si>
    <t>Zeigen die Tiere keine Abweichungen vom arteigenen Liegeverhalten?</t>
  </si>
  <si>
    <t xml:space="preserve">Zugang zu allen Betriebseinheiten; unterschiedliche Ohrmarken für TSL- und Nicht-TSL-Tiere; getrennte Bestandsregister für alle Betriebseinheiten (während jedes Audits werden die Bestandsregister aller Betriebseinheiten durch den Auditor auf Plausibilität geprüft), explizite Kennzeichnung auf ausgehenden Lieferscheinen als TSL- bzw. Nicht-TSL-Tiere.
Eine der Bedingungen der Parallelhaltung nicht eingehalten = K.O.
</t>
  </si>
  <si>
    <t>Nachweis über einen gültigen Vertrag mit der Zertifizierungsgesellschaft mit mindestens den Inhalten der ISO/EN 17065:2012 4.1.2. und die Einwilligungserklärung zur Dateneinsicht durch den Deutschen Tierschutzbund (DTSchB) liegen vor.</t>
  </si>
  <si>
    <t>Informationen an den DTSchB bei entzogenen Zertifikaten, meldepflichtigen Krankheiten, Änderungen in der Tierhaltung oder Sabotagen/ Stalleinbrüchen.</t>
  </si>
  <si>
    <r>
      <t xml:space="preserve">Abgleich der Betriebsbeschreibung, ggf. Korrektur bei betrieblichen Veränderungen.
Es ist der </t>
    </r>
    <r>
      <rPr>
        <sz val="10"/>
        <color theme="1"/>
        <rFont val="Calibri"/>
        <family val="2"/>
      </rPr>
      <t>→</t>
    </r>
    <r>
      <rPr>
        <sz val="10"/>
        <color theme="1"/>
        <rFont val="Arial"/>
        <family val="2"/>
      </rPr>
      <t xml:space="preserve"> Betriebsbeschreibungsbogen zu verwenden.</t>
    </r>
  </si>
  <si>
    <t xml:space="preserve">Tier-Fressplatz-Verhältnis rationiert: 1:1; ad libitum (trocken): max. 3:1 (in Gruppen mit bis zu 29 Tieren) oder max. 4:1 (in Gruppen ab 30 Tieren; ad libitum (brei): 8:1.  
Bei einem weiteren Tier-Fressplatz-Verhältnis = K.O. </t>
  </si>
  <si>
    <t xml:space="preserve">Krankenbuchten müssen mindestens in 2/3 der Fläche (Liegebereich) eingestreut sein. Die Schweine müssen gleichzeitig im Liegebereich liegen können. Die Menge an Stroh muss ausreichend sein, um einen direkten Kontakt zwischen dem Tier und dem Boden zu verhindern. </t>
  </si>
  <si>
    <t xml:space="preserve">Werden Schweine, die durch eine Verletzung oder Erkrankung sichtbar in ihrem Allgemeinbefinden gestört sind, oder Einzeltiere, die nicht in der Lage sind, selbstständig ausreichend Wasser und/oder Futter aufzunehmen, abgesondert, entsprechend versorgt, behandelt oder tierschutzgerecht getötet? </t>
  </si>
  <si>
    <t xml:space="preserve">Schriftlicher Nachweis (z.B. per E-Mail oder Fax vom Tierhalter; schriftliche Bestätigung der telefonischen Meldung vom TSL-Berater) </t>
  </si>
  <si>
    <t>Abprüfen anhand des Bestandsregisters;
bei kontiuerlicher Belegung: Berechnung 2x pro Jahr. 
Nachweis über die erfolgte Beratung muss bei Überschreitung der 3 %-Grenze vorliegen und Gegenmaßnahmen müssen dokumentiert werden.</t>
  </si>
  <si>
    <r>
      <t xml:space="preserve">Die vollständig ausgefüllte und unterschriebene MU 11.4 </t>
    </r>
    <r>
      <rPr>
        <sz val="10"/>
        <rFont val="Calibri"/>
        <family val="2"/>
      </rPr>
      <t>→</t>
    </r>
    <r>
      <rPr>
        <sz val="10"/>
        <rFont val="Arial"/>
        <family val="2"/>
      </rPr>
      <t xml:space="preserve"> Richtlinie Mastschwein 2021 muss mit den Lieferpapieren an das Schlachtunternehmen abgegeben werden. Das Original wird an den Fahrer des Transportunternehmens übergeben. Eine Kopie bleibt auf dem Betrieb.</t>
    </r>
  </si>
  <si>
    <t>Nur relevant für Betriebe, die ab dem 01.01.2021 erstzertfiziert wurden:
&lt; 50 kg      0,25 m² je Tier
50-120 kg   0,60 m² je Tier
&gt; 120 kg    0,90 m² je Tier 
Die Bemessung des Liegebereiches erfolgt grundsätzlich exklusive evtl. Einrichtungen, d.h. den Tieren müssen die vorgegebenen Flächenmaße als Liegefläche uneingeschränkt zur Verfügung stehen.
Wenn das Platzangebot im Liegebereich nicht den Vorgaben entspricht  = K.O.</t>
  </si>
  <si>
    <t>Für Betriebe, die ab dem 01.01.2021 erstzertifziert wurden:
&lt; 50 kg      0,65 m² je Tier                                                                    50-120 kg   1,3  m² je Tier                                                                        &gt; 120 kg     2,1  m² je Tier  
Für Betriebe, die bis zum 31.12.2020 erstzertifziert wurden:
&lt; 40 kg     0,55 m² je Tier                                                                    40-120 kg  1,1  m² je Tier                                                                        &gt; 120 kg    1,6  m² je Tier                                                       Grenzwert um &gt; 2 % unterschritten = K.O.
Die Flächen unter Einrichtungen, z. B. Fütterungs- und Beschäftigungsautomat und Tränke, können bei der vorgegebenen Buchtenfläche angerechnet werden, wenn diese nicht direkt auf dem Boden stehen.</t>
  </si>
  <si>
    <t>Dem Tier muss es möglich sein eine physiologische Körperhaltung einzunehmen.
Körpergewicht    Fressplatzbreite
&lt; 50 kg               27 cm 
50-120 kg           33 cm
&gt; 120 kg             40 cm</t>
  </si>
  <si>
    <r>
      <t xml:space="preserve">Eine Kopie des Notfallplans muss bei dem Fahrer des Transportunternehmens und bei dem Tierhalter vorliegen. Überprüfung anhand der MU 11.4 </t>
    </r>
    <r>
      <rPr>
        <sz val="10"/>
        <color theme="1"/>
        <rFont val="Calibri"/>
        <family val="2"/>
      </rPr>
      <t>→</t>
    </r>
    <r>
      <rPr>
        <sz val="10"/>
        <color theme="1"/>
        <rFont val="Arial"/>
        <family val="2"/>
      </rPr>
      <t xml:space="preserve"> Richtlinie Mastschwein (lfd. Nr. 8).</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</si>
</sst>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h:mm;@"/>
    <numFmt numFmtId="165" formatCode="0.0"/>
  </numFmts>
  <fonts count="25"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4"/>
      <color rgb="FF009EE3"/>
      <name val="Arial"/>
      <family val="2"/>
    </font>
    <font>
      <sz val="10"/>
      <color theme="1"/>
      <name val="Arial"/>
      <family val="2"/>
    </font>
    <font>
      <b/>
      <sz val="10"/>
      <color theme="1"/>
      <name val="Arial"/>
      <family val="2"/>
    </font>
    <font>
      <sz val="8"/>
      <color theme="1"/>
      <name val="Arial"/>
      <family val="2"/>
    </font>
    <font>
      <sz val="6"/>
      <color theme="1"/>
      <name val="Arial"/>
      <family val="2"/>
    </font>
    <font>
      <b/>
      <sz val="11"/>
      <color theme="1"/>
      <name val="Arial"/>
      <family val="2"/>
    </font>
    <font>
      <b/>
      <sz val="11"/>
      <color rgb="FFFF0000"/>
      <name val="Arial"/>
      <family val="2"/>
    </font>
    <font>
      <sz val="11"/>
      <color rgb="FFFF0000"/>
      <name val="Arial"/>
      <family val="2"/>
    </font>
    <font>
      <sz val="10"/>
      <color theme="1"/>
      <name val="Arial"/>
      <family val="2"/>
    </font>
    <font>
      <sz val="10"/>
      <color theme="1"/>
      <name val="Arial"/>
      <family val="2"/>
    </font>
    <font>
      <sz val="11"/>
      <color rgb="FF3F3F76"/>
      <name val="Arial"/>
      <family val="2"/>
    </font>
    <font>
      <sz val="11"/>
      <name val="Arial"/>
      <family val="2"/>
    </font>
    <font>
      <sz val="10"/>
      <color theme="1"/>
      <name val="Arial"/>
      <family val="2"/>
    </font>
    <font>
      <sz val="10"/>
      <name val="Arial"/>
      <family val="2"/>
    </font>
    <font>
      <strike/>
      <sz val="10"/>
      <color theme="1"/>
      <name val="Arial"/>
      <family val="2"/>
    </font>
    <font>
      <strike/>
      <sz val="10"/>
      <name val="Arial"/>
      <family val="2"/>
    </font>
    <font>
      <sz val="10"/>
      <color theme="1"/>
      <name val="Calibri"/>
      <family val="2"/>
    </font>
    <font>
      <sz val="10"/>
      <name val="Calibri"/>
      <family val="2"/>
    </font>
  </fonts>
  <fills count="7">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rgb="FFFFCC99"/>
      </patternFill>
    </fill>
    <fill>
      <patternFill patternType="solid">
        <fgColor theme="0"/>
        <bgColor indexed="64"/>
      </patternFill>
    </fill>
    <fill>
      <patternFill patternType="solid">
        <fgColor theme="0" tint="-0.49998474074526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2">
    <xf numFmtId="0" fontId="0" fillId="0" borderId="0"/>
    <xf numFmtId="0" fontId="17" fillId="4" borderId="12" applyNumberFormat="0" applyAlignment="0" applyProtection="0"/>
  </cellStyleXfs>
  <cellXfs count="199">
    <xf numFmtId="0" fontId="0" fillId="0" borderId="0" xfId="0"/>
    <xf numFmtId="0" fontId="8" fillId="0" borderId="1" xfId="0" applyFont="1" applyBorder="1" applyAlignment="1" applyProtection="1">
      <alignment vertical="center"/>
      <protection locked="0"/>
    </xf>
    <xf numFmtId="0" fontId="8" fillId="0" borderId="0" xfId="0" applyFont="1" applyProtection="1"/>
    <xf numFmtId="0" fontId="8" fillId="0" borderId="0" xfId="0" applyFont="1" applyAlignment="1" applyProtection="1">
      <alignment horizontal="center" vertical="center"/>
    </xf>
    <xf numFmtId="0" fontId="8" fillId="0" borderId="1" xfId="0" applyFont="1" applyBorder="1" applyAlignment="1" applyProtection="1">
      <alignment horizontal="center" vertical="center" wrapText="1"/>
    </xf>
    <xf numFmtId="0" fontId="8" fillId="0" borderId="1" xfId="0" applyFont="1" applyBorder="1" applyAlignment="1" applyProtection="1">
      <alignment horizontal="center" vertical="center"/>
    </xf>
    <xf numFmtId="0" fontId="6" fillId="0" borderId="0" xfId="0" applyFont="1" applyProtection="1"/>
    <xf numFmtId="0" fontId="6" fillId="0" borderId="0" xfId="0" applyFont="1" applyAlignment="1" applyProtection="1">
      <alignment horizontal="right"/>
    </xf>
    <xf numFmtId="0" fontId="12" fillId="0" borderId="0" xfId="0" applyFont="1" applyAlignment="1" applyProtection="1">
      <alignment horizontal="center"/>
    </xf>
    <xf numFmtId="0" fontId="6" fillId="0" borderId="2" xfId="0" applyFont="1" applyBorder="1" applyAlignment="1" applyProtection="1"/>
    <xf numFmtId="0" fontId="6" fillId="0" borderId="0" xfId="0" applyFont="1" applyAlignment="1" applyProtection="1">
      <alignment vertical="center"/>
    </xf>
    <xf numFmtId="0" fontId="6" fillId="0" borderId="1" xfId="0" applyFont="1" applyBorder="1" applyAlignment="1" applyProtection="1">
      <alignment vertical="center"/>
    </xf>
    <xf numFmtId="0" fontId="6" fillId="0" borderId="1" xfId="0" applyFont="1" applyFill="1" applyBorder="1" applyAlignment="1" applyProtection="1">
      <alignment horizontal="right" vertical="center"/>
    </xf>
    <xf numFmtId="164" fontId="8" fillId="0" borderId="1" xfId="0" applyNumberFormat="1" applyFont="1" applyBorder="1" applyAlignment="1" applyProtection="1">
      <alignment horizontal="center" vertical="center"/>
      <protection locked="0"/>
    </xf>
    <xf numFmtId="20" fontId="8" fillId="0" borderId="1" xfId="0" applyNumberFormat="1"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6" fillId="0" borderId="0" xfId="0" applyFont="1" applyAlignment="1" applyProtection="1">
      <alignment horizontal="center" vertical="center"/>
    </xf>
    <xf numFmtId="0" fontId="10" fillId="0" borderId="0" xfId="0" applyFont="1" applyAlignment="1" applyProtection="1">
      <alignment horizontal="right" vertical="center"/>
    </xf>
    <xf numFmtId="0" fontId="10" fillId="0" borderId="0" xfId="0" applyFont="1" applyAlignment="1" applyProtection="1">
      <alignment horizontal="left" vertical="center"/>
    </xf>
    <xf numFmtId="0" fontId="10"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4" xfId="0" applyFont="1" applyBorder="1" applyAlignment="1" applyProtection="1">
      <alignment horizontal="center" vertical="center"/>
    </xf>
    <xf numFmtId="0" fontId="6" fillId="0" borderId="2" xfId="0" applyFont="1" applyBorder="1" applyAlignment="1" applyProtection="1">
      <alignment vertical="center"/>
    </xf>
    <xf numFmtId="0" fontId="6" fillId="0" borderId="2" xfId="0" applyFont="1" applyBorder="1" applyAlignment="1" applyProtection="1">
      <alignment horizontal="center" vertical="center"/>
    </xf>
    <xf numFmtId="0" fontId="8" fillId="0" borderId="0" xfId="0" applyFont="1" applyFill="1" applyProtection="1"/>
    <xf numFmtId="0" fontId="8" fillId="0" borderId="0" xfId="0" applyFont="1" applyFill="1" applyAlignment="1" applyProtection="1">
      <alignment horizontal="center" vertical="center"/>
    </xf>
    <xf numFmtId="0" fontId="6" fillId="0" borderId="0" xfId="0" applyFont="1" applyAlignment="1" applyProtection="1">
      <alignment horizontal="left" vertical="center"/>
    </xf>
    <xf numFmtId="1" fontId="8" fillId="0" borderId="0" xfId="0" applyNumberFormat="1" applyFont="1" applyBorder="1" applyAlignment="1" applyProtection="1">
      <alignment horizontal="left" vertical="center"/>
    </xf>
    <xf numFmtId="0" fontId="8" fillId="0" borderId="0" xfId="0" applyFont="1" applyBorder="1" applyAlignment="1" applyProtection="1">
      <alignment vertical="center"/>
    </xf>
    <xf numFmtId="49" fontId="8" fillId="0" borderId="0" xfId="0" applyNumberFormat="1" applyFont="1" applyBorder="1" applyAlignment="1" applyProtection="1">
      <alignment vertical="center" wrapText="1"/>
      <protection locked="0"/>
    </xf>
    <xf numFmtId="0" fontId="8" fillId="0" borderId="0" xfId="0" applyFont="1" applyBorder="1" applyAlignment="1" applyProtection="1">
      <alignment vertical="center" wrapText="1"/>
      <protection locked="0"/>
    </xf>
    <xf numFmtId="0" fontId="8" fillId="0" borderId="0" xfId="0" applyFont="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10" fillId="0" borderId="0" xfId="0" applyFont="1" applyAlignment="1" applyProtection="1">
      <alignment horizontal="center" vertical="center"/>
    </xf>
    <xf numFmtId="165" fontId="8" fillId="0" borderId="0" xfId="0" applyNumberFormat="1" applyFont="1" applyBorder="1" applyAlignment="1" applyProtection="1">
      <alignment horizontal="center" vertical="center"/>
    </xf>
    <xf numFmtId="0" fontId="8" fillId="0" borderId="0" xfId="0" applyFont="1" applyBorder="1" applyAlignment="1" applyProtection="1">
      <alignment horizontal="center" vertical="center"/>
    </xf>
    <xf numFmtId="0" fontId="7" fillId="0" borderId="0" xfId="0" applyFont="1" applyAlignment="1" applyProtection="1">
      <alignment vertical="center"/>
    </xf>
    <xf numFmtId="0" fontId="8" fillId="0" borderId="0" xfId="0" applyFont="1" applyBorder="1" applyAlignment="1" applyProtection="1">
      <alignment horizontal="center" vertical="center" wrapText="1"/>
      <protection locked="0"/>
    </xf>
    <xf numFmtId="49" fontId="8" fillId="0" borderId="1" xfId="0" applyNumberFormat="1" applyFont="1" applyBorder="1" applyAlignment="1" applyProtection="1">
      <alignment horizontal="left" vertical="center" wrapText="1"/>
    </xf>
    <xf numFmtId="0" fontId="6" fillId="0" borderId="2" xfId="0" applyFont="1" applyBorder="1" applyProtection="1"/>
    <xf numFmtId="49" fontId="8" fillId="0" borderId="0" xfId="0" applyNumberFormat="1"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vertical="center" wrapText="1"/>
    </xf>
    <xf numFmtId="1" fontId="8" fillId="0" borderId="0" xfId="0" applyNumberFormat="1" applyFont="1" applyBorder="1" applyAlignment="1" applyProtection="1">
      <alignment horizontal="left" vertical="center"/>
      <protection locked="0"/>
    </xf>
    <xf numFmtId="165" fontId="8" fillId="0" borderId="0" xfId="0" applyNumberFormat="1" applyFont="1" applyBorder="1" applyAlignment="1" applyProtection="1">
      <alignment horizontal="center" vertical="center"/>
      <protection locked="0"/>
    </xf>
    <xf numFmtId="0" fontId="8" fillId="0" borderId="0" xfId="0" applyFont="1" applyProtection="1">
      <protection locked="0"/>
    </xf>
    <xf numFmtId="49" fontId="8" fillId="0" borderId="0" xfId="0" applyNumberFormat="1"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0" xfId="0" applyNumberFormat="1" applyFont="1" applyBorder="1" applyAlignment="1" applyProtection="1">
      <alignment horizontal="left" vertical="center" wrapText="1"/>
      <protection locked="0"/>
    </xf>
    <xf numFmtId="165" fontId="8" fillId="0" borderId="0" xfId="0" applyNumberFormat="1" applyFont="1" applyBorder="1" applyAlignment="1" applyProtection="1">
      <alignment horizontal="center" vertical="center" wrapText="1"/>
      <protection locked="0"/>
    </xf>
    <xf numFmtId="0" fontId="8" fillId="0" borderId="0" xfId="0" applyNumberFormat="1" applyFont="1" applyBorder="1" applyAlignment="1" applyProtection="1">
      <alignment horizontal="center" vertical="center" wrapText="1"/>
      <protection locked="0"/>
    </xf>
    <xf numFmtId="0" fontId="8" fillId="0" borderId="0" xfId="0" applyFont="1" applyBorder="1" applyProtection="1">
      <protection locked="0"/>
    </xf>
    <xf numFmtId="14" fontId="14" fillId="3" borderId="1" xfId="0" applyNumberFormat="1" applyFont="1" applyFill="1" applyBorder="1" applyAlignment="1" applyProtection="1">
      <alignment horizontal="right" vertical="center"/>
      <protection locked="0"/>
    </xf>
    <xf numFmtId="0" fontId="14" fillId="3" borderId="1" xfId="0" applyFont="1" applyFill="1" applyBorder="1" applyAlignment="1" applyProtection="1">
      <alignment horizontal="right" vertical="center"/>
      <protection locked="0"/>
    </xf>
    <xf numFmtId="1" fontId="15" fillId="0" borderId="0" xfId="0" applyNumberFormat="1" applyFont="1" applyBorder="1" applyAlignment="1" applyProtection="1">
      <alignment horizontal="left" vertical="center"/>
      <protection locked="0"/>
    </xf>
    <xf numFmtId="165" fontId="15" fillId="0" borderId="0" xfId="0" applyNumberFormat="1" applyFont="1" applyBorder="1" applyAlignment="1" applyProtection="1">
      <alignment horizontal="center" vertical="center"/>
      <protection locked="0"/>
    </xf>
    <xf numFmtId="49" fontId="15" fillId="0" borderId="0" xfId="0" applyNumberFormat="1" applyFont="1" applyBorder="1" applyAlignment="1" applyProtection="1">
      <alignment vertical="center" wrapText="1"/>
      <protection locked="0"/>
    </xf>
    <xf numFmtId="0" fontId="15" fillId="0" borderId="0" xfId="0" applyFont="1" applyBorder="1" applyAlignment="1" applyProtection="1">
      <alignment vertical="center" wrapText="1"/>
      <protection locked="0"/>
    </xf>
    <xf numFmtId="0" fontId="15" fillId="0" borderId="0" xfId="0" applyFont="1" applyBorder="1" applyAlignment="1" applyProtection="1">
      <alignment horizontal="center" vertical="center"/>
      <protection locked="0"/>
    </xf>
    <xf numFmtId="0" fontId="15" fillId="0" borderId="0" xfId="0" applyFont="1" applyBorder="1" applyAlignment="1" applyProtection="1">
      <alignment vertical="center"/>
      <protection locked="0"/>
    </xf>
    <xf numFmtId="14" fontId="8" fillId="0" borderId="0" xfId="0" applyNumberFormat="1" applyFont="1" applyAlignment="1" applyProtection="1">
      <alignment horizontal="right" vertical="center"/>
      <protection locked="0"/>
    </xf>
    <xf numFmtId="0" fontId="4" fillId="0" borderId="1" xfId="0" applyFont="1" applyBorder="1" applyAlignment="1" applyProtection="1">
      <alignment vertical="center"/>
    </xf>
    <xf numFmtId="0" fontId="8" fillId="0" borderId="0" xfId="0" applyFont="1" applyAlignment="1" applyProtection="1">
      <alignment wrapText="1"/>
      <protection locked="0"/>
    </xf>
    <xf numFmtId="0" fontId="8" fillId="0" borderId="0" xfId="0" applyFont="1" applyAlignment="1" applyProtection="1">
      <alignment horizontal="left"/>
    </xf>
    <xf numFmtId="0" fontId="8" fillId="0" borderId="0" xfId="0" applyFont="1" applyAlignment="1" applyProtection="1">
      <alignment horizontal="center"/>
    </xf>
    <xf numFmtId="49" fontId="8" fillId="0" borderId="0" xfId="0" applyNumberFormat="1" applyFont="1" applyProtection="1"/>
    <xf numFmtId="0" fontId="16" fillId="0" borderId="0" xfId="0" applyNumberFormat="1" applyFont="1" applyBorder="1" applyAlignment="1" applyProtection="1">
      <alignment horizontal="left" vertical="center"/>
      <protection locked="0"/>
    </xf>
    <xf numFmtId="165" fontId="16" fillId="0" borderId="0" xfId="0" applyNumberFormat="1" applyFont="1" applyBorder="1" applyAlignment="1" applyProtection="1">
      <alignment horizontal="center" vertical="center"/>
      <protection locked="0"/>
    </xf>
    <xf numFmtId="0" fontId="16" fillId="0" borderId="0"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0" xfId="0" applyFont="1" applyBorder="1" applyAlignment="1" applyProtection="1">
      <alignment vertical="center" wrapText="1"/>
      <protection locked="0"/>
    </xf>
    <xf numFmtId="0" fontId="16"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wrapText="1"/>
      <protection locked="0"/>
    </xf>
    <xf numFmtId="0" fontId="16" fillId="0" borderId="0" xfId="0" applyFont="1" applyBorder="1" applyAlignment="1" applyProtection="1">
      <alignment vertical="center"/>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left" vertical="center"/>
    </xf>
    <xf numFmtId="0" fontId="2" fillId="0" borderId="1" xfId="0" applyFont="1" applyBorder="1" applyAlignment="1" applyProtection="1">
      <alignment vertical="center"/>
    </xf>
    <xf numFmtId="0" fontId="1" fillId="0" borderId="1" xfId="0" applyFont="1" applyBorder="1" applyAlignment="1" applyProtection="1">
      <alignment vertical="center"/>
    </xf>
    <xf numFmtId="0" fontId="1" fillId="0" borderId="0" xfId="0" applyFont="1" applyAlignment="1" applyProtection="1">
      <alignment vertical="center"/>
    </xf>
    <xf numFmtId="14" fontId="6" fillId="0" borderId="0" xfId="0" applyNumberFormat="1" applyFont="1" applyAlignment="1" applyProtection="1">
      <alignment horizontal="right" vertical="center"/>
      <protection locked="0"/>
    </xf>
    <xf numFmtId="0" fontId="18" fillId="5" borderId="1" xfId="0" applyFont="1" applyFill="1" applyBorder="1" applyAlignment="1" applyProtection="1">
      <alignment horizontal="right" vertical="center"/>
    </xf>
    <xf numFmtId="0" fontId="17" fillId="0" borderId="13" xfId="1" applyFill="1" applyBorder="1" applyAlignment="1" applyProtection="1">
      <alignment horizontal="center" vertical="center"/>
      <protection locked="0"/>
    </xf>
    <xf numFmtId="0" fontId="17" fillId="0" borderId="14" xfId="1" applyFill="1" applyBorder="1" applyAlignment="1" applyProtection="1">
      <alignment horizontal="center" vertical="center"/>
      <protection locked="0"/>
    </xf>
    <xf numFmtId="0" fontId="8" fillId="0" borderId="0" xfId="0" applyFont="1" applyAlignment="1" applyProtection="1">
      <alignment horizontal="left"/>
    </xf>
    <xf numFmtId="0" fontId="8" fillId="0" borderId="0" xfId="0" applyFont="1" applyAlignment="1" applyProtection="1">
      <alignment horizontal="left" vertical="center"/>
    </xf>
    <xf numFmtId="0" fontId="1" fillId="0" borderId="1" xfId="0" applyFont="1" applyFill="1" applyBorder="1" applyAlignment="1" applyProtection="1">
      <alignment horizontal="right" vertical="center"/>
    </xf>
    <xf numFmtId="0" fontId="5" fillId="5" borderId="1" xfId="0" applyFont="1" applyFill="1" applyBorder="1" applyAlignment="1" applyProtection="1">
      <alignment horizontal="right" vertical="center"/>
    </xf>
    <xf numFmtId="1" fontId="16" fillId="0" borderId="0" xfId="0" applyNumberFormat="1" applyFont="1" applyBorder="1" applyAlignment="1" applyProtection="1">
      <alignment horizontal="left" vertical="center"/>
      <protection locked="0"/>
    </xf>
    <xf numFmtId="0" fontId="8" fillId="0" borderId="0" xfId="0" applyNumberFormat="1" applyFont="1" applyBorder="1" applyAlignment="1" applyProtection="1">
      <alignment horizontal="center" vertical="center"/>
      <protection locked="0"/>
    </xf>
    <xf numFmtId="49" fontId="16" fillId="0" borderId="0" xfId="0" applyNumberFormat="1" applyFont="1" applyBorder="1" applyAlignment="1" applyProtection="1">
      <alignment vertical="center" wrapText="1"/>
      <protection locked="0"/>
    </xf>
    <xf numFmtId="49" fontId="16" fillId="0" borderId="0" xfId="0" applyNumberFormat="1" applyFont="1" applyAlignment="1" applyProtection="1">
      <alignment vertical="center" wrapText="1"/>
      <protection locked="0"/>
    </xf>
    <xf numFmtId="1" fontId="19" fillId="0" borderId="0" xfId="0" applyNumberFormat="1" applyFont="1" applyBorder="1" applyAlignment="1" applyProtection="1">
      <alignment horizontal="left" vertical="center"/>
      <protection locked="0"/>
    </xf>
    <xf numFmtId="165" fontId="19" fillId="0" borderId="0"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vertical="center" wrapText="1"/>
      <protection locked="0"/>
    </xf>
    <xf numFmtId="0" fontId="19" fillId="0" borderId="0" xfId="0" applyFont="1" applyBorder="1" applyAlignment="1" applyProtection="1">
      <alignment vertical="center" wrapText="1"/>
      <protection locked="0"/>
    </xf>
    <xf numFmtId="0" fontId="19" fillId="0" borderId="0" xfId="0" applyFont="1" applyBorder="1" applyAlignment="1" applyProtection="1">
      <alignment horizontal="center" vertical="center"/>
      <protection locked="0"/>
    </xf>
    <xf numFmtId="0" fontId="19" fillId="0" borderId="0" xfId="0" applyFont="1" applyBorder="1" applyAlignment="1" applyProtection="1">
      <alignment vertical="center"/>
      <protection locked="0"/>
    </xf>
    <xf numFmtId="0" fontId="19" fillId="0" borderId="0" xfId="0" applyNumberFormat="1" applyFont="1" applyBorder="1" applyAlignment="1" applyProtection="1">
      <alignment horizontal="left" vertical="center"/>
      <protection locked="0"/>
    </xf>
    <xf numFmtId="0" fontId="19" fillId="0" borderId="0"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left" vertical="center" wrapText="1"/>
      <protection locked="0"/>
    </xf>
    <xf numFmtId="0" fontId="19" fillId="0" borderId="0" xfId="0" applyFont="1" applyBorder="1" applyAlignment="1" applyProtection="1">
      <alignment horizontal="center" vertical="center" wrapText="1"/>
      <protection locked="0"/>
    </xf>
    <xf numFmtId="49" fontId="16" fillId="5" borderId="0" xfId="0" applyNumberFormat="1" applyFont="1" applyFill="1" applyBorder="1" applyAlignment="1" applyProtection="1">
      <alignment vertical="center" wrapText="1"/>
      <protection locked="0"/>
    </xf>
    <xf numFmtId="0" fontId="8" fillId="0" borderId="0" xfId="0" applyFont="1" applyFill="1" applyBorder="1" applyAlignment="1" applyProtection="1">
      <alignment vertical="center" wrapText="1"/>
      <protection locked="0"/>
    </xf>
    <xf numFmtId="0" fontId="8" fillId="0" borderId="0" xfId="0" applyFont="1" applyFill="1" applyAlignment="1" applyProtection="1">
      <alignment horizontal="left" vertical="center" wrapText="1"/>
      <protection locked="0"/>
    </xf>
    <xf numFmtId="0" fontId="8" fillId="0" borderId="0" xfId="0" applyFont="1" applyFill="1" applyAlignment="1" applyProtection="1">
      <alignment vertical="center" wrapText="1"/>
      <protection locked="0"/>
    </xf>
    <xf numFmtId="0" fontId="20" fillId="0" borderId="0" xfId="0" applyFont="1" applyFill="1" applyBorder="1" applyAlignment="1" applyProtection="1">
      <alignment vertical="center" wrapText="1"/>
      <protection locked="0"/>
    </xf>
    <xf numFmtId="49" fontId="8" fillId="5" borderId="0" xfId="0" applyNumberFormat="1" applyFont="1" applyFill="1" applyBorder="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NumberFormat="1" applyFont="1" applyBorder="1" applyAlignment="1" applyProtection="1">
      <alignment horizontal="left" vertical="center"/>
      <protection locked="0"/>
    </xf>
    <xf numFmtId="0" fontId="8" fillId="6" borderId="0" xfId="0" applyFont="1" applyFill="1" applyBorder="1" applyAlignment="1" applyProtection="1">
      <alignment horizontal="center" vertical="center"/>
      <protection locked="0"/>
    </xf>
    <xf numFmtId="0" fontId="21" fillId="0" borderId="0" xfId="0" applyFont="1" applyProtection="1">
      <protection locked="0"/>
    </xf>
    <xf numFmtId="0" fontId="21" fillId="0" borderId="0" xfId="0" applyFont="1" applyFill="1" applyBorder="1" applyAlignment="1" applyProtection="1">
      <alignment vertical="center" wrapText="1"/>
      <protection locked="0"/>
    </xf>
    <xf numFmtId="0" fontId="22" fillId="0" borderId="0" xfId="0" applyFont="1" applyFill="1" applyAlignment="1" applyProtection="1">
      <alignment vertical="center" wrapText="1"/>
      <protection locked="0"/>
    </xf>
    <xf numFmtId="0" fontId="21" fillId="0" borderId="0" xfId="0" applyFont="1" applyBorder="1" applyAlignment="1" applyProtection="1">
      <alignment horizontal="center" vertical="center"/>
      <protection locked="0"/>
    </xf>
    <xf numFmtId="0" fontId="21" fillId="0" borderId="0" xfId="0" applyFont="1" applyBorder="1" applyAlignment="1" applyProtection="1">
      <alignment vertical="center"/>
      <protection locked="0"/>
    </xf>
    <xf numFmtId="0" fontId="20" fillId="0" borderId="0" xfId="0" applyFont="1" applyBorder="1" applyAlignment="1" applyProtection="1">
      <alignment vertical="center" wrapText="1"/>
      <protection locked="0"/>
    </xf>
    <xf numFmtId="0" fontId="16" fillId="0" borderId="2" xfId="0" applyNumberFormat="1" applyFont="1" applyBorder="1" applyAlignment="1" applyProtection="1">
      <alignment horizontal="left" vertical="center"/>
      <protection locked="0"/>
    </xf>
    <xf numFmtId="165" fontId="16" fillId="0" borderId="2" xfId="0" applyNumberFormat="1" applyFont="1" applyBorder="1" applyAlignment="1" applyProtection="1">
      <alignment horizontal="center" vertical="center"/>
      <protection locked="0"/>
    </xf>
    <xf numFmtId="0" fontId="16" fillId="0" borderId="2" xfId="0" applyNumberFormat="1" applyFont="1" applyBorder="1" applyAlignment="1" applyProtection="1">
      <alignment horizontal="center" vertical="center"/>
      <protection locked="0"/>
    </xf>
    <xf numFmtId="49" fontId="16" fillId="0" borderId="2" xfId="0" applyNumberFormat="1" applyFont="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2" xfId="0" applyFont="1" applyBorder="1" applyAlignment="1" applyProtection="1">
      <alignment vertical="center" wrapText="1"/>
      <protection locked="0"/>
    </xf>
    <xf numFmtId="0" fontId="16" fillId="0" borderId="2" xfId="0" applyFont="1" applyBorder="1" applyAlignment="1" applyProtection="1">
      <alignment horizontal="center" vertical="center"/>
      <protection locked="0"/>
    </xf>
    <xf numFmtId="0" fontId="16" fillId="0" borderId="2" xfId="0" applyFont="1" applyBorder="1" applyAlignment="1" applyProtection="1">
      <alignment horizontal="center" vertical="center" wrapText="1"/>
      <protection locked="0"/>
    </xf>
    <xf numFmtId="0" fontId="16" fillId="0" borderId="2" xfId="0" applyFont="1" applyBorder="1" applyAlignment="1" applyProtection="1">
      <alignment vertical="center"/>
      <protection locked="0"/>
    </xf>
    <xf numFmtId="1" fontId="8" fillId="0" borderId="2" xfId="0" applyNumberFormat="1" applyFont="1" applyBorder="1" applyAlignment="1" applyProtection="1">
      <alignment horizontal="left" vertical="center"/>
      <protection locked="0"/>
    </xf>
    <xf numFmtId="165" fontId="8" fillId="0" borderId="2" xfId="0" applyNumberFormat="1" applyFont="1" applyBorder="1" applyAlignment="1" applyProtection="1">
      <alignment horizontal="center" vertical="center"/>
      <protection locked="0"/>
    </xf>
    <xf numFmtId="0" fontId="8" fillId="0" borderId="2" xfId="0" applyNumberFormat="1" applyFont="1" applyBorder="1" applyAlignment="1" applyProtection="1">
      <alignment horizontal="center" vertical="center"/>
      <protection locked="0"/>
    </xf>
    <xf numFmtId="49" fontId="8" fillId="0" borderId="2" xfId="0" applyNumberFormat="1" applyFont="1" applyBorder="1" applyAlignment="1" applyProtection="1">
      <alignment vertical="center" wrapText="1"/>
      <protection locked="0"/>
    </xf>
    <xf numFmtId="0" fontId="8" fillId="0" borderId="2" xfId="0" applyFont="1" applyBorder="1" applyAlignment="1" applyProtection="1">
      <alignment horizontal="center" vertical="center"/>
      <protection locked="0"/>
    </xf>
    <xf numFmtId="0" fontId="8" fillId="0" borderId="2" xfId="0" applyFont="1" applyBorder="1" applyAlignment="1" applyProtection="1">
      <alignment vertical="center"/>
      <protection locked="0"/>
    </xf>
    <xf numFmtId="1" fontId="15" fillId="0" borderId="2" xfId="0" applyNumberFormat="1" applyFont="1" applyBorder="1" applyAlignment="1" applyProtection="1">
      <alignment horizontal="left" vertical="center"/>
      <protection locked="0"/>
    </xf>
    <xf numFmtId="165" fontId="15" fillId="0" borderId="2" xfId="0" applyNumberFormat="1" applyFont="1" applyBorder="1" applyAlignment="1" applyProtection="1">
      <alignment horizontal="center" vertical="center"/>
      <protection locked="0"/>
    </xf>
    <xf numFmtId="0" fontId="15" fillId="0" borderId="2" xfId="0" applyFont="1" applyBorder="1" applyAlignment="1" applyProtection="1">
      <alignment vertical="center" wrapText="1"/>
      <protection locked="0"/>
    </xf>
    <xf numFmtId="0" fontId="15" fillId="0" borderId="2" xfId="0" applyFont="1" applyBorder="1" applyAlignment="1" applyProtection="1">
      <alignment horizontal="center" vertical="center"/>
      <protection locked="0"/>
    </xf>
    <xf numFmtId="0" fontId="15" fillId="0" borderId="2" xfId="0" applyFont="1" applyBorder="1" applyAlignment="1" applyProtection="1">
      <alignment vertical="center"/>
      <protection locked="0"/>
    </xf>
    <xf numFmtId="1" fontId="19" fillId="0" borderId="2" xfId="0" applyNumberFormat="1" applyFont="1" applyBorder="1" applyAlignment="1" applyProtection="1">
      <alignment horizontal="left" vertical="center"/>
      <protection locked="0"/>
    </xf>
    <xf numFmtId="165" fontId="19" fillId="0" borderId="2" xfId="0" applyNumberFormat="1" applyFont="1" applyBorder="1" applyAlignment="1" applyProtection="1">
      <alignment horizontal="center" vertical="center"/>
      <protection locked="0"/>
    </xf>
    <xf numFmtId="49" fontId="19" fillId="0" borderId="2" xfId="0" applyNumberFormat="1" applyFont="1" applyBorder="1" applyAlignment="1" applyProtection="1">
      <alignment vertical="center" wrapText="1"/>
      <protection locked="0"/>
    </xf>
    <xf numFmtId="0" fontId="19" fillId="0" borderId="2" xfId="0" applyFont="1" applyBorder="1" applyAlignment="1" applyProtection="1">
      <alignment vertical="center" wrapText="1"/>
      <protection locked="0"/>
    </xf>
    <xf numFmtId="0" fontId="19" fillId="0" borderId="2" xfId="0" applyFont="1" applyBorder="1" applyAlignment="1" applyProtection="1">
      <alignment horizontal="center" vertical="center"/>
      <protection locked="0"/>
    </xf>
    <xf numFmtId="0" fontId="19" fillId="0" borderId="2" xfId="0" applyFont="1" applyBorder="1" applyAlignment="1" applyProtection="1">
      <alignment vertical="center"/>
      <protection locked="0"/>
    </xf>
    <xf numFmtId="0" fontId="20" fillId="0" borderId="2" xfId="0" applyFont="1" applyBorder="1" applyAlignment="1" applyProtection="1">
      <alignment vertical="center" wrapText="1"/>
      <protection locked="0"/>
    </xf>
    <xf numFmtId="49" fontId="8" fillId="0" borderId="4" xfId="0" applyNumberFormat="1" applyFont="1" applyBorder="1" applyAlignment="1" applyProtection="1">
      <alignment horizontal="left" vertical="center" wrapText="1"/>
      <protection locked="0"/>
    </xf>
    <xf numFmtId="49" fontId="8" fillId="0" borderId="6"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0" fontId="8" fillId="0" borderId="1" xfId="0" applyFont="1" applyBorder="1" applyAlignment="1" applyProtection="1">
      <alignment horizontal="left" vertical="center"/>
    </xf>
    <xf numFmtId="0" fontId="9" fillId="0" borderId="0" xfId="0" applyFont="1" applyAlignment="1" applyProtection="1">
      <alignment horizontal="left" vertical="center" wrapText="1"/>
    </xf>
    <xf numFmtId="0" fontId="7" fillId="0" borderId="0" xfId="0" applyFont="1" applyAlignment="1" applyProtection="1">
      <alignment horizontal="center" vertical="center"/>
    </xf>
    <xf numFmtId="0" fontId="9" fillId="2" borderId="1"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49" fontId="8" fillId="0" borderId="1" xfId="0" applyNumberFormat="1"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6" fillId="0" borderId="3" xfId="0" applyFont="1" applyBorder="1" applyAlignment="1" applyProtection="1">
      <alignment horizontal="left"/>
    </xf>
    <xf numFmtId="14" fontId="8"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left" vertical="center"/>
      <protection locked="0"/>
    </xf>
    <xf numFmtId="0" fontId="8" fillId="0" borderId="0" xfId="0" applyFont="1" applyAlignment="1" applyProtection="1">
      <alignment horizontal="left"/>
    </xf>
    <xf numFmtId="0" fontId="6" fillId="0" borderId="3" xfId="0" applyFont="1" applyBorder="1" applyAlignment="1" applyProtection="1">
      <alignment horizontal="right" vertical="center"/>
    </xf>
    <xf numFmtId="0" fontId="6" fillId="0" borderId="3" xfId="0" applyFont="1" applyBorder="1" applyAlignment="1" applyProtection="1">
      <alignment horizontal="center"/>
    </xf>
    <xf numFmtId="0" fontId="6" fillId="0" borderId="2" xfId="0" applyFont="1" applyBorder="1" applyAlignment="1" applyProtection="1">
      <alignment horizontal="left"/>
      <protection locked="0"/>
    </xf>
    <xf numFmtId="0" fontId="7" fillId="0" borderId="0" xfId="0" applyNumberFormat="1" applyFont="1" applyAlignment="1" applyProtection="1">
      <alignment horizontal="center" vertical="center"/>
    </xf>
    <xf numFmtId="0" fontId="8" fillId="0" borderId="4"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6" fillId="0" borderId="3" xfId="0" applyFont="1" applyBorder="1" applyAlignment="1" applyProtection="1">
      <alignment horizontal="left" vertical="center"/>
    </xf>
    <xf numFmtId="0" fontId="6" fillId="0" borderId="3" xfId="0" applyFont="1" applyBorder="1" applyAlignment="1" applyProtection="1">
      <alignment horizontal="center" vertical="center"/>
    </xf>
    <xf numFmtId="0" fontId="9" fillId="2" borderId="1" xfId="0" applyFont="1" applyFill="1" applyBorder="1" applyAlignment="1" applyProtection="1">
      <alignment horizontal="center" vertical="center"/>
    </xf>
    <xf numFmtId="0" fontId="8" fillId="0" borderId="0" xfId="0" applyFont="1" applyAlignment="1" applyProtection="1">
      <alignment horizontal="left" vertical="center"/>
      <protection locked="0"/>
    </xf>
    <xf numFmtId="0" fontId="8" fillId="0" borderId="3" xfId="0" applyFont="1" applyBorder="1" applyAlignment="1" applyProtection="1">
      <alignment horizontal="left" vertical="center"/>
    </xf>
    <xf numFmtId="0" fontId="3" fillId="0" borderId="0" xfId="0" applyFont="1" applyAlignment="1" applyProtection="1">
      <alignment horizontal="left" vertical="center" wrapText="1"/>
    </xf>
    <xf numFmtId="0" fontId="6" fillId="0" borderId="0" xfId="0" applyFont="1" applyAlignment="1" applyProtection="1">
      <alignment horizontal="left" vertical="center" wrapText="1"/>
    </xf>
    <xf numFmtId="0" fontId="8" fillId="0" borderId="4" xfId="0" applyFont="1" applyBorder="1" applyAlignment="1" applyProtection="1">
      <alignment horizontal="center" vertical="center"/>
    </xf>
    <xf numFmtId="0" fontId="8" fillId="0" borderId="5" xfId="0" applyFont="1" applyBorder="1" applyAlignment="1" applyProtection="1">
      <alignment horizontal="center" vertical="center"/>
    </xf>
    <xf numFmtId="0" fontId="6" fillId="0" borderId="2" xfId="0" applyFont="1" applyBorder="1" applyAlignment="1" applyProtection="1">
      <alignment horizontal="left" vertical="center" wrapText="1"/>
      <protection locked="0"/>
    </xf>
    <xf numFmtId="0" fontId="9" fillId="2" borderId="10" xfId="0" applyFont="1" applyFill="1" applyBorder="1" applyAlignment="1" applyProtection="1">
      <alignment horizontal="left" vertical="center"/>
      <protection locked="0"/>
    </xf>
    <xf numFmtId="0" fontId="9" fillId="2" borderId="3" xfId="0" applyFont="1" applyFill="1" applyBorder="1" applyAlignment="1" applyProtection="1">
      <alignment horizontal="left" vertical="center"/>
      <protection locked="0"/>
    </xf>
    <xf numFmtId="0" fontId="9" fillId="2" borderId="8" xfId="0" applyFont="1" applyFill="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9" xfId="0" applyFont="1" applyFill="1" applyBorder="1" applyAlignment="1" applyProtection="1">
      <alignment horizontal="left" vertical="center"/>
    </xf>
    <xf numFmtId="0" fontId="8" fillId="0" borderId="7" xfId="0" applyFont="1" applyFill="1" applyBorder="1" applyAlignment="1" applyProtection="1">
      <alignment horizontal="left" vertical="center"/>
    </xf>
    <xf numFmtId="0" fontId="8" fillId="0" borderId="9" xfId="0" applyFont="1" applyFill="1" applyBorder="1" applyAlignment="1" applyProtection="1">
      <alignment horizontal="center" vertical="center"/>
    </xf>
    <xf numFmtId="0" fontId="8" fillId="0" borderId="7" xfId="0" applyFont="1" applyFill="1" applyBorder="1" applyAlignment="1" applyProtection="1">
      <alignment horizontal="center" vertical="center"/>
    </xf>
    <xf numFmtId="49" fontId="8" fillId="0" borderId="9" xfId="0" applyNumberFormat="1" applyFont="1" applyFill="1" applyBorder="1" applyAlignment="1" applyProtection="1">
      <alignment horizontal="center" vertical="center" wrapText="1"/>
    </xf>
    <xf numFmtId="49" fontId="8" fillId="0" borderId="7" xfId="0" applyNumberFormat="1" applyFont="1" applyFill="1" applyBorder="1" applyAlignment="1" applyProtection="1">
      <alignment horizontal="center" vertical="center" wrapText="1"/>
    </xf>
    <xf numFmtId="0" fontId="8" fillId="0" borderId="9"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xf>
    <xf numFmtId="0" fontId="8" fillId="0" borderId="6" xfId="0" applyFont="1" applyFill="1" applyBorder="1" applyAlignment="1" applyProtection="1">
      <alignment horizontal="center" vertical="center"/>
    </xf>
    <xf numFmtId="0" fontId="8" fillId="0" borderId="5" xfId="0" applyFont="1" applyFill="1" applyBorder="1" applyAlignment="1" applyProtection="1">
      <alignment horizontal="center" vertical="center"/>
    </xf>
    <xf numFmtId="0" fontId="9" fillId="2" borderId="4" xfId="0" applyFont="1" applyFill="1" applyBorder="1" applyAlignment="1" applyProtection="1">
      <alignment horizontal="left" vertical="center"/>
    </xf>
    <xf numFmtId="0" fontId="9" fillId="2" borderId="6"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9" fillId="2" borderId="11" xfId="0" applyFont="1" applyFill="1" applyBorder="1" applyAlignment="1" applyProtection="1">
      <alignment horizontal="left" vertical="center"/>
      <protection locked="0"/>
    </xf>
    <xf numFmtId="0" fontId="12" fillId="0" borderId="0" xfId="0" applyFont="1" applyAlignment="1" applyProtection="1">
      <alignment horizontal="center"/>
    </xf>
    <xf numFmtId="0" fontId="5" fillId="0" borderId="0" xfId="0" applyFont="1" applyAlignment="1" applyProtection="1">
      <alignment horizontal="center" wrapText="1"/>
    </xf>
  </cellXfs>
  <cellStyles count="2">
    <cellStyle name="Eingabe" xfId="1" builtinId="20"/>
    <cellStyle name="Standard" xfId="0" builtinId="0"/>
  </cellStyles>
  <dxfs count="193">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general" vertical="center" textRotation="0" wrapText="1" indent="0" justifyLastLine="0" shrinkToFit="0" readingOrder="0"/>
      <protection locked="0" hidden="0"/>
    </dxf>
    <dxf>
      <numFmt numFmtId="0" formatCode="General"/>
      <alignment horizontal="center" textRotation="0" wrapText="0" indent="0" justifyLastLine="0" shrinkToFit="0" readingOrder="0"/>
      <protection locked="0" hidden="0"/>
    </dxf>
    <dxf>
      <numFmt numFmtId="165" formatCode="0.0"/>
      <alignment horizont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 formatCode="0"/>
      <alignment horizontal="left" vertical="center" textRotation="0" wrapText="0" indent="0" justifyLastLine="0" shrinkToFit="0" readingOrder="0"/>
      <protection locked="0" hidden="0"/>
    </dxf>
    <dxf>
      <border outline="0">
        <top style="thin">
          <color indexed="64"/>
        </top>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general"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30" formatCode="@"/>
      <alignment horizontal="left" vertical="center" textRotation="0" wrapText="1"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165" formatCode="0.0"/>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numFmt numFmtId="0" formatCode="General"/>
      <alignment horizontal="left" vertical="center" textRotation="0" wrapText="0" indent="0" justifyLastLine="0" shrinkToFit="0" readingOrder="0"/>
      <protection locked="0" hidden="0"/>
    </dxf>
    <dxf>
      <border outline="0">
        <top style="thin">
          <color indexed="64"/>
        </top>
        <bottom style="thin">
          <color indexed="64"/>
        </bottom>
      </border>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0"/>
        <color theme="1"/>
        <name val="Arial"/>
        <scheme val="none"/>
      </font>
      <alignment horizontal="center" vertical="center" textRotation="0" wrapText="0" indent="0" justifyLastLine="0" shrinkToFit="0" readingOrder="0"/>
      <protection locked="1" hidden="0"/>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color rgb="FF808080"/>
      </font>
      <fill>
        <patternFill>
          <bgColor rgb="FF808080"/>
        </patternFill>
      </fill>
    </dxf>
    <dxf>
      <font>
        <strike val="0"/>
        <color rgb="FF808080"/>
      </font>
      <fill>
        <patternFill>
          <bgColor rgb="FF808080"/>
        </patternFill>
      </fill>
    </dxf>
    <dxf>
      <font>
        <color rgb="FF808080"/>
      </font>
      <fill>
        <patternFill>
          <bgColor rgb="FF808080"/>
        </patternFill>
      </fill>
    </dxf>
    <dxf>
      <font>
        <color theme="0"/>
      </font>
      <fill>
        <patternFill>
          <bgColor rgb="FFFF0000"/>
        </patternFill>
      </fill>
    </dxf>
    <dxf>
      <font>
        <color theme="1"/>
      </font>
      <fill>
        <patternFill>
          <bgColor rgb="FFFFFF00"/>
        </patternFill>
      </fill>
    </dxf>
    <dxf>
      <font>
        <color theme="1"/>
      </font>
      <fill>
        <patternFill>
          <bgColor rgb="FFFFAD53"/>
        </patternFill>
      </fill>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fill>
        <patternFill>
          <bgColor theme="0" tint="-0.24994659260841701"/>
        </patternFill>
      </fill>
      <border>
        <left style="thin">
          <color theme="1"/>
        </left>
        <right style="thin">
          <color theme="1"/>
        </right>
        <top style="thin">
          <color theme="1"/>
        </top>
        <bottom style="thin">
          <color theme="1"/>
        </bottom>
        <vertical style="thin">
          <color theme="1"/>
        </vertical>
        <horizontal style="thin">
          <color theme="1"/>
        </horizontal>
      </border>
    </dxf>
    <dxf>
      <border>
        <left style="thin">
          <color theme="1"/>
        </left>
        <right style="thin">
          <color theme="1"/>
        </right>
        <top style="thin">
          <color theme="1"/>
        </top>
        <bottom style="thin">
          <color theme="1"/>
        </bottom>
        <vertical style="thin">
          <color theme="1"/>
        </vertical>
        <horizontal style="thin">
          <color theme="1"/>
        </horizontal>
      </border>
    </dxf>
    <dxf>
      <border>
        <left style="thin">
          <color theme="4"/>
        </left>
      </border>
    </dxf>
    <dxf>
      <border>
        <left style="thin">
          <color theme="4"/>
        </left>
      </border>
    </dxf>
    <dxf>
      <border>
        <top style="thin">
          <color theme="4"/>
        </top>
      </border>
    </dxf>
    <dxf>
      <border>
        <top style="thin">
          <color theme="4"/>
        </top>
      </border>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0" tint="-0.24994659260841701"/>
        </left>
        <right style="thin">
          <color theme="0" tint="-0.24994659260841701"/>
        </right>
        <top style="thin">
          <color theme="0" tint="-0.24994659260841701"/>
        </top>
        <bottom style="thin">
          <color theme="0" tint="-0.24994659260841701"/>
        </bottom>
        <horizontal style="thin">
          <color theme="0" tint="-0.24994659260841701"/>
        </horizontal>
      </border>
    </dxf>
  </dxfs>
  <tableStyles count="2" defaultTableStyle="TSL_1" defaultPivotStyle="PivotStyleMedium9">
    <tableStyle name="TSL" pivot="0" count="9">
      <tableStyleElement type="wholeTable" dxfId="192"/>
      <tableStyleElement type="headerRow" dxfId="191"/>
      <tableStyleElement type="totalRow" dxfId="190"/>
      <tableStyleElement type="firstColumn" dxfId="189"/>
      <tableStyleElement type="lastColumn" dxfId="188"/>
      <tableStyleElement type="firstRowStripe" dxfId="187"/>
      <tableStyleElement type="secondRowStripe" dxfId="186"/>
      <tableStyleElement type="firstColumnStripe" dxfId="185"/>
      <tableStyleElement type="secondColumnStripe" dxfId="184"/>
    </tableStyle>
    <tableStyle name="TSL_1" pivot="0" count="9">
      <tableStyleElement type="wholeTable" dxfId="183"/>
      <tableStyleElement type="headerRow" dxfId="182"/>
      <tableStyleElement type="totalRow" dxfId="181"/>
      <tableStyleElement type="firstColumn" dxfId="180"/>
      <tableStyleElement type="lastColumn" dxfId="179"/>
      <tableStyleElement type="firstRowStripe" dxfId="178"/>
      <tableStyleElement type="secondRowStripe" dxfId="177"/>
      <tableStyleElement type="firstColumnStripe" dxfId="176"/>
      <tableStyleElement type="secondColumnStripe" dxfId="175"/>
    </tableStyle>
  </tableStyles>
  <colors>
    <mruColors>
      <color rgb="FFFFAD53"/>
      <color rgb="FFFF6600"/>
      <color rgb="FF808080"/>
      <color rgb="FFFFFF99"/>
      <color rgb="FF009EE3"/>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2" name="Prüfkriterien_1" displayName="Prüfkriterien_1" ref="B9:M21" totalsRowShown="0" headerRowDxfId="164" dataDxfId="163" tableBorderDxfId="162">
  <autoFilter ref="B9:M21"/>
  <tableColumns count="12">
    <tableColumn id="1" name="Lfd. Nr" dataDxfId="161">
      <calculatedColumnFormula>CONCATENATE("1.",Prüfkriterien_1[[#This Row],[Hilfsspalte_Num]])</calculatedColumnFormula>
    </tableColumn>
    <tableColumn id="2" name="Hilfsspalte_Num" dataDxfId="160">
      <calculatedColumnFormula>ROW()-ROW(Prüfkriterien_1[[#Headers],[Hilfsspalte_Kom]])</calculatedColumnFormula>
    </tableColumn>
    <tableColumn id="12" name="Hilfsspalte_Kom" dataDxfId="159">
      <calculatedColumnFormula>(Prüfkriterien_1[Hilfsspalte_Num]+10)/10</calculatedColumnFormula>
    </tableColumn>
    <tableColumn id="3" name="Kapitel_x000a_Richtlinie" dataDxfId="158"/>
    <tableColumn id="4" name="Kriterium" dataDxfId="157"/>
    <tableColumn id="5" name="Erläuterung / _x000a_Durchführungshinweis" dataDxfId="156"/>
    <tableColumn id="6" name="Bewertung" dataDxfId="155"/>
    <tableColumn id="7" name="Spalte1" dataDxfId="154"/>
    <tableColumn id="8" name="Spalte2" dataDxfId="153"/>
    <tableColumn id="9" name="Spalte3" dataDxfId="152"/>
    <tableColumn id="10" name="Spalte4" dataDxfId="151"/>
    <tableColumn id="11" name="Beschreibung" dataDxfId="150"/>
  </tableColumns>
  <tableStyleInfo name="TSL_1" showFirstColumn="0" showLastColumn="0" showRowStripes="1" showColumnStripes="0"/>
</table>
</file>

<file path=xl/tables/table10.xml><?xml version="1.0" encoding="utf-8"?>
<table xmlns="http://schemas.openxmlformats.org/spreadsheetml/2006/main" id="10" name="Prüfkriterien_10" displayName="Prüfkriterien_10" ref="B131:M136" totalsRowShown="0" headerRowDxfId="29" dataDxfId="28" tableBorderDxfId="27">
  <autoFilter ref="B131:M136"/>
  <tableColumns count="12">
    <tableColumn id="1" name="Spalte1" dataDxfId="26">
      <calculatedColumnFormula>CONCATENATE("10.",Prüfkriterien_10[[#This Row],[Spalte2]])</calculatedColumnFormula>
    </tableColumn>
    <tableColumn id="2" name="Spalte2" dataDxfId="25">
      <calculatedColumnFormula>ROW()-ROW(Prüfkriterien_10[[#Headers],[Spalte3]])</calculatedColumnFormula>
    </tableColumn>
    <tableColumn id="3" name="Spalte3" dataDxfId="24">
      <calculatedColumnFormula>(Prüfkriterien_10[Spalte2]+100)/10</calculatedColumnFormula>
    </tableColumn>
    <tableColumn id="4" name="Spalte4" dataDxfId="23"/>
    <tableColumn id="5" name="Spalte5" dataDxfId="22"/>
    <tableColumn id="6" name="Spalte6" dataDxfId="21"/>
    <tableColumn id="7" name="Spalte7" dataDxfId="20"/>
    <tableColumn id="8" name="Spalte8" dataDxfId="19"/>
    <tableColumn id="9" name="Spalte9" dataDxfId="18"/>
    <tableColumn id="10" name="Spalte10" dataDxfId="17"/>
    <tableColumn id="11" name="Spalte11" dataDxfId="16"/>
    <tableColumn id="12" name="Spalte12" dataDxfId="15"/>
  </tableColumns>
  <tableStyleInfo name="TSL_1" showFirstColumn="0" showLastColumn="0" showRowStripes="1" showColumnStripes="0"/>
</table>
</file>

<file path=xl/tables/table11.xml><?xml version="1.0" encoding="utf-8"?>
<table xmlns="http://schemas.openxmlformats.org/spreadsheetml/2006/main" id="11" name="Prüfkriterien_11" displayName="Prüfkriterien_11" ref="B138:M143" totalsRowShown="0" headerRowDxfId="14" dataDxfId="13" tableBorderDxfId="12">
  <autoFilter ref="B138:M143"/>
  <tableColumns count="12">
    <tableColumn id="1" name="Spalte1" dataDxfId="11">
      <calculatedColumnFormula>CONCATENATE("11.",Prüfkriterien_11[[#This Row],[Spalte2]])</calculatedColumnFormula>
    </tableColumn>
    <tableColumn id="2" name="Spalte2" dataDxfId="10">
      <calculatedColumnFormula>ROW()-ROW(Prüfkriterien_11[[#Headers],[Spalte3]])</calculatedColumnFormula>
    </tableColumn>
    <tableColumn id="3" name="Spalte3" dataDxfId="9">
      <calculatedColumnFormula>(Prüfkriterien_11[Spalte2]+110)/10</calculatedColumnFormula>
    </tableColumn>
    <tableColumn id="4" name="Spalte4" dataDxfId="8"/>
    <tableColumn id="5" name="Spalte5" dataDxfId="7"/>
    <tableColumn id="6" name="Spalte6" dataDxfId="6"/>
    <tableColumn id="7" name="Spalte7" dataDxfId="5"/>
    <tableColumn id="8" name="Spalte8" dataDxfId="4"/>
    <tableColumn id="9" name="Spalte9" dataDxfId="3"/>
    <tableColumn id="10" name="Spalte10" dataDxfId="2"/>
    <tableColumn id="11" name="Spalte11" dataDxfId="1"/>
    <tableColumn id="12" name="Spalte12" dataDxfId="0"/>
  </tableColumns>
  <tableStyleInfo name="TSL_1" showFirstColumn="0" showLastColumn="0" showRowStripes="1" showColumnStripes="0"/>
</table>
</file>

<file path=xl/tables/table2.xml><?xml version="1.0" encoding="utf-8"?>
<table xmlns="http://schemas.openxmlformats.org/spreadsheetml/2006/main" id="3" name="Prüfkriterien_2" displayName="Prüfkriterien_2" ref="B23:M30" totalsRowShown="0" headerRowDxfId="149" dataDxfId="148" tableBorderDxfId="147">
  <autoFilter ref="B23:M30"/>
  <tableColumns count="12">
    <tableColumn id="1" name="Spalte1" dataDxfId="146">
      <calculatedColumnFormula>CONCATENATE("2.",Prüfkriterien_2[[#This Row],[Spalte2]])</calculatedColumnFormula>
    </tableColumn>
    <tableColumn id="2" name="Spalte2" dataDxfId="145">
      <calculatedColumnFormula>ROW()-ROW(Prüfkriterien_2[[#Headers],[Spalte3]])</calculatedColumnFormula>
    </tableColumn>
    <tableColumn id="3" name="Spalte3" dataDxfId="144">
      <calculatedColumnFormula>(Prüfkriterien_2[[#This Row],[Spalte2]]+20)/10</calculatedColumnFormula>
    </tableColumn>
    <tableColumn id="4" name="Spalte4" dataDxfId="143"/>
    <tableColumn id="5" name="Spalte5" dataDxfId="142"/>
    <tableColumn id="6" name="Spalte6" dataDxfId="141"/>
    <tableColumn id="7" name="Spalte7" dataDxfId="140"/>
    <tableColumn id="8" name="Spalte8" dataDxfId="139"/>
    <tableColumn id="9" name="Spalte9" dataDxfId="138"/>
    <tableColumn id="10" name="Spalte10" dataDxfId="137"/>
    <tableColumn id="11" name="Spalte11" dataDxfId="136"/>
    <tableColumn id="12" name="Spalte12" dataDxfId="135"/>
  </tableColumns>
  <tableStyleInfo name="TSL_1" showFirstColumn="0" showLastColumn="0" showRowStripes="1" showColumnStripes="0"/>
</table>
</file>

<file path=xl/tables/table3.xml><?xml version="1.0" encoding="utf-8"?>
<table xmlns="http://schemas.openxmlformats.org/spreadsheetml/2006/main" id="4" name="Prüfkriterien_3" displayName="Prüfkriterien_3" ref="B32:M37" totalsRowShown="0" headerRowDxfId="134" dataDxfId="133" tableBorderDxfId="132">
  <autoFilter ref="B32:M37"/>
  <tableColumns count="12">
    <tableColumn id="1" name="Spalte1" dataDxfId="131">
      <calculatedColumnFormula>CONCATENATE("3.",Prüfkriterien_3[[#This Row],[Spalte2]])</calculatedColumnFormula>
    </tableColumn>
    <tableColumn id="2" name="Spalte2" dataDxfId="130">
      <calculatedColumnFormula>ROW()-ROW(Prüfkriterien_3[[#Headers],[Spalte3]])</calculatedColumnFormula>
    </tableColumn>
    <tableColumn id="3" name="Spalte3" dataDxfId="129">
      <calculatedColumnFormula>(Prüfkriterien_3[[#This Row],[Spalte2]]+30)/10</calculatedColumnFormula>
    </tableColumn>
    <tableColumn id="4" name="Spalte4" dataDxfId="128"/>
    <tableColumn id="5" name="Spalte5" dataDxfId="127"/>
    <tableColumn id="6" name="Spalte6" dataDxfId="126"/>
    <tableColumn id="7" name="Spalte7" dataDxfId="125"/>
    <tableColumn id="8" name="Spalte8" dataDxfId="124"/>
    <tableColumn id="9" name="Spalte9" dataDxfId="123"/>
    <tableColumn id="10" name="Spalte10" dataDxfId="122"/>
    <tableColumn id="11" name="Spalte11" dataDxfId="121"/>
    <tableColumn id="12" name="Spalte12" dataDxfId="120"/>
  </tableColumns>
  <tableStyleInfo name="TSL_1" showFirstColumn="0" showLastColumn="0" showRowStripes="1" showColumnStripes="0"/>
</table>
</file>

<file path=xl/tables/table4.xml><?xml version="1.0" encoding="utf-8"?>
<table xmlns="http://schemas.openxmlformats.org/spreadsheetml/2006/main" id="5" name="Prüfkriterien_4" displayName="Prüfkriterien_4" ref="B39:M77" totalsRowShown="0" headerRowDxfId="119" dataDxfId="118" tableBorderDxfId="117">
  <autoFilter ref="B39:M77"/>
  <tableColumns count="12">
    <tableColumn id="1" name="Spalte1" dataDxfId="116">
      <calculatedColumnFormula>CONCATENATE("4.",Prüfkriterien_4[[#This Row],[Spalte2]])</calculatedColumnFormula>
    </tableColumn>
    <tableColumn id="2" name="Spalte2" dataDxfId="115">
      <calculatedColumnFormula>ROW()-ROW(Prüfkriterien_4[[#Headers],[Spalte3]])</calculatedColumnFormula>
    </tableColumn>
    <tableColumn id="3" name="Spalte3" dataDxfId="114">
      <calculatedColumnFormula>(Prüfkriterien_4[Spalte2]+40)/10</calculatedColumnFormula>
    </tableColumn>
    <tableColumn id="4" name="Spalte4" dataDxfId="113"/>
    <tableColumn id="5" name="Spalte5" dataDxfId="112"/>
    <tableColumn id="6" name="Spalte6" dataDxfId="111"/>
    <tableColumn id="7" name="Spalte7" dataDxfId="110"/>
    <tableColumn id="8" name="Spalte8" dataDxfId="109"/>
    <tableColumn id="9" name="Spalte9" dataDxfId="108"/>
    <tableColumn id="10" name="Spalte10" dataDxfId="107"/>
    <tableColumn id="11" name="Spalte11" dataDxfId="106"/>
    <tableColumn id="12" name="Spalte12" dataDxfId="105"/>
  </tableColumns>
  <tableStyleInfo name="TSL_1" showFirstColumn="0" showLastColumn="0" showRowStripes="1" showColumnStripes="0"/>
</table>
</file>

<file path=xl/tables/table5.xml><?xml version="1.0" encoding="utf-8"?>
<table xmlns="http://schemas.openxmlformats.org/spreadsheetml/2006/main" id="6" name="Prüfkriterien_5" displayName="Prüfkriterien_5" ref="B79:M92" totalsRowShown="0" headerRowDxfId="104" dataDxfId="103" tableBorderDxfId="102">
  <autoFilter ref="B79:M92"/>
  <tableColumns count="12">
    <tableColumn id="1" name="Spalte1" dataDxfId="101">
      <calculatedColumnFormula>CONCATENATE("5.",Prüfkriterien_5[[#This Row],[Spalte2]])</calculatedColumnFormula>
    </tableColumn>
    <tableColumn id="2" name="Spalte2" dataDxfId="100">
      <calculatedColumnFormula>ROW()-ROW(Prüfkriterien_5[[#Headers],[Spalte3]])</calculatedColumnFormula>
    </tableColumn>
    <tableColumn id="3" name="Spalte3" dataDxfId="99">
      <calculatedColumnFormula>(Prüfkriterien_5[Spalte2]+50)/10</calculatedColumnFormula>
    </tableColumn>
    <tableColumn id="4" name="Spalte4" dataDxfId="98"/>
    <tableColumn id="5" name="Spalte5" dataDxfId="97"/>
    <tableColumn id="6" name="Spalte6" dataDxfId="96"/>
    <tableColumn id="7" name="Spalte7" dataDxfId="95"/>
    <tableColumn id="8" name="Spalte8" dataDxfId="94"/>
    <tableColumn id="9" name="Spalte9" dataDxfId="93"/>
    <tableColumn id="10" name="Spalte10" dataDxfId="92"/>
    <tableColumn id="11" name="Spalte11" dataDxfId="91"/>
    <tableColumn id="12" name="Spalte12" dataDxfId="90"/>
  </tableColumns>
  <tableStyleInfo name="TSL_1" showFirstColumn="0" showLastColumn="0" showRowStripes="1" showColumnStripes="0"/>
</table>
</file>

<file path=xl/tables/table6.xml><?xml version="1.0" encoding="utf-8"?>
<table xmlns="http://schemas.openxmlformats.org/spreadsheetml/2006/main" id="1" name="Prüfkriterien_6" displayName="Prüfkriterien_6" ref="B94:M106" totalsRowShown="0" headerRowDxfId="89" dataDxfId="88" tableBorderDxfId="87">
  <autoFilter ref="B94:M106"/>
  <tableColumns count="12">
    <tableColumn id="1" name="Spalte1" dataDxfId="86">
      <calculatedColumnFormula>CONCATENATE("6.",Prüfkriterien_6[[#This Row],[Spalte2]])</calculatedColumnFormula>
    </tableColumn>
    <tableColumn id="2" name="Spalte2" dataDxfId="85">
      <calculatedColumnFormula>ROW()-ROW(Prüfkriterien_6[[#Headers],[Spalte3]])</calculatedColumnFormula>
    </tableColumn>
    <tableColumn id="3" name="Spalte3" dataDxfId="84">
      <calculatedColumnFormula>(Prüfkriterien_6[Spalte2]+60)/10</calculatedColumnFormula>
    </tableColumn>
    <tableColumn id="4" name="Spalte4" dataDxfId="83"/>
    <tableColumn id="5" name="Spalte5" dataDxfId="82"/>
    <tableColumn id="6" name="Spalte6" dataDxfId="81"/>
    <tableColumn id="7" name="Spalte7" dataDxfId="80"/>
    <tableColumn id="8" name="Spalte8" dataDxfId="79"/>
    <tableColumn id="9" name="Spalte9" dataDxfId="78"/>
    <tableColumn id="10" name="Spalte10" dataDxfId="77"/>
    <tableColumn id="11" name="Spalte11" dataDxfId="76"/>
    <tableColumn id="12" name="Spalte12" dataDxfId="75"/>
  </tableColumns>
  <tableStyleInfo name="TSL_1" showFirstColumn="0" showLastColumn="0" showRowStripes="1" showColumnStripes="0"/>
</table>
</file>

<file path=xl/tables/table7.xml><?xml version="1.0" encoding="utf-8"?>
<table xmlns="http://schemas.openxmlformats.org/spreadsheetml/2006/main" id="7" name="Prüfkriterien_7" displayName="Prüfkriterien_7" ref="B108:M115" totalsRowShown="0" headerRowDxfId="74" dataDxfId="73" tableBorderDxfId="72">
  <autoFilter ref="B108:M115"/>
  <tableColumns count="12">
    <tableColumn id="1" name="Spalte1" dataDxfId="71">
      <calculatedColumnFormula>CONCATENATE("7.",Prüfkriterien_7[[#This Row],[Spalte2]])</calculatedColumnFormula>
    </tableColumn>
    <tableColumn id="2" name="Spalte2" dataDxfId="70">
      <calculatedColumnFormula>ROW()-ROW(Prüfkriterien_7[[#Headers],[Spalte3]])</calculatedColumnFormula>
    </tableColumn>
    <tableColumn id="3" name="Spalte3" dataDxfId="69">
      <calculatedColumnFormula>(Prüfkriterien_7[Spalte2]+70)/10</calculatedColumnFormula>
    </tableColumn>
    <tableColumn id="4" name="Spalte4" dataDxfId="68"/>
    <tableColumn id="5" name="Spalte5" dataDxfId="67"/>
    <tableColumn id="6" name="Spalte6" dataDxfId="66"/>
    <tableColumn id="7" name="Spalte7" dataDxfId="65"/>
    <tableColumn id="8" name="Spalte8" dataDxfId="64"/>
    <tableColumn id="9" name="Spalte9" dataDxfId="63"/>
    <tableColumn id="10" name="Spalte10" dataDxfId="62"/>
    <tableColumn id="11" name="Spalte11" dataDxfId="61"/>
    <tableColumn id="12" name="Spalte12" dataDxfId="60"/>
  </tableColumns>
  <tableStyleInfo name="TSL_1" showFirstColumn="0" showLastColumn="0" showRowStripes="1" showColumnStripes="0"/>
</table>
</file>

<file path=xl/tables/table8.xml><?xml version="1.0" encoding="utf-8"?>
<table xmlns="http://schemas.openxmlformats.org/spreadsheetml/2006/main" id="8" name="Prüfkriterien_8" displayName="Prüfkriterien_8" ref="B117:M122" totalsRowShown="0" headerRowDxfId="59" dataDxfId="58" tableBorderDxfId="57">
  <autoFilter ref="B117:M122"/>
  <tableColumns count="12">
    <tableColumn id="1" name="Spalte1" dataDxfId="56">
      <calculatedColumnFormula>CONCATENATE("8.",Prüfkriterien_8[[#This Row],[Spalte2]])</calculatedColumnFormula>
    </tableColumn>
    <tableColumn id="2" name="Spalte2" dataDxfId="55">
      <calculatedColumnFormula>ROW()-ROW(Prüfkriterien_8[[#Headers],[Spalte3]])</calculatedColumnFormula>
    </tableColumn>
    <tableColumn id="3" name="Spalte3" dataDxfId="54">
      <calculatedColumnFormula>(Prüfkriterien_8[Spalte2]+80)/10</calculatedColumnFormula>
    </tableColumn>
    <tableColumn id="4" name="Spalte4" dataDxfId="53"/>
    <tableColumn id="5" name="Spalte5" dataDxfId="52"/>
    <tableColumn id="6" name="Spalte6" dataDxfId="51"/>
    <tableColumn id="7" name="Spalte7" dataDxfId="50"/>
    <tableColumn id="8" name="Spalte8" dataDxfId="49"/>
    <tableColumn id="9" name="Spalte9" dataDxfId="48"/>
    <tableColumn id="10" name="Spalte10" dataDxfId="47"/>
    <tableColumn id="11" name="Spalte11" dataDxfId="46"/>
    <tableColumn id="12" name="Spalte12" dataDxfId="45"/>
  </tableColumns>
  <tableStyleInfo name="TSL_1" showFirstColumn="0" showLastColumn="0" showRowStripes="1" showColumnStripes="0"/>
</table>
</file>

<file path=xl/tables/table9.xml><?xml version="1.0" encoding="utf-8"?>
<table xmlns="http://schemas.openxmlformats.org/spreadsheetml/2006/main" id="9" name="Prüfkriterien_9" displayName="Prüfkriterien_9" ref="B124:M129" totalsRowShown="0" headerRowDxfId="44" dataDxfId="43" tableBorderDxfId="42">
  <autoFilter ref="B124:M129"/>
  <tableColumns count="12">
    <tableColumn id="1" name="Spalte1" dataDxfId="41">
      <calculatedColumnFormula>CONCATENATE("9.",Prüfkriterien_9[[#This Row],[Spalte2]])</calculatedColumnFormula>
    </tableColumn>
    <tableColumn id="2" name="Spalte2" dataDxfId="40">
      <calculatedColumnFormula>ROW()-ROW(Prüfkriterien_9[[#Headers],[Spalte3]])</calculatedColumnFormula>
    </tableColumn>
    <tableColumn id="3" name="Spalte3" dataDxfId="39">
      <calculatedColumnFormula>(Prüfkriterien_9[Spalte2]+90)/10</calculatedColumnFormula>
    </tableColumn>
    <tableColumn id="4" name="Spalte4" dataDxfId="38"/>
    <tableColumn id="5" name="Spalte5" dataDxfId="37"/>
    <tableColumn id="6" name="Spalte6" dataDxfId="36"/>
    <tableColumn id="7" name="Spalte7" dataDxfId="35"/>
    <tableColumn id="8" name="Spalte8" dataDxfId="34"/>
    <tableColumn id="9" name="Spalte9" dataDxfId="33"/>
    <tableColumn id="10" name="Spalte10" dataDxfId="32"/>
    <tableColumn id="11" name="Spalte11" dataDxfId="31"/>
    <tableColumn id="12" name="Spalte12" dataDxfId="30"/>
  </tableColumns>
  <tableStyleInfo name="TSL_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3"/>
  </sheetPr>
  <dimension ref="B1:L32"/>
  <sheetViews>
    <sheetView tabSelected="1" showWhiteSpace="0" zoomScale="80" zoomScaleNormal="80" zoomScalePageLayoutView="70" workbookViewId="0">
      <selection activeCell="G19" sqref="G19:L19"/>
    </sheetView>
  </sheetViews>
  <sheetFormatPr baseColWidth="10" defaultColWidth="8.85546875" defaultRowHeight="14.25" x14ac:dyDescent="0.2"/>
  <cols>
    <col min="1" max="1" width="1.140625" style="6" customWidth="1"/>
    <col min="2" max="2" width="3.7109375" style="6" customWidth="1"/>
    <col min="3" max="3" width="1.7109375" style="6" customWidth="1"/>
    <col min="4" max="5" width="8.7109375" style="6" customWidth="1"/>
    <col min="6" max="6" width="40.7109375" style="6" customWidth="1"/>
    <col min="7" max="7" width="26.7109375" style="6" customWidth="1"/>
    <col min="8" max="8" width="18.7109375" style="6" customWidth="1"/>
    <col min="9" max="9" width="26.7109375" style="6" customWidth="1"/>
    <col min="10" max="10" width="18.7109375" style="6" customWidth="1"/>
    <col min="11" max="11" width="26.7109375" style="6" customWidth="1"/>
    <col min="12" max="12" width="18.7109375" style="6" customWidth="1"/>
    <col min="13" max="13" width="1.140625" style="6" customWidth="1"/>
    <col min="14" max="16384" width="8.85546875" style="6"/>
  </cols>
  <sheetData>
    <row r="1" spans="2:12" ht="6" customHeight="1" x14ac:dyDescent="0.2"/>
    <row r="2" spans="2:12" s="10" customFormat="1" ht="18" customHeight="1" x14ac:dyDescent="0.25">
      <c r="B2" s="151" t="str">
        <f>"Checkliste "&amp;_RLV&amp;" Einstiegsstufe"</f>
        <v>Checkliste Mastschwein Einstiegsstufe</v>
      </c>
      <c r="C2" s="151"/>
      <c r="D2" s="151"/>
      <c r="E2" s="151"/>
      <c r="F2" s="151"/>
      <c r="G2" s="151"/>
      <c r="H2" s="151"/>
      <c r="I2" s="151"/>
      <c r="J2" s="151"/>
      <c r="K2" s="151"/>
      <c r="L2" s="151"/>
    </row>
    <row r="3" spans="2:12" ht="6" customHeight="1" x14ac:dyDescent="0.2"/>
    <row r="4" spans="2:12" ht="27" customHeight="1" x14ac:dyDescent="0.2"/>
    <row r="5" spans="2:12" s="28" customFormat="1" ht="27" customHeight="1" x14ac:dyDescent="0.25">
      <c r="B5" s="152" t="s">
        <v>0</v>
      </c>
      <c r="C5" s="152"/>
      <c r="D5" s="152"/>
      <c r="E5" s="152"/>
      <c r="F5" s="152"/>
      <c r="G5" s="152"/>
      <c r="H5" s="152"/>
      <c r="I5" s="152"/>
      <c r="J5" s="152"/>
      <c r="K5" s="152"/>
      <c r="L5" s="152"/>
    </row>
    <row r="6" spans="2:12" s="28" customFormat="1" ht="29.45" customHeight="1" x14ac:dyDescent="0.25">
      <c r="B6" s="153" t="s">
        <v>85</v>
      </c>
      <c r="C6" s="153"/>
      <c r="D6" s="153"/>
      <c r="E6" s="153"/>
      <c r="F6" s="153"/>
      <c r="G6" s="154"/>
      <c r="H6" s="154"/>
      <c r="I6" s="154"/>
      <c r="J6" s="154"/>
      <c r="K6" s="154"/>
      <c r="L6" s="154"/>
    </row>
    <row r="7" spans="2:12" s="28" customFormat="1" ht="29.45" customHeight="1" x14ac:dyDescent="0.25">
      <c r="B7" s="153" t="s">
        <v>84</v>
      </c>
      <c r="C7" s="153"/>
      <c r="D7" s="153"/>
      <c r="E7" s="153"/>
      <c r="F7" s="153"/>
      <c r="G7" s="154"/>
      <c r="H7" s="154"/>
      <c r="I7" s="154"/>
      <c r="J7" s="154"/>
      <c r="K7" s="154"/>
      <c r="L7" s="154"/>
    </row>
    <row r="8" spans="2:12" s="28" customFormat="1" ht="29.45" customHeight="1" x14ac:dyDescent="0.25">
      <c r="B8" s="155" t="s">
        <v>82</v>
      </c>
      <c r="C8" s="156"/>
      <c r="D8" s="156"/>
      <c r="E8" s="156"/>
      <c r="F8" s="157"/>
      <c r="G8" s="146"/>
      <c r="H8" s="147"/>
      <c r="I8" s="147"/>
      <c r="J8" s="147"/>
      <c r="K8" s="147"/>
      <c r="L8" s="148"/>
    </row>
    <row r="9" spans="2:12" s="28" customFormat="1" ht="29.45" customHeight="1" x14ac:dyDescent="0.25">
      <c r="B9" s="153" t="s">
        <v>1</v>
      </c>
      <c r="C9" s="153"/>
      <c r="D9" s="153"/>
      <c r="E9" s="153"/>
      <c r="F9" s="153"/>
      <c r="G9" s="154"/>
      <c r="H9" s="154"/>
      <c r="I9" s="154"/>
      <c r="J9" s="154"/>
      <c r="K9" s="154"/>
      <c r="L9" s="154"/>
    </row>
    <row r="10" spans="2:12" s="28" customFormat="1" ht="29.45" customHeight="1" x14ac:dyDescent="0.25">
      <c r="B10" s="153" t="s">
        <v>2</v>
      </c>
      <c r="C10" s="153"/>
      <c r="D10" s="153"/>
      <c r="E10" s="153"/>
      <c r="F10" s="153"/>
      <c r="G10" s="154"/>
      <c r="H10" s="154"/>
      <c r="I10" s="154"/>
      <c r="J10" s="154"/>
      <c r="K10" s="154"/>
      <c r="L10" s="154"/>
    </row>
    <row r="11" spans="2:12" s="28" customFormat="1" ht="29.45" customHeight="1" x14ac:dyDescent="0.25">
      <c r="B11" s="153" t="s">
        <v>3</v>
      </c>
      <c r="C11" s="153"/>
      <c r="D11" s="153"/>
      <c r="E11" s="153"/>
      <c r="F11" s="153"/>
      <c r="G11" s="154"/>
      <c r="H11" s="154"/>
      <c r="I11" s="154"/>
      <c r="J11" s="154"/>
      <c r="K11" s="154"/>
      <c r="L11" s="154"/>
    </row>
    <row r="12" spans="2:12" s="28" customFormat="1" ht="29.45" customHeight="1" x14ac:dyDescent="0.25">
      <c r="B12" s="153" t="s">
        <v>4</v>
      </c>
      <c r="C12" s="153"/>
      <c r="D12" s="153"/>
      <c r="E12" s="153"/>
      <c r="F12" s="153"/>
      <c r="G12" s="154"/>
      <c r="H12" s="154"/>
      <c r="I12" s="154"/>
      <c r="J12" s="154"/>
      <c r="K12" s="154"/>
      <c r="L12" s="154"/>
    </row>
    <row r="13" spans="2:12" s="28" customFormat="1" ht="29.45" customHeight="1" x14ac:dyDescent="0.25">
      <c r="B13" s="153" t="s">
        <v>5</v>
      </c>
      <c r="C13" s="153"/>
      <c r="D13" s="153"/>
      <c r="E13" s="153"/>
      <c r="F13" s="153"/>
      <c r="G13" s="154"/>
      <c r="H13" s="154"/>
      <c r="I13" s="154"/>
      <c r="J13" s="154"/>
      <c r="K13" s="154"/>
      <c r="L13" s="154"/>
    </row>
    <row r="14" spans="2:12" s="28" customFormat="1" ht="29.45" customHeight="1" x14ac:dyDescent="0.25">
      <c r="B14" s="153" t="s">
        <v>6</v>
      </c>
      <c r="C14" s="153"/>
      <c r="D14" s="153"/>
      <c r="E14" s="153"/>
      <c r="F14" s="153"/>
      <c r="G14" s="40" t="s">
        <v>65</v>
      </c>
      <c r="H14" s="77"/>
      <c r="I14" s="40" t="s">
        <v>66</v>
      </c>
      <c r="J14" s="77"/>
      <c r="K14" s="40" t="s">
        <v>67</v>
      </c>
      <c r="L14" s="77"/>
    </row>
    <row r="15" spans="2:12" s="28" customFormat="1" ht="29.45" customHeight="1" x14ac:dyDescent="0.25">
      <c r="B15" s="149" t="s">
        <v>64</v>
      </c>
      <c r="C15" s="149"/>
      <c r="D15" s="149"/>
      <c r="E15" s="149"/>
      <c r="F15" s="149"/>
      <c r="G15" s="159"/>
      <c r="H15" s="159"/>
      <c r="I15" s="159"/>
      <c r="J15" s="159"/>
      <c r="K15" s="159"/>
      <c r="L15" s="159"/>
    </row>
    <row r="16" spans="2:12" s="28" customFormat="1" ht="29.45" customHeight="1" x14ac:dyDescent="0.25">
      <c r="B16" s="149" t="s">
        <v>7</v>
      </c>
      <c r="C16" s="149"/>
      <c r="D16" s="149"/>
      <c r="E16" s="149"/>
      <c r="F16" s="149"/>
      <c r="G16" s="78" t="s">
        <v>63</v>
      </c>
      <c r="H16" s="13"/>
      <c r="I16" s="78" t="s">
        <v>10</v>
      </c>
      <c r="J16" s="13"/>
      <c r="K16" s="78" t="s">
        <v>11</v>
      </c>
      <c r="L16" s="14"/>
    </row>
    <row r="17" spans="2:12" s="28" customFormat="1" ht="29.45" customHeight="1" x14ac:dyDescent="0.25">
      <c r="B17" s="149" t="s">
        <v>8</v>
      </c>
      <c r="C17" s="149"/>
      <c r="D17" s="149"/>
      <c r="E17" s="149"/>
      <c r="F17" s="149"/>
      <c r="G17" s="160"/>
      <c r="H17" s="160"/>
      <c r="I17" s="160"/>
      <c r="J17" s="160"/>
      <c r="K17" s="160"/>
      <c r="L17" s="160"/>
    </row>
    <row r="18" spans="2:12" s="28" customFormat="1" ht="29.45" customHeight="1" x14ac:dyDescent="0.25">
      <c r="B18" s="149" t="s">
        <v>9</v>
      </c>
      <c r="C18" s="149"/>
      <c r="D18" s="149"/>
      <c r="E18" s="149"/>
      <c r="F18" s="149"/>
      <c r="G18" s="160"/>
      <c r="H18" s="160"/>
      <c r="I18" s="160"/>
      <c r="J18" s="160"/>
      <c r="K18" s="160"/>
      <c r="L18" s="160"/>
    </row>
    <row r="19" spans="2:12" ht="29.25" customHeight="1" x14ac:dyDescent="0.2">
      <c r="B19" s="149" t="s">
        <v>86</v>
      </c>
      <c r="C19" s="149"/>
      <c r="D19" s="149"/>
      <c r="E19" s="149"/>
      <c r="F19" s="149"/>
      <c r="G19" s="149"/>
      <c r="H19" s="149"/>
      <c r="I19" s="149"/>
      <c r="J19" s="149"/>
      <c r="K19" s="149"/>
      <c r="L19" s="149"/>
    </row>
    <row r="21" spans="2:12" ht="13.9" customHeight="1" x14ac:dyDescent="0.2"/>
    <row r="22" spans="2:12" s="10" customFormat="1" ht="13.9" customHeight="1" x14ac:dyDescent="0.2">
      <c r="B22" s="161" t="s">
        <v>12</v>
      </c>
      <c r="C22" s="161"/>
      <c r="D22" s="161"/>
      <c r="E22" s="161"/>
      <c r="F22" s="161"/>
      <c r="G22" s="161"/>
      <c r="H22" s="161"/>
      <c r="I22" s="161"/>
      <c r="J22" s="161"/>
      <c r="K22" s="161"/>
      <c r="L22" s="161"/>
    </row>
    <row r="23" spans="2:12" ht="6.6" customHeight="1" x14ac:dyDescent="0.2">
      <c r="B23" s="2"/>
      <c r="C23" s="2"/>
      <c r="D23" s="2"/>
      <c r="E23" s="2"/>
      <c r="F23" s="2"/>
      <c r="G23" s="2"/>
      <c r="H23" s="2"/>
      <c r="I23" s="2"/>
      <c r="J23" s="2"/>
      <c r="K23" s="2"/>
      <c r="L23" s="2"/>
    </row>
    <row r="24" spans="2:12" s="10" customFormat="1" ht="13.9" customHeight="1" x14ac:dyDescent="0.25">
      <c r="B24" s="15"/>
      <c r="C24" s="37"/>
      <c r="D24" s="87" t="s">
        <v>13</v>
      </c>
      <c r="E24" s="87"/>
      <c r="F24" s="87"/>
      <c r="G24" s="87"/>
      <c r="H24" s="87"/>
      <c r="I24" s="87"/>
      <c r="J24" s="87"/>
      <c r="K24" s="87"/>
      <c r="L24" s="87"/>
    </row>
    <row r="25" spans="2:12" ht="13.9" customHeight="1" x14ac:dyDescent="0.2">
      <c r="B25" s="3"/>
      <c r="C25" s="3"/>
      <c r="D25" s="86"/>
      <c r="E25" s="86"/>
      <c r="F25" s="86"/>
      <c r="G25" s="86"/>
      <c r="H25" s="86"/>
      <c r="I25" s="86"/>
      <c r="J25" s="86"/>
      <c r="K25" s="86"/>
      <c r="L25" s="86"/>
    </row>
    <row r="26" spans="2:12" x14ac:dyDescent="0.2">
      <c r="B26" s="15"/>
      <c r="C26" s="37"/>
      <c r="D26" s="87" t="s">
        <v>14</v>
      </c>
      <c r="E26" s="87"/>
      <c r="F26" s="87"/>
      <c r="G26" s="87"/>
      <c r="H26" s="87"/>
      <c r="I26" s="87"/>
      <c r="J26" s="87"/>
      <c r="K26" s="87"/>
      <c r="L26" s="87"/>
    </row>
    <row r="27" spans="2:12" x14ac:dyDescent="0.2">
      <c r="B27" s="2"/>
      <c r="C27" s="2"/>
      <c r="D27" s="2"/>
      <c r="E27" s="2"/>
      <c r="F27" s="2"/>
      <c r="G27" s="2"/>
      <c r="H27" s="2"/>
      <c r="I27" s="2"/>
      <c r="J27" s="2"/>
      <c r="K27" s="2"/>
      <c r="L27" s="2"/>
    </row>
    <row r="28" spans="2:12" ht="27" customHeight="1" x14ac:dyDescent="0.2">
      <c r="B28" s="150" t="s">
        <v>87</v>
      </c>
      <c r="C28" s="150"/>
      <c r="D28" s="150"/>
      <c r="E28" s="150"/>
      <c r="F28" s="150"/>
      <c r="G28" s="150"/>
      <c r="H28" s="150"/>
      <c r="I28" s="150"/>
      <c r="J28" s="150"/>
      <c r="K28" s="150"/>
      <c r="L28" s="150"/>
    </row>
    <row r="30" spans="2:12" x14ac:dyDescent="0.2">
      <c r="B30" s="164"/>
      <c r="C30" s="164"/>
      <c r="D30" s="164"/>
      <c r="E30" s="164"/>
      <c r="F30" s="164"/>
      <c r="G30" s="41"/>
      <c r="H30" s="41"/>
      <c r="I30" s="41"/>
      <c r="J30" s="41"/>
      <c r="K30" s="41"/>
      <c r="L30" s="41"/>
    </row>
    <row r="31" spans="2:12" ht="14.45" customHeight="1" x14ac:dyDescent="0.2">
      <c r="B31" s="158" t="s">
        <v>16</v>
      </c>
      <c r="C31" s="158"/>
      <c r="D31" s="158"/>
      <c r="E31" s="158"/>
      <c r="F31" s="163" t="s">
        <v>19</v>
      </c>
      <c r="G31" s="163"/>
      <c r="H31" s="163"/>
      <c r="I31" s="163"/>
      <c r="J31" s="163"/>
      <c r="K31" s="162" t="s">
        <v>18</v>
      </c>
      <c r="L31" s="162"/>
    </row>
    <row r="32" spans="2:12" ht="6" customHeight="1" x14ac:dyDescent="0.2"/>
  </sheetData>
  <sheetProtection formatCells="0"/>
  <mergeCells count="34">
    <mergeCell ref="B31:E31"/>
    <mergeCell ref="G13:L13"/>
    <mergeCell ref="G15:L15"/>
    <mergeCell ref="G17:L17"/>
    <mergeCell ref="G18:L18"/>
    <mergeCell ref="B22:L22"/>
    <mergeCell ref="B15:F15"/>
    <mergeCell ref="B16:F16"/>
    <mergeCell ref="B17:F17"/>
    <mergeCell ref="K31:L31"/>
    <mergeCell ref="F31:J31"/>
    <mergeCell ref="B30:F30"/>
    <mergeCell ref="B10:F10"/>
    <mergeCell ref="B12:F12"/>
    <mergeCell ref="B8:F8"/>
    <mergeCell ref="B11:F11"/>
    <mergeCell ref="B14:F14"/>
    <mergeCell ref="B13:F13"/>
    <mergeCell ref="G8:L8"/>
    <mergeCell ref="B19:F19"/>
    <mergeCell ref="G19:L19"/>
    <mergeCell ref="B28:L28"/>
    <mergeCell ref="B2:L2"/>
    <mergeCell ref="B5:L5"/>
    <mergeCell ref="B6:F6"/>
    <mergeCell ref="B7:F7"/>
    <mergeCell ref="B18:F18"/>
    <mergeCell ref="G6:L6"/>
    <mergeCell ref="G7:L7"/>
    <mergeCell ref="G9:L9"/>
    <mergeCell ref="G10:L10"/>
    <mergeCell ref="G11:L11"/>
    <mergeCell ref="G12:L12"/>
    <mergeCell ref="B9:F9"/>
  </mergeCells>
  <dataValidations count="3">
    <dataValidation type="list" allowBlank="1" showInputMessage="1" showErrorMessage="1" sqref="C24">
      <formula1>_chbx</formula1>
    </dataValidation>
    <dataValidation type="list" allowBlank="1" showInputMessage="1" showErrorMessage="1" sqref="G15:L15">
      <formula1>_Datum</formula1>
    </dataValidation>
    <dataValidation type="list" allowBlank="1" showInputMessage="1" showErrorMessage="1" sqref="G6:L6">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Gültig ab:  21.01.2021
Version 2021.1&amp;C&amp;G&amp;R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Einstellungen!$C$9:$C$10</xm:f>
          </x14:formula1>
          <xm:sqref>B24 B26 H14 J14 L14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3"/>
  </sheetPr>
  <dimension ref="B1:I23"/>
  <sheetViews>
    <sheetView showWhiteSpace="0" view="pageLayout" zoomScaleNormal="80" workbookViewId="0">
      <selection activeCell="D13" sqref="D13:E13"/>
    </sheetView>
  </sheetViews>
  <sheetFormatPr baseColWidth="10" defaultColWidth="8.85546875" defaultRowHeight="14.25" x14ac:dyDescent="0.25"/>
  <cols>
    <col min="1" max="1" width="1.140625" style="10" customWidth="1"/>
    <col min="2" max="2" width="8.7109375" style="10" customWidth="1"/>
    <col min="3" max="3" width="24.7109375" style="10" customWidth="1"/>
    <col min="4" max="5" width="32.7109375" style="10" customWidth="1"/>
    <col min="6" max="6" width="16.7109375" style="16" customWidth="1"/>
    <col min="7" max="7" width="40.7109375" style="10" customWidth="1"/>
    <col min="8" max="8" width="24.7109375" style="10" customWidth="1"/>
    <col min="9" max="9" width="16.7109375" style="10" customWidth="1"/>
    <col min="10" max="10" width="1.140625" style="10" customWidth="1"/>
    <col min="11" max="16384" width="8.85546875" style="10"/>
  </cols>
  <sheetData>
    <row r="1" spans="2:9" ht="6" customHeight="1" x14ac:dyDescent="0.25"/>
    <row r="2" spans="2:9" s="38" customFormat="1" ht="18" customHeight="1" x14ac:dyDescent="0.25">
      <c r="B2" s="165" t="str">
        <f>"Checkliste "&amp;_RLV&amp;" Einstiegsstufe"</f>
        <v>Checkliste Mastschwein Einstiegsstufe</v>
      </c>
      <c r="C2" s="165"/>
      <c r="D2" s="165"/>
      <c r="E2" s="165"/>
      <c r="F2" s="165"/>
      <c r="G2" s="165"/>
      <c r="H2" s="165"/>
      <c r="I2" s="165"/>
    </row>
    <row r="3" spans="2:9" s="19" customFormat="1" ht="6" customHeight="1" x14ac:dyDescent="0.25">
      <c r="B3" s="17"/>
      <c r="C3" s="17"/>
      <c r="D3" s="17"/>
      <c r="E3" s="17"/>
      <c r="F3" s="18"/>
      <c r="G3" s="18"/>
      <c r="H3" s="18"/>
      <c r="I3" s="17"/>
    </row>
    <row r="4" spans="2:9" ht="27" customHeight="1" x14ac:dyDescent="0.25">
      <c r="B4" s="20" t="s">
        <v>20</v>
      </c>
      <c r="C4" s="171"/>
      <c r="D4" s="171"/>
      <c r="E4" s="171"/>
      <c r="F4" s="171"/>
      <c r="G4" s="171"/>
      <c r="H4" s="22"/>
      <c r="I4" s="62"/>
    </row>
    <row r="5" spans="2:9" ht="27" customHeight="1" x14ac:dyDescent="0.25">
      <c r="B5" s="170" t="s">
        <v>21</v>
      </c>
      <c r="C5" s="170"/>
      <c r="D5" s="170"/>
      <c r="E5" s="170"/>
      <c r="F5" s="170"/>
      <c r="G5" s="170"/>
      <c r="H5" s="170"/>
      <c r="I5" s="170"/>
    </row>
    <row r="6" spans="2:9" s="16" customFormat="1" ht="27" customHeight="1" x14ac:dyDescent="0.25">
      <c r="B6" s="5" t="s">
        <v>22</v>
      </c>
      <c r="C6" s="5" t="s">
        <v>69</v>
      </c>
      <c r="D6" s="175" t="s">
        <v>23</v>
      </c>
      <c r="E6" s="176"/>
      <c r="F6" s="4" t="s">
        <v>32</v>
      </c>
      <c r="G6" s="5" t="s">
        <v>25</v>
      </c>
      <c r="H6" s="5" t="s">
        <v>26</v>
      </c>
      <c r="I6" s="5" t="s">
        <v>27</v>
      </c>
    </row>
    <row r="7" spans="2:9" ht="56.1" customHeight="1" x14ac:dyDescent="0.25">
      <c r="B7" s="5">
        <v>1</v>
      </c>
      <c r="C7" s="1"/>
      <c r="D7" s="166"/>
      <c r="E7" s="167"/>
      <c r="F7" s="84"/>
      <c r="G7" s="1"/>
      <c r="H7" s="1"/>
      <c r="I7" s="1"/>
    </row>
    <row r="8" spans="2:9" ht="56.1" customHeight="1" x14ac:dyDescent="0.25">
      <c r="B8" s="5">
        <v>2</v>
      </c>
      <c r="C8" s="1"/>
      <c r="D8" s="166"/>
      <c r="E8" s="167"/>
      <c r="F8" s="85"/>
      <c r="G8" s="1"/>
      <c r="H8" s="1"/>
      <c r="I8" s="1"/>
    </row>
    <row r="9" spans="2:9" ht="56.1" customHeight="1" x14ac:dyDescent="0.25">
      <c r="B9" s="5">
        <v>3</v>
      </c>
      <c r="C9" s="1"/>
      <c r="D9" s="166"/>
      <c r="E9" s="167"/>
      <c r="F9" s="85"/>
      <c r="G9" s="1"/>
      <c r="H9" s="1"/>
      <c r="I9" s="1"/>
    </row>
    <row r="10" spans="2:9" ht="56.1" customHeight="1" x14ac:dyDescent="0.25">
      <c r="B10" s="5">
        <v>4</v>
      </c>
      <c r="C10" s="1"/>
      <c r="D10" s="166"/>
      <c r="E10" s="167"/>
      <c r="F10" s="85"/>
      <c r="G10" s="1"/>
      <c r="H10" s="1"/>
      <c r="I10" s="1"/>
    </row>
    <row r="11" spans="2:9" ht="56.1" customHeight="1" x14ac:dyDescent="0.25">
      <c r="B11" s="5">
        <v>5</v>
      </c>
      <c r="C11" s="1"/>
      <c r="D11" s="166"/>
      <c r="E11" s="167"/>
      <c r="F11" s="85"/>
      <c r="G11" s="1"/>
      <c r="H11" s="1"/>
      <c r="I11" s="1"/>
    </row>
    <row r="12" spans="2:9" ht="56.1" customHeight="1" x14ac:dyDescent="0.25">
      <c r="B12" s="5">
        <v>6</v>
      </c>
      <c r="C12" s="1"/>
      <c r="D12" s="166"/>
      <c r="E12" s="167"/>
      <c r="F12" s="85"/>
      <c r="G12" s="1"/>
      <c r="H12" s="1"/>
      <c r="I12" s="1"/>
    </row>
    <row r="13" spans="2:9" ht="56.1" customHeight="1" x14ac:dyDescent="0.25">
      <c r="B13" s="5">
        <v>7</v>
      </c>
      <c r="C13" s="1"/>
      <c r="D13" s="166"/>
      <c r="E13" s="167"/>
      <c r="F13" s="85"/>
      <c r="G13" s="1"/>
      <c r="H13" s="1"/>
      <c r="I13" s="1"/>
    </row>
    <row r="14" spans="2:9" ht="56.1" customHeight="1" x14ac:dyDescent="0.25">
      <c r="B14" s="5">
        <v>8</v>
      </c>
      <c r="C14" s="1"/>
      <c r="D14" s="166"/>
      <c r="E14" s="167"/>
      <c r="F14" s="85"/>
      <c r="G14" s="1"/>
      <c r="H14" s="1"/>
      <c r="I14" s="1"/>
    </row>
    <row r="15" spans="2:9" ht="56.1" customHeight="1" x14ac:dyDescent="0.25">
      <c r="B15" s="5">
        <v>9</v>
      </c>
      <c r="C15" s="1"/>
      <c r="D15" s="166"/>
      <c r="E15" s="167"/>
      <c r="F15" s="85"/>
      <c r="G15" s="1"/>
      <c r="H15" s="1"/>
      <c r="I15" s="1"/>
    </row>
    <row r="16" spans="2:9" ht="56.1" customHeight="1" x14ac:dyDescent="0.25">
      <c r="B16" s="5">
        <v>10</v>
      </c>
      <c r="C16" s="1"/>
      <c r="D16" s="166"/>
      <c r="E16" s="167"/>
      <c r="F16" s="85"/>
      <c r="G16" s="1"/>
      <c r="H16" s="1"/>
      <c r="I16" s="1"/>
    </row>
    <row r="17" spans="2:9" x14ac:dyDescent="0.25">
      <c r="B17" s="172" t="s">
        <v>31</v>
      </c>
      <c r="C17" s="172"/>
      <c r="D17" s="172"/>
      <c r="E17" s="172"/>
      <c r="F17" s="3"/>
      <c r="G17" s="20"/>
      <c r="H17" s="20"/>
      <c r="I17" s="20"/>
    </row>
    <row r="19" spans="2:9" ht="28.15" customHeight="1" x14ac:dyDescent="0.25">
      <c r="B19" s="173" t="s">
        <v>68</v>
      </c>
      <c r="C19" s="174"/>
      <c r="D19" s="174"/>
      <c r="E19" s="174"/>
      <c r="F19" s="174"/>
      <c r="G19" s="174"/>
      <c r="H19" s="174"/>
      <c r="I19" s="174"/>
    </row>
    <row r="22" spans="2:9" x14ac:dyDescent="0.25">
      <c r="B22" s="177"/>
      <c r="C22" s="177"/>
      <c r="D22" s="177"/>
      <c r="E22" s="24"/>
      <c r="F22" s="25"/>
      <c r="G22" s="24"/>
      <c r="H22" s="24"/>
      <c r="I22" s="24"/>
    </row>
    <row r="23" spans="2:9" x14ac:dyDescent="0.25">
      <c r="B23" s="168" t="s">
        <v>16</v>
      </c>
      <c r="C23" s="168"/>
      <c r="E23" s="169" t="s">
        <v>17</v>
      </c>
      <c r="F23" s="169"/>
      <c r="G23" s="169"/>
      <c r="H23" s="162" t="s">
        <v>18</v>
      </c>
      <c r="I23" s="162"/>
    </row>
  </sheetData>
  <sheetProtection password="AA96" sheet="1" objects="1" scenarios="1" formatCells="0"/>
  <mergeCells count="20">
    <mergeCell ref="B23:C23"/>
    <mergeCell ref="E23:G23"/>
    <mergeCell ref="B5:I5"/>
    <mergeCell ref="C4:G4"/>
    <mergeCell ref="B17:E17"/>
    <mergeCell ref="B19:I19"/>
    <mergeCell ref="D6:E6"/>
    <mergeCell ref="D7:E7"/>
    <mergeCell ref="D12:E12"/>
    <mergeCell ref="H23:I23"/>
    <mergeCell ref="D13:E13"/>
    <mergeCell ref="D14:E14"/>
    <mergeCell ref="D15:E15"/>
    <mergeCell ref="D16:E16"/>
    <mergeCell ref="B22:D22"/>
    <mergeCell ref="B2:I2"/>
    <mergeCell ref="D8:E8"/>
    <mergeCell ref="D9:E9"/>
    <mergeCell ref="D10:E10"/>
    <mergeCell ref="D11:E11"/>
  </mergeCells>
  <conditionalFormatting sqref="F7:F16">
    <cfRule type="containsText" dxfId="174" priority="1" operator="containsText" text="sAbw">
      <formula>NOT(ISERROR(SEARCH("sAbw",F7)))</formula>
    </cfRule>
    <cfRule type="containsText" dxfId="173" priority="2" operator="containsText" text="lAbw">
      <formula>NOT(ISERROR(SEARCH("lAbw",F7)))</formula>
    </cfRule>
    <cfRule type="containsText" dxfId="172" priority="3" operator="containsText" text="K.O.">
      <formula>NOT(ISERROR(SEARCH("K.O.",F7)))</formula>
    </cfRule>
  </conditionalFormatting>
  <dataValidations count="2">
    <dataValidation type="list" allowBlank="1" showInputMessage="1" showErrorMessage="1" sqref="I4">
      <formula1>_Datum</formula1>
    </dataValidation>
    <dataValidation type="list" allowBlank="1" showInputMessage="1" showErrorMessage="1" sqref="C4:G4">
      <formula1>_Betriebsname</formula1>
    </dataValidation>
  </dataValidations>
  <printOptions horizontalCentered="1"/>
  <pageMargins left="0.70866141732283472" right="0.70866141732283472" top="0.59055118110236227" bottom="0.78740157480314965" header="0.31496062992125984" footer="0.19685039370078741"/>
  <pageSetup paperSize="9" scale="62" orientation="landscape" verticalDpi="1200" r:id="rId1"/>
  <headerFooter>
    <oddFooter>&amp;L&amp;"Arial,Standard"&amp;8
Gültig ab:  21.01.2021
Version 2021.1&amp;C&amp;G&amp;R
&amp;"Arial,Standard"&amp;8&amp;P von &amp;N</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Einstellungen!$C$12:$C$14</xm:f>
          </x14:formula1>
          <xm:sqref>F7:F16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EE3"/>
  </sheetPr>
  <dimension ref="A1:M144"/>
  <sheetViews>
    <sheetView showWhiteSpace="0" view="pageLayout" zoomScaleNormal="90" workbookViewId="0">
      <selection activeCell="I12" sqref="I12"/>
    </sheetView>
  </sheetViews>
  <sheetFormatPr baseColWidth="10" defaultColWidth="8.85546875" defaultRowHeight="12.75" x14ac:dyDescent="0.2"/>
  <cols>
    <col min="1" max="1" width="1.140625" style="2" customWidth="1"/>
    <col min="2" max="2" width="8.7109375" style="65" customWidth="1"/>
    <col min="3" max="4" width="18.28515625" style="66" hidden="1" customWidth="1"/>
    <col min="5" max="5" width="12.7109375" style="67" customWidth="1"/>
    <col min="6" max="7" width="40.7109375" style="2" customWidth="1"/>
    <col min="8" max="10" width="9.7109375" style="2" customWidth="1"/>
    <col min="11" max="11" width="10.28515625" style="2" customWidth="1"/>
    <col min="12" max="12" width="10.7109375" style="2" customWidth="1"/>
    <col min="13" max="13" width="52.7109375" style="2" customWidth="1"/>
    <col min="14" max="14" width="1.140625" style="2" customWidth="1"/>
    <col min="15" max="16384" width="8.85546875" style="2"/>
  </cols>
  <sheetData>
    <row r="1" spans="2:13" s="10" customFormat="1" ht="6" customHeight="1" x14ac:dyDescent="0.25">
      <c r="B1" s="28"/>
      <c r="C1" s="16"/>
      <c r="D1" s="16"/>
      <c r="G1" s="16"/>
    </row>
    <row r="2" spans="2:13" s="38" customFormat="1" ht="18" customHeight="1" x14ac:dyDescent="0.25">
      <c r="B2" s="151" t="str">
        <f>"Checkliste "&amp;_RLV&amp;" Einstiegsstufe"</f>
        <v>Checkliste Mastschwein Einstiegsstufe</v>
      </c>
      <c r="C2" s="151"/>
      <c r="D2" s="151"/>
      <c r="E2" s="151"/>
      <c r="F2" s="151"/>
      <c r="G2" s="151"/>
      <c r="H2" s="151"/>
      <c r="I2" s="151"/>
      <c r="J2" s="151"/>
      <c r="K2" s="151"/>
      <c r="L2" s="151"/>
      <c r="M2" s="151"/>
    </row>
    <row r="3" spans="2:13" s="19" customFormat="1" ht="6" customHeight="1" x14ac:dyDescent="0.25">
      <c r="B3" s="18"/>
      <c r="C3" s="35"/>
      <c r="D3" s="35"/>
      <c r="E3" s="17"/>
      <c r="F3" s="17"/>
      <c r="G3" s="18"/>
      <c r="H3" s="18"/>
      <c r="I3" s="18"/>
      <c r="J3" s="17"/>
    </row>
    <row r="4" spans="2:13" s="10" customFormat="1" ht="27" customHeight="1" x14ac:dyDescent="0.25">
      <c r="B4" s="21" t="s">
        <v>20</v>
      </c>
      <c r="C4" s="181"/>
      <c r="D4" s="181"/>
      <c r="E4" s="181"/>
      <c r="F4" s="181"/>
      <c r="G4" s="181"/>
      <c r="H4" s="181"/>
      <c r="I4" s="181"/>
      <c r="J4" s="181"/>
      <c r="K4" s="181"/>
      <c r="M4" s="82"/>
    </row>
    <row r="5" spans="2:13" ht="27" customHeight="1" x14ac:dyDescent="0.2">
      <c r="B5" s="170" t="s">
        <v>33</v>
      </c>
      <c r="C5" s="170"/>
      <c r="D5" s="170"/>
      <c r="E5" s="170"/>
      <c r="F5" s="170"/>
      <c r="G5" s="170"/>
      <c r="H5" s="170"/>
      <c r="I5" s="170"/>
      <c r="J5" s="170"/>
      <c r="K5" s="170"/>
      <c r="L5" s="170"/>
      <c r="M5" s="170"/>
    </row>
    <row r="6" spans="2:13" s="27" customFormat="1" ht="26.45" customHeight="1" x14ac:dyDescent="0.25">
      <c r="B6" s="182" t="s">
        <v>34</v>
      </c>
      <c r="C6" s="184" t="s">
        <v>51</v>
      </c>
      <c r="D6" s="184" t="s">
        <v>52</v>
      </c>
      <c r="E6" s="186" t="s">
        <v>35</v>
      </c>
      <c r="F6" s="184" t="s">
        <v>36</v>
      </c>
      <c r="G6" s="188" t="s">
        <v>37</v>
      </c>
      <c r="H6" s="190" t="s">
        <v>24</v>
      </c>
      <c r="I6" s="191"/>
      <c r="J6" s="191"/>
      <c r="K6" s="191"/>
      <c r="L6" s="192"/>
      <c r="M6" s="184" t="s">
        <v>83</v>
      </c>
    </row>
    <row r="7" spans="2:13" x14ac:dyDescent="0.2">
      <c r="B7" s="183"/>
      <c r="C7" s="185"/>
      <c r="D7" s="185"/>
      <c r="E7" s="187"/>
      <c r="F7" s="185"/>
      <c r="G7" s="189"/>
      <c r="H7" s="23" t="s">
        <v>44</v>
      </c>
      <c r="I7" s="23" t="s">
        <v>28</v>
      </c>
      <c r="J7" s="23" t="s">
        <v>29</v>
      </c>
      <c r="K7" s="23" t="s">
        <v>30</v>
      </c>
      <c r="L7" s="23" t="s">
        <v>38</v>
      </c>
      <c r="M7" s="185"/>
    </row>
    <row r="8" spans="2:13" s="26" customFormat="1" x14ac:dyDescent="0.2">
      <c r="B8" s="193" t="s">
        <v>71</v>
      </c>
      <c r="C8" s="194"/>
      <c r="D8" s="194"/>
      <c r="E8" s="194"/>
      <c r="F8" s="194"/>
      <c r="G8" s="194"/>
      <c r="H8" s="194"/>
      <c r="I8" s="194"/>
      <c r="J8" s="194"/>
      <c r="K8" s="194"/>
      <c r="L8" s="194"/>
      <c r="M8" s="195"/>
    </row>
    <row r="9" spans="2:13" ht="25.5" hidden="1" x14ac:dyDescent="0.2">
      <c r="B9" s="29" t="s">
        <v>34</v>
      </c>
      <c r="C9" s="36" t="s">
        <v>51</v>
      </c>
      <c r="D9" s="36" t="s">
        <v>52</v>
      </c>
      <c r="E9" s="42" t="s">
        <v>35</v>
      </c>
      <c r="F9" s="43" t="s">
        <v>36</v>
      </c>
      <c r="G9" s="44" t="s">
        <v>37</v>
      </c>
      <c r="H9" s="37" t="s">
        <v>24</v>
      </c>
      <c r="I9" s="37" t="s">
        <v>46</v>
      </c>
      <c r="J9" s="37" t="s">
        <v>47</v>
      </c>
      <c r="K9" s="37" t="s">
        <v>48</v>
      </c>
      <c r="L9" s="37" t="s">
        <v>49</v>
      </c>
      <c r="M9" s="30" t="s">
        <v>39</v>
      </c>
    </row>
    <row r="10" spans="2:13" s="64" customFormat="1" ht="81" customHeight="1" x14ac:dyDescent="0.2">
      <c r="B10" s="50" t="str">
        <f>CONCATENATE("1.",Prüfkriterien_1[[#This Row],[Hilfsspalte_Num]])</f>
        <v>1.1</v>
      </c>
      <c r="C10" s="51">
        <f>ROW()-ROW(Prüfkriterien_1[[#Headers],[Hilfsspalte_Kom]])</f>
        <v>1</v>
      </c>
      <c r="D10" s="52">
        <f>(Prüfkriterien_1[Hilfsspalte_Num]+10)/10</f>
        <v>1.1000000000000001</v>
      </c>
      <c r="E10" s="48" t="s">
        <v>216</v>
      </c>
      <c r="F10" s="49" t="s">
        <v>40</v>
      </c>
      <c r="G10" s="32" t="s">
        <v>280</v>
      </c>
      <c r="H10" s="39" t="s">
        <v>70</v>
      </c>
      <c r="I10" s="39" t="s">
        <v>70</v>
      </c>
      <c r="J10" s="39"/>
      <c r="K10" s="39"/>
      <c r="L10" s="39"/>
      <c r="M10" s="32"/>
    </row>
    <row r="11" spans="2:13" s="64" customFormat="1" ht="81" customHeight="1" x14ac:dyDescent="0.2">
      <c r="B11" s="111" t="str">
        <f>CONCATENATE("1.",Prüfkriterien_1[[#This Row],[Hilfsspalte_Num]])</f>
        <v>1.2</v>
      </c>
      <c r="C11" s="46">
        <f>ROW()-ROW(Prüfkriterien_1[[#Headers],[Hilfsspalte_Kom]])</f>
        <v>2</v>
      </c>
      <c r="D11" s="91">
        <f>(Prüfkriterien_1[Hilfsspalte_Num]+10)/10</f>
        <v>1.2</v>
      </c>
      <c r="E11" s="48" t="s">
        <v>217</v>
      </c>
      <c r="F11" s="49" t="s">
        <v>41</v>
      </c>
      <c r="G11" s="32" t="s">
        <v>42</v>
      </c>
      <c r="H11" s="33"/>
      <c r="I11" s="39"/>
      <c r="J11" s="39"/>
      <c r="K11" s="39"/>
      <c r="L11" s="39"/>
      <c r="M11" s="34"/>
    </row>
    <row r="12" spans="2:13" s="64" customFormat="1" ht="70.5" customHeight="1" x14ac:dyDescent="0.2">
      <c r="B12" s="111" t="str">
        <f>CONCATENATE("1.",Prüfkriterien_1[[#This Row],[Hilfsspalte_Num]])</f>
        <v>1.3</v>
      </c>
      <c r="C12" s="46">
        <f>ROW()-ROW(Prüfkriterien_1[[#Headers],[Hilfsspalte_Kom]])</f>
        <v>3</v>
      </c>
      <c r="D12" s="91">
        <f>(Prüfkriterien_1[Hilfsspalte_Num]+10)/10</f>
        <v>1.3</v>
      </c>
      <c r="E12" s="48" t="s">
        <v>259</v>
      </c>
      <c r="F12" s="49" t="s">
        <v>260</v>
      </c>
      <c r="G12" s="32" t="s">
        <v>281</v>
      </c>
      <c r="H12" s="33"/>
      <c r="I12" s="39"/>
      <c r="J12" s="39"/>
      <c r="K12" s="39"/>
      <c r="L12" s="39"/>
      <c r="M12" s="34"/>
    </row>
    <row r="13" spans="2:13" s="64" customFormat="1" ht="51" x14ac:dyDescent="0.2">
      <c r="B13" s="50" t="str">
        <f>CONCATENATE("1.",Prüfkriterien_1[[#This Row],[Hilfsspalte_Num]])</f>
        <v>1.4</v>
      </c>
      <c r="C13" s="51">
        <f>ROW()-ROW(Prüfkriterien_1[[#Headers],[Hilfsspalte_Kom]])</f>
        <v>4</v>
      </c>
      <c r="D13" s="52">
        <f>(Prüfkriterien_1[Hilfsspalte_Num]+10)/10</f>
        <v>1.4</v>
      </c>
      <c r="E13" s="48" t="s">
        <v>89</v>
      </c>
      <c r="F13" s="49" t="s">
        <v>229</v>
      </c>
      <c r="G13" s="32" t="s">
        <v>282</v>
      </c>
      <c r="H13" s="39"/>
      <c r="I13" s="39"/>
      <c r="J13" s="39"/>
      <c r="K13" s="39"/>
      <c r="L13" s="39"/>
      <c r="M13" s="32"/>
    </row>
    <row r="14" spans="2:13" s="64" customFormat="1" ht="25.5" x14ac:dyDescent="0.2">
      <c r="B14" s="111" t="str">
        <f>CONCATENATE("1.",Prüfkriterien_1[[#This Row],[Hilfsspalte_Num]])</f>
        <v>1.5</v>
      </c>
      <c r="C14" s="46">
        <f>ROW()-ROW(Prüfkriterien_1[[#Headers],[Hilfsspalte_Kom]])</f>
        <v>5</v>
      </c>
      <c r="D14" s="91">
        <f>(Prüfkriterien_1[Hilfsspalte_Num]+10)/10</f>
        <v>1.5</v>
      </c>
      <c r="E14" s="48" t="s">
        <v>95</v>
      </c>
      <c r="F14" s="49" t="s">
        <v>230</v>
      </c>
      <c r="G14" s="32"/>
      <c r="H14" s="33"/>
      <c r="I14" s="39"/>
      <c r="J14" s="39"/>
      <c r="K14" s="39"/>
      <c r="L14" s="39"/>
      <c r="M14" s="34"/>
    </row>
    <row r="15" spans="2:13" s="64" customFormat="1" ht="51" x14ac:dyDescent="0.2">
      <c r="B15" s="111" t="str">
        <f>CONCATENATE("1.",Prüfkriterien_1[[#This Row],[Hilfsspalte_Num]])</f>
        <v>1.6</v>
      </c>
      <c r="C15" s="46">
        <f>ROW()-ROW(Prüfkriterien_1[[#Headers],[Hilfsspalte_Kom]])</f>
        <v>6</v>
      </c>
      <c r="D15" s="91">
        <f>(Prüfkriterien_1[Hilfsspalte_Num]+10)/10</f>
        <v>1.6</v>
      </c>
      <c r="E15" s="48" t="s">
        <v>95</v>
      </c>
      <c r="F15" s="49" t="s">
        <v>231</v>
      </c>
      <c r="G15" s="32"/>
      <c r="H15" s="33"/>
      <c r="I15" s="39"/>
      <c r="J15" s="39"/>
      <c r="K15" s="39"/>
      <c r="L15" s="39"/>
      <c r="M15" s="34"/>
    </row>
    <row r="16" spans="2:13" s="64" customFormat="1" ht="38.25" x14ac:dyDescent="0.2">
      <c r="B16" s="111" t="str">
        <f>CONCATENATE("1.",Prüfkriterien_1[[#This Row],[Hilfsspalte_Num]])</f>
        <v>1.7</v>
      </c>
      <c r="C16" s="46">
        <f>ROW()-ROW(Prüfkriterien_1[[#Headers],[Hilfsspalte_Kom]])</f>
        <v>7</v>
      </c>
      <c r="D16" s="91">
        <f>(Prüfkriterien_1[Hilfsspalte_Num]+10)/10</f>
        <v>1.7</v>
      </c>
      <c r="E16" s="48" t="s">
        <v>95</v>
      </c>
      <c r="F16" s="49" t="s">
        <v>232</v>
      </c>
      <c r="G16" s="32"/>
      <c r="H16" s="33"/>
      <c r="I16" s="39"/>
      <c r="J16" s="39"/>
      <c r="K16" s="39"/>
      <c r="L16" s="39"/>
      <c r="M16" s="34"/>
    </row>
    <row r="17" spans="2:13" s="64" customFormat="1" ht="25.5" x14ac:dyDescent="0.2">
      <c r="B17" s="68" t="str">
        <f>CONCATENATE("1.",Prüfkriterien_1[[#This Row],[Hilfsspalte_Num]])</f>
        <v>1.8</v>
      </c>
      <c r="C17" s="69">
        <f>ROW()-ROW(Prüfkriterien_1[[#Headers],[Hilfsspalte_Kom]])</f>
        <v>8</v>
      </c>
      <c r="D17" s="70">
        <f>(Prüfkriterien_1[Hilfsspalte_Num]+10)/10</f>
        <v>1.8</v>
      </c>
      <c r="E17" s="71" t="s">
        <v>90</v>
      </c>
      <c r="F17" s="49" t="s">
        <v>139</v>
      </c>
      <c r="G17" s="73"/>
      <c r="H17" s="74"/>
      <c r="I17" s="75"/>
      <c r="J17" s="75"/>
      <c r="K17" s="75"/>
      <c r="L17" s="75"/>
      <c r="M17" s="76"/>
    </row>
    <row r="18" spans="2:13" s="64" customFormat="1" ht="108.75" customHeight="1" x14ac:dyDescent="0.2">
      <c r="B18" s="119" t="str">
        <f>CONCATENATE("1.",Prüfkriterien_1[[#This Row],[Hilfsspalte_Num]])</f>
        <v>1.9</v>
      </c>
      <c r="C18" s="120">
        <f>ROW()-ROW(Prüfkriterien_1[[#Headers],[Hilfsspalte_Kom]])</f>
        <v>9</v>
      </c>
      <c r="D18" s="121">
        <f>(Prüfkriterien_1[Hilfsspalte_Num]+10)/10</f>
        <v>1.9</v>
      </c>
      <c r="E18" s="122" t="s">
        <v>90</v>
      </c>
      <c r="F18" s="123" t="s">
        <v>91</v>
      </c>
      <c r="G18" s="124" t="s">
        <v>243</v>
      </c>
      <c r="H18" s="125"/>
      <c r="I18" s="126"/>
      <c r="J18" s="126"/>
      <c r="K18" s="126"/>
      <c r="L18" s="126"/>
      <c r="M18" s="127"/>
    </row>
    <row r="19" spans="2:13" s="64" customFormat="1" ht="207.75" customHeight="1" x14ac:dyDescent="0.2">
      <c r="B19" s="68" t="str">
        <f>CONCATENATE("1.",Prüfkriterien_1[[#This Row],[Hilfsspalte_Num]])</f>
        <v>1.10</v>
      </c>
      <c r="C19" s="69">
        <f>ROW()-ROW(Prüfkriterien_1[[#Headers],[Hilfsspalte_Kom]])</f>
        <v>10</v>
      </c>
      <c r="D19" s="70">
        <f>(Prüfkriterien_1[Hilfsspalte_Num]+10)/10</f>
        <v>2</v>
      </c>
      <c r="E19" s="71" t="s">
        <v>90</v>
      </c>
      <c r="F19" s="72" t="s">
        <v>92</v>
      </c>
      <c r="G19" s="73" t="s">
        <v>93</v>
      </c>
      <c r="H19" s="74"/>
      <c r="I19" s="75"/>
      <c r="J19" s="75"/>
      <c r="K19" s="75"/>
      <c r="L19" s="75"/>
      <c r="M19" s="76"/>
    </row>
    <row r="20" spans="2:13" s="64" customFormat="1" ht="63" customHeight="1" x14ac:dyDescent="0.2">
      <c r="B20" s="100" t="str">
        <f>CONCATENATE("1.",Prüfkriterien_1[[#This Row],[Hilfsspalte_Num]])</f>
        <v>1.11</v>
      </c>
      <c r="C20" s="95">
        <f>ROW()-ROW(Prüfkriterien_1[[#Headers],[Hilfsspalte_Kom]])</f>
        <v>11</v>
      </c>
      <c r="D20" s="101">
        <f>(Prüfkriterien_1[Hilfsspalte_Num]+10)/10</f>
        <v>2.1</v>
      </c>
      <c r="E20" s="104" t="s">
        <v>113</v>
      </c>
      <c r="F20" s="73" t="s">
        <v>106</v>
      </c>
      <c r="G20" s="73" t="s">
        <v>112</v>
      </c>
      <c r="H20" s="98"/>
      <c r="I20" s="103"/>
      <c r="J20" s="103"/>
      <c r="K20" s="103"/>
      <c r="L20" s="103"/>
      <c r="M20" s="99"/>
    </row>
    <row r="21" spans="2:13" s="64" customFormat="1" ht="104.25" customHeight="1" x14ac:dyDescent="0.2">
      <c r="B21" s="100" t="str">
        <f>CONCATENATE("1.",Prüfkriterien_1[[#This Row],[Hilfsspalte_Num]])</f>
        <v>1.12</v>
      </c>
      <c r="C21" s="95">
        <f>ROW()-ROW(Prüfkriterien_1[[#Headers],[Hilfsspalte_Kom]])</f>
        <v>12</v>
      </c>
      <c r="D21" s="101">
        <f>(Prüfkriterien_1[Hilfsspalte_Num]+10)/10</f>
        <v>2.2000000000000002</v>
      </c>
      <c r="E21" s="109" t="s">
        <v>113</v>
      </c>
      <c r="F21" s="73" t="s">
        <v>107</v>
      </c>
      <c r="G21" s="73" t="s">
        <v>114</v>
      </c>
      <c r="H21" s="98"/>
      <c r="I21" s="103" t="s">
        <v>43</v>
      </c>
      <c r="J21" s="103" t="s">
        <v>43</v>
      </c>
      <c r="K21" s="103"/>
      <c r="L21" s="103"/>
      <c r="M21" s="99"/>
    </row>
    <row r="22" spans="2:13" x14ac:dyDescent="0.2">
      <c r="B22" s="196" t="s">
        <v>94</v>
      </c>
      <c r="C22" s="196"/>
      <c r="D22" s="196"/>
      <c r="E22" s="196"/>
      <c r="F22" s="196"/>
      <c r="G22" s="196"/>
      <c r="H22" s="196"/>
      <c r="I22" s="196"/>
      <c r="J22" s="196"/>
      <c r="K22" s="196"/>
      <c r="L22" s="196"/>
      <c r="M22" s="196"/>
    </row>
    <row r="23" spans="2:13" s="53" customFormat="1" hidden="1" x14ac:dyDescent="0.2">
      <c r="B23" s="45" t="s">
        <v>46</v>
      </c>
      <c r="C23" s="46" t="s">
        <v>47</v>
      </c>
      <c r="D23" s="46" t="s">
        <v>48</v>
      </c>
      <c r="E23" s="31" t="s">
        <v>49</v>
      </c>
      <c r="F23" s="32" t="s">
        <v>50</v>
      </c>
      <c r="G23" s="32" t="s">
        <v>53</v>
      </c>
      <c r="H23" s="33" t="s">
        <v>54</v>
      </c>
      <c r="I23" s="33" t="s">
        <v>55</v>
      </c>
      <c r="J23" s="33" t="s">
        <v>56</v>
      </c>
      <c r="K23" s="33" t="s">
        <v>57</v>
      </c>
      <c r="L23" s="33" t="s">
        <v>58</v>
      </c>
      <c r="M23" s="34" t="s">
        <v>59</v>
      </c>
    </row>
    <row r="24" spans="2:13" s="53" customFormat="1" ht="134.25" customHeight="1" x14ac:dyDescent="0.2">
      <c r="B24" s="128" t="str">
        <f>CONCATENATE("2.",Prüfkriterien_2[[#This Row],[Spalte2]])</f>
        <v>2.1</v>
      </c>
      <c r="C24" s="129">
        <f>ROW()-ROW(Prüfkriterien_2[[#Headers],[Spalte3]])</f>
        <v>1</v>
      </c>
      <c r="D24" s="130">
        <f>(Prüfkriterien_2[[#This Row],[Spalte2]]+20)/10</f>
        <v>2.1</v>
      </c>
      <c r="E24" s="131" t="s">
        <v>227</v>
      </c>
      <c r="F24" s="124" t="s">
        <v>228</v>
      </c>
      <c r="G24" s="124" t="s">
        <v>261</v>
      </c>
      <c r="H24" s="132"/>
      <c r="I24" s="132"/>
      <c r="J24" s="132"/>
      <c r="K24" s="132"/>
      <c r="L24" s="132"/>
      <c r="M24" s="133"/>
    </row>
    <row r="25" spans="2:13" s="53" customFormat="1" ht="278.25" customHeight="1" x14ac:dyDescent="0.2">
      <c r="B25" s="90" t="str">
        <f>CONCATENATE("2.",Prüfkriterien_2[[#This Row],[Spalte2]])</f>
        <v>2.2</v>
      </c>
      <c r="C25" s="46">
        <f>ROW()-ROW(Prüfkriterien_2[[#Headers],[Spalte3]])</f>
        <v>2</v>
      </c>
      <c r="D25" s="91">
        <f>(Prüfkriterien_2[[#This Row],[Spalte2]]+20)/10</f>
        <v>2.2000000000000002</v>
      </c>
      <c r="E25" s="31" t="s">
        <v>96</v>
      </c>
      <c r="F25" s="32" t="s">
        <v>97</v>
      </c>
      <c r="G25" s="32" t="s">
        <v>193</v>
      </c>
      <c r="H25" s="74"/>
      <c r="I25" s="74"/>
      <c r="J25" s="74"/>
      <c r="K25" s="74"/>
      <c r="L25" s="74"/>
      <c r="M25" s="76"/>
    </row>
    <row r="26" spans="2:13" s="53" customFormat="1" ht="89.25" x14ac:dyDescent="0.2">
      <c r="B26" s="90" t="str">
        <f>CONCATENATE("2.",Prüfkriterien_2[[#This Row],[Spalte2]])</f>
        <v>2.3</v>
      </c>
      <c r="C26" s="46">
        <f>ROW()-ROW(Prüfkriterien_2[[#Headers],[Spalte3]])</f>
        <v>3</v>
      </c>
      <c r="D26" s="91">
        <f>(Prüfkriterien_2[[#This Row],[Spalte2]]+20)/10</f>
        <v>2.2999999999999998</v>
      </c>
      <c r="E26" s="31" t="s">
        <v>96</v>
      </c>
      <c r="F26" s="32" t="s">
        <v>276</v>
      </c>
      <c r="G26" s="32" t="s">
        <v>194</v>
      </c>
      <c r="H26" s="74"/>
      <c r="I26" s="74"/>
      <c r="J26" s="74"/>
      <c r="K26" s="74"/>
      <c r="L26" s="74"/>
      <c r="M26" s="76"/>
    </row>
    <row r="27" spans="2:13" s="53" customFormat="1" ht="144.75" customHeight="1" x14ac:dyDescent="0.2">
      <c r="B27" s="45" t="str">
        <f>CONCATENATE("2.",Prüfkriterien_2[[#This Row],[Spalte2]])</f>
        <v>2.4</v>
      </c>
      <c r="C27" s="46">
        <f>ROW()-ROW(Prüfkriterien_2[[#Headers],[Spalte3]])</f>
        <v>4</v>
      </c>
      <c r="D27" s="46">
        <f>(Prüfkriterien_2[[#This Row],[Spalte2]]+20)/10</f>
        <v>2.4</v>
      </c>
      <c r="E27" s="31" t="s">
        <v>98</v>
      </c>
      <c r="F27" s="32" t="s">
        <v>99</v>
      </c>
      <c r="G27" s="32" t="s">
        <v>195</v>
      </c>
      <c r="H27" s="33"/>
      <c r="I27" s="33"/>
      <c r="J27" s="33"/>
      <c r="K27" s="33"/>
      <c r="L27" s="33"/>
      <c r="M27" s="34"/>
    </row>
    <row r="28" spans="2:13" s="53" customFormat="1" ht="66.75" customHeight="1" x14ac:dyDescent="0.2">
      <c r="B28" s="45" t="str">
        <f>CONCATENATE("2.",Prüfkriterien_2[[#This Row],[Spalte2]])</f>
        <v>2.5</v>
      </c>
      <c r="C28" s="46">
        <f>ROW()-ROW(Prüfkriterien_2[[#Headers],[Spalte3]])</f>
        <v>5</v>
      </c>
      <c r="D28" s="46">
        <f>(Prüfkriterien_2[[#This Row],[Spalte2]]+20)/10</f>
        <v>2.5</v>
      </c>
      <c r="E28" s="31" t="s">
        <v>100</v>
      </c>
      <c r="F28" s="32" t="s">
        <v>277</v>
      </c>
      <c r="G28" s="32" t="s">
        <v>101</v>
      </c>
      <c r="H28" s="33"/>
      <c r="I28" s="33"/>
      <c r="J28" s="33"/>
      <c r="K28" s="33"/>
      <c r="L28" s="33"/>
      <c r="M28" s="34"/>
    </row>
    <row r="29" spans="2:13" s="53" customFormat="1" ht="40.5" customHeight="1" x14ac:dyDescent="0.2">
      <c r="B29" s="90" t="str">
        <f>CONCATENATE("2.",Prüfkriterien_2[[#This Row],[Spalte2]])</f>
        <v>2.6</v>
      </c>
      <c r="C29" s="46">
        <f>ROW()-ROW(Prüfkriterien_2[[#Headers],[Spalte3]])</f>
        <v>6</v>
      </c>
      <c r="D29" s="91">
        <f>(Prüfkriterien_2[[#This Row],[Spalte2]]+20)/10</f>
        <v>2.6</v>
      </c>
      <c r="E29" s="31" t="s">
        <v>100</v>
      </c>
      <c r="F29" s="32" t="s">
        <v>278</v>
      </c>
      <c r="G29" s="32" t="s">
        <v>102</v>
      </c>
      <c r="H29" s="74"/>
      <c r="I29" s="74"/>
      <c r="J29" s="74"/>
      <c r="K29" s="74"/>
      <c r="L29" s="74"/>
      <c r="M29" s="76"/>
    </row>
    <row r="30" spans="2:13" s="53" customFormat="1" ht="78" customHeight="1" x14ac:dyDescent="0.2">
      <c r="B30" s="128" t="str">
        <f>CONCATENATE("2.",Prüfkriterien_2[[#This Row],[Spalte2]])</f>
        <v>2.7</v>
      </c>
      <c r="C30" s="129">
        <f>ROW()-ROW(Prüfkriterien_2[[#Headers],[Spalte3]])</f>
        <v>7</v>
      </c>
      <c r="D30" s="129">
        <f>(Prüfkriterien_2[[#This Row],[Spalte2]]+20)/10</f>
        <v>2.7</v>
      </c>
      <c r="E30" s="131" t="s">
        <v>100</v>
      </c>
      <c r="F30" s="124" t="s">
        <v>103</v>
      </c>
      <c r="G30" s="124"/>
      <c r="H30" s="132"/>
      <c r="I30" s="132"/>
      <c r="J30" s="132"/>
      <c r="K30" s="132"/>
      <c r="L30" s="132"/>
      <c r="M30" s="133"/>
    </row>
    <row r="31" spans="2:13" x14ac:dyDescent="0.2">
      <c r="B31" s="178" t="s">
        <v>104</v>
      </c>
      <c r="C31" s="179"/>
      <c r="D31" s="179"/>
      <c r="E31" s="179"/>
      <c r="F31" s="179"/>
      <c r="G31" s="179"/>
      <c r="H31" s="179"/>
      <c r="I31" s="179"/>
      <c r="J31" s="179"/>
      <c r="K31" s="179"/>
      <c r="L31" s="179"/>
      <c r="M31" s="180"/>
    </row>
    <row r="32" spans="2:13" s="53" customFormat="1" hidden="1" x14ac:dyDescent="0.2">
      <c r="B32" s="45" t="s">
        <v>46</v>
      </c>
      <c r="C32" s="46" t="s">
        <v>47</v>
      </c>
      <c r="D32" s="46" t="s">
        <v>48</v>
      </c>
      <c r="E32" s="31" t="s">
        <v>49</v>
      </c>
      <c r="F32" s="32" t="s">
        <v>50</v>
      </c>
      <c r="G32" s="32" t="s">
        <v>53</v>
      </c>
      <c r="H32" s="33" t="s">
        <v>54</v>
      </c>
      <c r="I32" s="33" t="s">
        <v>55</v>
      </c>
      <c r="J32" s="33" t="s">
        <v>56</v>
      </c>
      <c r="K32" s="33" t="s">
        <v>57</v>
      </c>
      <c r="L32" s="33" t="s">
        <v>58</v>
      </c>
      <c r="M32" s="34" t="s">
        <v>59</v>
      </c>
    </row>
    <row r="33" spans="2:13" s="53" customFormat="1" ht="63.75" x14ac:dyDescent="0.2">
      <c r="B33" s="45" t="str">
        <f>CONCATENATE("3.",Prüfkriterien_3[[#This Row],[Spalte2]])</f>
        <v>3.1</v>
      </c>
      <c r="C33" s="46">
        <f>ROW()-ROW(Prüfkriterien_3[[#Headers],[Spalte3]])</f>
        <v>1</v>
      </c>
      <c r="D33" s="46">
        <f>(Prüfkriterien_3[[#This Row],[Spalte2]]+30)/10</f>
        <v>3.1</v>
      </c>
      <c r="E33" s="31" t="s">
        <v>105</v>
      </c>
      <c r="F33" s="32" t="s">
        <v>108</v>
      </c>
      <c r="G33" s="32" t="s">
        <v>109</v>
      </c>
      <c r="H33" s="33"/>
      <c r="I33" s="33" t="s">
        <v>43</v>
      </c>
      <c r="J33" s="33" t="s">
        <v>43</v>
      </c>
      <c r="K33" s="33"/>
      <c r="L33" s="33"/>
      <c r="M33" s="34"/>
    </row>
    <row r="34" spans="2:13" s="53" customFormat="1" ht="153" x14ac:dyDescent="0.2">
      <c r="B34" s="90" t="str">
        <f>CONCATENATE("3.",Prüfkriterien_3[[#This Row],[Spalte2]])</f>
        <v>3.2</v>
      </c>
      <c r="C34" s="69">
        <f>ROW()-ROW(Prüfkriterien_3[[#Headers],[Spalte3]])</f>
        <v>2</v>
      </c>
      <c r="D34" s="69">
        <f>(Prüfkriterien_3[[#This Row],[Spalte2]]+30)/10</f>
        <v>3.2</v>
      </c>
      <c r="E34" s="92" t="s">
        <v>105</v>
      </c>
      <c r="F34" s="32" t="s">
        <v>196</v>
      </c>
      <c r="G34" s="32" t="s">
        <v>279</v>
      </c>
      <c r="H34" s="74"/>
      <c r="I34" s="74" t="s">
        <v>43</v>
      </c>
      <c r="J34" s="74" t="s">
        <v>43</v>
      </c>
      <c r="K34" s="74"/>
      <c r="L34" s="74"/>
      <c r="M34" s="76"/>
    </row>
    <row r="35" spans="2:13" s="53" customFormat="1" ht="51" x14ac:dyDescent="0.2">
      <c r="B35" s="90" t="str">
        <f>CONCATENATE("3.",Prüfkriterien_3[[#This Row],[Spalte2]])</f>
        <v>3.3</v>
      </c>
      <c r="C35" s="69">
        <f>ROW()-ROW(Prüfkriterien_3[[#Headers],[Spalte3]])</f>
        <v>3</v>
      </c>
      <c r="D35" s="69">
        <f>(Prüfkriterien_3[[#This Row],[Spalte2]]+30)/10</f>
        <v>3.3</v>
      </c>
      <c r="E35" s="31" t="s">
        <v>105</v>
      </c>
      <c r="F35" s="73" t="s">
        <v>110</v>
      </c>
      <c r="G35" s="32" t="s">
        <v>111</v>
      </c>
      <c r="H35" s="74"/>
      <c r="I35" s="74" t="s">
        <v>43</v>
      </c>
      <c r="J35" s="74" t="s">
        <v>43</v>
      </c>
      <c r="K35" s="74"/>
      <c r="L35" s="74"/>
      <c r="M35" s="76"/>
    </row>
    <row r="36" spans="2:13" s="53" customFormat="1" hidden="1" x14ac:dyDescent="0.2">
      <c r="B36" s="56" t="str">
        <f>CONCATENATE("3.",Prüfkriterien_3[[#This Row],[Spalte2]])</f>
        <v>3.4</v>
      </c>
      <c r="C36" s="57">
        <f>ROW()-ROW(Prüfkriterien_3[[#Headers],[Spalte3]])</f>
        <v>4</v>
      </c>
      <c r="D36" s="57">
        <f>(Prüfkriterien_3[[#This Row],[Spalte2]]+30)/10</f>
        <v>3.4</v>
      </c>
      <c r="E36" s="58"/>
      <c r="F36" s="59"/>
      <c r="G36" s="59"/>
      <c r="H36" s="60"/>
      <c r="I36" s="60"/>
      <c r="J36" s="60"/>
      <c r="K36" s="60"/>
      <c r="L36" s="60"/>
      <c r="M36" s="61"/>
    </row>
    <row r="37" spans="2:13" s="53" customFormat="1" hidden="1" x14ac:dyDescent="0.2">
      <c r="B37" s="56" t="str">
        <f>CONCATENATE("3.",Prüfkriterien_3[[#This Row],[Spalte2]])</f>
        <v>3.5</v>
      </c>
      <c r="C37" s="57">
        <f>ROW()-ROW(Prüfkriterien_3[[#Headers],[Spalte3]])</f>
        <v>5</v>
      </c>
      <c r="D37" s="57">
        <f>(Prüfkriterien_3[[#This Row],[Spalte2]]+30)/10</f>
        <v>3.5</v>
      </c>
      <c r="E37" s="58"/>
      <c r="F37" s="59"/>
      <c r="G37" s="59"/>
      <c r="H37" s="60"/>
      <c r="I37" s="60"/>
      <c r="J37" s="60"/>
      <c r="K37" s="60"/>
      <c r="L37" s="60"/>
      <c r="M37" s="61"/>
    </row>
    <row r="38" spans="2:13" x14ac:dyDescent="0.2">
      <c r="B38" s="178" t="s">
        <v>115</v>
      </c>
      <c r="C38" s="179"/>
      <c r="D38" s="179"/>
      <c r="E38" s="179"/>
      <c r="F38" s="179"/>
      <c r="G38" s="179"/>
      <c r="H38" s="179"/>
      <c r="I38" s="179"/>
      <c r="J38" s="179"/>
      <c r="K38" s="179"/>
      <c r="L38" s="179"/>
      <c r="M38" s="180"/>
    </row>
    <row r="39" spans="2:13" s="47" customFormat="1" hidden="1" x14ac:dyDescent="0.2">
      <c r="B39" s="45" t="s">
        <v>46</v>
      </c>
      <c r="C39" s="46" t="s">
        <v>47</v>
      </c>
      <c r="D39" s="46" t="s">
        <v>48</v>
      </c>
      <c r="E39" s="31" t="s">
        <v>49</v>
      </c>
      <c r="F39" s="32" t="s">
        <v>50</v>
      </c>
      <c r="G39" s="32" t="s">
        <v>53</v>
      </c>
      <c r="H39" s="33" t="s">
        <v>54</v>
      </c>
      <c r="I39" s="33" t="s">
        <v>55</v>
      </c>
      <c r="J39" s="33" t="s">
        <v>56</v>
      </c>
      <c r="K39" s="33" t="s">
        <v>57</v>
      </c>
      <c r="L39" s="33" t="s">
        <v>58</v>
      </c>
      <c r="M39" s="34" t="s">
        <v>59</v>
      </c>
    </row>
    <row r="40" spans="2:13" s="47" customFormat="1" ht="25.5" x14ac:dyDescent="0.2">
      <c r="B40" s="45" t="str">
        <f>CONCATENATE("4.",Prüfkriterien_4[[#This Row],[Spalte2]])</f>
        <v>4.1</v>
      </c>
      <c r="C40" s="46">
        <f>ROW()-ROW(Prüfkriterien_4[[#Headers],[Spalte3]])</f>
        <v>1</v>
      </c>
      <c r="D40" s="46">
        <f>(Prüfkriterien_4[Spalte2]+40)/10</f>
        <v>4.0999999999999996</v>
      </c>
      <c r="E40" s="93" t="s">
        <v>117</v>
      </c>
      <c r="F40" s="92" t="s">
        <v>116</v>
      </c>
      <c r="G40" s="32" t="s">
        <v>184</v>
      </c>
      <c r="H40" s="33"/>
      <c r="I40" s="33" t="s">
        <v>43</v>
      </c>
      <c r="J40" s="33" t="s">
        <v>43</v>
      </c>
      <c r="K40" s="33"/>
      <c r="L40" s="33"/>
      <c r="M40" s="34"/>
    </row>
    <row r="41" spans="2:13" s="47" customFormat="1" ht="216.75" x14ac:dyDescent="0.2">
      <c r="B41" s="90" t="str">
        <f>CONCATENATE("4.",Prüfkriterien_4[[#This Row],[Spalte2]])</f>
        <v>4.2</v>
      </c>
      <c r="C41" s="69">
        <f>ROW()-ROW(Prüfkriterien_4[[#Headers],[Spalte3]])</f>
        <v>2</v>
      </c>
      <c r="D41" s="69">
        <f>(Prüfkriterien_4[Spalte2]+40)/10</f>
        <v>4.2</v>
      </c>
      <c r="E41" s="92" t="s">
        <v>118</v>
      </c>
      <c r="F41" s="32" t="s">
        <v>185</v>
      </c>
      <c r="G41" s="32" t="s">
        <v>197</v>
      </c>
      <c r="H41" s="74"/>
      <c r="I41" s="74" t="s">
        <v>43</v>
      </c>
      <c r="J41" s="74" t="s">
        <v>43</v>
      </c>
      <c r="K41" s="74"/>
      <c r="L41" s="74"/>
      <c r="M41" s="76"/>
    </row>
    <row r="42" spans="2:13" s="47" customFormat="1" ht="38.25" x14ac:dyDescent="0.2">
      <c r="B42" s="90" t="str">
        <f>CONCATENATE("4.",Prüfkriterien_4[[#This Row],[Spalte2]])</f>
        <v>4.3</v>
      </c>
      <c r="C42" s="69">
        <f>ROW()-ROW(Prüfkriterien_4[[#Headers],[Spalte3]])</f>
        <v>3</v>
      </c>
      <c r="D42" s="69">
        <f>(Prüfkriterien_4[Spalte2]+40)/10</f>
        <v>4.3</v>
      </c>
      <c r="E42" s="92" t="s">
        <v>119</v>
      </c>
      <c r="F42" s="32" t="s">
        <v>198</v>
      </c>
      <c r="G42" s="32" t="s">
        <v>199</v>
      </c>
      <c r="H42" s="74"/>
      <c r="I42" s="74"/>
      <c r="J42" s="74"/>
      <c r="K42" s="74"/>
      <c r="L42" s="74"/>
      <c r="M42" s="76"/>
    </row>
    <row r="43" spans="2:13" s="47" customFormat="1" ht="76.5" x14ac:dyDescent="0.2">
      <c r="B43" s="90" t="str">
        <f>CONCATENATE("4.",Prüfkriterien_4[[#This Row],[Spalte2]])</f>
        <v>4.4</v>
      </c>
      <c r="C43" s="69">
        <f>ROW()-ROW(Prüfkriterien_4[[#Headers],[Spalte3]])</f>
        <v>4</v>
      </c>
      <c r="D43" s="69">
        <f>(Prüfkriterien_4[Spalte2]+40)/10</f>
        <v>4.4000000000000004</v>
      </c>
      <c r="E43" s="92" t="s">
        <v>119</v>
      </c>
      <c r="F43" s="32" t="s">
        <v>214</v>
      </c>
      <c r="G43" s="73"/>
      <c r="H43" s="74"/>
      <c r="I43" s="74"/>
      <c r="J43" s="74"/>
      <c r="K43" s="74"/>
      <c r="L43" s="74"/>
      <c r="M43" s="76"/>
    </row>
    <row r="44" spans="2:13" s="47" customFormat="1" ht="30" customHeight="1" x14ac:dyDescent="0.2">
      <c r="B44" s="134" t="str">
        <f>CONCATENATE("4.",Prüfkriterien_4[[#This Row],[Spalte2]])</f>
        <v>4.5</v>
      </c>
      <c r="C44" s="135">
        <f>ROW()-ROW(Prüfkriterien_4[[#Headers],[Spalte3]])</f>
        <v>5</v>
      </c>
      <c r="D44" s="135">
        <f>(Prüfkriterien_4[Spalte2]+40)/10</f>
        <v>4.5</v>
      </c>
      <c r="E44" s="131" t="s">
        <v>122</v>
      </c>
      <c r="F44" s="136" t="s">
        <v>120</v>
      </c>
      <c r="G44" s="136" t="s">
        <v>121</v>
      </c>
      <c r="H44" s="137"/>
      <c r="I44" s="137" t="s">
        <v>43</v>
      </c>
      <c r="J44" s="137" t="s">
        <v>43</v>
      </c>
      <c r="K44" s="137"/>
      <c r="L44" s="137"/>
      <c r="M44" s="138"/>
    </row>
    <row r="45" spans="2:13" s="47" customFormat="1" ht="77.25" customHeight="1" x14ac:dyDescent="0.2">
      <c r="B45" s="56" t="str">
        <f>CONCATENATE("4.",Prüfkriterien_4[[#This Row],[Spalte2]])</f>
        <v>4.6</v>
      </c>
      <c r="C45" s="57">
        <f>ROW()-ROW(Prüfkriterien_4[[#Headers],[Spalte3]])</f>
        <v>6</v>
      </c>
      <c r="D45" s="57">
        <f>(Prüfkriterien_4[Spalte2]+40)/10</f>
        <v>4.5999999999999996</v>
      </c>
      <c r="E45" s="31" t="s">
        <v>122</v>
      </c>
      <c r="F45" s="32" t="s">
        <v>255</v>
      </c>
      <c r="G45" s="32" t="s">
        <v>283</v>
      </c>
      <c r="H45" s="60"/>
      <c r="I45" s="60" t="s">
        <v>43</v>
      </c>
      <c r="J45" s="60" t="s">
        <v>43</v>
      </c>
      <c r="K45" s="60"/>
      <c r="L45" s="60"/>
      <c r="M45" s="61"/>
    </row>
    <row r="46" spans="2:13" s="47" customFormat="1" ht="92.25" customHeight="1" x14ac:dyDescent="0.2">
      <c r="B46" s="90" t="str">
        <f>CONCATENATE("4.",Prüfkriterien_4[[#This Row],[Spalte2]])</f>
        <v>4.7</v>
      </c>
      <c r="C46" s="69">
        <f>ROW()-ROW(Prüfkriterien_4[[#Headers],[Spalte3]])</f>
        <v>7</v>
      </c>
      <c r="D46" s="69">
        <f>(Prüfkriterien_4[Spalte2]+40)/10</f>
        <v>4.7</v>
      </c>
      <c r="E46" s="31" t="s">
        <v>122</v>
      </c>
      <c r="F46" s="73" t="s">
        <v>123</v>
      </c>
      <c r="G46" s="32" t="s">
        <v>291</v>
      </c>
      <c r="H46" s="74"/>
      <c r="I46" s="74"/>
      <c r="J46" s="74"/>
      <c r="K46" s="74"/>
      <c r="L46" s="74"/>
      <c r="M46" s="76"/>
    </row>
    <row r="47" spans="2:13" s="47" customFormat="1" ht="93" customHeight="1" x14ac:dyDescent="0.2">
      <c r="B47" s="90" t="str">
        <f>CONCATENATE("4.",Prüfkriterien_4[[#This Row],[Spalte2]])</f>
        <v>4.8</v>
      </c>
      <c r="C47" s="69">
        <f>ROW()-ROW(Prüfkriterien_4[[#Headers],[Spalte3]])</f>
        <v>8</v>
      </c>
      <c r="D47" s="69">
        <f>(Prüfkriterien_4[Spalte2]+40)/10</f>
        <v>4.8</v>
      </c>
      <c r="E47" s="92" t="s">
        <v>122</v>
      </c>
      <c r="F47" s="32" t="s">
        <v>124</v>
      </c>
      <c r="G47" s="32" t="s">
        <v>200</v>
      </c>
      <c r="H47" s="74"/>
      <c r="I47" s="74" t="s">
        <v>43</v>
      </c>
      <c r="J47" s="74" t="s">
        <v>43</v>
      </c>
      <c r="K47" s="74"/>
      <c r="L47" s="74"/>
      <c r="M47" s="76"/>
    </row>
    <row r="48" spans="2:13" s="47" customFormat="1" ht="25.5" x14ac:dyDescent="0.2">
      <c r="B48" s="90" t="str">
        <f>CONCATENATE("4.",Prüfkriterien_4[[#This Row],[Spalte2]])</f>
        <v>4.9</v>
      </c>
      <c r="C48" s="69">
        <f>ROW()-ROW(Prüfkriterien_4[[#Headers],[Spalte3]])</f>
        <v>9</v>
      </c>
      <c r="D48" s="69">
        <f>(Prüfkriterien_4[Spalte2]+40)/10</f>
        <v>4.9000000000000004</v>
      </c>
      <c r="E48" s="92" t="s">
        <v>122</v>
      </c>
      <c r="F48" s="32" t="s">
        <v>125</v>
      </c>
      <c r="G48" s="73" t="s">
        <v>126</v>
      </c>
      <c r="H48" s="74"/>
      <c r="I48" s="74"/>
      <c r="J48" s="74"/>
      <c r="K48" s="74"/>
      <c r="L48" s="74"/>
      <c r="M48" s="76"/>
    </row>
    <row r="49" spans="2:13" s="47" customFormat="1" ht="51" x14ac:dyDescent="0.2">
      <c r="B49" s="56" t="str">
        <f>CONCATENATE("4.",Prüfkriterien_4[[#This Row],[Spalte2]])</f>
        <v>4.10</v>
      </c>
      <c r="C49" s="57">
        <f>ROW()-ROW(Prüfkriterien_4[[#Headers],[Spalte3]])</f>
        <v>10</v>
      </c>
      <c r="D49" s="57">
        <f>(Prüfkriterien_4[Spalte2]+40)/10</f>
        <v>5</v>
      </c>
      <c r="E49" s="31" t="s">
        <v>128</v>
      </c>
      <c r="F49" s="32" t="s">
        <v>127</v>
      </c>
      <c r="G49" s="32" t="s">
        <v>129</v>
      </c>
      <c r="H49" s="60"/>
      <c r="I49" s="60"/>
      <c r="J49" s="60"/>
      <c r="K49" s="60"/>
      <c r="L49" s="60"/>
      <c r="M49" s="61"/>
    </row>
    <row r="50" spans="2:13" s="47" customFormat="1" ht="51" x14ac:dyDescent="0.2">
      <c r="B50" s="94" t="str">
        <f>CONCATENATE("4.",Prüfkriterien_4[[#This Row],[Spalte2]])</f>
        <v>4.11</v>
      </c>
      <c r="C50" s="95">
        <f>ROW()-ROW(Prüfkriterien_4[[#Headers],[Spalte3]])</f>
        <v>11</v>
      </c>
      <c r="D50" s="95">
        <f>(Prüfkriterien_4[Spalte2]+40)/10</f>
        <v>5.0999999999999996</v>
      </c>
      <c r="E50" s="96" t="s">
        <v>128</v>
      </c>
      <c r="F50" s="32" t="s">
        <v>201</v>
      </c>
      <c r="G50" s="32" t="s">
        <v>186</v>
      </c>
      <c r="H50" s="98"/>
      <c r="I50" s="98"/>
      <c r="J50" s="98"/>
      <c r="K50" s="98"/>
      <c r="L50" s="98"/>
      <c r="M50" s="99"/>
    </row>
    <row r="51" spans="2:13" s="47" customFormat="1" ht="253.5" customHeight="1" x14ac:dyDescent="0.2">
      <c r="B51" s="94" t="str">
        <f>CONCATENATE("4.",Prüfkriterien_4[[#This Row],[Spalte2]])</f>
        <v>4.12</v>
      </c>
      <c r="C51" s="95">
        <f>ROW()-ROW(Prüfkriterien_4[[#Headers],[Spalte3]])</f>
        <v>12</v>
      </c>
      <c r="D51" s="95">
        <f>(Prüfkriterien_4[Spalte2]+40)/10</f>
        <v>5.2</v>
      </c>
      <c r="E51" s="96" t="s">
        <v>128</v>
      </c>
      <c r="F51" s="97" t="s">
        <v>130</v>
      </c>
      <c r="G51" s="32" t="s">
        <v>187</v>
      </c>
      <c r="H51" s="98"/>
      <c r="I51" s="98"/>
      <c r="J51" s="98"/>
      <c r="K51" s="98"/>
      <c r="L51" s="98"/>
      <c r="M51" s="99"/>
    </row>
    <row r="52" spans="2:13" s="47" customFormat="1" ht="25.5" x14ac:dyDescent="0.2">
      <c r="B52" s="139" t="str">
        <f>CONCATENATE("4.",Prüfkriterien_4[[#This Row],[Spalte2]])</f>
        <v>4.13</v>
      </c>
      <c r="C52" s="140">
        <f>ROW()-ROW(Prüfkriterien_4[[#Headers],[Spalte3]])</f>
        <v>13</v>
      </c>
      <c r="D52" s="140">
        <f>(Prüfkriterien_4[Spalte2]+40)/10</f>
        <v>5.3</v>
      </c>
      <c r="E52" s="141" t="s">
        <v>128</v>
      </c>
      <c r="F52" s="142" t="s">
        <v>132</v>
      </c>
      <c r="G52" s="142" t="s">
        <v>131</v>
      </c>
      <c r="H52" s="143"/>
      <c r="I52" s="143"/>
      <c r="J52" s="143"/>
      <c r="K52" s="143"/>
      <c r="L52" s="143"/>
      <c r="M52" s="144"/>
    </row>
    <row r="53" spans="2:13" s="47" customFormat="1" ht="107.25" customHeight="1" x14ac:dyDescent="0.2">
      <c r="B53" s="94" t="str">
        <f>CONCATENATE("4.",Prüfkriterien_4[[#This Row],[Spalte2]])</f>
        <v>4.14</v>
      </c>
      <c r="C53" s="95">
        <f>ROW()-ROW(Prüfkriterien_4[[#Headers],[Spalte3]])</f>
        <v>14</v>
      </c>
      <c r="D53" s="95">
        <f>(Prüfkriterien_4[Spalte2]+40)/10</f>
        <v>5.4</v>
      </c>
      <c r="E53" s="48" t="s">
        <v>133</v>
      </c>
      <c r="F53" s="32" t="s">
        <v>285</v>
      </c>
      <c r="G53" s="32" t="s">
        <v>202</v>
      </c>
      <c r="H53" s="98"/>
      <c r="I53" s="98" t="s">
        <v>43</v>
      </c>
      <c r="J53" s="98" t="s">
        <v>43</v>
      </c>
      <c r="K53" s="98"/>
      <c r="L53" s="98"/>
      <c r="M53" s="99"/>
    </row>
    <row r="54" spans="2:13" s="47" customFormat="1" ht="107.25" customHeight="1" x14ac:dyDescent="0.2">
      <c r="B54" s="45" t="str">
        <f>CONCATENATE("4.",Prüfkriterien_4[[#This Row],[Spalte2]])</f>
        <v>4.15</v>
      </c>
      <c r="C54" s="46">
        <f>ROW()-ROW(Prüfkriterien_4[[#Headers],[Spalte3]])</f>
        <v>15</v>
      </c>
      <c r="D54" s="46">
        <f>(Prüfkriterien_4[Spalte2]+40)/10</f>
        <v>5.5</v>
      </c>
      <c r="E54" s="31"/>
      <c r="F54" s="32" t="s">
        <v>134</v>
      </c>
      <c r="G54" s="32" t="s">
        <v>262</v>
      </c>
      <c r="H54" s="33"/>
      <c r="I54" s="33"/>
      <c r="J54" s="33"/>
      <c r="K54" s="33"/>
      <c r="L54" s="33"/>
      <c r="M54" s="34"/>
    </row>
    <row r="55" spans="2:13" s="47" customFormat="1" ht="90" customHeight="1" x14ac:dyDescent="0.2">
      <c r="B55" s="94" t="str">
        <f>CONCATENATE("4.",Prüfkriterien_4[[#This Row],[Spalte2]])</f>
        <v>4.16</v>
      </c>
      <c r="C55" s="95">
        <f>ROW()-ROW(Prüfkriterien_4[[#Headers],[Spalte3]])</f>
        <v>16</v>
      </c>
      <c r="D55" s="95">
        <f>(Prüfkriterien_4[Spalte2]+40)/10</f>
        <v>5.6</v>
      </c>
      <c r="E55" s="102" t="s">
        <v>133</v>
      </c>
      <c r="F55" s="32" t="s">
        <v>263</v>
      </c>
      <c r="G55" s="32" t="s">
        <v>284</v>
      </c>
      <c r="H55" s="98"/>
      <c r="I55" s="98"/>
      <c r="J55" s="98"/>
      <c r="K55" s="98"/>
      <c r="L55" s="98"/>
      <c r="M55" s="99"/>
    </row>
    <row r="56" spans="2:13" s="47" customFormat="1" ht="56.25" customHeight="1" x14ac:dyDescent="0.2">
      <c r="B56" s="45" t="str">
        <f>CONCATENATE("4.",Prüfkriterien_4[[#This Row],[Spalte2]])</f>
        <v>4.17</v>
      </c>
      <c r="C56" s="46">
        <f>ROW()-ROW(Prüfkriterien_4[[#Headers],[Spalte3]])</f>
        <v>17</v>
      </c>
      <c r="D56" s="46">
        <f>(Prüfkriterien_4[Spalte2]+40)/10</f>
        <v>5.7</v>
      </c>
      <c r="E56" s="31" t="s">
        <v>133</v>
      </c>
      <c r="F56" s="32" t="s">
        <v>264</v>
      </c>
      <c r="G56" s="32"/>
      <c r="H56" s="33"/>
      <c r="I56" s="33"/>
      <c r="J56" s="33"/>
      <c r="K56" s="33"/>
      <c r="L56" s="33"/>
      <c r="M56" s="34"/>
    </row>
    <row r="57" spans="2:13" s="47" customFormat="1" ht="56.25" customHeight="1" x14ac:dyDescent="0.2">
      <c r="B57" s="45" t="str">
        <f>CONCATENATE("4.",Prüfkriterien_4[[#This Row],[Spalte2]])</f>
        <v>4.18</v>
      </c>
      <c r="C57" s="46">
        <f>ROW()-ROW(Prüfkriterien_4[[#Headers],[Spalte3]])</f>
        <v>18</v>
      </c>
      <c r="D57" s="46">
        <f>(Prüfkriterien_4[Spalte2]+40)/10</f>
        <v>5.8</v>
      </c>
      <c r="E57" s="31" t="s">
        <v>133</v>
      </c>
      <c r="F57" s="32" t="s">
        <v>265</v>
      </c>
      <c r="G57" s="32" t="s">
        <v>266</v>
      </c>
      <c r="H57" s="33"/>
      <c r="I57" s="33"/>
      <c r="J57" s="33"/>
      <c r="K57" s="33"/>
      <c r="L57" s="33"/>
      <c r="M57" s="34"/>
    </row>
    <row r="58" spans="2:13" s="47" customFormat="1" ht="178.5" customHeight="1" x14ac:dyDescent="0.2">
      <c r="B58" s="94" t="str">
        <f>CONCATENATE("4.",Prüfkriterien_4[[#This Row],[Spalte2]])</f>
        <v>4.19</v>
      </c>
      <c r="C58" s="95">
        <f>ROW()-ROW(Prüfkriterien_4[[#Headers],[Spalte3]])</f>
        <v>19</v>
      </c>
      <c r="D58" s="95">
        <f>(Prüfkriterien_4[Spalte2]+40)/10</f>
        <v>5.9</v>
      </c>
      <c r="E58" s="96" t="s">
        <v>133</v>
      </c>
      <c r="F58" s="97" t="s">
        <v>135</v>
      </c>
      <c r="G58" s="32" t="s">
        <v>203</v>
      </c>
      <c r="H58" s="98"/>
      <c r="I58" s="98" t="s">
        <v>43</v>
      </c>
      <c r="J58" s="98" t="s">
        <v>43</v>
      </c>
      <c r="K58" s="98"/>
      <c r="L58" s="98"/>
      <c r="M58" s="99"/>
    </row>
    <row r="59" spans="2:13" s="47" customFormat="1" ht="45" customHeight="1" x14ac:dyDescent="0.2">
      <c r="B59" s="139" t="str">
        <f>CONCATENATE("4.",Prüfkriterien_4[[#This Row],[Spalte2]])</f>
        <v>4.20</v>
      </c>
      <c r="C59" s="140">
        <f>ROW()-ROW(Prüfkriterien_4[[#Headers],[Spalte3]])</f>
        <v>20</v>
      </c>
      <c r="D59" s="140">
        <f>(Prüfkriterien_4[Spalte2]+40)/10</f>
        <v>6</v>
      </c>
      <c r="E59" s="141" t="s">
        <v>133</v>
      </c>
      <c r="F59" s="142" t="s">
        <v>136</v>
      </c>
      <c r="G59" s="142" t="s">
        <v>137</v>
      </c>
      <c r="H59" s="143"/>
      <c r="I59" s="143" t="s">
        <v>43</v>
      </c>
      <c r="J59" s="143" t="s">
        <v>43</v>
      </c>
      <c r="K59" s="143"/>
      <c r="L59" s="143"/>
      <c r="M59" s="144"/>
    </row>
    <row r="60" spans="2:13" s="47" customFormat="1" ht="138.75" customHeight="1" x14ac:dyDescent="0.2">
      <c r="B60" s="94" t="str">
        <f>CONCATENATE("4.",Prüfkriterien_4[[#This Row],[Spalte2]])</f>
        <v>4.21</v>
      </c>
      <c r="C60" s="95">
        <f>ROW()-ROW(Prüfkriterien_4[[#Headers],[Spalte3]])</f>
        <v>21</v>
      </c>
      <c r="D60" s="95">
        <f>(Prüfkriterien_4[Spalte2]+40)/10</f>
        <v>6.1</v>
      </c>
      <c r="E60" s="96" t="s">
        <v>133</v>
      </c>
      <c r="F60" s="97" t="s">
        <v>138</v>
      </c>
      <c r="G60" s="32" t="s">
        <v>204</v>
      </c>
      <c r="H60" s="98"/>
      <c r="I60" s="98"/>
      <c r="J60" s="98"/>
      <c r="K60" s="98"/>
      <c r="L60" s="98"/>
      <c r="M60" s="99"/>
    </row>
    <row r="61" spans="2:13" s="47" customFormat="1" ht="270.75" customHeight="1" x14ac:dyDescent="0.2">
      <c r="B61" s="94" t="str">
        <f>CONCATENATE("4.",Prüfkriterien_4[[#This Row],[Spalte2]])</f>
        <v>4.22</v>
      </c>
      <c r="C61" s="95">
        <f>ROW()-ROW(Prüfkriterien_4[[#Headers],[Spalte3]])</f>
        <v>22</v>
      </c>
      <c r="D61" s="95">
        <f>(Prüfkriterien_4[Spalte2]+40)/10</f>
        <v>6.2</v>
      </c>
      <c r="E61" s="96" t="s">
        <v>133</v>
      </c>
      <c r="F61" s="32" t="s">
        <v>253</v>
      </c>
      <c r="G61" s="32" t="s">
        <v>254</v>
      </c>
      <c r="H61" s="98"/>
      <c r="I61" s="98" t="s">
        <v>43</v>
      </c>
      <c r="J61" s="98" t="s">
        <v>43</v>
      </c>
      <c r="K61" s="98"/>
      <c r="L61" s="98"/>
      <c r="M61" s="99"/>
    </row>
    <row r="62" spans="2:13" s="47" customFormat="1" ht="192" customHeight="1" x14ac:dyDescent="0.2">
      <c r="B62" s="94" t="str">
        <f>CONCATENATE("4.",Prüfkriterien_4[[#This Row],[Spalte2]])</f>
        <v>4.23</v>
      </c>
      <c r="C62" s="95">
        <f>ROW()-ROW(Prüfkriterien_4[[#Headers],[Spalte3]])</f>
        <v>23</v>
      </c>
      <c r="D62" s="95">
        <f>(Prüfkriterien_4[Spalte2]+40)/10</f>
        <v>6.3</v>
      </c>
      <c r="E62" s="96" t="s">
        <v>140</v>
      </c>
      <c r="F62" s="32" t="s">
        <v>215</v>
      </c>
      <c r="G62" s="97" t="s">
        <v>141</v>
      </c>
      <c r="H62" s="98"/>
      <c r="I62" s="98"/>
      <c r="J62" s="98"/>
      <c r="K62" s="98"/>
      <c r="L62" s="98"/>
      <c r="M62" s="99"/>
    </row>
    <row r="63" spans="2:13" s="47" customFormat="1" ht="51" customHeight="1" x14ac:dyDescent="0.2">
      <c r="B63" s="94" t="str">
        <f>CONCATENATE("4.",Prüfkriterien_4[[#This Row],[Spalte2]])</f>
        <v>4.24</v>
      </c>
      <c r="C63" s="95">
        <f>ROW()-ROW(Prüfkriterien_4[[#Headers],[Spalte3]])</f>
        <v>24</v>
      </c>
      <c r="D63" s="95">
        <f>(Prüfkriterien_4[Spalte2]+40)/10</f>
        <v>6.4</v>
      </c>
      <c r="E63" s="96" t="s">
        <v>140</v>
      </c>
      <c r="F63" s="32" t="s">
        <v>246</v>
      </c>
      <c r="G63" s="118" t="s">
        <v>244</v>
      </c>
      <c r="H63" s="98"/>
      <c r="I63" s="98"/>
      <c r="J63" s="98"/>
      <c r="K63" s="98"/>
      <c r="L63" s="98"/>
      <c r="M63" s="99"/>
    </row>
    <row r="64" spans="2:13" s="47" customFormat="1" ht="43.5" customHeight="1" x14ac:dyDescent="0.2">
      <c r="B64" s="139" t="str">
        <f>CONCATENATE("4.",Prüfkriterien_4[[#This Row],[Spalte2]])</f>
        <v>4.25</v>
      </c>
      <c r="C64" s="140">
        <f>ROW()-ROW(Prüfkriterien_4[[#Headers],[Spalte3]])</f>
        <v>25</v>
      </c>
      <c r="D64" s="140">
        <f>(Prüfkriterien_4[Spalte2]+40)/10</f>
        <v>6.5</v>
      </c>
      <c r="E64" s="141" t="s">
        <v>140</v>
      </c>
      <c r="F64" s="142" t="s">
        <v>142</v>
      </c>
      <c r="G64" s="142"/>
      <c r="H64" s="143"/>
      <c r="I64" s="143"/>
      <c r="J64" s="143"/>
      <c r="K64" s="143"/>
      <c r="L64" s="143"/>
      <c r="M64" s="144"/>
    </row>
    <row r="65" spans="2:13" s="47" customFormat="1" ht="42.75" customHeight="1" x14ac:dyDescent="0.2">
      <c r="B65" s="45" t="str">
        <f>CONCATENATE("4.",Prüfkriterien_4[[#This Row],[Spalte2]])</f>
        <v>4.26</v>
      </c>
      <c r="C65" s="46">
        <f>ROW()-ROW(Prüfkriterien_4[[#Headers],[Spalte3]])</f>
        <v>26</v>
      </c>
      <c r="D65" s="46">
        <f>(Prüfkriterien_4[Spalte2]+40)/10</f>
        <v>6.6</v>
      </c>
      <c r="E65" s="31" t="s">
        <v>140</v>
      </c>
      <c r="F65" s="32" t="s">
        <v>205</v>
      </c>
      <c r="G65" s="32" t="s">
        <v>206</v>
      </c>
      <c r="H65" s="33"/>
      <c r="I65" s="33"/>
      <c r="J65" s="33"/>
      <c r="K65" s="33"/>
      <c r="L65" s="33"/>
      <c r="M65" s="34"/>
    </row>
    <row r="66" spans="2:13" s="47" customFormat="1" ht="51.75" customHeight="1" x14ac:dyDescent="0.2">
      <c r="B66" s="94" t="str">
        <f>CONCATENATE("4.",Prüfkriterien_4[[#This Row],[Spalte2]])</f>
        <v>4.27</v>
      </c>
      <c r="C66" s="95">
        <f>ROW()-ROW(Prüfkriterien_4[[#Headers],[Spalte3]])</f>
        <v>27</v>
      </c>
      <c r="D66" s="95">
        <f>(Prüfkriterien_4[Spalte2]+40)/10</f>
        <v>6.7</v>
      </c>
      <c r="E66" s="96" t="s">
        <v>140</v>
      </c>
      <c r="F66" s="97" t="s">
        <v>144</v>
      </c>
      <c r="G66" s="97" t="s">
        <v>143</v>
      </c>
      <c r="H66" s="98"/>
      <c r="I66" s="98"/>
      <c r="J66" s="98"/>
      <c r="K66" s="98"/>
      <c r="L66" s="98"/>
      <c r="M66" s="99"/>
    </row>
    <row r="67" spans="2:13" s="47" customFormat="1" ht="43.5" customHeight="1" x14ac:dyDescent="0.2">
      <c r="B67" s="94" t="str">
        <f>CONCATENATE("4.",Prüfkriterien_4[[#This Row],[Spalte2]])</f>
        <v>4.28</v>
      </c>
      <c r="C67" s="95">
        <f>ROW()-ROW(Prüfkriterien_4[[#Headers],[Spalte3]])</f>
        <v>28</v>
      </c>
      <c r="D67" s="95">
        <f>(Prüfkriterien_4[Spalte2]+40)/10</f>
        <v>6.8</v>
      </c>
      <c r="E67" s="96" t="s">
        <v>140</v>
      </c>
      <c r="F67" s="97" t="s">
        <v>145</v>
      </c>
      <c r="G67" s="97"/>
      <c r="H67" s="98"/>
      <c r="I67" s="98"/>
      <c r="J67" s="98"/>
      <c r="K67" s="98"/>
      <c r="L67" s="98"/>
      <c r="M67" s="99"/>
    </row>
    <row r="68" spans="2:13" s="47" customFormat="1" ht="40.5" customHeight="1" x14ac:dyDescent="0.2">
      <c r="B68" s="94" t="str">
        <f>CONCATENATE("4.",Prüfkriterien_4[[#This Row],[Spalte2]])</f>
        <v>4.29</v>
      </c>
      <c r="C68" s="95">
        <f>ROW()-ROW(Prüfkriterien_4[[#Headers],[Spalte3]])</f>
        <v>29</v>
      </c>
      <c r="D68" s="95">
        <f>(Prüfkriterien_4[Spalte2]+40)/10</f>
        <v>6.9</v>
      </c>
      <c r="E68" s="96" t="s">
        <v>140</v>
      </c>
      <c r="F68" s="97" t="s">
        <v>147</v>
      </c>
      <c r="G68" s="97"/>
      <c r="H68" s="98"/>
      <c r="I68" s="98"/>
      <c r="J68" s="98"/>
      <c r="K68" s="98"/>
      <c r="L68" s="98"/>
      <c r="M68" s="99"/>
    </row>
    <row r="69" spans="2:13" s="47" customFormat="1" ht="120" customHeight="1" x14ac:dyDescent="0.2">
      <c r="B69" s="94" t="str">
        <f>CONCATENATE("4.",Prüfkriterien_4[[#This Row],[Spalte2]])</f>
        <v>4.30</v>
      </c>
      <c r="C69" s="95">
        <f>ROW()-ROW(Prüfkriterien_4[[#Headers],[Spalte3]])</f>
        <v>30</v>
      </c>
      <c r="D69" s="95">
        <f>(Prüfkriterien_4[Spalte2]+40)/10</f>
        <v>7</v>
      </c>
      <c r="E69" s="96" t="s">
        <v>140</v>
      </c>
      <c r="F69" s="32" t="s">
        <v>207</v>
      </c>
      <c r="G69" s="32" t="s">
        <v>208</v>
      </c>
      <c r="H69" s="98"/>
      <c r="I69" s="98"/>
      <c r="J69" s="98"/>
      <c r="K69" s="98"/>
      <c r="L69" s="98"/>
      <c r="M69" s="99"/>
    </row>
    <row r="70" spans="2:13" s="47" customFormat="1" ht="216" customHeight="1" x14ac:dyDescent="0.2">
      <c r="B70" s="94" t="str">
        <f>CONCATENATE("4.",Prüfkriterien_4[[#This Row],[Spalte2]])</f>
        <v>4.31</v>
      </c>
      <c r="C70" s="95">
        <f>ROW()-ROW(Prüfkriterien_4[[#Headers],[Spalte3]])</f>
        <v>31</v>
      </c>
      <c r="D70" s="95">
        <f>(Prüfkriterien_4[Spalte2]+40)/10</f>
        <v>7.1</v>
      </c>
      <c r="E70" s="96" t="s">
        <v>146</v>
      </c>
      <c r="F70" s="32" t="s">
        <v>226</v>
      </c>
      <c r="G70" s="32" t="s">
        <v>290</v>
      </c>
      <c r="H70" s="98"/>
      <c r="I70" s="98" t="s">
        <v>43</v>
      </c>
      <c r="J70" s="98" t="s">
        <v>43</v>
      </c>
      <c r="K70" s="98"/>
      <c r="L70" s="98"/>
      <c r="M70" s="99"/>
    </row>
    <row r="71" spans="2:13" s="47" customFormat="1" ht="158.25" customHeight="1" x14ac:dyDescent="0.2">
      <c r="B71" s="94" t="str">
        <f>CONCATENATE("4.",Prüfkriterien_4[[#This Row],[Spalte2]])</f>
        <v>4.32</v>
      </c>
      <c r="C71" s="95">
        <f>ROW()-ROW(Prüfkriterien_4[[#Headers],[Spalte3]])</f>
        <v>32</v>
      </c>
      <c r="D71" s="95">
        <f>(Prüfkriterien_4[Spalte2]+40)/10</f>
        <v>7.2</v>
      </c>
      <c r="E71" s="96" t="s">
        <v>146</v>
      </c>
      <c r="F71" s="32" t="s">
        <v>233</v>
      </c>
      <c r="G71" s="32" t="s">
        <v>289</v>
      </c>
      <c r="H71" s="98"/>
      <c r="I71" s="98" t="s">
        <v>43</v>
      </c>
      <c r="J71" s="98" t="s">
        <v>43</v>
      </c>
      <c r="K71" s="98"/>
      <c r="L71" s="98"/>
      <c r="M71" s="99"/>
    </row>
    <row r="72" spans="2:13" s="47" customFormat="1" ht="144.75" customHeight="1" x14ac:dyDescent="0.2">
      <c r="B72" s="94" t="str">
        <f>CONCATENATE("4.",Prüfkriterien_4[[#This Row],[Spalte2]])</f>
        <v>4.33</v>
      </c>
      <c r="C72" s="95">
        <f>ROW()-ROW(Prüfkriterien_4[[#Headers],[Spalte3]])</f>
        <v>33</v>
      </c>
      <c r="D72" s="95">
        <f>(Prüfkriterien_4[Spalte2]+40)/10</f>
        <v>7.3</v>
      </c>
      <c r="E72" s="96" t="s">
        <v>148</v>
      </c>
      <c r="F72" s="32" t="s">
        <v>149</v>
      </c>
      <c r="G72" s="32" t="s">
        <v>258</v>
      </c>
      <c r="H72" s="98"/>
      <c r="I72" s="98" t="s">
        <v>43</v>
      </c>
      <c r="J72" s="98" t="s">
        <v>43</v>
      </c>
      <c r="K72" s="98"/>
      <c r="L72" s="98"/>
      <c r="M72" s="99"/>
    </row>
    <row r="73" spans="2:13" s="47" customFormat="1" ht="63.75" customHeight="1" x14ac:dyDescent="0.2">
      <c r="B73" s="94" t="str">
        <f>CONCATENATE("4.",Prüfkriterien_4[[#This Row],[Spalte2]])</f>
        <v>4.34</v>
      </c>
      <c r="C73" s="95">
        <f>ROW()-ROW(Prüfkriterien_4[[#Headers],[Spalte3]])</f>
        <v>34</v>
      </c>
      <c r="D73" s="95">
        <f>(Prüfkriterien_4[Spalte2]+40)/10</f>
        <v>7.4</v>
      </c>
      <c r="E73" s="96" t="s">
        <v>148</v>
      </c>
      <c r="F73" s="32" t="s">
        <v>256</v>
      </c>
      <c r="G73" s="32" t="s">
        <v>257</v>
      </c>
      <c r="H73" s="98"/>
      <c r="I73" s="98"/>
      <c r="J73" s="98"/>
      <c r="K73" s="98"/>
      <c r="L73" s="98"/>
      <c r="M73" s="99"/>
    </row>
    <row r="74" spans="2:13" s="47" customFormat="1" ht="43.5" customHeight="1" x14ac:dyDescent="0.2">
      <c r="B74" s="94" t="str">
        <f>CONCATENATE("4.",Prüfkriterien_4[[#This Row],[Spalte2]])</f>
        <v>4.35</v>
      </c>
      <c r="C74" s="95">
        <f>ROW()-ROW(Prüfkriterien_4[[#Headers],[Spalte3]])</f>
        <v>35</v>
      </c>
      <c r="D74" s="95">
        <f>(Prüfkriterien_4[Spalte2]+40)/10</f>
        <v>7.5</v>
      </c>
      <c r="E74" s="96" t="s">
        <v>148</v>
      </c>
      <c r="F74" s="97" t="s">
        <v>150</v>
      </c>
      <c r="G74" s="97"/>
      <c r="H74" s="98"/>
      <c r="I74" s="98"/>
      <c r="J74" s="98"/>
      <c r="K74" s="98"/>
      <c r="L74" s="98"/>
      <c r="M74" s="99"/>
    </row>
    <row r="75" spans="2:13" s="47" customFormat="1" ht="39" customHeight="1" x14ac:dyDescent="0.2">
      <c r="B75" s="94" t="str">
        <f>CONCATENATE("4.",Prüfkriterien_4[[#This Row],[Spalte2]])</f>
        <v>4.36</v>
      </c>
      <c r="C75" s="95">
        <f>ROW()-ROW(Prüfkriterien_4[[#Headers],[Spalte3]])</f>
        <v>36</v>
      </c>
      <c r="D75" s="95">
        <f>(Prüfkriterien_4[Spalte2]+40)/10</f>
        <v>7.6</v>
      </c>
      <c r="E75" s="96" t="s">
        <v>148</v>
      </c>
      <c r="F75" s="97" t="s">
        <v>151</v>
      </c>
      <c r="G75" s="32" t="s">
        <v>209</v>
      </c>
      <c r="H75" s="98"/>
      <c r="I75" s="98"/>
      <c r="J75" s="98"/>
      <c r="K75" s="98"/>
      <c r="L75" s="98"/>
      <c r="M75" s="99"/>
    </row>
    <row r="76" spans="2:13" s="47" customFormat="1" ht="73.5" customHeight="1" x14ac:dyDescent="0.2">
      <c r="B76" s="94" t="str">
        <f>CONCATENATE("4.",Prüfkriterien_4[[#This Row],[Spalte2]])</f>
        <v>4.37</v>
      </c>
      <c r="C76" s="95">
        <f>ROW()-ROW(Prüfkriterien_4[[#Headers],[Spalte3]])</f>
        <v>37</v>
      </c>
      <c r="D76" s="95">
        <f>(Prüfkriterien_4[Spalte2]+40)/10</f>
        <v>7.7</v>
      </c>
      <c r="E76" s="96" t="s">
        <v>148</v>
      </c>
      <c r="F76" s="97" t="s">
        <v>152</v>
      </c>
      <c r="G76" s="97"/>
      <c r="H76" s="98"/>
      <c r="I76" s="98"/>
      <c r="J76" s="98"/>
      <c r="K76" s="98"/>
      <c r="L76" s="98"/>
      <c r="M76" s="99"/>
    </row>
    <row r="77" spans="2:13" s="47" customFormat="1" ht="41.25" customHeight="1" x14ac:dyDescent="0.2">
      <c r="B77" s="94" t="str">
        <f>CONCATENATE("4.",Prüfkriterien_4[[#This Row],[Spalte2]])</f>
        <v>4.38</v>
      </c>
      <c r="C77" s="95">
        <f>ROW()-ROW(Prüfkriterien_4[[#Headers],[Spalte3]])</f>
        <v>38</v>
      </c>
      <c r="D77" s="95">
        <f>(Prüfkriterien_4[Spalte2]+40)/10</f>
        <v>7.8</v>
      </c>
      <c r="E77" s="31" t="s">
        <v>148</v>
      </c>
      <c r="F77" s="32" t="s">
        <v>154</v>
      </c>
      <c r="G77" s="32" t="s">
        <v>153</v>
      </c>
      <c r="H77" s="98"/>
      <c r="I77" s="98"/>
      <c r="J77" s="98"/>
      <c r="K77" s="98"/>
      <c r="L77" s="98"/>
      <c r="M77" s="99"/>
    </row>
    <row r="78" spans="2:13" ht="15" customHeight="1" x14ac:dyDescent="0.2">
      <c r="B78" s="178" t="s">
        <v>210</v>
      </c>
      <c r="C78" s="179"/>
      <c r="D78" s="179"/>
      <c r="E78" s="179"/>
      <c r="F78" s="179"/>
      <c r="G78" s="179"/>
      <c r="H78" s="179"/>
      <c r="I78" s="179"/>
      <c r="J78" s="179"/>
      <c r="K78" s="179"/>
      <c r="L78" s="179"/>
      <c r="M78" s="180"/>
    </row>
    <row r="79" spans="2:13" s="47" customFormat="1" hidden="1" x14ac:dyDescent="0.2">
      <c r="B79" s="45" t="s">
        <v>46</v>
      </c>
      <c r="C79" s="46" t="s">
        <v>47</v>
      </c>
      <c r="D79" s="46" t="s">
        <v>48</v>
      </c>
      <c r="E79" s="31" t="s">
        <v>49</v>
      </c>
      <c r="F79" s="32" t="s">
        <v>50</v>
      </c>
      <c r="G79" s="32" t="s">
        <v>53</v>
      </c>
      <c r="H79" s="33" t="s">
        <v>54</v>
      </c>
      <c r="I79" s="33" t="s">
        <v>55</v>
      </c>
      <c r="J79" s="33" t="s">
        <v>56</v>
      </c>
      <c r="K79" s="33" t="s">
        <v>57</v>
      </c>
      <c r="L79" s="33" t="s">
        <v>58</v>
      </c>
      <c r="M79" s="34" t="s">
        <v>59</v>
      </c>
    </row>
    <row r="80" spans="2:13" s="47" customFormat="1" ht="98.25" customHeight="1" x14ac:dyDescent="0.2">
      <c r="B80" s="45" t="str">
        <f>CONCATENATE("5.",Prüfkriterien_5[[#This Row],[Spalte2]])</f>
        <v>5.1</v>
      </c>
      <c r="C80" s="46">
        <f>ROW()-ROW(Prüfkriterien_5[[#Headers],[Spalte3]])</f>
        <v>1</v>
      </c>
      <c r="D80" s="46">
        <f>(Prüfkriterien_5[Spalte2]+50)/10</f>
        <v>5.0999999999999996</v>
      </c>
      <c r="E80" s="31" t="s">
        <v>155</v>
      </c>
      <c r="F80" s="32" t="s">
        <v>211</v>
      </c>
      <c r="G80" s="32" t="s">
        <v>156</v>
      </c>
      <c r="H80" s="33"/>
      <c r="I80" s="33"/>
      <c r="J80" s="33"/>
      <c r="K80" s="33"/>
      <c r="L80" s="33"/>
      <c r="M80" s="34"/>
    </row>
    <row r="81" spans="2:13" s="47" customFormat="1" ht="54" customHeight="1" x14ac:dyDescent="0.2">
      <c r="B81" s="56" t="str">
        <f>CONCATENATE("5.",Prüfkriterien_5[[#This Row],[Spalte2]])</f>
        <v>5.2</v>
      </c>
      <c r="C81" s="57">
        <f>ROW()-ROW(Prüfkriterien_5[[#Headers],[Spalte3]])</f>
        <v>2</v>
      </c>
      <c r="D81" s="57">
        <f>(Prüfkriterien_5[Spalte2]+50)/10</f>
        <v>5.2</v>
      </c>
      <c r="E81" s="31" t="s">
        <v>157</v>
      </c>
      <c r="F81" s="32" t="s">
        <v>220</v>
      </c>
      <c r="G81" s="118" t="s">
        <v>286</v>
      </c>
      <c r="H81" s="60"/>
      <c r="I81" s="60"/>
      <c r="J81" s="60"/>
      <c r="K81" s="60"/>
      <c r="L81" s="60"/>
      <c r="M81" s="61"/>
    </row>
    <row r="82" spans="2:13" s="47" customFormat="1" ht="115.5" customHeight="1" x14ac:dyDescent="0.2">
      <c r="B82" s="128" t="str">
        <f>CONCATENATE("5.",Prüfkriterien_5[[#This Row],[Spalte2]])</f>
        <v>5.3</v>
      </c>
      <c r="C82" s="129">
        <f>ROW()-ROW(Prüfkriterien_5[[#Headers],[Spalte3]])</f>
        <v>3</v>
      </c>
      <c r="D82" s="129">
        <f>(Prüfkriterien_5[Spalte2]+50)/10</f>
        <v>5.3</v>
      </c>
      <c r="E82" s="131" t="s">
        <v>157</v>
      </c>
      <c r="F82" s="124" t="s">
        <v>158</v>
      </c>
      <c r="G82" s="124" t="s">
        <v>221</v>
      </c>
      <c r="H82" s="132"/>
      <c r="I82" s="132"/>
      <c r="J82" s="132"/>
      <c r="K82" s="132"/>
      <c r="L82" s="132"/>
      <c r="M82" s="133"/>
    </row>
    <row r="83" spans="2:13" s="47" customFormat="1" ht="76.5" customHeight="1" x14ac:dyDescent="0.2">
      <c r="B83" s="45" t="str">
        <f>CONCATENATE("5.",Prüfkriterien_5[[#This Row],[Spalte2]])</f>
        <v>5.4</v>
      </c>
      <c r="C83" s="46">
        <f>ROW()-ROW(Prüfkriterien_5[[#Headers],[Spalte3]])</f>
        <v>4</v>
      </c>
      <c r="D83" s="46">
        <f>(Prüfkriterien_5[Spalte2]+50)/10</f>
        <v>5.4</v>
      </c>
      <c r="E83" s="31" t="s">
        <v>157</v>
      </c>
      <c r="F83" s="32" t="s">
        <v>225</v>
      </c>
      <c r="G83" s="32" t="s">
        <v>159</v>
      </c>
      <c r="H83" s="33"/>
      <c r="I83" s="33"/>
      <c r="J83" s="33"/>
      <c r="K83" s="33"/>
      <c r="L83" s="33"/>
      <c r="M83" s="34"/>
    </row>
    <row r="84" spans="2:13" s="47" customFormat="1" ht="60" customHeight="1" x14ac:dyDescent="0.2">
      <c r="B84" s="45" t="str">
        <f>CONCATENATE("5.",Prüfkriterien_5[[#This Row],[Spalte2]])</f>
        <v>5.5</v>
      </c>
      <c r="C84" s="46">
        <f>ROW()-ROW(Prüfkriterien_5[[#Headers],[Spalte3]])</f>
        <v>5</v>
      </c>
      <c r="D84" s="46">
        <f>(Prüfkriterien_5[Spalte2]+50)/10</f>
        <v>5.5</v>
      </c>
      <c r="E84" s="31" t="s">
        <v>160</v>
      </c>
      <c r="F84" s="32" t="s">
        <v>161</v>
      </c>
      <c r="G84" s="32" t="s">
        <v>222</v>
      </c>
      <c r="H84" s="33"/>
      <c r="I84" s="33"/>
      <c r="J84" s="33"/>
      <c r="K84" s="33"/>
      <c r="L84" s="33"/>
      <c r="M84" s="34"/>
    </row>
    <row r="85" spans="2:13" s="47" customFormat="1" ht="92.25" customHeight="1" x14ac:dyDescent="0.2">
      <c r="B85" s="94" t="str">
        <f>CONCATENATE("5.",Prüfkriterien_5[[#This Row],[Spalte2]])</f>
        <v>5.6</v>
      </c>
      <c r="C85" s="95">
        <f>ROW()-ROW(Prüfkriterien_5[[#Headers],[Spalte3]])</f>
        <v>6</v>
      </c>
      <c r="D85" s="95">
        <f>(Prüfkriterien_5[Spalte2]+50)/10</f>
        <v>5.6</v>
      </c>
      <c r="E85" s="96" t="s">
        <v>164</v>
      </c>
      <c r="F85" s="97" t="s">
        <v>162</v>
      </c>
      <c r="G85" s="32" t="s">
        <v>287</v>
      </c>
      <c r="H85" s="98"/>
      <c r="I85" s="98"/>
      <c r="J85" s="98"/>
      <c r="K85" s="98"/>
      <c r="L85" s="98"/>
      <c r="M85" s="99"/>
    </row>
    <row r="86" spans="2:13" s="47" customFormat="1" ht="165.75" customHeight="1" x14ac:dyDescent="0.2">
      <c r="B86" s="94" t="str">
        <f>CONCATENATE("5.",Prüfkriterien_5[[#This Row],[Spalte2]])</f>
        <v>5.7</v>
      </c>
      <c r="C86" s="95">
        <f>ROW()-ROW(Prüfkriterien_5[[#Headers],[Spalte3]])</f>
        <v>7</v>
      </c>
      <c r="D86" s="95">
        <f>(Prüfkriterien_5[Spalte2]+50)/10</f>
        <v>5.7</v>
      </c>
      <c r="E86" s="96" t="s">
        <v>165</v>
      </c>
      <c r="F86" s="97" t="s">
        <v>163</v>
      </c>
      <c r="G86" s="32" t="s">
        <v>212</v>
      </c>
      <c r="H86" s="98"/>
      <c r="I86" s="98"/>
      <c r="J86" s="98"/>
      <c r="K86" s="98"/>
      <c r="L86" s="98"/>
      <c r="M86" s="99"/>
    </row>
    <row r="87" spans="2:13" s="47" customFormat="1" ht="69.75" customHeight="1" x14ac:dyDescent="0.2">
      <c r="B87" s="45" t="str">
        <f>CONCATENATE("5.",Prüfkriterien_5[[#This Row],[Spalte2]])</f>
        <v>5.8</v>
      </c>
      <c r="C87" s="46">
        <f>ROW()-ROW(Prüfkriterien_5[[#Headers],[Spalte3]])</f>
        <v>8</v>
      </c>
      <c r="D87" s="46">
        <f>(Prüfkriterien_5[Spalte2]+50)/10</f>
        <v>5.8</v>
      </c>
      <c r="E87" s="31" t="s">
        <v>169</v>
      </c>
      <c r="F87" s="32" t="s">
        <v>166</v>
      </c>
      <c r="G87" s="32" t="s">
        <v>167</v>
      </c>
      <c r="H87" s="33"/>
      <c r="I87" s="33"/>
      <c r="J87" s="33"/>
      <c r="K87" s="33"/>
      <c r="L87" s="33"/>
      <c r="M87" s="34"/>
    </row>
    <row r="88" spans="2:13" s="47" customFormat="1" ht="79.5" customHeight="1" x14ac:dyDescent="0.2">
      <c r="B88" s="94" t="str">
        <f>CONCATENATE("5.",Prüfkriterien_5[[#This Row],[Spalte2]])</f>
        <v>5.9</v>
      </c>
      <c r="C88" s="95">
        <f>ROW()-ROW(Prüfkriterien_5[[#Headers],[Spalte3]])</f>
        <v>9</v>
      </c>
      <c r="D88" s="95">
        <f>(Prüfkriterien_5[Spalte2]+50)/10</f>
        <v>5.9</v>
      </c>
      <c r="E88" s="96" t="s">
        <v>170</v>
      </c>
      <c r="F88" s="97" t="s">
        <v>168</v>
      </c>
      <c r="G88" s="32" t="s">
        <v>167</v>
      </c>
      <c r="H88" s="98"/>
      <c r="I88" s="98"/>
      <c r="J88" s="98"/>
      <c r="K88" s="98"/>
      <c r="L88" s="98"/>
      <c r="M88" s="99"/>
    </row>
    <row r="89" spans="2:13" s="47" customFormat="1" ht="42.75" customHeight="1" x14ac:dyDescent="0.2">
      <c r="B89" s="45" t="str">
        <f>CONCATENATE("5.",Prüfkriterien_5[[#This Row],[Spalte2]])</f>
        <v>5.10</v>
      </c>
      <c r="C89" s="46">
        <f>ROW()-ROW(Prüfkriterien_5[[#Headers],[Spalte3]])</f>
        <v>10</v>
      </c>
      <c r="D89" s="46">
        <f>(Prüfkriterien_5[Spalte2]+50)/10</f>
        <v>6</v>
      </c>
      <c r="E89" s="31" t="s">
        <v>218</v>
      </c>
      <c r="F89" s="118" t="s">
        <v>219</v>
      </c>
      <c r="G89" s="118" t="s">
        <v>223</v>
      </c>
      <c r="H89" s="33"/>
      <c r="I89" s="112"/>
      <c r="J89" s="33"/>
      <c r="K89" s="33"/>
      <c r="L89" s="33"/>
      <c r="M89" s="34"/>
    </row>
    <row r="90" spans="2:13" s="47" customFormat="1" ht="100.5" customHeight="1" x14ac:dyDescent="0.2">
      <c r="B90" s="128" t="str">
        <f>CONCATENATE("5.",Prüfkriterien_5[[#This Row],[Spalte2]])</f>
        <v>5.11</v>
      </c>
      <c r="C90" s="129">
        <f>ROW()-ROW(Prüfkriterien_5[[#Headers],[Spalte3]])</f>
        <v>11</v>
      </c>
      <c r="D90" s="129">
        <f>(Prüfkriterien_5[Spalte2]+50)/10</f>
        <v>6.1</v>
      </c>
      <c r="E90" s="131" t="s">
        <v>218</v>
      </c>
      <c r="F90" s="145" t="s">
        <v>247</v>
      </c>
      <c r="G90" s="145" t="s">
        <v>245</v>
      </c>
      <c r="H90" s="132"/>
      <c r="I90" s="132"/>
      <c r="J90" s="132"/>
      <c r="K90" s="132"/>
      <c r="L90" s="132"/>
      <c r="M90" s="133"/>
    </row>
    <row r="91" spans="2:13" s="47" customFormat="1" ht="79.5" customHeight="1" x14ac:dyDescent="0.2">
      <c r="B91" s="45" t="str">
        <f>CONCATENATE("5.",Prüfkriterien_5[[#This Row],[Spalte2]])</f>
        <v>5.12</v>
      </c>
      <c r="C91" s="46">
        <f>ROW()-ROW(Prüfkriterien_5[[#Headers],[Spalte3]])</f>
        <v>12</v>
      </c>
      <c r="D91" s="46">
        <f>(Prüfkriterien_5[Spalte2]+50)/10</f>
        <v>6.2</v>
      </c>
      <c r="E91" s="31" t="s">
        <v>218</v>
      </c>
      <c r="F91" s="118" t="s">
        <v>248</v>
      </c>
      <c r="G91" s="118" t="s">
        <v>224</v>
      </c>
      <c r="H91" s="33"/>
      <c r="I91" s="112"/>
      <c r="J91" s="33"/>
      <c r="K91" s="33"/>
      <c r="L91" s="33"/>
      <c r="M91" s="34"/>
    </row>
    <row r="92" spans="2:13" s="47" customFormat="1" hidden="1" x14ac:dyDescent="0.2">
      <c r="B92" s="56"/>
      <c r="C92" s="57">
        <f>ROW()-ROW(Prüfkriterien_5[[#Headers],[Spalte3]])</f>
        <v>13</v>
      </c>
      <c r="D92" s="57">
        <f>(Prüfkriterien_5[Spalte2]+50)/10</f>
        <v>6.3</v>
      </c>
      <c r="E92" s="31"/>
      <c r="F92" s="32"/>
      <c r="G92" s="32"/>
      <c r="H92" s="60"/>
      <c r="I92" s="60"/>
      <c r="J92" s="60"/>
      <c r="K92" s="60"/>
      <c r="L92" s="60"/>
      <c r="M92" s="61"/>
    </row>
    <row r="93" spans="2:13" x14ac:dyDescent="0.2">
      <c r="B93" s="178" t="s">
        <v>179</v>
      </c>
      <c r="C93" s="179"/>
      <c r="D93" s="179"/>
      <c r="E93" s="179"/>
      <c r="F93" s="179"/>
      <c r="G93" s="179"/>
      <c r="H93" s="179"/>
      <c r="I93" s="179"/>
      <c r="J93" s="179"/>
      <c r="K93" s="179"/>
      <c r="L93" s="179"/>
      <c r="M93" s="180"/>
    </row>
    <row r="94" spans="2:13" s="47" customFormat="1" hidden="1" x14ac:dyDescent="0.2">
      <c r="B94" s="45" t="s">
        <v>46</v>
      </c>
      <c r="C94" s="46" t="s">
        <v>47</v>
      </c>
      <c r="D94" s="46" t="s">
        <v>48</v>
      </c>
      <c r="E94" s="31" t="s">
        <v>49</v>
      </c>
      <c r="F94" s="32" t="s">
        <v>50</v>
      </c>
      <c r="G94" s="32" t="s">
        <v>53</v>
      </c>
      <c r="H94" s="33" t="s">
        <v>54</v>
      </c>
      <c r="I94" s="33" t="s">
        <v>55</v>
      </c>
      <c r="J94" s="33" t="s">
        <v>56</v>
      </c>
      <c r="K94" s="33" t="s">
        <v>57</v>
      </c>
      <c r="L94" s="33" t="s">
        <v>58</v>
      </c>
      <c r="M94" s="34" t="s">
        <v>59</v>
      </c>
    </row>
    <row r="95" spans="2:13" s="47" customFormat="1" ht="99" customHeight="1" x14ac:dyDescent="0.2">
      <c r="B95" s="94" t="str">
        <f>CONCATENATE("6.",Prüfkriterien_6[[#This Row],[Spalte2]])</f>
        <v>6.1</v>
      </c>
      <c r="C95" s="95">
        <f>ROW()-ROW(Prüfkriterien_6[[#Headers],[Spalte3]])</f>
        <v>1</v>
      </c>
      <c r="D95" s="95">
        <f>(Prüfkriterien_6[Spalte2]+60)/10</f>
        <v>6.1</v>
      </c>
      <c r="E95" s="96" t="s">
        <v>188</v>
      </c>
      <c r="F95" s="105" t="s">
        <v>267</v>
      </c>
      <c r="G95" s="108" t="s">
        <v>288</v>
      </c>
      <c r="H95" s="98"/>
      <c r="I95" s="98"/>
      <c r="J95" s="98"/>
      <c r="K95" s="98"/>
      <c r="L95" s="98"/>
      <c r="M95" s="99"/>
    </row>
    <row r="96" spans="2:13" s="47" customFormat="1" ht="60.75" customHeight="1" x14ac:dyDescent="0.2">
      <c r="B96" s="94" t="str">
        <f>CONCATENATE("6.",Prüfkriterien_6[[#This Row],[Spalte2]])</f>
        <v>6.2</v>
      </c>
      <c r="C96" s="95">
        <f>ROW()-ROW(Prüfkriterien_6[[#Headers],[Spalte3]])</f>
        <v>2</v>
      </c>
      <c r="D96" s="95">
        <f>(Prüfkriterien_6[Spalte2]+60)/10</f>
        <v>6.2</v>
      </c>
      <c r="E96" s="96" t="s">
        <v>188</v>
      </c>
      <c r="F96" s="106" t="s">
        <v>234</v>
      </c>
      <c r="G96" s="107" t="s">
        <v>268</v>
      </c>
      <c r="H96" s="98"/>
      <c r="I96" s="98"/>
      <c r="J96" s="98"/>
      <c r="K96" s="98"/>
      <c r="L96" s="98"/>
      <c r="M96" s="99"/>
    </row>
    <row r="97" spans="1:13" s="47" customFormat="1" ht="64.5" customHeight="1" x14ac:dyDescent="0.2">
      <c r="B97" s="94" t="str">
        <f>CONCATENATE("6.",Prüfkriterien_6[[#This Row],[Spalte2]])</f>
        <v>6.3</v>
      </c>
      <c r="C97" s="95">
        <f>ROW()-ROW(Prüfkriterien_6[[#Headers],[Spalte3]])</f>
        <v>3</v>
      </c>
      <c r="D97" s="95">
        <f>(Prüfkriterien_6[Spalte2]+60)/10</f>
        <v>6.3</v>
      </c>
      <c r="E97" s="96" t="s">
        <v>188</v>
      </c>
      <c r="F97" s="108" t="s">
        <v>235</v>
      </c>
      <c r="G97" s="108" t="s">
        <v>269</v>
      </c>
      <c r="H97" s="98"/>
      <c r="I97" s="98"/>
      <c r="J97" s="98"/>
      <c r="K97" s="98"/>
      <c r="L97" s="98"/>
      <c r="M97" s="99"/>
    </row>
    <row r="98" spans="1:13" s="47" customFormat="1" ht="73.5" customHeight="1" x14ac:dyDescent="0.2">
      <c r="B98" s="94" t="str">
        <f>CONCATENATE("6.",Prüfkriterien_6[[#This Row],[Spalte2]])</f>
        <v>6.4</v>
      </c>
      <c r="C98" s="95">
        <f>ROW()-ROW(Prüfkriterien_6[[#Headers],[Spalte3]])</f>
        <v>4</v>
      </c>
      <c r="D98" s="95">
        <f>(Prüfkriterien_6[Spalte2]+60)/10</f>
        <v>6.4</v>
      </c>
      <c r="E98" s="96" t="s">
        <v>188</v>
      </c>
      <c r="F98" s="105" t="s">
        <v>236</v>
      </c>
      <c r="G98" s="105" t="s">
        <v>292</v>
      </c>
      <c r="H98" s="98"/>
      <c r="I98" s="98"/>
      <c r="J98" s="98"/>
      <c r="K98" s="98"/>
      <c r="L98" s="98"/>
      <c r="M98" s="99"/>
    </row>
    <row r="99" spans="1:13" s="47" customFormat="1" ht="69" customHeight="1" x14ac:dyDescent="0.2">
      <c r="B99" s="94" t="str">
        <f>CONCATENATE("6.",Prüfkriterien_6[[#This Row],[Spalte2]])</f>
        <v>6.5</v>
      </c>
      <c r="C99" s="95">
        <f>ROW()-ROW(Prüfkriterien_6[[#Headers],[Spalte3]])</f>
        <v>5</v>
      </c>
      <c r="D99" s="95">
        <f>(Prüfkriterien_6[Spalte2]+60)/10</f>
        <v>6.5</v>
      </c>
      <c r="E99" s="96" t="s">
        <v>188</v>
      </c>
      <c r="F99" s="105" t="s">
        <v>237</v>
      </c>
      <c r="G99" s="108" t="s">
        <v>270</v>
      </c>
      <c r="H99" s="98"/>
      <c r="I99" s="98" t="s">
        <v>43</v>
      </c>
      <c r="J99" s="98" t="s">
        <v>43</v>
      </c>
      <c r="K99" s="98"/>
      <c r="L99" s="98"/>
      <c r="M99" s="99"/>
    </row>
    <row r="100" spans="1:13" s="47" customFormat="1" ht="54" customHeight="1" x14ac:dyDescent="0.2">
      <c r="B100" s="94" t="str">
        <f>CONCATENATE("6.",Prüfkriterien_6[[#This Row],[Spalte2]])</f>
        <v>6.6</v>
      </c>
      <c r="C100" s="95">
        <f>ROW()-ROW(Prüfkriterien_6[[#Headers],[Spalte3]])</f>
        <v>6</v>
      </c>
      <c r="D100" s="95">
        <f>(Prüfkriterien_6[Spalte2]+60)/10</f>
        <v>6.6</v>
      </c>
      <c r="E100" s="96" t="s">
        <v>188</v>
      </c>
      <c r="F100" s="105" t="s">
        <v>238</v>
      </c>
      <c r="G100" s="108" t="s">
        <v>271</v>
      </c>
      <c r="H100" s="98"/>
      <c r="I100" s="98"/>
      <c r="J100" s="98"/>
      <c r="K100" s="98"/>
      <c r="L100" s="98"/>
      <c r="M100" s="99"/>
    </row>
    <row r="101" spans="1:13" s="47" customFormat="1" ht="34.5" customHeight="1" x14ac:dyDescent="0.2">
      <c r="B101" s="94" t="str">
        <f>CONCATENATE("6.",Prüfkriterien_6[[#This Row],[Spalte2]])</f>
        <v>6.7</v>
      </c>
      <c r="C101" s="95">
        <f>ROW()-ROW(Prüfkriterien_6[[#Headers],[Spalte3]])</f>
        <v>7</v>
      </c>
      <c r="D101" s="95">
        <f>(Prüfkriterien_6[Spalte2]+60)/10</f>
        <v>6.7</v>
      </c>
      <c r="E101" s="96" t="s">
        <v>188</v>
      </c>
      <c r="F101" s="105" t="s">
        <v>239</v>
      </c>
      <c r="G101" s="108" t="s">
        <v>272</v>
      </c>
      <c r="H101" s="98"/>
      <c r="I101" s="98"/>
      <c r="J101" s="98"/>
      <c r="K101" s="98"/>
      <c r="L101" s="98"/>
      <c r="M101" s="99"/>
    </row>
    <row r="102" spans="1:13" s="47" customFormat="1" ht="39" customHeight="1" x14ac:dyDescent="0.2">
      <c r="B102" s="94" t="str">
        <f>CONCATENATE("6.",Prüfkriterien_6[[#This Row],[Spalte2]])</f>
        <v>6.8</v>
      </c>
      <c r="C102" s="95">
        <f>ROW()-ROW(Prüfkriterien_6[[#Headers],[Spalte3]])</f>
        <v>8</v>
      </c>
      <c r="D102" s="95">
        <f>(Prüfkriterien_6[Spalte2]+60)/10</f>
        <v>6.8</v>
      </c>
      <c r="E102" s="96" t="s">
        <v>188</v>
      </c>
      <c r="F102" s="105" t="s">
        <v>192</v>
      </c>
      <c r="G102" s="105" t="s">
        <v>273</v>
      </c>
      <c r="H102" s="98"/>
      <c r="I102" s="98"/>
      <c r="J102" s="98"/>
      <c r="K102" s="98"/>
      <c r="L102" s="98"/>
      <c r="M102" s="99"/>
    </row>
    <row r="103" spans="1:13" s="47" customFormat="1" ht="42" customHeight="1" x14ac:dyDescent="0.2">
      <c r="B103" s="94" t="str">
        <f>CONCATENATE("6.",Prüfkriterien_6[[#This Row],[Spalte2]])</f>
        <v>6.9</v>
      </c>
      <c r="C103" s="95">
        <f>ROW()-ROW(Prüfkriterien_6[[#Headers],[Spalte3]])</f>
        <v>9</v>
      </c>
      <c r="D103" s="95">
        <f>(Prüfkriterien_6[Spalte2]+60)/10</f>
        <v>6.9</v>
      </c>
      <c r="E103" s="96" t="s">
        <v>188</v>
      </c>
      <c r="F103" s="110" t="s">
        <v>240</v>
      </c>
      <c r="G103" s="110" t="s">
        <v>274</v>
      </c>
      <c r="H103" s="98"/>
      <c r="I103" s="98"/>
      <c r="J103" s="98"/>
      <c r="K103" s="98"/>
      <c r="L103" s="98"/>
      <c r="M103" s="99"/>
    </row>
    <row r="104" spans="1:13" s="47" customFormat="1" ht="42" customHeight="1" x14ac:dyDescent="0.2">
      <c r="B104" s="45" t="str">
        <f>CONCATENATE("6.",Prüfkriterien_6[[#This Row],[Spalte2]])</f>
        <v>6.10</v>
      </c>
      <c r="C104" s="46">
        <f>ROW()-ROW(Prüfkriterien_6[[#Headers],[Spalte3]])</f>
        <v>10</v>
      </c>
      <c r="D104" s="46">
        <f>(Prüfkriterien_6[Spalte2]+60)/10</f>
        <v>7</v>
      </c>
      <c r="E104" s="31" t="s">
        <v>189</v>
      </c>
      <c r="F104" s="108" t="s">
        <v>250</v>
      </c>
      <c r="G104" s="108" t="s">
        <v>275</v>
      </c>
      <c r="H104" s="33"/>
      <c r="I104" s="33"/>
      <c r="J104" s="33"/>
      <c r="K104" s="33"/>
      <c r="L104" s="33"/>
      <c r="M104" s="34"/>
    </row>
    <row r="105" spans="1:13" s="47" customFormat="1" ht="64.5" customHeight="1" x14ac:dyDescent="0.2">
      <c r="B105" s="56" t="str">
        <f>CONCATENATE("6.",Prüfkriterien_6[[#This Row],[Spalte2]])</f>
        <v>6.11</v>
      </c>
      <c r="C105" s="57">
        <f>ROW()-ROW(Prüfkriterien_6[[#Headers],[Spalte3]])</f>
        <v>11</v>
      </c>
      <c r="D105" s="57">
        <f>(Prüfkriterien_6[Spalte2]+60)/10</f>
        <v>7.1</v>
      </c>
      <c r="E105" s="31" t="s">
        <v>189</v>
      </c>
      <c r="F105" s="105" t="s">
        <v>242</v>
      </c>
      <c r="G105" s="108" t="s">
        <v>241</v>
      </c>
      <c r="H105" s="60"/>
      <c r="I105" s="60"/>
      <c r="J105" s="60"/>
      <c r="K105" s="60"/>
      <c r="L105" s="60"/>
      <c r="M105" s="61"/>
    </row>
    <row r="106" spans="1:13" s="113" customFormat="1" ht="65.25" hidden="1" customHeight="1" x14ac:dyDescent="0.2">
      <c r="B106" s="45" t="str">
        <f>CONCATENATE("6.",Prüfkriterien_6[[#This Row],[Spalte2]])</f>
        <v>6.12</v>
      </c>
      <c r="C106" s="46">
        <f>ROW()-ROW(Prüfkriterien_6[[#Headers],[Spalte3]])</f>
        <v>12</v>
      </c>
      <c r="D106" s="46">
        <f>(Prüfkriterien_6[Spalte2]+60)/10</f>
        <v>7.2</v>
      </c>
      <c r="E106" s="31" t="s">
        <v>189</v>
      </c>
      <c r="F106" s="114"/>
      <c r="G106" s="115"/>
      <c r="H106" s="116"/>
      <c r="I106" s="116"/>
      <c r="J106" s="116"/>
      <c r="K106" s="116"/>
      <c r="L106" s="116"/>
      <c r="M106" s="117"/>
    </row>
    <row r="107" spans="1:13" x14ac:dyDescent="0.2">
      <c r="B107" s="178" t="s">
        <v>180</v>
      </c>
      <c r="C107" s="179"/>
      <c r="D107" s="179"/>
      <c r="E107" s="179"/>
      <c r="F107" s="179"/>
      <c r="G107" s="179"/>
      <c r="H107" s="179"/>
      <c r="I107" s="179"/>
      <c r="J107" s="179"/>
      <c r="K107" s="179"/>
      <c r="L107" s="179"/>
      <c r="M107" s="180"/>
    </row>
    <row r="108" spans="1:13" s="47" customFormat="1" hidden="1" x14ac:dyDescent="0.2">
      <c r="B108" s="45" t="s">
        <v>46</v>
      </c>
      <c r="C108" s="46" t="s">
        <v>47</v>
      </c>
      <c r="D108" s="46" t="s">
        <v>48</v>
      </c>
      <c r="E108" s="31" t="s">
        <v>49</v>
      </c>
      <c r="F108" s="32" t="s">
        <v>50</v>
      </c>
      <c r="G108" s="32" t="s">
        <v>53</v>
      </c>
      <c r="H108" s="33" t="s">
        <v>54</v>
      </c>
      <c r="I108" s="33" t="s">
        <v>55</v>
      </c>
      <c r="J108" s="33" t="s">
        <v>56</v>
      </c>
      <c r="K108" s="33" t="s">
        <v>57</v>
      </c>
      <c r="L108" s="33" t="s">
        <v>58</v>
      </c>
      <c r="M108" s="34" t="s">
        <v>59</v>
      </c>
    </row>
    <row r="109" spans="1:13" s="47" customFormat="1" ht="54.75" customHeight="1" x14ac:dyDescent="0.2">
      <c r="B109" s="94" t="str">
        <f>CONCATENATE("7.",Prüfkriterien_7[[#This Row],[Spalte2]])</f>
        <v>7.1</v>
      </c>
      <c r="C109" s="95">
        <f>ROW()-ROW(Prüfkriterien_7[[#Headers],[Spalte3]])</f>
        <v>1</v>
      </c>
      <c r="D109" s="95">
        <f>(Prüfkriterien_7[Spalte2]+70)/10</f>
        <v>7.1</v>
      </c>
      <c r="E109" s="96" t="s">
        <v>175</v>
      </c>
      <c r="F109" s="32" t="s">
        <v>213</v>
      </c>
      <c r="G109" s="97" t="s">
        <v>190</v>
      </c>
      <c r="H109" s="98"/>
      <c r="I109" s="98"/>
      <c r="J109" s="98"/>
      <c r="K109" s="98"/>
      <c r="L109" s="98"/>
      <c r="M109" s="99"/>
    </row>
    <row r="110" spans="1:13" s="47" customFormat="1" ht="59.25" customHeight="1" x14ac:dyDescent="0.2">
      <c r="B110" s="94" t="str">
        <f>CONCATENATE("7.",Prüfkriterien_7[[#This Row],[Spalte2]])</f>
        <v>7.2</v>
      </c>
      <c r="C110" s="95">
        <f>ROW()-ROW(Prüfkriterien_7[[#Headers],[Spalte3]])</f>
        <v>2</v>
      </c>
      <c r="D110" s="95">
        <f>(Prüfkriterien_7[Spalte2]+70)/10</f>
        <v>7.2</v>
      </c>
      <c r="E110" s="31" t="s">
        <v>175</v>
      </c>
      <c r="F110" s="97" t="s">
        <v>183</v>
      </c>
      <c r="G110" s="97" t="s">
        <v>191</v>
      </c>
      <c r="H110" s="98"/>
      <c r="I110" s="98"/>
      <c r="J110" s="98"/>
      <c r="K110" s="98"/>
      <c r="L110" s="98"/>
      <c r="M110" s="99"/>
    </row>
    <row r="111" spans="1:13" s="47" customFormat="1" ht="51" x14ac:dyDescent="0.2">
      <c r="A111" s="47" t="s">
        <v>181</v>
      </c>
      <c r="B111" s="45" t="str">
        <f>CONCATENATE("7.",Prüfkriterien_7[[#This Row],[Spalte2]])</f>
        <v>7.3</v>
      </c>
      <c r="C111" s="46">
        <f>ROW()-ROW(Prüfkriterien_7[[#Headers],[Spalte3]])</f>
        <v>3</v>
      </c>
      <c r="D111" s="46">
        <f>(Prüfkriterien_7[Spalte2]+70)/10</f>
        <v>7.3</v>
      </c>
      <c r="E111" s="31" t="s">
        <v>176</v>
      </c>
      <c r="F111" s="110" t="s">
        <v>251</v>
      </c>
      <c r="G111" s="32" t="s">
        <v>252</v>
      </c>
      <c r="H111" s="33"/>
      <c r="I111" s="33"/>
      <c r="J111" s="33"/>
      <c r="K111" s="33"/>
      <c r="L111" s="33"/>
      <c r="M111" s="34"/>
    </row>
    <row r="112" spans="1:13" s="47" customFormat="1" ht="43.5" customHeight="1" x14ac:dyDescent="0.2">
      <c r="B112" s="56" t="str">
        <f>CONCATENATE("7.",Prüfkriterien_7[[#This Row],[Spalte2]])</f>
        <v>7.4</v>
      </c>
      <c r="C112" s="57">
        <f>ROW()-ROW(Prüfkriterien_7[[#Headers],[Spalte3]])</f>
        <v>4</v>
      </c>
      <c r="D112" s="57">
        <f>(Prüfkriterien_7[Spalte2]+70)/10</f>
        <v>7.4</v>
      </c>
      <c r="E112" s="31" t="s">
        <v>176</v>
      </c>
      <c r="F112" s="32" t="s">
        <v>171</v>
      </c>
      <c r="G112" s="59"/>
      <c r="H112" s="60"/>
      <c r="I112" s="60"/>
      <c r="J112" s="60"/>
      <c r="K112" s="60"/>
      <c r="L112" s="60"/>
      <c r="M112" s="61"/>
    </row>
    <row r="113" spans="1:13" s="47" customFormat="1" ht="44.25" customHeight="1" x14ac:dyDescent="0.2">
      <c r="A113" s="47" t="s">
        <v>182</v>
      </c>
      <c r="B113" s="45" t="str">
        <f>CONCATENATE("7.",Prüfkriterien_7[[#This Row],[Spalte2]])</f>
        <v>7.5</v>
      </c>
      <c r="C113" s="46">
        <f>ROW()-ROW(Prüfkriterien_7[[#Headers],[Spalte3]])</f>
        <v>5</v>
      </c>
      <c r="D113" s="46">
        <f>(Prüfkriterien_7[Spalte2]+70)/10</f>
        <v>7.5</v>
      </c>
      <c r="E113" s="31" t="s">
        <v>178</v>
      </c>
      <c r="F113" s="32" t="s">
        <v>172</v>
      </c>
      <c r="G113" s="32" t="s">
        <v>173</v>
      </c>
      <c r="H113" s="33"/>
      <c r="I113" s="33"/>
      <c r="J113" s="33"/>
      <c r="K113" s="33"/>
      <c r="L113" s="33"/>
      <c r="M113" s="34"/>
    </row>
    <row r="114" spans="1:13" s="47" customFormat="1" ht="45.75" customHeight="1" x14ac:dyDescent="0.2">
      <c r="B114" s="45" t="str">
        <f>CONCATENATE("7.",Prüfkriterien_7[[#This Row],[Spalte2]])</f>
        <v>7.6</v>
      </c>
      <c r="C114" s="46">
        <f>ROW()-ROW(Prüfkriterien_7[[#Headers],[Spalte3]])</f>
        <v>6</v>
      </c>
      <c r="D114" s="46">
        <f>(Prüfkriterien_7[Spalte2]+70)/10</f>
        <v>7.6</v>
      </c>
      <c r="E114" s="31" t="s">
        <v>177</v>
      </c>
      <c r="F114" s="118" t="s">
        <v>249</v>
      </c>
      <c r="G114" s="32" t="s">
        <v>174</v>
      </c>
      <c r="H114" s="33"/>
      <c r="I114" s="33"/>
      <c r="J114" s="33"/>
      <c r="K114" s="33"/>
      <c r="L114" s="33"/>
      <c r="M114" s="34"/>
    </row>
    <row r="115" spans="1:13" s="47" customFormat="1" hidden="1" x14ac:dyDescent="0.2">
      <c r="B115" s="56" t="str">
        <f>CONCATENATE("7.",Prüfkriterien_7[[#This Row],[Spalte2]])</f>
        <v>7.7</v>
      </c>
      <c r="C115" s="57">
        <f>ROW()-ROW(Prüfkriterien_7[[#Headers],[Spalte3]])</f>
        <v>7</v>
      </c>
      <c r="D115" s="57">
        <f>(Prüfkriterien_7[Spalte2]+70)/10</f>
        <v>7.7</v>
      </c>
      <c r="E115" s="58"/>
      <c r="F115" s="59"/>
      <c r="G115" s="59"/>
      <c r="H115" s="60"/>
      <c r="I115" s="60"/>
      <c r="J115" s="60"/>
      <c r="K115" s="60"/>
      <c r="L115" s="60"/>
      <c r="M115" s="61"/>
    </row>
    <row r="116" spans="1:13" hidden="1" x14ac:dyDescent="0.2">
      <c r="B116" s="178" t="s">
        <v>72</v>
      </c>
      <c r="C116" s="179"/>
      <c r="D116" s="179"/>
      <c r="E116" s="179"/>
      <c r="F116" s="179"/>
      <c r="G116" s="179"/>
      <c r="H116" s="179"/>
      <c r="I116" s="179"/>
      <c r="J116" s="179"/>
      <c r="K116" s="179"/>
      <c r="L116" s="179"/>
      <c r="M116" s="180"/>
    </row>
    <row r="117" spans="1:13" s="47" customFormat="1" hidden="1" x14ac:dyDescent="0.2">
      <c r="B117" s="45" t="s">
        <v>46</v>
      </c>
      <c r="C117" s="46" t="s">
        <v>47</v>
      </c>
      <c r="D117" s="46" t="s">
        <v>48</v>
      </c>
      <c r="E117" s="31" t="s">
        <v>49</v>
      </c>
      <c r="F117" s="32" t="s">
        <v>50</v>
      </c>
      <c r="G117" s="32" t="s">
        <v>53</v>
      </c>
      <c r="H117" s="33" t="s">
        <v>54</v>
      </c>
      <c r="I117" s="33" t="s">
        <v>55</v>
      </c>
      <c r="J117" s="33" t="s">
        <v>56</v>
      </c>
      <c r="K117" s="33" t="s">
        <v>57</v>
      </c>
      <c r="L117" s="33" t="s">
        <v>58</v>
      </c>
      <c r="M117" s="34" t="s">
        <v>59</v>
      </c>
    </row>
    <row r="118" spans="1:13" s="47" customFormat="1" hidden="1" x14ac:dyDescent="0.2">
      <c r="B118" s="45" t="str">
        <f>CONCATENATE("8.",Prüfkriterien_8[[#This Row],[Spalte2]])</f>
        <v>8.1</v>
      </c>
      <c r="C118" s="46">
        <f>ROW()-ROW(Prüfkriterien_8[[#Headers],[Spalte3]])</f>
        <v>1</v>
      </c>
      <c r="D118" s="46">
        <f>(Prüfkriterien_8[Spalte2]+80)/10</f>
        <v>8.1</v>
      </c>
      <c r="E118" s="31"/>
      <c r="F118" s="32"/>
      <c r="G118" s="32"/>
      <c r="H118" s="33"/>
      <c r="I118" s="33"/>
      <c r="J118" s="33"/>
      <c r="K118" s="33"/>
      <c r="L118" s="33"/>
      <c r="M118" s="34"/>
    </row>
    <row r="119" spans="1:13" s="47" customFormat="1" hidden="1" x14ac:dyDescent="0.2">
      <c r="B119" s="56" t="str">
        <f>CONCATENATE("8.",Prüfkriterien_8[[#This Row],[Spalte2]])</f>
        <v>8.2</v>
      </c>
      <c r="C119" s="57">
        <f>ROW()-ROW(Prüfkriterien_8[[#Headers],[Spalte3]])</f>
        <v>2</v>
      </c>
      <c r="D119" s="57">
        <f>(Prüfkriterien_8[Spalte2]+80)/10</f>
        <v>8.1999999999999993</v>
      </c>
      <c r="E119" s="58"/>
      <c r="F119" s="59"/>
      <c r="G119" s="59"/>
      <c r="H119" s="60"/>
      <c r="I119" s="60"/>
      <c r="J119" s="60"/>
      <c r="K119" s="60"/>
      <c r="L119" s="60"/>
      <c r="M119" s="61"/>
    </row>
    <row r="120" spans="1:13" s="47" customFormat="1" hidden="1" x14ac:dyDescent="0.2">
      <c r="B120" s="45" t="str">
        <f>CONCATENATE("8.",Prüfkriterien_8[[#This Row],[Spalte2]])</f>
        <v>8.3</v>
      </c>
      <c r="C120" s="46">
        <f>ROW()-ROW(Prüfkriterien_8[[#Headers],[Spalte3]])</f>
        <v>3</v>
      </c>
      <c r="D120" s="46">
        <f>(Prüfkriterien_8[Spalte2]+80)/10</f>
        <v>8.3000000000000007</v>
      </c>
      <c r="E120" s="31"/>
      <c r="F120" s="32"/>
      <c r="G120" s="32"/>
      <c r="H120" s="33"/>
      <c r="I120" s="33"/>
      <c r="J120" s="33"/>
      <c r="K120" s="33"/>
      <c r="L120" s="33"/>
      <c r="M120" s="34"/>
    </row>
    <row r="121" spans="1:13" s="47" customFormat="1" hidden="1" x14ac:dyDescent="0.2">
      <c r="B121" s="45" t="str">
        <f>CONCATENATE("8.",Prüfkriterien_8[[#This Row],[Spalte2]])</f>
        <v>8.4</v>
      </c>
      <c r="C121" s="46">
        <f>ROW()-ROW(Prüfkriterien_8[[#Headers],[Spalte3]])</f>
        <v>4</v>
      </c>
      <c r="D121" s="46">
        <f>(Prüfkriterien_8[Spalte2]+80)/10</f>
        <v>8.4</v>
      </c>
      <c r="E121" s="31"/>
      <c r="F121" s="32"/>
      <c r="G121" s="32"/>
      <c r="H121" s="33"/>
      <c r="I121" s="33"/>
      <c r="J121" s="33"/>
      <c r="K121" s="33"/>
      <c r="L121" s="33"/>
      <c r="M121" s="34"/>
    </row>
    <row r="122" spans="1:13" s="47" customFormat="1" hidden="1" x14ac:dyDescent="0.2">
      <c r="B122" s="56" t="str">
        <f>CONCATENATE("8.",Prüfkriterien_8[[#This Row],[Spalte2]])</f>
        <v>8.5</v>
      </c>
      <c r="C122" s="57">
        <f>ROW()-ROW(Prüfkriterien_8[[#Headers],[Spalte3]])</f>
        <v>5</v>
      </c>
      <c r="D122" s="57">
        <f>(Prüfkriterien_8[Spalte2]+80)/10</f>
        <v>8.5</v>
      </c>
      <c r="E122" s="58"/>
      <c r="F122" s="59"/>
      <c r="G122" s="59"/>
      <c r="H122" s="60"/>
      <c r="I122" s="60"/>
      <c r="J122" s="60"/>
      <c r="K122" s="60"/>
      <c r="L122" s="60"/>
      <c r="M122" s="61"/>
    </row>
    <row r="123" spans="1:13" hidden="1" x14ac:dyDescent="0.2">
      <c r="B123" s="178" t="s">
        <v>73</v>
      </c>
      <c r="C123" s="179"/>
      <c r="D123" s="179"/>
      <c r="E123" s="179"/>
      <c r="F123" s="179"/>
      <c r="G123" s="179"/>
      <c r="H123" s="179"/>
      <c r="I123" s="179"/>
      <c r="J123" s="179"/>
      <c r="K123" s="179"/>
      <c r="L123" s="179"/>
      <c r="M123" s="180"/>
    </row>
    <row r="124" spans="1:13" s="47" customFormat="1" hidden="1" x14ac:dyDescent="0.2">
      <c r="B124" s="45" t="s">
        <v>46</v>
      </c>
      <c r="C124" s="46" t="s">
        <v>47</v>
      </c>
      <c r="D124" s="46" t="s">
        <v>48</v>
      </c>
      <c r="E124" s="31" t="s">
        <v>49</v>
      </c>
      <c r="F124" s="32" t="s">
        <v>50</v>
      </c>
      <c r="G124" s="32" t="s">
        <v>53</v>
      </c>
      <c r="H124" s="33" t="s">
        <v>54</v>
      </c>
      <c r="I124" s="33" t="s">
        <v>55</v>
      </c>
      <c r="J124" s="33" t="s">
        <v>56</v>
      </c>
      <c r="K124" s="33" t="s">
        <v>57</v>
      </c>
      <c r="L124" s="33" t="s">
        <v>58</v>
      </c>
      <c r="M124" s="34" t="s">
        <v>59</v>
      </c>
    </row>
    <row r="125" spans="1:13" s="47" customFormat="1" hidden="1" x14ac:dyDescent="0.2">
      <c r="B125" s="45" t="str">
        <f>CONCATENATE("9.",Prüfkriterien_9[[#This Row],[Spalte2]])</f>
        <v>9.1</v>
      </c>
      <c r="C125" s="46">
        <f>ROW()-ROW(Prüfkriterien_9[[#Headers],[Spalte3]])</f>
        <v>1</v>
      </c>
      <c r="D125" s="46">
        <f>(Prüfkriterien_9[Spalte2]+90)/10</f>
        <v>9.1</v>
      </c>
      <c r="E125" s="31"/>
      <c r="F125" s="32"/>
      <c r="G125" s="32"/>
      <c r="H125" s="33"/>
      <c r="I125" s="33"/>
      <c r="J125" s="33"/>
      <c r="K125" s="33"/>
      <c r="L125" s="33"/>
      <c r="M125" s="34"/>
    </row>
    <row r="126" spans="1:13" s="47" customFormat="1" hidden="1" x14ac:dyDescent="0.2">
      <c r="B126" s="56" t="str">
        <f>CONCATENATE("9.",Prüfkriterien_9[[#This Row],[Spalte2]])</f>
        <v>9.2</v>
      </c>
      <c r="C126" s="57">
        <f>ROW()-ROW(Prüfkriterien_9[[#Headers],[Spalte3]])</f>
        <v>2</v>
      </c>
      <c r="D126" s="57">
        <f>(Prüfkriterien_9[Spalte2]+90)/10</f>
        <v>9.1999999999999993</v>
      </c>
      <c r="E126" s="58"/>
      <c r="F126" s="59"/>
      <c r="G126" s="59"/>
      <c r="H126" s="60"/>
      <c r="I126" s="60"/>
      <c r="J126" s="60"/>
      <c r="K126" s="60"/>
      <c r="L126" s="60"/>
      <c r="M126" s="61"/>
    </row>
    <row r="127" spans="1:13" s="47" customFormat="1" hidden="1" x14ac:dyDescent="0.2">
      <c r="B127" s="45" t="str">
        <f>CONCATENATE("9.",Prüfkriterien_9[[#This Row],[Spalte2]])</f>
        <v>9.3</v>
      </c>
      <c r="C127" s="46">
        <f>ROW()-ROW(Prüfkriterien_9[[#Headers],[Spalte3]])</f>
        <v>3</v>
      </c>
      <c r="D127" s="46">
        <f>(Prüfkriterien_9[Spalte2]+90)/10</f>
        <v>9.3000000000000007</v>
      </c>
      <c r="E127" s="31"/>
      <c r="F127" s="32"/>
      <c r="G127" s="32"/>
      <c r="H127" s="33"/>
      <c r="I127" s="33"/>
      <c r="J127" s="33"/>
      <c r="K127" s="33"/>
      <c r="L127" s="33"/>
      <c r="M127" s="34"/>
    </row>
    <row r="128" spans="1:13" s="47" customFormat="1" hidden="1" x14ac:dyDescent="0.2">
      <c r="B128" s="45" t="str">
        <f>CONCATENATE("9.",Prüfkriterien_9[[#This Row],[Spalte2]])</f>
        <v>9.4</v>
      </c>
      <c r="C128" s="46">
        <f>ROW()-ROW(Prüfkriterien_9[[#Headers],[Spalte3]])</f>
        <v>4</v>
      </c>
      <c r="D128" s="46">
        <f>(Prüfkriterien_9[Spalte2]+90)/10</f>
        <v>9.4</v>
      </c>
      <c r="E128" s="31"/>
      <c r="F128" s="32"/>
      <c r="G128" s="32"/>
      <c r="H128" s="33"/>
      <c r="I128" s="33"/>
      <c r="J128" s="33"/>
      <c r="K128" s="33"/>
      <c r="L128" s="33"/>
      <c r="M128" s="34"/>
    </row>
    <row r="129" spans="2:13" s="47" customFormat="1" hidden="1" x14ac:dyDescent="0.2">
      <c r="B129" s="56" t="str">
        <f>CONCATENATE("9.",Prüfkriterien_9[[#This Row],[Spalte2]])</f>
        <v>9.5</v>
      </c>
      <c r="C129" s="57">
        <f>ROW()-ROW(Prüfkriterien_9[[#Headers],[Spalte3]])</f>
        <v>5</v>
      </c>
      <c r="D129" s="57">
        <f>(Prüfkriterien_9[Spalte2]+90)/10</f>
        <v>9.5</v>
      </c>
      <c r="E129" s="58"/>
      <c r="F129" s="59"/>
      <c r="G129" s="59"/>
      <c r="H129" s="60"/>
      <c r="I129" s="60"/>
      <c r="J129" s="60"/>
      <c r="K129" s="60"/>
      <c r="L129" s="60"/>
      <c r="M129" s="61"/>
    </row>
    <row r="130" spans="2:13" hidden="1" x14ac:dyDescent="0.2">
      <c r="B130" s="178" t="s">
        <v>74</v>
      </c>
      <c r="C130" s="179"/>
      <c r="D130" s="179"/>
      <c r="E130" s="179"/>
      <c r="F130" s="179"/>
      <c r="G130" s="179"/>
      <c r="H130" s="179"/>
      <c r="I130" s="179"/>
      <c r="J130" s="179"/>
      <c r="K130" s="179"/>
      <c r="L130" s="179"/>
      <c r="M130" s="180"/>
    </row>
    <row r="131" spans="2:13" s="47" customFormat="1" hidden="1" x14ac:dyDescent="0.2">
      <c r="B131" s="45" t="s">
        <v>46</v>
      </c>
      <c r="C131" s="46" t="s">
        <v>47</v>
      </c>
      <c r="D131" s="46" t="s">
        <v>48</v>
      </c>
      <c r="E131" s="31" t="s">
        <v>49</v>
      </c>
      <c r="F131" s="32" t="s">
        <v>50</v>
      </c>
      <c r="G131" s="32" t="s">
        <v>53</v>
      </c>
      <c r="H131" s="33" t="s">
        <v>54</v>
      </c>
      <c r="I131" s="33" t="s">
        <v>55</v>
      </c>
      <c r="J131" s="33" t="s">
        <v>56</v>
      </c>
      <c r="K131" s="33" t="s">
        <v>57</v>
      </c>
      <c r="L131" s="33" t="s">
        <v>58</v>
      </c>
      <c r="M131" s="34" t="s">
        <v>59</v>
      </c>
    </row>
    <row r="132" spans="2:13" s="47" customFormat="1" hidden="1" x14ac:dyDescent="0.2">
      <c r="B132" s="45" t="str">
        <f>CONCATENATE("10.",Prüfkriterien_10[[#This Row],[Spalte2]])</f>
        <v>10.1</v>
      </c>
      <c r="C132" s="46">
        <f>ROW()-ROW(Prüfkriterien_10[[#Headers],[Spalte3]])</f>
        <v>1</v>
      </c>
      <c r="D132" s="46">
        <f>(Prüfkriterien_10[Spalte2]+100)/10</f>
        <v>10.1</v>
      </c>
      <c r="E132" s="31"/>
      <c r="F132" s="32"/>
      <c r="G132" s="32"/>
      <c r="H132" s="33"/>
      <c r="I132" s="33"/>
      <c r="J132" s="33"/>
      <c r="K132" s="33"/>
      <c r="L132" s="33"/>
      <c r="M132" s="34"/>
    </row>
    <row r="133" spans="2:13" s="47" customFormat="1" hidden="1" x14ac:dyDescent="0.2">
      <c r="B133" s="56" t="str">
        <f>CONCATENATE("10.",Prüfkriterien_10[[#This Row],[Spalte2]])</f>
        <v>10.2</v>
      </c>
      <c r="C133" s="57">
        <f>ROW()-ROW(Prüfkriterien_10[[#Headers],[Spalte3]])</f>
        <v>2</v>
      </c>
      <c r="D133" s="57">
        <f>(Prüfkriterien_10[Spalte2]+100)/10</f>
        <v>10.199999999999999</v>
      </c>
      <c r="E133" s="58"/>
      <c r="F133" s="59"/>
      <c r="G133" s="59"/>
      <c r="H133" s="60"/>
      <c r="I133" s="60"/>
      <c r="J133" s="60"/>
      <c r="K133" s="60"/>
      <c r="L133" s="60"/>
      <c r="M133" s="61"/>
    </row>
    <row r="134" spans="2:13" s="47" customFormat="1" hidden="1" x14ac:dyDescent="0.2">
      <c r="B134" s="45" t="str">
        <f>CONCATENATE("10.",Prüfkriterien_10[[#This Row],[Spalte2]])</f>
        <v>10.3</v>
      </c>
      <c r="C134" s="46">
        <f>ROW()-ROW(Prüfkriterien_10[[#Headers],[Spalte3]])</f>
        <v>3</v>
      </c>
      <c r="D134" s="46">
        <f>(Prüfkriterien_10[Spalte2]+100)/10</f>
        <v>10.3</v>
      </c>
      <c r="E134" s="31"/>
      <c r="F134" s="32"/>
      <c r="G134" s="32"/>
      <c r="H134" s="33"/>
      <c r="I134" s="33"/>
      <c r="J134" s="33"/>
      <c r="K134" s="33"/>
      <c r="L134" s="33"/>
      <c r="M134" s="34"/>
    </row>
    <row r="135" spans="2:13" s="47" customFormat="1" hidden="1" x14ac:dyDescent="0.2">
      <c r="B135" s="45" t="str">
        <f>CONCATENATE("10.",Prüfkriterien_10[[#This Row],[Spalte2]])</f>
        <v>10.4</v>
      </c>
      <c r="C135" s="46">
        <f>ROW()-ROW(Prüfkriterien_10[[#Headers],[Spalte3]])</f>
        <v>4</v>
      </c>
      <c r="D135" s="46">
        <f>(Prüfkriterien_10[Spalte2]+100)/10</f>
        <v>10.4</v>
      </c>
      <c r="E135" s="31"/>
      <c r="F135" s="32"/>
      <c r="G135" s="32"/>
      <c r="H135" s="33"/>
      <c r="I135" s="33"/>
      <c r="J135" s="33"/>
      <c r="K135" s="33"/>
      <c r="L135" s="33"/>
      <c r="M135" s="34"/>
    </row>
    <row r="136" spans="2:13" s="47" customFormat="1" hidden="1" x14ac:dyDescent="0.2">
      <c r="B136" s="56" t="str">
        <f>CONCATENATE("10.",Prüfkriterien_10[[#This Row],[Spalte2]])</f>
        <v>10.5</v>
      </c>
      <c r="C136" s="57">
        <f>ROW()-ROW(Prüfkriterien_10[[#Headers],[Spalte3]])</f>
        <v>5</v>
      </c>
      <c r="D136" s="57">
        <f>(Prüfkriterien_10[Spalte2]+100)/10</f>
        <v>10.5</v>
      </c>
      <c r="E136" s="58"/>
      <c r="F136" s="59"/>
      <c r="G136" s="59"/>
      <c r="H136" s="60"/>
      <c r="I136" s="60"/>
      <c r="J136" s="60"/>
      <c r="K136" s="60"/>
      <c r="L136" s="60"/>
      <c r="M136" s="61"/>
    </row>
    <row r="137" spans="2:13" hidden="1" x14ac:dyDescent="0.2">
      <c r="B137" s="178" t="s">
        <v>75</v>
      </c>
      <c r="C137" s="179"/>
      <c r="D137" s="179"/>
      <c r="E137" s="179"/>
      <c r="F137" s="179"/>
      <c r="G137" s="179"/>
      <c r="H137" s="179"/>
      <c r="I137" s="179"/>
      <c r="J137" s="179"/>
      <c r="K137" s="179"/>
      <c r="L137" s="179"/>
      <c r="M137" s="180"/>
    </row>
    <row r="138" spans="2:13" s="47" customFormat="1" hidden="1" x14ac:dyDescent="0.2">
      <c r="B138" s="45" t="s">
        <v>46</v>
      </c>
      <c r="C138" s="46" t="s">
        <v>47</v>
      </c>
      <c r="D138" s="46" t="s">
        <v>48</v>
      </c>
      <c r="E138" s="31" t="s">
        <v>49</v>
      </c>
      <c r="F138" s="32" t="s">
        <v>50</v>
      </c>
      <c r="G138" s="32" t="s">
        <v>53</v>
      </c>
      <c r="H138" s="33" t="s">
        <v>54</v>
      </c>
      <c r="I138" s="33" t="s">
        <v>55</v>
      </c>
      <c r="J138" s="33" t="s">
        <v>56</v>
      </c>
      <c r="K138" s="33" t="s">
        <v>57</v>
      </c>
      <c r="L138" s="33" t="s">
        <v>58</v>
      </c>
      <c r="M138" s="34" t="s">
        <v>59</v>
      </c>
    </row>
    <row r="139" spans="2:13" s="47" customFormat="1" hidden="1" x14ac:dyDescent="0.2">
      <c r="B139" s="45" t="str">
        <f>CONCATENATE("11.",Prüfkriterien_11[[#This Row],[Spalte2]])</f>
        <v>11.1</v>
      </c>
      <c r="C139" s="46">
        <f>ROW()-ROW(Prüfkriterien_11[[#Headers],[Spalte3]])</f>
        <v>1</v>
      </c>
      <c r="D139" s="46">
        <f>(Prüfkriterien_11[Spalte2]+110)/10</f>
        <v>11.1</v>
      </c>
      <c r="E139" s="31"/>
      <c r="F139" s="32"/>
      <c r="G139" s="32"/>
      <c r="H139" s="33"/>
      <c r="I139" s="33"/>
      <c r="J139" s="33"/>
      <c r="K139" s="33"/>
      <c r="L139" s="33"/>
      <c r="M139" s="34"/>
    </row>
    <row r="140" spans="2:13" s="47" customFormat="1" hidden="1" x14ac:dyDescent="0.2">
      <c r="B140" s="56" t="str">
        <f>CONCATENATE("11.",Prüfkriterien_11[[#This Row],[Spalte2]])</f>
        <v>11.2</v>
      </c>
      <c r="C140" s="57">
        <f>ROW()-ROW(Prüfkriterien_11[[#Headers],[Spalte3]])</f>
        <v>2</v>
      </c>
      <c r="D140" s="57">
        <f>(Prüfkriterien_11[Spalte2]+110)/10</f>
        <v>11.2</v>
      </c>
      <c r="E140" s="58"/>
      <c r="F140" s="59"/>
      <c r="G140" s="59"/>
      <c r="H140" s="60"/>
      <c r="I140" s="60"/>
      <c r="J140" s="60"/>
      <c r="K140" s="60"/>
      <c r="L140" s="60"/>
      <c r="M140" s="61"/>
    </row>
    <row r="141" spans="2:13" s="47" customFormat="1" hidden="1" x14ac:dyDescent="0.2">
      <c r="B141" s="45" t="str">
        <f>CONCATENATE("11.",Prüfkriterien_11[[#This Row],[Spalte2]])</f>
        <v>11.3</v>
      </c>
      <c r="C141" s="46">
        <f>ROW()-ROW(Prüfkriterien_11[[#Headers],[Spalte3]])</f>
        <v>3</v>
      </c>
      <c r="D141" s="46">
        <f>(Prüfkriterien_11[Spalte2]+110)/10</f>
        <v>11.3</v>
      </c>
      <c r="E141" s="31"/>
      <c r="F141" s="32"/>
      <c r="G141" s="32"/>
      <c r="H141" s="33"/>
      <c r="I141" s="33"/>
      <c r="J141" s="33"/>
      <c r="K141" s="33"/>
      <c r="L141" s="33"/>
      <c r="M141" s="34"/>
    </row>
    <row r="142" spans="2:13" s="47" customFormat="1" hidden="1" x14ac:dyDescent="0.2">
      <c r="B142" s="45" t="str">
        <f>CONCATENATE("11.",Prüfkriterien_11[[#This Row],[Spalte2]])</f>
        <v>11.4</v>
      </c>
      <c r="C142" s="46">
        <f>ROW()-ROW(Prüfkriterien_11[[#Headers],[Spalte3]])</f>
        <v>4</v>
      </c>
      <c r="D142" s="46">
        <f>(Prüfkriterien_11[Spalte2]+110)/10</f>
        <v>11.4</v>
      </c>
      <c r="E142" s="31"/>
      <c r="F142" s="32"/>
      <c r="G142" s="32"/>
      <c r="H142" s="33"/>
      <c r="I142" s="33"/>
      <c r="J142" s="33"/>
      <c r="K142" s="33"/>
      <c r="L142" s="33"/>
      <c r="M142" s="34"/>
    </row>
    <row r="143" spans="2:13" s="47" customFormat="1" hidden="1" x14ac:dyDescent="0.2">
      <c r="B143" s="56" t="str">
        <f>CONCATENATE("11.",Prüfkriterien_11[[#This Row],[Spalte2]])</f>
        <v>11.5</v>
      </c>
      <c r="C143" s="57">
        <f>ROW()-ROW(Prüfkriterien_11[[#Headers],[Spalte3]])</f>
        <v>5</v>
      </c>
      <c r="D143" s="57">
        <f>(Prüfkriterien_11[Spalte2]+110)/10</f>
        <v>11.5</v>
      </c>
      <c r="E143" s="58"/>
      <c r="F143" s="59"/>
      <c r="G143" s="59"/>
      <c r="H143" s="60"/>
      <c r="I143" s="60"/>
      <c r="J143" s="60"/>
      <c r="K143" s="60"/>
      <c r="L143" s="60"/>
      <c r="M143" s="61"/>
    </row>
    <row r="144" spans="2:13" ht="6.75" customHeight="1" x14ac:dyDescent="0.2"/>
  </sheetData>
  <sheetProtection password="AA96" sheet="1" objects="1" scenarios="1" formatCells="0" formatRows="0" insertRows="0" deleteRows="0"/>
  <mergeCells count="22">
    <mergeCell ref="B137:M137"/>
    <mergeCell ref="B93:M93"/>
    <mergeCell ref="B107:M107"/>
    <mergeCell ref="B116:M116"/>
    <mergeCell ref="B123:M123"/>
    <mergeCell ref="B130:M130"/>
    <mergeCell ref="B2:M2"/>
    <mergeCell ref="B5:M5"/>
    <mergeCell ref="B8:M8"/>
    <mergeCell ref="B22:M22"/>
    <mergeCell ref="B31:M31"/>
    <mergeCell ref="B78:M78"/>
    <mergeCell ref="C4:K4"/>
    <mergeCell ref="B6:B7"/>
    <mergeCell ref="C6:C7"/>
    <mergeCell ref="E6:E7"/>
    <mergeCell ref="F6:F7"/>
    <mergeCell ref="G6:G7"/>
    <mergeCell ref="H6:L6"/>
    <mergeCell ref="M6:M7"/>
    <mergeCell ref="D6:D7"/>
    <mergeCell ref="B38:M38"/>
  </mergeCells>
  <dataValidations count="2">
    <dataValidation type="list" allowBlank="1" showInputMessage="1" showErrorMessage="1" sqref="C4:K4">
      <formula1>_Betriebsname</formula1>
    </dataValidation>
    <dataValidation type="list" allowBlank="1" showInputMessage="1" showErrorMessage="1" sqref="M4">
      <formula1>_Datum</formula1>
    </dataValidation>
  </dataValidations>
  <printOptions horizontalCentered="1"/>
  <pageMargins left="0.70866141732283472" right="0.70866141732283472" top="0.59055118110236227" bottom="0.78740157480314965" header="0.31496062992125984" footer="0.19685039370078741"/>
  <pageSetup paperSize="9" scale="62" orientation="landscape" r:id="rId1"/>
  <headerFooter>
    <oddFooter>&amp;L&amp;"Arial,Standard"&amp;8
Gültig ab:  21.01.2021
Version 2021.1&amp;C&amp;G&amp;R
&amp;"Arial,Standard"&amp;8&amp;P von &amp;N</oddFooter>
  </headerFooter>
  <legacyDrawingHF r:id="rId2"/>
  <tableParts count="11">
    <tablePart r:id="rId3"/>
    <tablePart r:id="rId4"/>
    <tablePart r:id="rId5"/>
    <tablePart r:id="rId6"/>
    <tablePart r:id="rId7"/>
    <tablePart r:id="rId8"/>
    <tablePart r:id="rId9"/>
    <tablePart r:id="rId10"/>
    <tablePart r:id="rId11"/>
    <tablePart r:id="rId12"/>
    <tablePart r:id="rId13"/>
  </tableParts>
  <extLst>
    <ext xmlns:x14="http://schemas.microsoft.com/office/spreadsheetml/2009/9/main" uri="{78C0D931-6437-407d-A8EE-F0AAD7539E65}">
      <x14:conditionalFormattings>
        <x14:conditionalFormatting xmlns:xm="http://schemas.microsoft.com/office/excel/2006/main">
          <x14:cfRule type="containsText" priority="11" operator="containsText" id="{5E95DCB8-8D9B-43CB-9F0E-367D7B8C392E}">
            <xm:f>NOT(ISERROR(SEARCH("grau",H23)))</xm:f>
            <xm:f>"grau"</xm:f>
            <x14:dxf>
              <font>
                <color rgb="FF808080"/>
              </font>
              <fill>
                <patternFill>
                  <bgColor rgb="FF808080"/>
                </patternFill>
              </fill>
            </x14:dxf>
          </x14:cfRule>
          <xm:sqref>H79:L86 H32:L37 H39:L77 H92:L92 H23:L30 H94:L106</xm:sqref>
        </x14:conditionalFormatting>
        <x14:conditionalFormatting xmlns:xm="http://schemas.microsoft.com/office/excel/2006/main">
          <x14:cfRule type="containsText" priority="8" operator="containsText" id="{856D55F9-5406-42BE-8943-059812964641}">
            <xm:f>NOT(ISERROR(SEARCH("grau",H10)))</xm:f>
            <xm:f>"grau"</xm:f>
            <x14:dxf>
              <font>
                <strike val="0"/>
                <color rgb="FF808080"/>
              </font>
              <fill>
                <patternFill>
                  <bgColor rgb="FF808080"/>
                </patternFill>
              </fill>
            </x14:dxf>
          </x14:cfRule>
          <xm:sqref>H10:L21</xm:sqref>
        </x14:conditionalFormatting>
        <x14:conditionalFormatting xmlns:xm="http://schemas.microsoft.com/office/excel/2006/main">
          <x14:cfRule type="containsText" priority="5" operator="containsText" id="{5BEAB68E-34A9-4110-B056-50320AFBCCB0}">
            <xm:f>NOT(ISERROR(SEARCH("grau",H108)))</xm:f>
            <xm:f>"grau"</xm:f>
            <x14:dxf>
              <font>
                <color rgb="FF808080"/>
              </font>
              <fill>
                <patternFill>
                  <bgColor rgb="FF808080"/>
                </patternFill>
              </fill>
            </x14:dxf>
          </x14:cfRule>
          <xm:sqref>H108:L115</xm:sqref>
        </x14:conditionalFormatting>
        <x14:conditionalFormatting xmlns:xm="http://schemas.microsoft.com/office/excel/2006/main">
          <x14:cfRule type="containsText" priority="4" operator="containsText" id="{CF7EDDB7-2157-4E54-80CC-AC6AB6FBA5CD}">
            <xm:f>NOT(ISERROR(SEARCH("grau",H117)))</xm:f>
            <xm:f>"grau"</xm:f>
            <x14:dxf>
              <font>
                <color rgb="FF808080"/>
              </font>
              <fill>
                <patternFill>
                  <bgColor rgb="FF808080"/>
                </patternFill>
              </fill>
            </x14:dxf>
          </x14:cfRule>
          <xm:sqref>H117:L122</xm:sqref>
        </x14:conditionalFormatting>
        <x14:conditionalFormatting xmlns:xm="http://schemas.microsoft.com/office/excel/2006/main">
          <x14:cfRule type="containsText" priority="3" operator="containsText" id="{A15A7D79-1345-4D48-A805-61E375A492E8}">
            <xm:f>NOT(ISERROR(SEARCH("grau",H124)))</xm:f>
            <xm:f>"grau"</xm:f>
            <x14:dxf>
              <font>
                <color rgb="FF808080"/>
              </font>
              <fill>
                <patternFill>
                  <bgColor rgb="FF808080"/>
                </patternFill>
              </fill>
            </x14:dxf>
          </x14:cfRule>
          <xm:sqref>H124:L129</xm:sqref>
        </x14:conditionalFormatting>
        <x14:conditionalFormatting xmlns:xm="http://schemas.microsoft.com/office/excel/2006/main">
          <x14:cfRule type="containsText" priority="2" operator="containsText" id="{24D64CB9-06C8-4AB6-96E9-068B2C93B725}">
            <xm:f>NOT(ISERROR(SEARCH("grau",H131)))</xm:f>
            <xm:f>"grau"</xm:f>
            <x14:dxf>
              <font>
                <color rgb="FF808080"/>
              </font>
              <fill>
                <patternFill>
                  <bgColor rgb="FF808080"/>
                </patternFill>
              </fill>
            </x14:dxf>
          </x14:cfRule>
          <xm:sqref>H131:L136</xm:sqref>
        </x14:conditionalFormatting>
        <x14:conditionalFormatting xmlns:xm="http://schemas.microsoft.com/office/excel/2006/main">
          <x14:cfRule type="containsText" priority="1" operator="containsText" id="{04852FE4-12C5-447A-9DDA-1F52D59ECA2D}">
            <xm:f>NOT(ISERROR(SEARCH("grau",H138)))</xm:f>
            <xm:f>"grau"</xm:f>
            <x14:dxf>
              <font>
                <color rgb="FF808080"/>
              </font>
              <fill>
                <patternFill>
                  <bgColor rgb="FF808080"/>
                </patternFill>
              </fill>
            </x14:dxf>
          </x14:cfRule>
          <xm:sqref>H138:L143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Einstellungen!$C$9:$C$11</xm:f>
          </x14:formula1>
          <xm:sqref>H108:L115 H117:L122 H124:L129 H131:L136 H138:L143 H32:L37 H39:L77 H23:L30 H94:L106 H9:L21 H79:L92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FF0000"/>
  </sheetPr>
  <dimension ref="B1:E14"/>
  <sheetViews>
    <sheetView zoomScaleNormal="100" workbookViewId="0">
      <selection activeCell="C9" sqref="C9"/>
    </sheetView>
  </sheetViews>
  <sheetFormatPr baseColWidth="10" defaultColWidth="11.5703125" defaultRowHeight="14.25" x14ac:dyDescent="0.2"/>
  <cols>
    <col min="1" max="1" width="1.140625" style="6" customWidth="1"/>
    <col min="2" max="2" width="29.28515625" style="6" customWidth="1"/>
    <col min="3" max="3" width="53.28515625" style="7" customWidth="1"/>
    <col min="4" max="4" width="1.140625" style="6" customWidth="1"/>
    <col min="5" max="16384" width="11.5703125" style="6"/>
  </cols>
  <sheetData>
    <row r="1" spans="2:5" ht="6" customHeight="1" x14ac:dyDescent="0.2"/>
    <row r="2" spans="2:5" ht="15" x14ac:dyDescent="0.25">
      <c r="B2" s="197" t="s">
        <v>77</v>
      </c>
      <c r="C2" s="197"/>
    </row>
    <row r="3" spans="2:5" ht="7.9" customHeight="1" x14ac:dyDescent="0.25">
      <c r="B3" s="8"/>
      <c r="C3" s="8"/>
    </row>
    <row r="4" spans="2:5" ht="55.9" customHeight="1" x14ac:dyDescent="0.25">
      <c r="B4" s="198" t="s">
        <v>45</v>
      </c>
      <c r="C4" s="198"/>
    </row>
    <row r="5" spans="2:5" ht="7.9" customHeight="1" x14ac:dyDescent="0.2">
      <c r="B5" s="9"/>
      <c r="C5" s="9"/>
    </row>
    <row r="6" spans="2:5" s="10" customFormat="1" ht="25.9" customHeight="1" x14ac:dyDescent="0.25">
      <c r="B6" s="80" t="s">
        <v>60</v>
      </c>
      <c r="C6" s="54" t="s">
        <v>80</v>
      </c>
    </row>
    <row r="7" spans="2:5" s="10" customFormat="1" ht="25.9" customHeight="1" x14ac:dyDescent="0.25">
      <c r="B7" s="80" t="s">
        <v>78</v>
      </c>
      <c r="C7" s="54" t="s">
        <v>81</v>
      </c>
    </row>
    <row r="8" spans="2:5" s="10" customFormat="1" ht="25.9" customHeight="1" x14ac:dyDescent="0.25">
      <c r="B8" s="79" t="s">
        <v>76</v>
      </c>
      <c r="C8" s="55" t="s">
        <v>88</v>
      </c>
    </row>
    <row r="9" spans="2:5" s="10" customFormat="1" ht="25.9" customHeight="1" x14ac:dyDescent="0.25">
      <c r="B9" s="63" t="s">
        <v>61</v>
      </c>
      <c r="C9" s="12" t="s">
        <v>15</v>
      </c>
    </row>
    <row r="10" spans="2:5" s="10" customFormat="1" ht="25.9" customHeight="1" x14ac:dyDescent="0.25">
      <c r="B10" s="11"/>
      <c r="C10" s="89"/>
      <c r="E10" s="81" t="s">
        <v>79</v>
      </c>
    </row>
    <row r="11" spans="2:5" s="10" customFormat="1" ht="25.9" customHeight="1" x14ac:dyDescent="0.25">
      <c r="B11" s="11"/>
      <c r="C11" s="88" t="s">
        <v>43</v>
      </c>
    </row>
    <row r="12" spans="2:5" s="10" customFormat="1" ht="25.9" customHeight="1" x14ac:dyDescent="0.25">
      <c r="B12" s="63" t="s">
        <v>62</v>
      </c>
      <c r="C12" s="83" t="s">
        <v>28</v>
      </c>
    </row>
    <row r="13" spans="2:5" s="10" customFormat="1" ht="25.9" customHeight="1" x14ac:dyDescent="0.25">
      <c r="B13" s="11"/>
      <c r="C13" s="83" t="s">
        <v>29</v>
      </c>
    </row>
    <row r="14" spans="2:5" s="10" customFormat="1" ht="25.9" customHeight="1" x14ac:dyDescent="0.25">
      <c r="B14" s="11"/>
      <c r="C14" s="83" t="s">
        <v>30</v>
      </c>
    </row>
  </sheetData>
  <sheetProtection password="AA96" sheet="1" objects="1" scenarios="1"/>
  <dataConsolidate/>
  <mergeCells count="2">
    <mergeCell ref="B2:C2"/>
    <mergeCell ref="B4:C4"/>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15</vt:i4>
      </vt:variant>
    </vt:vector>
  </HeadingPairs>
  <TitlesOfParts>
    <vt:vector size="19" baseType="lpstr">
      <vt:lpstr>Angaben zum Audit</vt:lpstr>
      <vt:lpstr>Maßnahmenplan</vt:lpstr>
      <vt:lpstr>Checkliste</vt:lpstr>
      <vt:lpstr>Einstellungen</vt:lpstr>
      <vt:lpstr>_Betriebsname</vt:lpstr>
      <vt:lpstr>_Betriesname</vt:lpstr>
      <vt:lpstr>_chbx</vt:lpstr>
      <vt:lpstr>_Datum</vt:lpstr>
      <vt:lpstr>_grau</vt:lpstr>
      <vt:lpstr>_KO</vt:lpstr>
      <vt:lpstr>_lAbw</vt:lpstr>
      <vt:lpstr>_RLV</vt:lpstr>
      <vt:lpstr>_sAbw</vt:lpstr>
      <vt:lpstr>Checkliste!_Toc468203551</vt:lpstr>
      <vt:lpstr>Checkliste!Drucktitel</vt:lpstr>
      <vt:lpstr>'Angaben zum Audit'!Print_Area</vt:lpstr>
      <vt:lpstr>Checkliste!Print_Area</vt:lpstr>
      <vt:lpstr>Maßnahmenplan!Print_Area</vt:lpstr>
      <vt:lpstr>Checkliste!Print_Titles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Vorlage_1_6_Einstieg</dc:title>
  <dc:creator/>
  <cp:lastModifiedBy/>
  <dcterms:created xsi:type="dcterms:W3CDTF">2006-09-16T00:00:00Z</dcterms:created>
  <dcterms:modified xsi:type="dcterms:W3CDTF">2021-01-22T09:15:08Z</dcterms:modified>
</cp:coreProperties>
</file>