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defaultThemeVersion="124226"/>
  <bookViews>
    <workbookView xWindow="240" yWindow="105" windowWidth="14805" windowHeight="8010"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Checkliste!$A$1:$N$129</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B2" i="1" l="1"/>
  <c r="B2" i="2"/>
  <c r="B2" i="7"/>
  <c r="C111" i="7" l="1"/>
  <c r="D111" i="7" s="1"/>
  <c r="C29" i="7" l="1"/>
  <c r="B29" i="7" s="1"/>
  <c r="D29" i="7" l="1"/>
  <c r="C11" i="7" l="1"/>
  <c r="B11" i="7" s="1"/>
  <c r="D11" i="7" l="1"/>
  <c r="C68" i="7" l="1"/>
  <c r="B68" i="7" s="1"/>
  <c r="D68" i="7" l="1"/>
  <c r="C50" i="7"/>
  <c r="B50" i="7" s="1"/>
  <c r="D50" i="7" l="1"/>
  <c r="C88" i="7"/>
  <c r="B88" i="7" s="1"/>
  <c r="D88" i="7" l="1"/>
  <c r="C87" i="7"/>
  <c r="B87" i="7" s="1"/>
  <c r="D87" i="7" l="1"/>
  <c r="C45" i="7" l="1"/>
  <c r="B45" i="7" s="1"/>
  <c r="D45" i="7" l="1"/>
  <c r="C78" i="7"/>
  <c r="B78" i="7" s="1"/>
  <c r="D78" i="7" l="1"/>
  <c r="C103" i="7"/>
  <c r="B103" i="7" s="1"/>
  <c r="C104" i="7"/>
  <c r="B104" i="7" s="1"/>
  <c r="C105" i="7"/>
  <c r="D105" i="7" s="1"/>
  <c r="C106" i="7"/>
  <c r="D106" i="7" s="1"/>
  <c r="C107" i="7"/>
  <c r="B107" i="7" s="1"/>
  <c r="D104" i="7" l="1"/>
  <c r="D103" i="7"/>
  <c r="D107" i="7"/>
  <c r="B106" i="7"/>
  <c r="B105" i="7"/>
  <c r="C95" i="7" l="1"/>
  <c r="B95" i="7" s="1"/>
  <c r="C96" i="7"/>
  <c r="B96" i="7" s="1"/>
  <c r="C97" i="7"/>
  <c r="B97" i="7" s="1"/>
  <c r="C84" i="7"/>
  <c r="B84" i="7" s="1"/>
  <c r="C85" i="7"/>
  <c r="B85" i="7" s="1"/>
  <c r="C76" i="7"/>
  <c r="B76" i="7" s="1"/>
  <c r="C77" i="7"/>
  <c r="B77" i="7" s="1"/>
  <c r="C79" i="7"/>
  <c r="D79" i="7" s="1"/>
  <c r="C80" i="7"/>
  <c r="D80" i="7" s="1"/>
  <c r="C81" i="7"/>
  <c r="D81" i="7" s="1"/>
  <c r="D96" i="7" l="1"/>
  <c r="D97" i="7"/>
  <c r="D95" i="7"/>
  <c r="D85" i="7"/>
  <c r="D84" i="7"/>
  <c r="D77" i="7"/>
  <c r="D76" i="7"/>
  <c r="B80" i="7"/>
  <c r="B81" i="7"/>
  <c r="B79" i="7"/>
  <c r="C54" i="7" l="1"/>
  <c r="D54" i="7" s="1"/>
  <c r="C55" i="7"/>
  <c r="B55" i="7" s="1"/>
  <c r="C56" i="7"/>
  <c r="B56" i="7" s="1"/>
  <c r="C57" i="7"/>
  <c r="B57" i="7" s="1"/>
  <c r="C58" i="7"/>
  <c r="B58" i="7" s="1"/>
  <c r="C59" i="7"/>
  <c r="B59" i="7" s="1"/>
  <c r="C60" i="7"/>
  <c r="B60" i="7" s="1"/>
  <c r="C61" i="7"/>
  <c r="D61" i="7" s="1"/>
  <c r="C62" i="7"/>
  <c r="D62" i="7" s="1"/>
  <c r="C63" i="7"/>
  <c r="B63" i="7" s="1"/>
  <c r="C64" i="7"/>
  <c r="B64" i="7" s="1"/>
  <c r="C65" i="7"/>
  <c r="D65" i="7" s="1"/>
  <c r="C66" i="7"/>
  <c r="D66" i="7" s="1"/>
  <c r="C67" i="7"/>
  <c r="D67" i="7" s="1"/>
  <c r="C44" i="7"/>
  <c r="B44" i="7" s="1"/>
  <c r="C46" i="7"/>
  <c r="B46" i="7" s="1"/>
  <c r="C47" i="7"/>
  <c r="B47" i="7" s="1"/>
  <c r="D64" i="7" l="1"/>
  <c r="D63" i="7"/>
  <c r="B61" i="7"/>
  <c r="D60" i="7"/>
  <c r="B62" i="7"/>
  <c r="D59" i="7"/>
  <c r="D58" i="7"/>
  <c r="B54" i="7"/>
  <c r="D57" i="7"/>
  <c r="D55" i="7"/>
  <c r="D56" i="7"/>
  <c r="B67" i="7"/>
  <c r="B66" i="7"/>
  <c r="B65" i="7"/>
  <c r="D47" i="7"/>
  <c r="D46" i="7"/>
  <c r="D44" i="7"/>
  <c r="C28" i="7"/>
  <c r="B28" i="7" s="1"/>
  <c r="C30" i="7"/>
  <c r="B30" i="7" s="1"/>
  <c r="C14" i="7"/>
  <c r="B14" i="7" s="1"/>
  <c r="C15" i="7"/>
  <c r="D15" i="7" s="1"/>
  <c r="C16" i="7"/>
  <c r="B16" i="7" s="1"/>
  <c r="C17" i="7"/>
  <c r="D17" i="7" s="1"/>
  <c r="C18" i="7"/>
  <c r="B18" i="7" s="1"/>
  <c r="C19" i="7"/>
  <c r="D19" i="7" s="1"/>
  <c r="C20" i="7"/>
  <c r="B20" i="7" s="1"/>
  <c r="C21" i="7"/>
  <c r="B21" i="7" s="1"/>
  <c r="C22" i="7"/>
  <c r="B22" i="7" s="1"/>
  <c r="C23" i="7"/>
  <c r="B23" i="7" s="1"/>
  <c r="C24" i="7"/>
  <c r="B24" i="7" s="1"/>
  <c r="C25" i="7"/>
  <c r="B25" i="7" s="1"/>
  <c r="C26" i="7"/>
  <c r="B26" i="7" s="1"/>
  <c r="C27" i="7"/>
  <c r="B27" i="7" s="1"/>
  <c r="D18" i="7" l="1"/>
  <c r="D25" i="7"/>
  <c r="B19" i="7"/>
  <c r="D20" i="7"/>
  <c r="D30" i="7"/>
  <c r="D28" i="7"/>
  <c r="D21" i="7"/>
  <c r="D22" i="7"/>
  <c r="B17" i="7"/>
  <c r="D16" i="7"/>
  <c r="B15" i="7"/>
  <c r="D14" i="7"/>
  <c r="D24" i="7"/>
  <c r="D23" i="7"/>
  <c r="D27" i="7"/>
  <c r="D26" i="7"/>
  <c r="C13" i="7" l="1"/>
  <c r="D13" i="7" s="1"/>
  <c r="C31" i="7"/>
  <c r="D31" i="7" s="1"/>
  <c r="C128" i="7"/>
  <c r="B128" i="7" s="1"/>
  <c r="C127" i="7"/>
  <c r="B127" i="7" s="1"/>
  <c r="C126" i="7"/>
  <c r="D126" i="7" s="1"/>
  <c r="C125" i="7"/>
  <c r="D125" i="7" s="1"/>
  <c r="C124" i="7"/>
  <c r="B124" i="7" s="1"/>
  <c r="C121" i="7"/>
  <c r="D121" i="7" s="1"/>
  <c r="C120" i="7"/>
  <c r="B120" i="7" s="1"/>
  <c r="C119" i="7"/>
  <c r="D119" i="7" s="1"/>
  <c r="C118" i="7"/>
  <c r="D118" i="7" s="1"/>
  <c r="C117" i="7"/>
  <c r="D117" i="7" s="1"/>
  <c r="C114" i="7"/>
  <c r="B114" i="7" s="1"/>
  <c r="C110" i="7"/>
  <c r="D110" i="7" s="1"/>
  <c r="C109" i="7"/>
  <c r="D109" i="7" s="1"/>
  <c r="C108" i="7"/>
  <c r="B108" i="7" s="1"/>
  <c r="C100" i="7"/>
  <c r="B100" i="7" s="1"/>
  <c r="C99" i="7"/>
  <c r="B99" i="7" s="1"/>
  <c r="C98" i="7"/>
  <c r="D98" i="7" s="1"/>
  <c r="C94" i="7"/>
  <c r="D94" i="7" s="1"/>
  <c r="C93" i="7"/>
  <c r="B93" i="7" s="1"/>
  <c r="C90" i="7"/>
  <c r="D90" i="7" s="1"/>
  <c r="C89" i="7"/>
  <c r="B89" i="7" s="1"/>
  <c r="C86" i="7"/>
  <c r="D86" i="7" s="1"/>
  <c r="C83" i="7"/>
  <c r="D83" i="7" s="1"/>
  <c r="C82" i="7"/>
  <c r="B82" i="7" s="1"/>
  <c r="B86" i="7" l="1"/>
  <c r="B119" i="7"/>
  <c r="B13" i="7"/>
  <c r="B83" i="7"/>
  <c r="B98" i="7"/>
  <c r="B118" i="7"/>
  <c r="B126" i="7"/>
  <c r="B90" i="7"/>
  <c r="B94" i="7"/>
  <c r="B121" i="7"/>
  <c r="B117" i="7"/>
  <c r="B125" i="7"/>
  <c r="B109" i="7"/>
  <c r="B31" i="7"/>
  <c r="D82" i="7"/>
  <c r="D89" i="7"/>
  <c r="D128" i="7"/>
  <c r="D124" i="7"/>
  <c r="D127" i="7"/>
  <c r="D120" i="7"/>
  <c r="D114" i="7"/>
  <c r="D108" i="7"/>
  <c r="D100" i="7"/>
  <c r="D93" i="7"/>
  <c r="D99" i="7"/>
  <c r="C73" i="7" l="1"/>
  <c r="D73" i="7" s="1"/>
  <c r="C72" i="7"/>
  <c r="D72" i="7" s="1"/>
  <c r="C70" i="7"/>
  <c r="D70" i="7" s="1"/>
  <c r="C71" i="7"/>
  <c r="D71" i="7" s="1"/>
  <c r="C51" i="7"/>
  <c r="B51" i="7" s="1"/>
  <c r="C49" i="7"/>
  <c r="B49" i="7" s="1"/>
  <c r="C48" i="7"/>
  <c r="D48" i="7" s="1"/>
  <c r="C43" i="7"/>
  <c r="D43" i="7" s="1"/>
  <c r="C38" i="7"/>
  <c r="D38" i="7" s="1"/>
  <c r="C39" i="7"/>
  <c r="B39" i="7" s="1"/>
  <c r="C37" i="7"/>
  <c r="D37" i="7" s="1"/>
  <c r="C36" i="7"/>
  <c r="B36" i="7" s="1"/>
  <c r="B73" i="7" l="1"/>
  <c r="B72" i="7"/>
  <c r="B70" i="7"/>
  <c r="B71" i="7"/>
  <c r="D49" i="7"/>
  <c r="D51" i="7"/>
  <c r="B48" i="7"/>
  <c r="B43" i="7"/>
  <c r="B38" i="7"/>
  <c r="B37" i="7"/>
  <c r="D39" i="7"/>
  <c r="D36" i="7"/>
  <c r="C42" i="7" l="1"/>
  <c r="C35" i="7"/>
  <c r="C69" i="7"/>
  <c r="C32" i="7"/>
  <c r="C10" i="7"/>
  <c r="C12" i="7"/>
  <c r="D42" i="7" l="1"/>
  <c r="B42" i="7"/>
  <c r="D69" i="7"/>
  <c r="B69" i="7"/>
  <c r="D10" i="7"/>
  <c r="B10" i="7"/>
  <c r="D35" i="7"/>
  <c r="B35" i="7"/>
  <c r="D32" i="7"/>
  <c r="B32" i="7"/>
  <c r="D12" i="7"/>
  <c r="B12" i="7"/>
</calcChain>
</file>

<file path=xl/sharedStrings.xml><?xml version="1.0" encoding="utf-8"?>
<sst xmlns="http://schemas.openxmlformats.org/spreadsheetml/2006/main" count="508" uniqueCount="325">
  <si>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</si>
  <si>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</si>
  <si>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</si>
  <si>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</si>
  <si>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</si>
  <si>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</si>
  <si>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</si>
  <si>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</si>
  <si>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</si>
  <si>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</si>
  <si>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</si>
  <si>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</si>
  <si>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</si>
  <si>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</si>
  <si>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</si>
  <si>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</si>
  <si>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</si>
  <si>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</si>
  <si>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</si>
  <si>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</si>
  <si>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</si>
  <si>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</si>
  <si>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</si>
  <si>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</si>
  <si>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</si>
  <si>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</si>
  <si>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</si>
  <si>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</si>
  <si>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</si>
  <si>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</si>
  <si>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</si>
  <si>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</si>
  <si>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</si>
  <si>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</si>
  <si>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</si>
  <si>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</si>
  <si>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</si>
  <si>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</si>
  <si>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</si>
  <si>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</si>
  <si>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</si>
  <si>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</si>
  <si>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</si>
  <si>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</si>
  <si>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</si>
  <si>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</si>
  <si>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</si>
  <si>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</si>
  <si>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</si>
  <si>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</si>
  <si>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</si>
  <si>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</si>
  <si>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</si>
  <si>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</si>
  <si>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</si>
  <si>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</si>
  <si>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</si>
  <si>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</si>
  <si>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</si>
  <si>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</si>
  <si>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</si>
  <si>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</si>
  <si>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</si>
  <si>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</si>
  <si>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</si>
  <si>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</si>
  <si>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</si>
  <si>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</si>
  <si>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</si>
  <si>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</si>
  <si>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</si>
  <si>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</si>
  <si>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</si>
  <si>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</si>
  <si>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</si>
  <si>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</si>
  <si>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</si>
  <si>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</si>
  <si>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</si>
  <si>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</si>
  <si>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Milchkühe</t>
  </si>
  <si>
    <t>2.5</t>
  </si>
  <si>
    <t>2.3</t>
  </si>
  <si>
    <t>Hat der Betriebsleiter bzw. die auf dem Betrieb hauptverantwortliche Person an einer Fortbildung teilgenommen?</t>
  </si>
  <si>
    <t>2.8</t>
  </si>
  <si>
    <t>Wurden die Vorgaben zur Meldepflicht eingehalten?</t>
  </si>
  <si>
    <t>3.1</t>
  </si>
  <si>
    <t>Werden die Vorgaben zur Parallelhaltung eingehalten?</t>
  </si>
  <si>
    <t>3.2</t>
  </si>
  <si>
    <t>Werden die Vorgaben zur Warenstromkontrolle eingehalten?</t>
  </si>
  <si>
    <t>2.6</t>
  </si>
  <si>
    <t>Werden die Vorgaben zur Eigenkontrolle eingehalten?</t>
  </si>
  <si>
    <t>4.5</t>
  </si>
  <si>
    <t>Werden die Vorgaben zu den Bestandsobergrenzen eingehalten?</t>
  </si>
  <si>
    <t>4.10</t>
  </si>
  <si>
    <t>Werden die Vorgaben zur GVO-freien Fütterung eingehalten?</t>
  </si>
  <si>
    <t xml:space="preserve">Prüfung der Lieferscheine aller gelieferten Futtermittel sowie des verwendeten Saatgut. Die weibliche Nachzucht (hochtragende Färsen) müssen min. drei Monate vor dem errechneten Kalbetermin mit GVO-freien Futtermitteln gefüttert werden. Nach der Kalbung sind die Kühe durchgehend mit GVO-freien Futtermitteln zu füttern (in allen Laktationsstadien). Wenn ein VLOG-Zertifikat vorliegt, kann auf die Prüfung der Lieferscheine verzichtet werden. </t>
  </si>
  <si>
    <t>4.14</t>
  </si>
  <si>
    <t>Werden die Vorgaben zur Bestandsbetreuung durch den Tierarzt eingehalten?</t>
  </si>
  <si>
    <t>4.15</t>
  </si>
  <si>
    <t>Werden die Vorgaben zur Dokumentation der täglichen Tier- und Stallkontrolle eingehalten?</t>
  </si>
  <si>
    <t>4.16</t>
  </si>
  <si>
    <t>Werden die Vorgaben zur Überprüfung des Melksystems eingehalten?</t>
  </si>
  <si>
    <t>4.17</t>
  </si>
  <si>
    <t>Werden die Vorgaben zur regelmäßigen Klauenpflege eingehalten?</t>
  </si>
  <si>
    <t>Sind die Mitarbeiter, die die Klauenpflege an den Tieren durchführen, qualifiziert und geschult?</t>
  </si>
  <si>
    <t>4.19</t>
  </si>
  <si>
    <t>Nimmt der Betrieb an der Milchleistungsprüfung (MLP) teil?</t>
  </si>
  <si>
    <t>Überprüfung der Milchleistungsprüfung - Berichte oder des Vertrags mit dem LKV. Anerkannt werden auch Eigenkontrollsysteme, sofern sie zuverlässig alle Informationen liefern, die für die Erhebung der tierbezogenen Kriterien relevant sind.</t>
  </si>
  <si>
    <t>Nimmt der Betrieb an einem Qualitätsmanagementprogramm teil?</t>
  </si>
  <si>
    <t>Überprüfung z.B. der "QM-Milch"-Zertifikate. Anerkannt sind auch gleichwertige Qualitätsmanagementsysteme.</t>
  </si>
  <si>
    <t>4.20</t>
  </si>
  <si>
    <t>Werden die Vorgaben zum Einsatz von Antibiotika eingehalten?</t>
  </si>
  <si>
    <t>Wird selektives Trockenstellen angewandt?                                                                      Ja: ____              Nein: ____                                                                                                     Liegt eine Managementmaßnahme vor?                                                                                             Ja: ____              Nein: ____                                                                                                            Handelt es sich bei den antibiotischen Trockenstellern um Reserveantibiotika?                                                                                                                                  Ja: ____              Nein: ____                                                                                                            Bei Verwendung von einem Reserveantibiotika zum Trockenstellen: Liegt ein Antibiogramm vor?                                                                                                                            Ja: ____              Nein: ____</t>
  </si>
  <si>
    <t xml:space="preserve">Überprüfung der AUA-Belege oder der Tierarztrechnungen. Es muss die Indikation für die Antibiotikagabe für die zu behandelnde Kuh (Identifizierung über Ohrmarkennummer und Kuhnummer) angegeben sein. Hierzu zählt auch die Verwendung von antibiotischen Trockenstellern. Es muss auf dem Betrieb ein mit dem Tierarzt oder mit einer anderen Beratungsstelle ausgearbeitete Managementmaßnahme vorliegen, aus der hervorgeht, wie der Einsatz von antibiotischen Trockenstellern auf dem Betrieb langfristig reduziert werden soll. </t>
  </si>
  <si>
    <t xml:space="preserve">Wurden Reserveantibiotika für die Humanmedizin (Cephalosporine der dritten und vierten Generation und Fluorchinoline) eingesetzt?                                                                                                                                                  Ja: ____              Nein: ____
                                                                                                                   Bei Verwendung eines Reserveantibiotikums: Liegt ein Antibiogramm vor?                                                              Ja: ____              Nein: ____  </t>
  </si>
  <si>
    <t>4.21</t>
  </si>
  <si>
    <t xml:space="preserve">Liegt ein, an die auf dem Betrieb vorliegende Haltungsform angepasster, mit dem Tierarzt abgestimmter, schriftlicher Managementplan zum Umgang mit Endo- und Ektoparasiten vor?     </t>
  </si>
  <si>
    <t>2. Dokumentenprüfung - Spezieller Teil: Eingriffe an den Tieren</t>
  </si>
  <si>
    <r>
      <t xml:space="preserve">Grundsätzlich ist pro Betrieb (Registriernummer) eine Parallelhaltung von Tieren der gleichen Nutzungsart (Milchkühe), die unterhalb des Tierschutzlabels der </t>
    </r>
    <r>
      <rPr>
        <sz val="10"/>
        <rFont val="Arial"/>
        <family val="2"/>
      </rPr>
      <t xml:space="preserve">Premiumstufe </t>
    </r>
    <r>
      <rPr>
        <sz val="10"/>
        <color theme="1"/>
        <rFont val="Arial"/>
        <family val="2"/>
      </rPr>
      <t>liegt, verboten. Im Einzelfall können Ausnahmegenehmigungen erteilt werden, diese müssen auf Aktualität geprüft werden.</t>
    </r>
  </si>
  <si>
    <t>In der Premiumstufe sind max. 600 Kuhplätze erlaubt. In Ausnahmefällen können nach Einzelfallentscheidung in der Premiumstufe auch größere Bestände zugelassen werden.</t>
  </si>
  <si>
    <t>4.3.1</t>
  </si>
  <si>
    <t>Werden die Vorgaben zum schonenden Veröden der Hornanlagen bei unter sechs Wochen alten Kälbern eingehalten?</t>
  </si>
  <si>
    <t>Werden die Vorgaben zur Schulung der Mitarbeiter, die die Verödung der Hornanlagen bei den Kälbern durchführen, eingehalten?</t>
  </si>
  <si>
    <t>4.3.2</t>
  </si>
  <si>
    <t>Werden die Vorgaben zum Enthornen von adulten Rindern eingehalten?</t>
  </si>
  <si>
    <t>4.3.3</t>
  </si>
  <si>
    <t>Werden die Vorgaben zum Zukauf von Tieren eingehalten?
Wurden Tiere zugekauft?
Ja: ____              Nein: ____
Wurden bei zugekauften Tieren, die Hornanlage labelkonform schonend verödet?
Ja: ____              Nein: ____</t>
  </si>
  <si>
    <t>4.3.4</t>
  </si>
  <si>
    <t>Werden die Vorgaben zum Einziehen von Gaumenringen eingehalten?</t>
  </si>
  <si>
    <t>Das Einziehen von Gaumenringen ist in allen Altersstadien verboten. Bereits eingezogene Gaumenringe müssen nicht nachträglich entfernt werden.</t>
  </si>
  <si>
    <t xml:space="preserve">3. Dokumentenprüfung - Spezieller Teil: Tierbezogene Kriterien </t>
  </si>
  <si>
    <t>6.1</t>
  </si>
  <si>
    <t>Erfolgt 2x jährlich eine Erfassung der tierbezogenen Kriterien und werden diese dokumentiert?</t>
  </si>
  <si>
    <t>6.2</t>
  </si>
  <si>
    <t>Wurde beim Überschreiten von einem oder mehreren Grenzwerten bei der Erfassung der tierbezogenen Kriterien ein Tierarzt, landwirtschaftlicher Berater oder ein Berater des Deutschen Tierschutzbundes zur Beratung hinzugezogen?</t>
  </si>
  <si>
    <t>Bei Feststellung von Abweichungen bei der Erfassung der tierbezogenen Kriterien wurden Korrekturmaßnahmen ergriffen?</t>
  </si>
  <si>
    <t>6.4</t>
  </si>
  <si>
    <t>6.7</t>
  </si>
  <si>
    <t>Liegen die Abgangsraten der Milchkühe innerhalb der letzten zwölf Monate unter dem vorgegebenen Zielwert?
Abgangsrate bis zum 60. Laktationstag: _________________                                              
Abgangsrate bis zum Laktationsende: _________________</t>
  </si>
  <si>
    <t>6.8</t>
  </si>
  <si>
    <t>6.9</t>
  </si>
  <si>
    <t>6.10</t>
  </si>
  <si>
    <t>4. Physische Prüfung im Stall - Haltung der Tiere</t>
  </si>
  <si>
    <t>4.6</t>
  </si>
  <si>
    <t>Auf dem gesamten Betrieb liegt keine Anbindehaltung vor?</t>
  </si>
  <si>
    <t>Zugelassen sind Liegeboxenlaufställe, Tretmistställe, Tiefstreuställe oder andere alternative Freilaufställe. Für die Umsetzung des Verbotes der Anbindehaltung gilt für alle Rinder des Betriebes, die nicht im Geltungsbereich dieser Richtlinie genannt sind, eine Übergangsfrist von 12 Monaten ab dem Zeitpunkt der Erstzertifizierung.</t>
  </si>
  <si>
    <t>4.0</t>
  </si>
  <si>
    <t>Werden auf dem Betrieb die gesetzlichen Vorgaben hinsichtlich des Tierschutzgesetzes und der Tierschutz-Nutztierhaltungsverordnung im Allgemeinen sowie im Besonderen der Abschnitt 2 "Verordnung zur Haltung von Kälbern" in der jeweils gültigen Fassung eingehalten?</t>
  </si>
  <si>
    <t>Alle gesetzlichen Anforderungen werden augenscheinlich erfüllt. Überprüfung der Tierhaltung auf dem gesamten Betrieb (Haltung der Milchkühe, Kälber, Jungtiere, Färsen, gegebenenfalls Bullen).</t>
  </si>
  <si>
    <t>4.4</t>
  </si>
  <si>
    <t>Verfügen die einzelnen Gruppen über ausreichend Scheuermöglichkeiten?</t>
  </si>
  <si>
    <t>Die genaue Anzahl an Scheuermöglichkeiten je Gruppe sind dem Betriebsbeschreibungsbogen zu entnehmen. Sie müssen nicht in jedem Audit neu erhoben werden. Arten der Scheuermöglichkeiten: Rotierende Bürsten, feste Bürsten, Scheuerbaum o.ä. Verpflichtende Anzahl: Eine Scheuermöglichkeit je 60 Tiere in einer Gruppe. Die Scheuermöglichkeiten müssen voll funktionstüchtig sein. Z.B. sind abgenutzte Borsten oder defekte Motoren an rotierenden Bürsten als "nicht funktionstüchtig" zu bewerten.</t>
  </si>
  <si>
    <t>4.7</t>
  </si>
  <si>
    <t xml:space="preserve">Verfügen die Laufgänge und Durchgänge über eine ausreichende Breite?   </t>
  </si>
  <si>
    <t xml:space="preserve">Die genauen Angaben zu den Laufgang- und Durchgangsbreiten je Gruppe sind dem Betriebsbeschreibungsbogen zu entnehmen. Sie müssen nicht in jedem Audit neu erhoben werden. Es müssen zwei Tiere problemlos aneinander vorbei gehen können. 
Von den oben genannten Vorgaben im Stall kann abgewichen werden, wenn durch die Beratung des DTSchB eine betriebsindividuellen Bewilligung (BiB) ausgestellt wurde. </t>
  </si>
  <si>
    <t>Sind die Laufflächen sauber und trittsicher?</t>
  </si>
  <si>
    <t>Die Laufflächen im Stall müssen jederzeit sauber sein. Das Management im Stall (z.B. Schieber, Entmistungsroboter, Abschieben per Hand oder Hoftrac) muss derart angepasst sein, z.B. über die Häufigkeit der Reinigungsintervalle (stündliches oder kontinuierliches Abschieben), dass ein höchstmöglicher Grad an Sauberkeit im Stall hergestellt wird.</t>
  </si>
  <si>
    <t>4.8</t>
  </si>
  <si>
    <r>
      <t>Stehen jedem Tier im Sinne der Richtlinie im Stall 6,0 m</t>
    </r>
    <r>
      <rPr>
        <vertAlign val="superscript"/>
        <sz val="10"/>
        <color theme="1"/>
        <rFont val="Arial"/>
        <family val="2"/>
      </rPr>
      <t xml:space="preserve">2 </t>
    </r>
    <r>
      <rPr>
        <sz val="10"/>
        <color theme="1"/>
        <rFont val="Arial"/>
        <family val="2"/>
      </rPr>
      <t xml:space="preserve">Platz zur Verfügung?     </t>
    </r>
  </si>
  <si>
    <t xml:space="preserve">Die genauen Angaben zur Stallinnenfläche je Gruppe sind dem Betriebsbeschreibungsbogen zu entnehmen. Sie müssen nicht in jedem Audit neu berechnet werden. Zur Stallinnenfläche gehören alle Flächen, welche das Tier regelmäßig und selbstständig aufsucht (Liegeboxen, Laufgänge, Fressplatz).  </t>
  </si>
  <si>
    <t>4.9</t>
  </si>
  <si>
    <t xml:space="preserve">Besteht in jeder Gruppe ein Tier-Liegeplatz-Verhältnis von 1:1?   </t>
  </si>
  <si>
    <t>Die genauen Angaben zur Anzahl an Liegeplätzen je Gruppe sind dem Betriebsbeschreibungsbogen zu entnehmen. Sie müssen nicht in jedem Audit neu erhoben werden. Im Audit ist zu überprüfen, ob jedem Tier in allen Laktationsstadien (in allen Gruppen einer Herde) ein Liegeplatz zur Verfügung steht.</t>
  </si>
  <si>
    <t xml:space="preserve">Werden die Vorgaben an die Liegeflächen erfüllt? </t>
  </si>
  <si>
    <t xml:space="preserve">Die Liegefläche der Liegebox muss so gestaltet sein, dass ein hoher Liegekomfort gewährleistet werden kann. Die Liegefläche muss trocken, weich, verformbar und wärmeisolierend sein. Als Einstreu können organisches Material und Gemische aus organischen und anorganischen Materialien, wie z.B. Stroh, Sägemehl, Strohmehl-Kalkgemische usw. verwendet werden. Gummimatten müssen eingestreut werden, funktionstüchtig und in einem guten Zustand sein. Bei Tiefboxen darf keine Muldenbildung entstehen. </t>
  </si>
  <si>
    <t>Sind die Liegeboxen/Liegeflächen überdacht?</t>
  </si>
  <si>
    <t>Liegeboxen/Liegeflächen, die als Liegeboxen/Liegeflächen anerkannt werden sollen, müssen überdacht sein. Unüberdachte Liegeboxen/Liegeflächen werden nicht als Liegeflächen angerechnet.</t>
  </si>
  <si>
    <t xml:space="preserve">Wird bei frei gestalteten Liegeflächen die Größe der eingestreuten Fläche pro Kuh eingehalten?  </t>
  </si>
  <si>
    <t>Frei gestaltete Liegeflächen, wie sie z.B. in Zweiraumlaufställen mit Tiefstreuverfahren zu finden sind, müssen über eine eingestreute Liegefläche von 4,5 m² je Tier verfügen. Insgesamt müssen auch in diesen Ställen 6,0 m² Stallfläche pro Tier vorgehalten werden.</t>
  </si>
  <si>
    <t xml:space="preserve">Sind die Maße der Liegeboxen an die Herdengröße angepasst, so dass die Kühe arttypisches Aufsteh-, Ablege- und Ruheverhalten ausüben können? </t>
  </si>
  <si>
    <t>Die Kühe müssen die Möglichkeit haben, unterschiedliche Liegepositionen (Brustlage, gestrecktes Vorderbein, gestrecktes Hinterbein, totale Seitenlage, Schlafposition) einzunehmen. Die Kühe müssen frei von Technopathien sein.</t>
  </si>
  <si>
    <t>4.11</t>
  </si>
  <si>
    <t>Werden die Vorgaben zum Tier-Fressplatz-Verhältnis erfüllt?</t>
  </si>
  <si>
    <t>Die genauen Angaben zu der Anzahl der Fressplätze je Gruppe sind dem Betriebsbeschreibungsbogen zu entnehmen. Sie müssen nicht in jedem Audit neu erhoben werden. Die Anzahl der Fressplätze muss der Anzahl der Kühe in jeder Gruppe entsprechen (1:1). Das Tier-Fressplatz-Verhältnis kann auf 1,2:1 erhöht werden, wenn ad Libitum-Fütterung durch ständige Futtervorlage gewährleistet wird und mit einem Futterrest von min. 10% gewirtschaftet wird. Es darf in der Gruppe keinen Hinweis auf Futterstress geben.</t>
  </si>
  <si>
    <t>Werden die Vorgaben zur Fressplatzbreite erfüllt?</t>
  </si>
  <si>
    <t>4.12</t>
  </si>
  <si>
    <t>Werden die Vorgaben zu den Tränken erfüllt?</t>
  </si>
  <si>
    <t>Die Tränken sind auf Sauberkeit und Funktionstüchtigkeit zu überprüfen. Die genauen Anzahl der Tränken je Gruppe sind dem Betriebsbeschreibungsbogen zu entnehmen. Sie müssen nicht in jedem Audit neu erhoben werden. Der Bedarf an Tränkestellen verändert sich in Abhängigkeit zur Herdengröße:
bis 14 Kühe = 1 Tränke
15 - 39 Kühe = 2 Tränken
40 - 59 Kühe = 3 Tränken
60 - 79 Kühe = 4 Tränken
80 - 99 Kühe = 5 Tränken
100 -119 Kühe = 6 Tränken;
70 cm Wasserfläche bei einem Langtrog zählt als ein Tränkeplatz; Doppelventiltrogtränken zählen als zwei Tränken.</t>
  </si>
  <si>
    <t>4.18</t>
  </si>
  <si>
    <t>Werden kranke, schwache, verletzte oder Tiere, die sich um den Abkalbetermin befinden, separiert und gegebenenfalls tierärztlich behandelt?</t>
  </si>
  <si>
    <t xml:space="preserve">Besonderes Augenmerk ist auf kranke, schwache, verletzte, bewegungsunfähige Tiere sowie Tiere um den Abkalbetermin zu richten. Kranke Tiere sind gegebenenfalls abzusondern und tierärztlich zu behandeln oder tierschutzgerecht zu töten. </t>
  </si>
  <si>
    <t xml:space="preserve">Ist eine separate Krankenbucht vorhanden? 
</t>
  </si>
  <si>
    <t xml:space="preserve">Kranke Tiere müssen in gesonderten Buchten untergebracht werden können. Eine separate Krankenbox muss jederzeit verfügbar/schnell einrichtbar sein. </t>
  </si>
  <si>
    <t>Werden die Vorgaben für die Krankenbucht eingehalten?</t>
  </si>
  <si>
    <t>Ist ein ausreichend großer Abkalbebereich vorhanden?</t>
  </si>
  <si>
    <t>Werden die Vorgaben für die Abkalbebucht eingehalten?</t>
  </si>
  <si>
    <t xml:space="preserve">6. Physische Prüfung im Stall - Spezieller Teil: Tierbezogene Kriterien </t>
  </si>
  <si>
    <t>4.2</t>
  </si>
  <si>
    <t>Die Tiere weisen keine erkennbaren Zeichen einer Störung des allgemeinen Gesundheitszustandes auf?</t>
  </si>
  <si>
    <t>Die Tiere zeigen arteigenes Verhalten (z.B. Ruheverhalten, Erkundungsverhalten, Sozialverhalten).</t>
  </si>
  <si>
    <t xml:space="preserve">Ist der Kuhbestand insgesamt in einem überwiegend guten Ernährungs-, Pflege- und Gesundheitszustand?       </t>
  </si>
  <si>
    <t>Das Gesamterscheinungsbild der Herde soll bewertet werden.</t>
  </si>
  <si>
    <t>Werden die Anforderungen zur Meldung von Grenzwertüberschreitungen erfüllt?</t>
  </si>
  <si>
    <t>Grenzwertüberschreitungen der tierbezogenen Kriterien müssen unverzüglich dem zuständigen Berater vom DTSchB mitgeteilt werden. Bevorzugt schriftliche Meldungen müssen folgenden Punkte beinhalten: 
- Datum der Überschreitung
- exakter erfasster Zahlenwert der TBK
- Informationen zur Gruppe 
- ggf. eingeleitete Sofort-Maßnahmen</t>
  </si>
  <si>
    <t>Werden die Anforderungen an die Beratung bei Grenzwertüberschreitung erfüllt?</t>
  </si>
  <si>
    <t>Bei Grenzwertüberschreitung muss professionelle Beratung (Fachberater DTSchB, Tierarzt, unabhängiger Berater) hinzugezogen werden. Vereinbarte Verbesserungsmaßnahmen müssen durchgeführt und dokumentiert werden.</t>
  </si>
  <si>
    <t>Werden die Anforderungen bezüglich einer Überschreitung des Schwellenwertes erfüllt?</t>
  </si>
  <si>
    <t>Schwellenwertüberschreitungen der tierbezogenen Kriterien müssen dokumentiert und entsprechende Maßnahmen ergriffen werden.</t>
  </si>
  <si>
    <t>6.12</t>
  </si>
  <si>
    <t>6.13</t>
  </si>
  <si>
    <t>6.14</t>
  </si>
  <si>
    <t>6.15</t>
  </si>
  <si>
    <t>Treten in der Herde andere Krankheiten und Verletzungen auf?                                               Wenn ja, welche? _______________________</t>
  </si>
  <si>
    <t>6.17</t>
  </si>
  <si>
    <t>Werden kranke und verletzte Tiere in der Krankenbucht unterbracht?</t>
  </si>
  <si>
    <t>Kranke und verletzte Tiere, die nicht behandelt werden, nicht in einer Krankenbucht sind, die man „sich selber“ überlässt, gelten als Abweichung. Gezählt werden die Einzeltiere.</t>
  </si>
  <si>
    <t>7. Dokumentenprüfung - Abgabe von TSL-Milchkühen an ein TSL-Schlachtunternehmen</t>
  </si>
  <si>
    <t>2.9</t>
  </si>
  <si>
    <t>Wurden die Kühe, deren Fleisch unter dem Label "Für Mehr Tierschutz" vermarktet werden soll, min. 300 Tage unter Labelkriterien gehalten?</t>
  </si>
  <si>
    <t>Werden Kühe an ein nach den Kriterien des Tierschutzlabels "Für Mehr Tierschutz" zertifizierten Schlachtunternehmen abgegeben?                                                                                     Ja: ____ Nein:____                                                                                                                            Wenn ja: Name des Schlachtunternehmens eintragen:_____________________</t>
  </si>
  <si>
    <t>4.22</t>
  </si>
  <si>
    <t>Wird bei den Kühen vor dem Transport zum Schlachtunternehmen eine Trächtigkeitsuntersuchung (TU) durchgeführt und dokumentiert?</t>
  </si>
  <si>
    <t>Wurden niedertragende Rinder an ein Schlachtunternehmen geliefert?
Ja: ____              Nein: ____
Wie viele niedertragende Rinder wurden im laufenden Kalenderjahr an ein Schlachtunternehmen geliefert?
Anzahl Rinder ____ im Kalenderjahr 20___
Wurde das Dokument "Abgabe von niedertragenden TSL-Rindern an ein
Schlachtunternehmen" an den Deutschen Tierschutzbund gesendet?
Ja: ____              Nein: ____</t>
  </si>
  <si>
    <t>Wurden die Kühe vor dem Transport zum Schlachtunternehmen gemolken?</t>
  </si>
  <si>
    <t>7.3</t>
  </si>
  <si>
    <t>Wurden nur transportfähige Tiere verladen?</t>
  </si>
  <si>
    <t>Wurden die realen Transportentfernungen und –zeiten im Schlachtunternehmen erfasst, dokumentiert und umgehend an den Deutschen Tierschutzbund und an den Tierhalter übermittelt?</t>
  </si>
  <si>
    <t>Wurde beim Verladen auf das schmerzinduzierende Treiben verzichtet?</t>
  </si>
  <si>
    <t>8. Allgemeine Anforderungen an den Tiertransport zum Schlachtunternehmen</t>
  </si>
  <si>
    <t>Die Transportstrecke von max. 200 km und eine Dauer von max. vier Stunden dürfen nicht überschritten werden.</t>
  </si>
  <si>
    <t>Die Anforderungen an die Transportfahrzeuge und die Verladedichte werden eingehalten.</t>
  </si>
  <si>
    <t>Der Notfallplan für den Tiertransport liegt vor und ist jederzeit einsehbar.</t>
  </si>
  <si>
    <t>Bei über 30 °C Außentemperatur werden keine Tiere verladen oder das Transportfahrzeug ist mit einer funktionsfähigen Klimaanlage ausgestattet.</t>
  </si>
  <si>
    <t>Bei der Verladung werden keine Tiere aus verschiedenen Haltungsbuchten gemischt.</t>
  </si>
  <si>
    <t>Der mehrstöckige Transport von Rindern ist verboten.</t>
  </si>
  <si>
    <t>Der Fahrzeugboden wird eingestreut.</t>
  </si>
  <si>
    <t>9. Sachkunde und Zulassung der Transportunternehmen</t>
  </si>
  <si>
    <t>Die TSL-Anforderungen hinsichtlich der Sachkunde der am Transport beteiligten Personen sowie bezüglich der Zulassung des Transportunternehmens werden eingehalten.</t>
  </si>
  <si>
    <t>7.1</t>
  </si>
  <si>
    <t xml:space="preserve">Hiermit bestätige ich die Angaben zum Betrieb und zu Durchführung des Audits. Eine Kopie des Auditberichtes (mindestens dieses Deckblattes) und des Maßnahmenplans habe ich erhalten. </t>
  </si>
  <si>
    <t>8.8</t>
  </si>
  <si>
    <t xml:space="preserve">Folgeaudit: </t>
  </si>
  <si>
    <t>Ist die Person, die die TBK erfasst druch den DTschB geschult?</t>
  </si>
  <si>
    <t xml:space="preserve">Die genauen Angaben zur Fressplatzbreite je Gruppe sind dem Betriebsbeschreibungsbogen zu entnehmen. Sie müssen nicht in jedem Audit neu erhoben werden. Unabhängig vom System (z.B. Fressfanggitter, Nackenrohr, flexible Kunstoffabtrennungen) muss pro Kuh eine Fressplatzbreite von 65 cm vorgehalten werden. Es wird eine Fertigungstoleranz von max. drei Zentimetern gewährt. 
Zur Berechnung der Anzahl der Fressplätze bei Futtertischen mit Nackenrohr oder flexiblen Kunstoffabtrennungen  werden pro Fressplatz 70 cm zu Grunde gelegt.
</t>
  </si>
  <si>
    <t>6.3</t>
  </si>
  <si>
    <r>
      <t xml:space="preserve">Erläuterungen zur Erfassung tierbezogenen Kriterien siehe MU 9.9.  
</t>
    </r>
    <r>
      <rPr>
        <b/>
        <sz val="10"/>
        <color theme="1"/>
        <rFont val="Arial"/>
        <family val="2"/>
      </rPr>
      <t xml:space="preserve">Schwellenwert: </t>
    </r>
    <r>
      <rPr>
        <sz val="10"/>
        <color theme="1"/>
        <rFont val="Arial"/>
        <family val="2"/>
      </rPr>
      <t xml:space="preserve">36 Monate                                                                                                                                                                                                         
</t>
    </r>
  </si>
  <si>
    <t>Liegen die Verluste der Milchkühe und hochtragenden Färsen innerhalb der letzten zwölf Monate unter dem vorgegebenen Grenzwert?
Anzahl notgetöteter Tiere: _______________                                                                                                         
Anzahl verendeter Tiere: ________________                                                                         
Anzahl euthanasierter Tiere: ____________</t>
  </si>
  <si>
    <r>
      <t xml:space="preserve">Erläuterungen zur Erfassung tierbezogenen Kriterien siehe MU 9.9.
</t>
    </r>
    <r>
      <rPr>
        <b/>
        <sz val="10"/>
        <color theme="1"/>
        <rFont val="Arial"/>
        <family val="2"/>
      </rPr>
      <t>Schwellenwert:</t>
    </r>
    <r>
      <rPr>
        <sz val="10"/>
        <color theme="1"/>
        <rFont val="Arial"/>
        <family val="2"/>
      </rPr>
      <t xml:space="preserve"> Anteil an Totgeburten liegen bei 10%.</t>
    </r>
  </si>
  <si>
    <t>Liegen die Totgeburten innerhalb der letzten zwölf Monate unter dem vorgegebenen Grenzwert?
Anzahl totgeborener Kälber: ________________                                                                                                  
Anzahl innerhalb von 48 Stunden verendeter Kälber inkl. Euthanasie: ___________________</t>
  </si>
  <si>
    <r>
      <t xml:space="preserve">Erläuterungen zur Erfassung tierbezogener Kriterien siehe MU 9.9.
</t>
    </r>
    <r>
      <rPr>
        <b/>
        <sz val="10"/>
        <color theme="1"/>
        <rFont val="Arial"/>
        <family val="2"/>
      </rPr>
      <t xml:space="preserve">Grenzwert: </t>
    </r>
    <r>
      <rPr>
        <sz val="10"/>
        <color theme="1"/>
        <rFont val="Arial"/>
        <family val="2"/>
      </rPr>
      <t>Der Grenzwert für schlecht gepflegte Klauen in der Herde liegt bei 10 %.</t>
    </r>
  </si>
  <si>
    <r>
      <t>Erläuterungen zur Erfassung tierbezogener Kriterien siehe MU 9.9.</t>
    </r>
    <r>
      <rPr>
        <b/>
        <sz val="10"/>
        <color theme="1"/>
        <rFont val="Arial"/>
        <family val="2"/>
      </rPr>
      <t xml:space="preserve">
Grenzwert: </t>
    </r>
    <r>
      <rPr>
        <sz val="10"/>
        <color theme="1"/>
        <rFont val="Arial"/>
        <family val="2"/>
      </rPr>
      <t>Der Grenzwert für den Anteil lahmer Kühe in der Herde liegt bei 10 % .</t>
    </r>
  </si>
  <si>
    <r>
      <t xml:space="preserve">Erläuterungen zur Erfassung tierbezogener Kriterien siehe MU 9.9.
</t>
    </r>
    <r>
      <rPr>
        <b/>
        <sz val="10"/>
        <color theme="1"/>
        <rFont val="Arial"/>
        <family val="2"/>
      </rPr>
      <t xml:space="preserve">
Schwellenwert:</t>
    </r>
    <r>
      <rPr>
        <sz val="10"/>
        <color theme="1"/>
        <rFont val="Arial"/>
        <family val="2"/>
      </rPr>
      <t xml:space="preserve"> Der Schwellenwert für den Anteil kranker und verletzter Kühe in der Herde liegt bei 5 %.</t>
    </r>
  </si>
  <si>
    <r>
      <t xml:space="preserve">Erläuterungen zur Erfassung tierbezogener Kriterien siehe MU 9.9. 
</t>
    </r>
    <r>
      <rPr>
        <b/>
        <sz val="10"/>
        <color theme="1"/>
        <rFont val="Arial"/>
        <family val="2"/>
      </rPr>
      <t xml:space="preserve">Schwellenwert: </t>
    </r>
    <r>
      <rPr>
        <sz val="10"/>
        <color theme="1"/>
        <rFont val="Arial"/>
        <family val="2"/>
      </rPr>
      <t>Der Schwellenwert für den Anteil verschmutzter Kühe in der Herde liegt bei 15%.</t>
    </r>
  </si>
  <si>
    <t>6.18</t>
  </si>
  <si>
    <r>
      <t xml:space="preserve">Erläuterungen zur Erfassung tierbezogener Kriterien siehe MU 9.9.
</t>
    </r>
    <r>
      <rPr>
        <b/>
        <sz val="10"/>
        <color theme="1"/>
        <rFont val="Arial"/>
        <family val="2"/>
      </rPr>
      <t xml:space="preserve">Schwellenwert: </t>
    </r>
    <r>
      <rPr>
        <sz val="10"/>
        <color theme="1"/>
        <rFont val="Arial"/>
        <family val="2"/>
      </rPr>
      <t xml:space="preserve"> Der Schwellenwert für den Anteil an Kühen mit haarlosen Stellen liegt bezogen auf die Herde bei 10 %.</t>
    </r>
  </si>
  <si>
    <t>Liegt auf dem Betrieb eine vollständige und aktuelle Betriebsbeschreibung vor?</t>
  </si>
  <si>
    <r>
      <t xml:space="preserve">Die genauen Angaben zur Krankenbucht sind dem Betriebsbeschreibungsbogen zu entnehmen. Sie müssen nicht in jedem Audit neu erhoben werden. Die Futter- und Wasserversorgung sowie die Melkung der Tiere muss in der Krankenbucht sichergestellt sein. Die Krankenbucht muss mit einem organischem Material oder einem Gemisch aus organischen und anorganischem Material so eingestreut werden, dass eine weiche, trockene, verformbare und saubere Liegefläche entsteht. Der Verschmutzungsgrad der Tiere muss regelmäßig überprüft werden, um Rückschlüsse auf die Einstreuqualität zu erhalten (siehe tierbezogene Kriterien unter </t>
    </r>
    <r>
      <rPr>
        <sz val="10"/>
        <rFont val="Arial"/>
        <family val="2"/>
      </rPr>
      <t>Punkt 6 dieser Checkliste und Kapitel 6 der Richtlinie Milchkühe in ihrer gültigen Fassung).</t>
    </r>
  </si>
  <si>
    <t>Die Futter- und Wasserversorgung sowie die Melkung der Tiere muss in der Abkalbebucht sichergestellt sein. Die Abkalbebucht muss mit einem organischem Material oder einem Gemisch aus organischen und anorganischem Material so eingestreut werden, dass eine weiche, trockene, verformbare und saubere Liegefläche entsteht. Der Verschmutzungsgrad der Tiere muss regelmäßig überprüft werden, um Rückschlüsse auf die Einstreuqualität zu erhalten (siehe unter Punkt 6 dieser Checkliste und Kapitel 6 der Richtlinie Milchkühe in ihrer gültigen Fassung). Die Abkalbebuchten sind regelmäßig zu reinigen und zu desinfizieren.</t>
  </si>
  <si>
    <t>Die Transportdaten werden anhand der mitgeltenden Unterlage (MU 9.1 --&gt; Richtlinie Milchkühe in ihrer gültigen Fassung) erfasst und die Informationen an das Schlachtunternehmen übermittelt.</t>
  </si>
  <si>
    <r>
      <t xml:space="preserve">Überprüfung des schriftlich vorliegenden, mit dem Tierarzt abgestimmten, Managementplans. Die diesem Managementplan entsprechend durchzuführenden Maßnahmen (prophylaktische Behandlungen, parasitologische Untersuchungen inklusive Ergebnis sowie die eventuell daraufhin durchgeführten Behandlungen) sind zu dokumentieren und vorzuhalten. </t>
    </r>
    <r>
      <rPr>
        <b/>
        <sz val="10"/>
        <color theme="1"/>
        <rFont val="Arial"/>
        <family val="2"/>
      </rPr>
      <t xml:space="preserve">Dieser Managementplan muss NUR bei Weidehaltung vorliegen. </t>
    </r>
  </si>
  <si>
    <t xml:space="preserve">
RL Zert 2022
3.2.</t>
  </si>
  <si>
    <t>RL Zert 2022
6.4.2</t>
  </si>
  <si>
    <t xml:space="preserve">Abgleich der Betriebsbeschreibung, ggf. Korrektur bei betrieblichen Veränderungen. Es ist der Betriebsbeschreibungsbogen in der aktuellen Fassung zu verwenden. </t>
  </si>
  <si>
    <t>Tiere vor und nach der Geburt müssen in gesonderten Buchten untergebracht werden können. Abkalbebuchten müssen für 5 % des Kuhbestands vorgehalten werden. Die genauen Angaben zum Abkalbbereich sind dem Betriebsbeschreibungsbogen zu entnehmen. Sie müssen nicht in jedem Audit neu erhoben werden. Ausgenommen von den oben genannten Vorgaben sind Betriebe, die nachweislich vor dem 1.Juli 2018 erstzertifiziert wurden und eine entsprechende, vom Deutschen Tierschutzbund ausgestellte, betriebsindividuelle Bewilligung (BiB) vorweisen können. Die Kalbung auf der Weide ist dann zulässig, wenn es sich um eine stallnahe Weide mit direktem Zugang zum Stall und zum Abkalbereich handelt.</t>
  </si>
  <si>
    <t>6.11</t>
  </si>
  <si>
    <t xml:space="preserve">Liegen die Schwergeburten innerhalb der letzten zwölf Monate unter dem vorgegebenen Grenzwert?
Anzahl Schwergeburten ________________                                                                                                  
</t>
  </si>
  <si>
    <r>
      <t xml:space="preserve">Erläuterungen zur Erfassung tierbezogener Kriterien siehe MU 9.9.
</t>
    </r>
    <r>
      <rPr>
        <b/>
        <sz val="10"/>
        <color theme="1"/>
        <rFont val="Arial"/>
        <family val="2"/>
      </rPr>
      <t xml:space="preserve">Grenzwert: </t>
    </r>
    <r>
      <rPr>
        <sz val="10"/>
        <color theme="1"/>
        <rFont val="Arial"/>
        <family val="2"/>
      </rPr>
      <t>Der Grenzwert für den Anteil an Kühen mit Schwellungen liegt bezogen auf die Herde bei 15 %.</t>
    </r>
  </si>
  <si>
    <t>Teilnahmebescheinigung vom DTschB muss vorliegen</t>
  </si>
  <si>
    <r>
      <t xml:space="preserve">Erläuterungen zur Erfassung tierbezogener Kriterien siehe MU 9.9.
</t>
    </r>
    <r>
      <rPr>
        <b/>
        <sz val="10"/>
        <color theme="1"/>
        <rFont val="Arial"/>
        <family val="2"/>
      </rPr>
      <t xml:space="preserve">Schwellenwert: </t>
    </r>
    <r>
      <rPr>
        <sz val="10"/>
        <color theme="1"/>
        <rFont val="Arial"/>
        <family val="2"/>
      </rPr>
      <t xml:space="preserve"> Anteil an Kühen mit Schwanzverletzungen liegt bezogen auf die Herde bei 6 %.</t>
    </r>
  </si>
  <si>
    <t>6.16</t>
  </si>
  <si>
    <t>4.13</t>
  </si>
  <si>
    <t>Werden die laktierenden Kühe in einem Außenklimatsall gehalten?</t>
  </si>
  <si>
    <t>In einem Außenklimastall müssen 25 % der Außenhülle geöffnet werden können. Als Außenbegrenzung zählen die Stallaußenwände. Das Stalldach wird nicht in die Berechnung mit einbezogen. Diese Öffnungen dürfen nur für einen Zeitraum, der sich auf besondere Witterungsverhältnisse beschränkt, geschlossen sein. Zulässige Öffnungen sind neben Curtains oder Windschutznetzen auch sogenannte Spaceboards, Hubfenster oder ähnliches. Die Öffnungen müssen schnell und unkompliziert zu öffnen und zu schließen sein, so dass stets ein reibungsloser Ablauf im Alltag gewährleistet ist.</t>
  </si>
  <si>
    <t>Nachweis über einen gültigen Vertrag mit der Zertifizierungsgesellschaft wird im Betriebsbeschreibungsbogen bestätigt.</t>
  </si>
  <si>
    <t>Nachweis wird im Betriebsbeschreibungsbogen bestätigt. Dieser enthält u.a. die Datenschutzerklärung und eine Einwilligung zur Dateneinsucht durch den Deutschen Tierschutzbund</t>
  </si>
  <si>
    <t>Erkennt der Systemteilnehmer die Nutzungsbedingungen und Vorgaben der Zertifizierungsstelle  an?</t>
  </si>
  <si>
    <t>Gültig ab: 01.01.2022
*Übergangsfrist für Bestandsbetriebe (Zertifizierung vor 01.01.;  s. bereichsspezifische Richtlinie, Kap. 1.2): Erfassung von Abweichungen ab 01.01., Berücksichtigung in Risikoeinstufung ab 01.07.</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</si>
  <si>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</si>
  <si>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</si>
  <si>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8.9</t>
  </si>
  <si>
    <t>RL Transport und Schlachtung,            Kap. 3</t>
  </si>
  <si>
    <t>7.2</t>
  </si>
  <si>
    <t xml:space="preserve">Befinden sich die Kühe je Erfassungsgruppe in einem guten Ernährungszustand (Body-Condition-Score)?
1) Gr. 1 Milchkühe: ja: ____ nein:____                                                                                         
2) Gr. 2 Milchkühe: ja: ____ nein:____                                                                                                
3) Trockensteher: ja: ____ nein:____                                                                                          
4) Transit: ja: ____ nein:____                                                                                                              
5) Färsen (ab 3 Mon. vor der Kalbung):                      ja: ____ nein:____    </t>
  </si>
  <si>
    <t>Ist der Klauenzustand der Herde gesund und gepflegt?                                                                                                             
1) Gr. 1 Milchkühe:
     Anzahl ungepflegter Klauen: ____ 
     Anzahl bonitierter Tiere: ____                                                                                                            
2) Gr. 2 Milchkühe: 
     Anzahl ungepflegter Klauen: ____ 
     Anzahl bonitierter Tiere: ____                                                                                                                        
3) Trockensteher:
     Anzahl ungepflegter Klauen: ____ 
     Anzahl bonitierter Tiere: ____                                                                                                                         
4) Transit:
     Anzahl ungepflegter Klauen: ____ 
     Anzahl bonitierter Tiere: ____                                                                                                                      
5) Färsen ( ab 3 Mon. vor der Kalbung):
     Anzahl ungepflegter Klauen: ____ 
     Anzahl bonitierter Tiere: ____</t>
  </si>
  <si>
    <t xml:space="preserve">Treten in der Herde Lahmheiten auf?                                                    
1) Gr. 1 Milchkühe: 
     Anzahl lahmer Tiere: ____ 
     Anzahl bonitierter Tiere: ____                                                          
2) Gr. 2 Milchkühe: 
     Anzahl lahmer Tiere: ____ 
     Anzahl bonitierter Tiere: ____                                                                           
3) Trockensteher: 
     Anzahl lahmer Tiere: ____ 
     Anzahl bonitierter Tiere: ____                                                            
4) Transit: 
     Anzahl lahmer Tiere: ____ 
     Anzahl bonitierter Tiere: ____                                                                                            
5) Färsen ( ab 3 Mon. vor der Kalbung): 
     Anzahl lahmer Tiere: ____ 
     Anzahl bonitierter Tiere: ____ </t>
  </si>
  <si>
    <t xml:space="preserve">Treten in der Herde Verschmutzungen auf?                                                                           
1) Gr. 1 Milchkühe: 
    Anzahl verschmutzter Tiere: ____ 
    Anzahl bonitierter Tiere: ____                                                                                                                       
2) Gr. 2 Milchkühe: 
    Anzahl verschmutzter Tiere: ____ 
    Anzahl bonitierter Tiere: ____                                                                                                                        
3) Trockensteher: 
    Anzahl verschmutzter Tiere: ____  
    Anzahl bonitierter Tiere: ____                                                                                                                      
4) Transit: 
    Anzahl verschmutzter Tiere: ____ 
    Anzahl bonitierter Tiere: ____                                                                                                                              
5) Färsen (ab 3 Mon. vor der Kalbung):            
    Anzahl verschmutzter Tiere: ____ 
    Anzahl bonitierter Tiere: ____  </t>
  </si>
  <si>
    <t xml:space="preserve">Treten in der Herde haarlose Stellen (HS) auf?                                                                                           
1) Gr. 1 Milchkühe:                                                                                                                                 
    Anzahl Tiere mit HS: ____  
    Anzahl bonitierter Tiere: ____                                                                                                                                                        
2) Gr. 2 Milchkühe:                                                                                                                           
    Anzahl Tiere mit HS: ____  
    Anzahl bonitierter Tiere: ____                                                                                                                                                     
3) Trockensteher:                                                                                                                       
    Anzahl Tiere mit HS: ____  
    Anzahl bonitierter Tiere: ____                                                                                                                                                           
4) Transit:                                                                                                                                          
    Anzahl Tiere mit HS: ____  
    Anzahl bonitierter Tiere: ____                                                                                                                                                                             
5) Färsen (ab 3 Mon. vor der Kalbung):                                                                                                                       
    Anzahl Tiere mit HS: ____  
    Anzahl bonitierter Tiere: ____      </t>
  </si>
  <si>
    <t xml:space="preserve">Treten in der Herde Schwellungen (SW) auf?                                                                                           
1) Gr. 1 Milchkühe:                                                                                                                                 
    Anzahl Tiere mit SW: ____  
    Anzahl bonitierter Tiere: ____                                                                                                                                                        
2) Gr. 2 Milchkühe:                                                                                                                           
    Anzahl Tiere mit SW: ____  
    Anzahl bonitierter Tiere: ____                                                                                                                                                     
3) Trockensteher:                                                                                                                       
    Anzahl Tiere mit SW: ____  
    Anzahl bonitierter Tiere: ____                                                                                                                                                           
4) Transit:                                                                                                                                          
    Anzahl Tiere mit SW: ____  
    Anzahl bonitierter Tiere: ____                                                                                                                                                                             
5) Färsen ( ab 3 Mon. vor der Kalbung):                                                                                                                       
    Anzahl Tiere mit SW: ____  
    Anzahl bonitierter Tiere: ____      </t>
  </si>
  <si>
    <t xml:space="preserve">Treten in der Herde Schwanzverletzungen (SV) auf?                                                                                           
1) Gr. 1 Milchkühe:                                                                                                                                 
    Anzahl Tiere mit SV: ____  
    Anzahl bonitierter Tiere: ____                                                                                                                                                        
2) Gr. 2 Milchkühe:                                                                                                                           
    Anzahl Tiere mit SV: ____  
    Anzahl bonitierter Tiere: ____                                                                                                                                                     
3) Trockensteher:                                                                                                                       
    Anzahl Tiere mit SV: ____  
    Anzahl bonitierter Tiere: ____                                                                                                                                                           
4) Transit:                                                                                                                                          
    Anzahl Tiere mit SV: ____  
    Anzahl bonitierter Tiere: ____                                                                                                                                                                             
5) Färsen (ab 3 Mon. vor der Kalbung):                                                                                                                       
    Anzahl Tiere mit SV: ____  
    Anzahl bonitierter Tiere: ____      </t>
  </si>
  <si>
    <r>
      <t xml:space="preserve">Prüfung der vorangegangenen Auditberichte.
</t>
    </r>
    <r>
      <rPr>
        <b/>
        <sz val="10"/>
        <color theme="1"/>
        <rFont val="Arial"/>
        <family val="2"/>
      </rPr>
      <t xml:space="preserve">Erstaudit = n.a. </t>
    </r>
  </si>
  <si>
    <r>
      <t xml:space="preserve">Überprüfung der Fortbildungsbestätigung. Die Personen, die auf dem Betrieb für die Betreuung der Tiere verantwortlich sind, verpflichten sich alle zwei Kalenderjahre an einer Fortbildung mit den Themenbereichen Tierverhalten, Tierschutz und/oder Tierhaltung von Milchkühen teilzunehmen.
</t>
    </r>
    <r>
      <rPr>
        <b/>
        <sz val="10"/>
        <color theme="1"/>
        <rFont val="Arial"/>
        <family val="2"/>
      </rPr>
      <t xml:space="preserve">Erstaudit = n.a. </t>
    </r>
  </si>
  <si>
    <r>
      <t xml:space="preserve">Informationen an den DTSchB bei entzogenen Zertifikaten, meldepflichtigen Krankheiten, Änderungen in der Tierhaltung oder Sabotagen/ Stallbrüchen.
</t>
    </r>
    <r>
      <rPr>
        <b/>
        <sz val="10"/>
        <color theme="1"/>
        <rFont val="Arial"/>
        <family val="2"/>
      </rPr>
      <t xml:space="preserve">Erstaudit = n.a. </t>
    </r>
  </si>
  <si>
    <r>
      <t xml:space="preserve">Dokumente für eine Berechnung des Warenflusses auf dem Betrieb liegen im Original zur Einsicht vor (Zu- und Verkaufsbelege, Verlustzahlen, Lieferscheine und Schlachtabrechnungen). Prüfung auf Plausibilität.
</t>
    </r>
    <r>
      <rPr>
        <b/>
        <sz val="10"/>
        <color theme="1"/>
        <rFont val="Arial"/>
        <family val="2"/>
      </rPr>
      <t xml:space="preserve">Erstaudit = n.a. </t>
    </r>
  </si>
  <si>
    <r>
      <t xml:space="preserve">Alle 12 Monate ist eine Eigenkontrolle durchzuführen, die alle TSL-Anforderungen der jeweiligen Bereiche umfasst.
</t>
    </r>
    <r>
      <rPr>
        <b/>
        <sz val="10"/>
        <color theme="1"/>
        <rFont val="Arial"/>
        <family val="2"/>
      </rPr>
      <t xml:space="preserve">Erstaudit = n.a. </t>
    </r>
  </si>
  <si>
    <r>
      <t xml:space="preserve">Eine tierärztliche Bestandskontrolle erfolgt min. zwei Mal im Jahr. Entsprechende Besuchsprotokolle sind vorzuhalten. Zur Dokumentation der Bestandsbetreuung kann die MU 9.5 in seiner gültigen Fassung verwendet werden.
</t>
    </r>
    <r>
      <rPr>
        <b/>
        <sz val="10"/>
        <color theme="1"/>
        <rFont val="Arial"/>
        <family val="2"/>
      </rPr>
      <t>Erstaudit = n.a., Vertrag muss vorliegen</t>
    </r>
  </si>
  <si>
    <r>
      <t xml:space="preserve">Festgestellte Abweichungen (z.B. gesperrter Laufhof, defekte Liegebox usw.) sind tagesaktuell zu dokumentieren (z.B. Herdensoftware oder handschriftlich).
</t>
    </r>
    <r>
      <rPr>
        <b/>
        <sz val="10"/>
        <color theme="1"/>
        <rFont val="Arial"/>
        <family val="2"/>
      </rPr>
      <t>Erstaudit = n.a.</t>
    </r>
  </si>
  <si>
    <r>
      <t xml:space="preserve">Alle 12 Monate muss eine Wartung der Melkanlage durch eine extern zertifizierte Firma oder den Hersteller der Melkanlage durchgeführt werden. Die Überprüfung der Melkanlage erfolgt mittels DIN ISO 6690, Rechnungsbeleg oder Servicevertrag.
</t>
    </r>
    <r>
      <rPr>
        <b/>
        <sz val="10"/>
        <color theme="1"/>
        <rFont val="Arial"/>
        <family val="2"/>
      </rPr>
      <t>Erstaudit = n.a.</t>
    </r>
  </si>
  <si>
    <r>
      <t xml:space="preserve">Alle 12 Monate muss eine dokumentierte Klauenpflege im Bestand durchgeführt werden. Prüfung der Abrechnungsbelege sowie Prüfung der Dokumentation der Klauenpflege pro Tier (aus den Dokumenten sollen durchgeführte Behandlungen an den Klauen sowie die Klauenbefunde hervorgehen). Wenn die Klauenpflege durch betriebseigene Mitarbeiter durchgeführt wird, ist auch hier die Dokumentation der Klauenpflege pro Tier zu überprüfen. 
</t>
    </r>
    <r>
      <rPr>
        <b/>
        <sz val="10"/>
        <color theme="1"/>
        <rFont val="Arial"/>
        <family val="2"/>
      </rPr>
      <t>Erstaudit = n.a.</t>
    </r>
  </si>
  <si>
    <r>
      <t xml:space="preserve">Nachweis über einen Lehrgang zur Klauenpflege. Wenn die landwirtschaftliche Ausbildung länger als zehn Jahre zurück liegt, muss für die betriebseigene Klauenpflege eine Schulung nachgewiesen werden. Aufgrund geringer Schulungsangebote kann der Nachweis einer zu absolvierenden Schulung innerhalb von 12 Monaten nach Erstzertifizierung erbracht werden.
</t>
    </r>
    <r>
      <rPr>
        <b/>
        <sz val="10"/>
        <color theme="1"/>
        <rFont val="Arial"/>
        <family val="2"/>
      </rPr>
      <t>Erstaudit = n.a.</t>
    </r>
  </si>
  <si>
    <r>
      <t xml:space="preserve">Der prophylaktische und metaphylaktische Einsatz von Antibiotika ist verboten. Antibiotika dürfen nur nach tierärztlicher Untersuchung im Rahmen einer Therapie eingesetzt werden. Überprüfung der AUA-Belege oder der Tierarztrechnungen. Es muss die Indikation für die Antibiotikagabe für die zu behandelnde Kuh (Identifizierung über Ohrmarkennummer und Kuhnummer) angegeben sein.
</t>
    </r>
    <r>
      <rPr>
        <b/>
        <sz val="10"/>
        <color theme="1"/>
        <rFont val="Arial"/>
        <family val="2"/>
      </rPr>
      <t>Erstaudit = n.a.</t>
    </r>
  </si>
  <si>
    <r>
      <t xml:space="preserve">Überprüfung der AUA-Belege oder der Tierarztrechnungen und das Ergebnis des Resistenztests. Es muss die Indikation für die Reserve-Antibiotikagabe für die zu behandelnde Kuh (Identifizierung über Ohrmarkennummer und Kuhnummer) angegeben sein. Verweis auf Anhang 8.1 der Richtlinie Milchkühe in ihrer gültigen Fassung. Reserveantibiotika dürfen ausnahmsweise im Falle eines Therapienotstandes und nach Vorliegen eines Resistenztests eingesetzt werden, wenn dessen Ergebnis nach allen anderen Wirkstoffe gänzlich unwirksam sind.
</t>
    </r>
    <r>
      <rPr>
        <b/>
        <sz val="10"/>
        <color theme="1"/>
        <rFont val="Arial"/>
        <family val="2"/>
      </rPr>
      <t>Erstaudit = n.a.</t>
    </r>
  </si>
  <si>
    <r>
      <t xml:space="preserve">Überprüfung der AUA-Belege, der Tierarztrechnungen oder des Bestandsbetreuungsvertrages, sofern dieser die regelmäßige Lokalanästhesie der Kälber zum Zweck der schonenden Verödung der Hornanlagen beinhaltet oder der MU 9.4. Aus den Dokumenten muss eindeutig hervorgehen, dass das Kalb eine Lokalanästhesie durch den Tierarzt erhalten hat sowie eine Schmerzmittelgabe und Sedierung erfolgt ist.
</t>
    </r>
    <r>
      <rPr>
        <b/>
        <sz val="10"/>
        <color theme="1"/>
        <rFont val="Arial"/>
        <family val="2"/>
      </rPr>
      <t>Erstaudit = n.a.</t>
    </r>
  </si>
  <si>
    <r>
      <t xml:space="preserve">Nachweis über eine Schulung zum schonenden Veröden der Hornanlagen bei Kälbern. Wenn die landwirtschaftliche Ausbildung länger als zehn Jahre zurück liegt, muss für die Verödung der Hornanlagen bei den Kälbern eine Schulung nachgewiesen werden. Aufgrund geringer Schulungsangebote kann der Nachweis einer zu absolvierenden Schulung innerhalb von 12 Monaten nach Erstzertifizierung erbracht werden.
</t>
    </r>
    <r>
      <rPr>
        <b/>
        <sz val="10"/>
        <color theme="1"/>
        <rFont val="Arial"/>
        <family val="2"/>
      </rPr>
      <t>Erstaudit = n.a.</t>
    </r>
  </si>
  <si>
    <r>
      <t xml:space="preserve">Überprüfung der AUA-Belege, der Tierarztrechnungen o.ä.. Aus den Dokumenten muss eindeutig hervorgehen, dass das Rind eine Lokalanästhesie durch den Tierarzt erhalten hat sowie eine Schmerzmittelgabe und Sedierung erfolgt ist. 
</t>
    </r>
    <r>
      <rPr>
        <b/>
        <sz val="10"/>
        <color theme="1"/>
        <rFont val="Arial"/>
        <family val="2"/>
      </rPr>
      <t>Erstaudit = n.a.</t>
    </r>
  </si>
  <si>
    <r>
      <t xml:space="preserve">Überprüfung der Verkaufsdokumente oder Rechnungen beim Tierzukauf. Ein Zukauf nicht richtlinienkonform enthornter Tiere </t>
    </r>
    <r>
      <rPr>
        <sz val="10"/>
        <rFont val="Arial"/>
        <family val="2"/>
      </rPr>
      <t xml:space="preserve">ist </t>
    </r>
    <r>
      <rPr>
        <sz val="10"/>
        <color theme="1"/>
        <rFont val="Arial"/>
        <family val="2"/>
      </rPr>
      <t>bis zum 31.12.2024 gestattet.</t>
    </r>
    <r>
      <rPr>
        <sz val="10"/>
        <color rgb="FFFF0000"/>
        <rFont val="Arial"/>
        <family val="2"/>
      </rPr>
      <t xml:space="preserve"> 
</t>
    </r>
    <r>
      <rPr>
        <b/>
        <sz val="10"/>
        <rFont val="Arial"/>
        <family val="2"/>
      </rPr>
      <t>Erstaudit = n.a.</t>
    </r>
  </si>
  <si>
    <r>
      <t xml:space="preserve">Der Betrieb führt 2x im Jahr im Abstand von etwa 6 Monaten (im Sommer- und im Winterhalbjahr), eine Erfassung der tierbezogenen Kriterien in der gesamten Herde durch. Zur Erfassung der tierbezogenen Kriterien im Stall kann die MU 9.11 genutzt werden. Wesentlich sind jedoch die Ergebnisse der MU 9.10, die beim Audit überprüft werden.
</t>
    </r>
    <r>
      <rPr>
        <b/>
        <sz val="10"/>
        <color theme="1"/>
        <rFont val="Arial"/>
        <family val="2"/>
      </rPr>
      <t>Erstaudit = n.a.</t>
    </r>
  </si>
  <si>
    <r>
      <t xml:space="preserve">Überprüfung der Beratungsdokumente.
</t>
    </r>
    <r>
      <rPr>
        <b/>
        <sz val="10"/>
        <color theme="1"/>
        <rFont val="Arial"/>
        <family val="2"/>
      </rPr>
      <t>Erstaudit = n.a.</t>
    </r>
  </si>
  <si>
    <r>
      <t xml:space="preserve">Überprüfung der durchgeführten und dokumentierten Korrekturmaßnahmen.
</t>
    </r>
    <r>
      <rPr>
        <b/>
        <sz val="10"/>
        <color theme="1"/>
        <rFont val="Arial"/>
        <family val="2"/>
      </rPr>
      <t>Erstaudit = n.a.</t>
    </r>
  </si>
  <si>
    <r>
      <t xml:space="preserve">Überprüfung der MU 9.1 "Abgabe von TSL-Milchkühen an ein TSL-Schlachtunternehmen" in seiner gültigen Fassung. Das Dokument ist vom Landwirt auszufüllen und zu unterschreiben. Das Original bleibt auf dem Betrieb. Eine Kopie geht an das Schlachtunternehmen.
</t>
    </r>
    <r>
      <rPr>
        <b/>
        <sz val="10"/>
        <rFont val="Arial"/>
        <family val="2"/>
      </rPr>
      <t>Erstaudit = n.a.</t>
    </r>
  </si>
  <si>
    <r>
      <t xml:space="preserve">Überprüfung der MU 9.1 in seiner gültigen Fassung. Das Dokument ist vom Landwirt auszufüllen und zu unterschreiben. Das Original bleibt auf dem Betrieb. Eine Kopie geht an das Schlachtunternehmen.
</t>
    </r>
    <r>
      <rPr>
        <b/>
        <sz val="10"/>
        <rFont val="Arial"/>
        <family val="2"/>
      </rPr>
      <t>Erstaudit = n.a.</t>
    </r>
  </si>
  <si>
    <r>
      <t xml:space="preserve">Eine Schlachtung von tragenden Rindern ist verboten. Am Tag des Transports zum Schlachthof muss für jedes für die Schlachtung vorgesehene weibliche Rind, das älter als 18 Monate ist, das Ergebnis einer Trächtigkeitsuntersuchung vorliegen. Ausgenommen hiervon sind Kühe in den ersten 50 Tagen nach der Kalbung. Die TU darf bezogen auf den Schlachttermin nicht weiter als vier Wochen zurückliegen. Die TU muss dokumentiert werden (Ohrmarkennummer, Zeitpunkt nach Besamung und durchgeführte Art der TU) und von eineTierarzt, einem Fachagrarwirt für Besmungswesen oder einem Besamungstechniker durchgeführt werden. Zur Dokumentation kann die MU 9.6 "Dokumentation TU" in seiner gültigen Fassung verwendet werden. Als TU anerkannt sind der Trächtigkeitstest in der Milch und im Blut ab dem 28. Tag nach Besamung, die rektale Untersuchung ab dem 35. Tag nach Besamung sowie die Ultraschall-Untersuchung ab dem 28. Tag nach Besamung. Wurde das Tier weder besamt noch hatte es Kontakt zum Bullen, so kann der Landwirt anhand der MU 9.8 "Bestätigung des Ausschluss einer Trächtigkeit" in seiner gültigen Fassung mit seiner Unterschrift bestätigen, dass das Tier nicht tragend ist.
</t>
    </r>
    <r>
      <rPr>
        <b/>
        <sz val="10"/>
        <color theme="1"/>
        <rFont val="Arial"/>
        <family val="2"/>
      </rPr>
      <t>Erstaudit = n.a.</t>
    </r>
  </si>
  <si>
    <r>
      <t xml:space="preserve">Laktierende Tiere müssen vor dem Transport zum Schlachtbetrieb gemolken werden, wenn die Schlachtung voraussichtlich nicht vor der nächsten Melkzeit stattfinden wird. Überprüfung der MU 9.1 "Abgabe von TSL-Milchkühen an ein TSL-Schlachtunternehmen" in seiner gültigen Fassung. Das Dokument ist vom Landwirt auszufüllen und zu unterschreiben. Das Original bleibt auf dem Betrieb. Eine Kopie geht an das Schlachtunternehmen.
</t>
    </r>
    <r>
      <rPr>
        <b/>
        <sz val="10"/>
        <color theme="1"/>
        <rFont val="Arial"/>
        <family val="2"/>
      </rPr>
      <t>Erstaudit = n.a.</t>
    </r>
  </si>
  <si>
    <r>
      <t xml:space="preserve">Es dürfen nur Tiere befördert werden, die als transportfähig gelten. Hierzu sind die Regelungen der VERORDNUNG (EG) Nr. 1/2005 über den Schutz von Tieren beim Transport zu beachten. Überprüfung der MU 9.1 "Abgabe von TSL-Milchkühen an ein TSL-Schlachtunternehmen" in seiner gültigen Fassung. Das Dokument ist vom Landwirt auszufüllen und zu unterschreiben. Das Original bleibt auf dem Betrieb. Eine Kopie geht an das Schlachtunternehmen.
</t>
    </r>
    <r>
      <rPr>
        <b/>
        <sz val="10"/>
        <color theme="1"/>
        <rFont val="Arial"/>
        <family val="2"/>
      </rPr>
      <t>Erstaudit = n.a.</t>
    </r>
  </si>
  <si>
    <r>
      <t xml:space="preserve">Schmerzinduzierendes Treiben (z.B. der Einsatz elektrischer Treibstöcke, Schläge) ist verboten. Überprüfung anhand der MU 9.1 "Abgabe von TSL-Milchkühen an ein TSL-Schlachtunternehmen" in seiner gültigen Fassung. Das Dokument ist vom Landwirt auszufüllen und zu unterschreiben. Das Original bleibt auf dem Betrieb. Eine Kopie geht an das Schlachtunternehmen. 
</t>
    </r>
    <r>
      <rPr>
        <b/>
        <sz val="10"/>
        <rFont val="Arial"/>
        <family val="2"/>
      </rPr>
      <t>Erstaudit = n.a.</t>
    </r>
  </si>
  <si>
    <r>
      <t>Überprüfung der vom Schlachtunternehmen übermittelten Dokumentationen bzgl. der Transportdauer und der Transportentfernung sowie zur Erfassung der tierbezogenen Kriterien am Schlachtunternehmen anhand der MU 7.1 "Kontrolle am Schlachtunternehmen" (Richtlinie Schlachtung) in seiner gültigen Fassung. Abweichungen hinsichtlich der o.g. Kriterien müssen beim Tierhalter zur  Einsicht für den Auditor bereitliegen.</t>
    </r>
    <r>
      <rPr>
        <sz val="10"/>
        <color rgb="FFFF0000"/>
        <rFont val="Arial"/>
        <family val="2"/>
      </rPr>
      <t xml:space="preserve"> 
</t>
    </r>
    <r>
      <rPr>
        <b/>
        <sz val="10"/>
        <rFont val="Arial"/>
        <family val="2"/>
      </rPr>
      <t>Erstaudit = n.a.</t>
    </r>
  </si>
  <si>
    <r>
      <t xml:space="preserve">Die vollständig ausgefüllte und unterschriebene MU 9.1 --&gt; Richtlinie Milchkühe in ihrer gültigen Fassung, muss mit den Lieferpapieren an das Schlachtunternehmen abgegeben werden. Das Original wird an den Fahrer des Transportunternehmen übergeben. Eine Kopie bleibt auf dem Betrieb.
</t>
    </r>
    <r>
      <rPr>
        <b/>
        <sz val="10"/>
        <color theme="1"/>
        <rFont val="Arial"/>
        <family val="2"/>
      </rPr>
      <t>Erstaudit = n.a.</t>
    </r>
  </si>
  <si>
    <r>
      <t xml:space="preserve">Überprüfung anhand der Angaben in der MU 7.1 --&gt; Richtlinie Schlachtung in ihrer gültigen Fassung und MU 9.1 --&gt; Richtlinie Milchkühe in ihrer gültigen Fassung.
</t>
    </r>
    <r>
      <rPr>
        <b/>
        <sz val="10"/>
        <color theme="1"/>
        <rFont val="Arial"/>
        <family val="2"/>
      </rPr>
      <t>Erstaudit = n.a.</t>
    </r>
  </si>
  <si>
    <r>
      <t xml:space="preserve">Eine Kopie des Notfallplans muss bei dem Fahrer des Transportunternehmens und bei dem Tierhalter vorliegen. Überprüfung anhand der MU 9.1 --&gt; Richtlinie Milchkühe in ihrer gültigen Fassung.
</t>
    </r>
    <r>
      <rPr>
        <b/>
        <sz val="10"/>
        <color theme="1"/>
        <rFont val="Arial"/>
        <family val="2"/>
      </rPr>
      <t>Erstaudit = n.a.</t>
    </r>
  </si>
  <si>
    <r>
      <t xml:space="preserve">Überprüfung anhand der MU 9.1 --&gt; Richtlinie Milchkühe in ihrer gültigen Fassung.
</t>
    </r>
    <r>
      <rPr>
        <b/>
        <sz val="10"/>
        <color theme="1"/>
        <rFont val="Arial"/>
        <family val="2"/>
      </rPr>
      <t>Erstaudit = n.a.</t>
    </r>
  </si>
  <si>
    <r>
      <t xml:space="preserve">Erläuterungen zur Erfassung tierbezogenen Kriterien siehe MU 9.9.
</t>
    </r>
    <r>
      <rPr>
        <b/>
        <sz val="10"/>
        <color theme="1"/>
        <rFont val="Arial"/>
        <family val="2"/>
      </rPr>
      <t>Schwellenwert:</t>
    </r>
    <r>
      <rPr>
        <sz val="10"/>
        <color theme="1"/>
        <rFont val="Arial"/>
        <family val="2"/>
      </rPr>
      <t xml:space="preserve"> Eutergesunde Kühe: 50 % der Kühe &lt; 100.000 Zellen/ml
</t>
    </r>
    <r>
      <rPr>
        <b/>
        <sz val="10"/>
        <color theme="1"/>
        <rFont val="Arial"/>
        <family val="2"/>
      </rPr>
      <t>Grenzwert:</t>
    </r>
    <r>
      <rPr>
        <sz val="10"/>
        <color theme="1"/>
        <rFont val="Arial"/>
        <family val="2"/>
      </rPr>
      <t xml:space="preserve"> Euterkranke/auffällige Tiere: 15 % der Kühe &gt; 400.000 Zellen/ml
</t>
    </r>
    <r>
      <rPr>
        <b/>
        <sz val="10"/>
        <color theme="1"/>
        <rFont val="Arial"/>
        <family val="2"/>
      </rPr>
      <t xml:space="preserve">
</t>
    </r>
    <r>
      <rPr>
        <sz val="10"/>
        <color theme="1"/>
        <rFont val="Arial"/>
        <family val="2"/>
      </rPr>
      <t xml:space="preserve">
</t>
    </r>
  </si>
  <si>
    <r>
      <t xml:space="preserve">Erläuterungen zur Erfassung tierbezogenen Kriterien siehe MU 9.9.
</t>
    </r>
    <r>
      <rPr>
        <b/>
        <sz val="10"/>
        <color theme="1"/>
        <rFont val="Arial"/>
        <family val="2"/>
      </rPr>
      <t>Grenzwert:</t>
    </r>
    <r>
      <rPr>
        <sz val="10"/>
        <color theme="1"/>
        <rFont val="Arial"/>
        <family val="2"/>
      </rPr>
      <t xml:space="preserve"> Anteil Verluste liegen bei 5%                              Die Ursachen für die Tierverluste müssen im Stalltagebuch o.ä. notiert werden.</t>
    </r>
  </si>
  <si>
    <r>
      <t xml:space="preserve">Erläuterungen zur Erfassung tierbezogenen Kriterien siehe MU 9.9.
</t>
    </r>
    <r>
      <rPr>
        <b/>
        <sz val="10"/>
        <color theme="1"/>
        <rFont val="Arial"/>
        <family val="2"/>
      </rPr>
      <t>Grenzwert:</t>
    </r>
    <r>
      <rPr>
        <sz val="10"/>
        <color theme="1"/>
        <rFont val="Arial"/>
        <family val="2"/>
      </rPr>
      <t xml:space="preserve"> Anteil Kälberverluste liegt bei 10%                             Die Ursachen für die Kälberverluste müssen im Stalltagebuch o.ä. notiert werden.</t>
    </r>
  </si>
  <si>
    <t>Erkennt der Systemteilnehmer die Nutzungsbedingungen und Vorgaben des Labelgebers an?</t>
  </si>
  <si>
    <t>Wurden die Dokumentationen über den Einsatz von Antibiotika mindestens halbjährlich an den Deutschen Tierschutzbund übermittelt?*</t>
  </si>
  <si>
    <r>
      <t xml:space="preserve">Liegt der Gehalt an somatischen Zellen innerhalb der letzten drei Monate unter den angegeben Schwellen- Grenzwerten?*
</t>
    </r>
    <r>
      <rPr>
        <b/>
        <sz val="10"/>
        <color theme="1"/>
        <rFont val="Arial"/>
        <family val="2"/>
      </rPr>
      <t>SW:</t>
    </r>
    <r>
      <rPr>
        <sz val="10"/>
        <color theme="1"/>
        <rFont val="Arial"/>
        <family val="2"/>
      </rPr>
      <t xml:space="preserve"> &lt; 100.000 Zellen ________% der Tiere                                                                         
</t>
    </r>
    <r>
      <rPr>
        <b/>
        <sz val="10"/>
        <color theme="1"/>
        <rFont val="Arial"/>
        <family val="2"/>
      </rPr>
      <t>GW:</t>
    </r>
    <r>
      <rPr>
        <sz val="10"/>
        <color theme="1"/>
        <rFont val="Arial"/>
        <family val="2"/>
      </rPr>
      <t xml:space="preserve"> &gt; 400.000 Zellen ________% der Tiere
</t>
    </r>
    <r>
      <rPr>
        <b/>
        <sz val="10"/>
        <color theme="1"/>
        <rFont val="Arial"/>
        <family val="2"/>
      </rPr>
      <t/>
    </r>
  </si>
  <si>
    <t>Wurden die Dokumentationen über die Schlachtbefunde der Tierbezogenen Kriterien mindenstens quartalsweise an den Deutschen Tierschutzbund übermittelt?*</t>
  </si>
  <si>
    <t>Liegen die Kälberverluste innerhalb der letzten zwölf Monate unter den vorgegebenen Grenzwerten?
                                                                                                                                   Anzahl verendeter Kälber bis zum Ende des 3. Lebensmonats: ________________                                                                              Anzahl verendeter Kälber zwischen dem 4. und Ende des 6. Lebensmonat: _________________
Gründe für Kälberverluste: __________________</t>
  </si>
  <si>
    <r>
      <t xml:space="preserve">Anhand der festgelegten Stichprobe wird jedes Merkmal je Gruppe auf Einzeltierebene bonitiert (Verwendung der MU 9.12 o.ä.). Für alle tierbezogenen Kriterien gilt: Es wird je nach Herdengröße für die jeweiligen Gruppen (Früh- und Spätlaktierende, Trockensteher, hochtragende Färsen usw.) eine vorgegebene Anzahl an Tieren des Betriebes auf Einzeltierebene bewertet (siehe Richtlinie Punkt 6.1). Dieser Stichprobenumfang ist auf alle tierbezogenen Kriterien anzuwenden:
</t>
    </r>
    <r>
      <rPr>
        <b/>
        <sz val="10"/>
        <color theme="1"/>
        <rFont val="Arial"/>
        <family val="2"/>
      </rPr>
      <t>Herdengröße</t>
    </r>
    <r>
      <rPr>
        <sz val="10"/>
        <color theme="1"/>
        <rFont val="Arial"/>
        <family val="2"/>
      </rPr>
      <t xml:space="preserve">       Anzahl zu bewertender Kühe
1-30                                        alle
31 - 50                                    31 - 35
51 - 70                                    36 - 40
70 - 100                                  45
150                                          60
200                                          65
250                                          70
300                                          75
500                                          80
800                                          85
ab 1000                                  90
</t>
    </r>
    <r>
      <rPr>
        <b/>
        <sz val="10"/>
        <color theme="1"/>
        <rFont val="Arial"/>
        <family val="2"/>
      </rPr>
      <t xml:space="preserve">Grenzwerte (bezogen auf die Herde): </t>
    </r>
    <r>
      <rPr>
        <sz val="10"/>
        <color theme="1"/>
        <rFont val="Arial"/>
        <family val="2"/>
      </rPr>
      <t xml:space="preserve">                                                                                                                                                                                                       
Anteil unterkonditionierte Kühe: 10 %
Anteil überkonditionierter Kühe: 10 % </t>
    </r>
  </si>
  <si>
    <r>
      <t xml:space="preserve">In begründeten Ausnahmefällen ist die Schlachtung eines tragenden Rindes in den ersten drei Monaten der Trächtigkeit zulässig, wenn zu erwarten ist, dass das Muttertier bis zur Geburt leiden würde, während es zu diesem frühen Trächtigkeitsstadium noch transportfähig ist und das Fleisch verzehrstauglich sein wird. Die Anzahl niedertragender Rinder, die an ein Schlachtunternehmen geliefert wurde, muss dem DTSchB in Form der MU 9.7 "Abgabe von niedertragenden TSL-Rindern an ein Schlachtunternehmen" in seiner gültigen Fassung übermittelt werden.
</t>
    </r>
    <r>
      <rPr>
        <b/>
        <sz val="10"/>
        <rFont val="Arial"/>
        <family val="2"/>
      </rPr>
      <t xml:space="preserve">Erstaudit = n.a.               </t>
    </r>
    <r>
      <rPr>
        <sz val="10"/>
        <rFont val="Arial"/>
        <family val="2"/>
      </rPr>
      <t xml:space="preserve">                                       </t>
    </r>
  </si>
  <si>
    <t xml:space="preserve">MU AB oder AUA Belege müssen schriftlich an den Deutschen Tierschutzbund übermittelt werden, z.B. in Kopie per E-Mail. Prüfung der Eingangsbestätigung über die Meldung.
</t>
  </si>
  <si>
    <t>Liegt die Nutzungsdauer innerhalb der letzten 12 Monate unter dem angegebenen Schwellenwert?*</t>
  </si>
  <si>
    <r>
      <t xml:space="preserve">Erläuterungen zur Erfassung tierbezogenen Kriterien siehe MU 9.9.
</t>
    </r>
    <r>
      <rPr>
        <b/>
        <sz val="10"/>
        <color theme="1"/>
        <rFont val="Arial"/>
        <family val="2"/>
      </rPr>
      <t>Schwellenwert:</t>
    </r>
    <r>
      <rPr>
        <sz val="10"/>
        <color theme="1"/>
        <rFont val="Arial"/>
        <family val="2"/>
      </rPr>
      <t xml:space="preserve">
Anteil Abgänge von der Kalbung bis zum 60. Laktationstag: max. 6%
Anteil Abgänge von der Kalbung bis zum Laktationsende: max. 25%                                       Abgangsursachen müssen im Stalltagebuch o.ä. notiert werden</t>
    </r>
  </si>
  <si>
    <r>
      <t xml:space="preserve">Erläuterungen zur Erfassung tierbezogenen Kriterien siehe MU 9.9.
</t>
    </r>
    <r>
      <rPr>
        <b/>
        <sz val="10"/>
        <color theme="1"/>
        <rFont val="Arial"/>
        <family val="2"/>
      </rPr>
      <t>Schwellenwert:</t>
    </r>
    <r>
      <rPr>
        <sz val="10"/>
        <color theme="1"/>
        <rFont val="Arial"/>
        <family val="2"/>
      </rPr>
      <t xml:space="preserve"> Anteil an Schwergeburten liegen bei 10%.</t>
    </r>
  </si>
  <si>
    <t>MU SB oder gelichwertige Dokumentation muss schriftlich an den Deutschen Tierschutzbund übermittelt werden, z.B. in Kopie per E-Mail. Prüfung der Eingangsbestätigung über die Meldung.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</si>
</sst>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name val="Arial"/>
      <family val="2"/>
    </font>
    <font>
      <sz val="10"/>
      <color rgb="FFFF0000"/>
      <name val="Arial"/>
      <family val="2"/>
    </font>
    <font>
      <b/>
      <sz val="10"/>
      <name val="Arial"/>
      <family val="2"/>
    </font>
    <font>
      <vertAlign val="superscript"/>
      <sz val="10"/>
      <color theme="1"/>
      <name val="Arial"/>
      <family val="2"/>
    </font>
    <font>
      <sz val="9"/>
      <color theme="1"/>
      <name val="Arial"/>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6" fillId="4" borderId="12" applyNumberFormat="0" applyAlignment="0" applyProtection="0"/>
  </cellStyleXfs>
  <cellXfs count="194">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1"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Protection="1">
      <protection locked="0"/>
    </xf>
    <xf numFmtId="14" fontId="13" fillId="3" borderId="1" xfId="0" applyNumberFormat="1" applyFont="1" applyFill="1" applyBorder="1" applyAlignment="1" applyProtection="1">
      <alignment horizontal="right" vertical="center"/>
      <protection locked="0"/>
    </xf>
    <xf numFmtId="0" fontId="13" fillId="3" borderId="1" xfId="0" applyFont="1" applyFill="1" applyBorder="1" applyAlignment="1" applyProtection="1">
      <alignment horizontal="right" vertical="center"/>
      <protection locked="0"/>
    </xf>
    <xf numFmtId="1" fontId="14" fillId="0" borderId="0" xfId="0" applyNumberFormat="1" applyFont="1" applyBorder="1" applyAlignment="1" applyProtection="1">
      <alignment horizontal="left" vertical="center"/>
      <protection locked="0"/>
    </xf>
    <xf numFmtId="165" fontId="14" fillId="0" borderId="0"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165" fontId="15" fillId="0" borderId="0" xfId="0" applyNumberFormat="1"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7" fillId="5" borderId="1" xfId="0" applyFont="1" applyFill="1" applyBorder="1" applyAlignment="1" applyProtection="1">
      <alignment horizontal="right" vertical="center"/>
    </xf>
    <xf numFmtId="0" fontId="16" fillId="0" borderId="13" xfId="1" applyFill="1" applyBorder="1" applyAlignment="1" applyProtection="1">
      <alignment horizontal="center" vertical="center"/>
      <protection locked="0"/>
    </xf>
    <xf numFmtId="0" fontId="16"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1" fontId="15" fillId="0" borderId="0" xfId="0" applyNumberFormat="1" applyFont="1" applyBorder="1" applyAlignment="1" applyProtection="1">
      <alignment horizontal="left" vertical="center"/>
      <protection locked="0"/>
    </xf>
    <xf numFmtId="0" fontId="15" fillId="0" borderId="0" xfId="0" applyFont="1" applyBorder="1" applyAlignment="1" applyProtection="1">
      <alignment horizontal="center" vertical="center"/>
      <protection locked="0"/>
    </xf>
    <xf numFmtId="0" fontId="8" fillId="0" borderId="0" xfId="0" applyFont="1" applyFill="1" applyBorder="1" applyAlignment="1" applyProtection="1">
      <alignment vertical="center" wrapText="1"/>
      <protection locked="0"/>
    </xf>
    <xf numFmtId="0" fontId="8" fillId="0" borderId="0" xfId="0" applyFont="1" applyFill="1" applyAlignment="1" applyProtection="1">
      <alignment vertical="center" wrapText="1"/>
      <protection locked="0"/>
    </xf>
    <xf numFmtId="0" fontId="18" fillId="0" borderId="1"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protection locked="0"/>
    </xf>
    <xf numFmtId="0" fontId="18" fillId="0" borderId="0" xfId="0" applyFont="1" applyBorder="1" applyAlignment="1" applyProtection="1">
      <alignment vertical="center" wrapText="1"/>
      <protection locked="0"/>
    </xf>
    <xf numFmtId="49" fontId="18" fillId="0" borderId="0" xfId="0" applyNumberFormat="1" applyFont="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49" fontId="8" fillId="0" borderId="0" xfId="0" applyNumberFormat="1" applyFont="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1" fontId="8" fillId="0" borderId="0" xfId="0" applyNumberFormat="1" applyFont="1" applyFill="1" applyBorder="1" applyAlignment="1" applyProtection="1">
      <alignment horizontal="left" vertical="center"/>
      <protection locked="0"/>
    </xf>
    <xf numFmtId="0" fontId="8" fillId="0" borderId="0" xfId="0" applyNumberFormat="1" applyFont="1" applyFill="1" applyBorder="1" applyAlignment="1" applyProtection="1">
      <alignment horizontal="left" vertical="center" wrapText="1"/>
      <protection locked="0"/>
    </xf>
    <xf numFmtId="165" fontId="8" fillId="0" borderId="0"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protection locked="0"/>
    </xf>
    <xf numFmtId="0" fontId="15" fillId="0" borderId="0" xfId="0"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protection locked="0"/>
    </xf>
    <xf numFmtId="0" fontId="8" fillId="0" borderId="0" xfId="0" applyFont="1" applyFill="1" applyAlignment="1" applyProtection="1">
      <alignment horizontal="left" vertical="center" wrapText="1"/>
      <protection locked="0"/>
    </xf>
    <xf numFmtId="1" fontId="15" fillId="0" borderId="0" xfId="0" applyNumberFormat="1" applyFont="1" applyFill="1" applyBorder="1" applyAlignment="1" applyProtection="1">
      <alignment horizontal="left" vertical="center"/>
      <protection locked="0"/>
    </xf>
    <xf numFmtId="0" fontId="8" fillId="0" borderId="0" xfId="0" applyFont="1" applyFill="1" applyProtection="1">
      <protection locked="0"/>
    </xf>
    <xf numFmtId="1" fontId="14" fillId="0" borderId="0" xfId="0" applyNumberFormat="1" applyFont="1" applyFill="1" applyBorder="1" applyAlignment="1" applyProtection="1">
      <alignment horizontal="left" vertical="center"/>
      <protection locked="0"/>
    </xf>
    <xf numFmtId="165" fontId="14" fillId="0" borderId="0"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8" fillId="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protection locked="0"/>
    </xf>
    <xf numFmtId="0" fontId="8" fillId="0" borderId="0" xfId="0" applyFont="1" applyFill="1" applyBorder="1" applyProtection="1">
      <protection locked="0"/>
    </xf>
    <xf numFmtId="165"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8" fillId="0" borderId="0" xfId="0" applyFont="1" applyAlignment="1">
      <alignment vertical="center" wrapText="1"/>
    </xf>
    <xf numFmtId="0" fontId="8" fillId="0" borderId="0" xfId="0" applyNumberFormat="1" applyFont="1" applyFill="1" applyBorder="1" applyAlignment="1" applyProtection="1">
      <alignment horizontal="left" vertical="center"/>
      <protection locked="0"/>
    </xf>
    <xf numFmtId="0" fontId="8" fillId="0" borderId="0" xfId="0" applyNumberFormat="1" applyFont="1" applyFill="1" applyBorder="1" applyAlignment="1" applyProtection="1">
      <alignment horizontal="center" vertical="center"/>
      <protection locked="0"/>
    </xf>
    <xf numFmtId="0" fontId="22" fillId="0" borderId="0" xfId="0" applyFont="1" applyProtection="1"/>
    <xf numFmtId="0" fontId="22" fillId="0" borderId="0" xfId="0" applyFont="1" applyAlignment="1" applyProtection="1">
      <alignment vertical="center"/>
    </xf>
    <xf numFmtId="0" fontId="22" fillId="0" borderId="0" xfId="0" applyFont="1" applyAlignment="1" applyProtection="1">
      <alignment horizontal="center" vertical="center" wrapText="1"/>
    </xf>
    <xf numFmtId="0" fontId="8" fillId="0" borderId="0" xfId="0" applyFont="1" applyProtection="1">
      <protection locked="0"/>
    </xf>
    <xf numFmtId="0" fontId="8" fillId="0" borderId="0" xfId="0"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0" xfId="0" applyNumberFormat="1" applyFont="1" applyBorder="1" applyAlignment="1" applyProtection="1">
      <alignment horizontal="left" vertical="center"/>
      <protection locked="0"/>
    </xf>
    <xf numFmtId="165" fontId="23" fillId="0" borderId="0" xfId="0" applyNumberFormat="1" applyFont="1" applyBorder="1" applyAlignment="1" applyProtection="1">
      <alignment horizontal="center" vertical="center"/>
      <protection locked="0"/>
    </xf>
    <xf numFmtId="49" fontId="23" fillId="0" borderId="0" xfId="0" applyNumberFormat="1" applyFont="1" applyFill="1" applyBorder="1" applyAlignment="1" applyProtection="1">
      <alignment vertical="center" wrapText="1"/>
      <protection locked="0"/>
    </xf>
    <xf numFmtId="0" fontId="23" fillId="0" borderId="0" xfId="0" applyFont="1" applyFill="1" applyBorder="1" applyAlignment="1" applyProtection="1">
      <alignment horizontal="center" vertical="center"/>
      <protection locked="0"/>
    </xf>
    <xf numFmtId="0" fontId="23" fillId="0" borderId="0" xfId="0" applyFont="1" applyBorder="1" applyAlignment="1" applyProtection="1">
      <alignment vertical="center"/>
      <protection locked="0"/>
    </xf>
    <xf numFmtId="0" fontId="8" fillId="6" borderId="0" xfId="0" applyFont="1" applyFill="1" applyBorder="1" applyAlignment="1" applyProtection="1">
      <alignment vertical="center" wrapText="1"/>
      <protection locked="0"/>
    </xf>
    <xf numFmtId="0" fontId="8" fillId="6" borderId="0" xfId="0" applyFont="1" applyFill="1" applyBorder="1" applyAlignment="1" applyProtection="1">
      <alignment horizontal="left" vertical="center" wrapText="1"/>
      <protection locked="0"/>
    </xf>
    <xf numFmtId="0" fontId="18" fillId="6" borderId="0" xfId="0" applyNumberFormat="1" applyFont="1" applyFill="1" applyBorder="1" applyAlignment="1" applyProtection="1">
      <alignment horizontal="left" vertical="center" wrapText="1"/>
      <protection locked="0"/>
    </xf>
    <xf numFmtId="0" fontId="8" fillId="6" borderId="0" xfId="0" applyFont="1" applyFill="1" applyBorder="1" applyAlignment="1" applyProtection="1">
      <alignment vertical="top" wrapText="1"/>
      <protection locked="0"/>
    </xf>
    <xf numFmtId="0" fontId="8" fillId="6" borderId="0" xfId="0" applyNumberFormat="1" applyFont="1" applyFill="1" applyBorder="1" applyAlignment="1" applyProtection="1">
      <alignment wrapText="1"/>
      <protection locked="0"/>
    </xf>
    <xf numFmtId="0" fontId="18" fillId="0" borderId="0" xfId="0" applyFont="1" applyAlignment="1">
      <alignment vertical="center" wrapText="1"/>
    </xf>
    <xf numFmtId="0" fontId="18" fillId="0" borderId="0" xfId="0" applyFont="1" applyFill="1" applyAlignment="1">
      <alignment vertical="center" wrapText="1"/>
    </xf>
    <xf numFmtId="0" fontId="8"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22" fillId="0" borderId="0" xfId="0" applyFont="1" applyAlignment="1" applyProtection="1">
      <alignment horizontal="center" wrapText="1"/>
    </xf>
    <xf numFmtId="0" fontId="22" fillId="0" borderId="0" xfId="0" applyFont="1" applyAlignment="1" applyProtection="1">
      <alignment horizontal="center"/>
    </xf>
    <xf numFmtId="0" fontId="1"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22" fillId="0" borderId="0" xfId="0" applyFont="1" applyAlignment="1" applyProtection="1">
      <alignment horizontal="center" vertical="center" wrapText="1"/>
    </xf>
    <xf numFmtId="0" fontId="11"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186">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85"/>
      <tableStyleElement type="headerRow" dxfId="184"/>
      <tableStyleElement type="totalRow" dxfId="183"/>
      <tableStyleElement type="firstColumn" dxfId="182"/>
      <tableStyleElement type="lastColumn" dxfId="181"/>
      <tableStyleElement type="firstRowStripe" dxfId="180"/>
      <tableStyleElement type="secondRowStripe" dxfId="179"/>
      <tableStyleElement type="firstColumnStripe" dxfId="178"/>
      <tableStyleElement type="secondColumnStripe" dxfId="177"/>
    </tableStyle>
    <tableStyle name="TSL_1" pivot="0" count="9">
      <tableStyleElement type="wholeTable" dxfId="176"/>
      <tableStyleElement type="headerRow" dxfId="175"/>
      <tableStyleElement type="totalRow" dxfId="174"/>
      <tableStyleElement type="firstColumn" dxfId="173"/>
      <tableStyleElement type="lastColumn" dxfId="172"/>
      <tableStyleElement type="firstRowStripe" dxfId="171"/>
      <tableStyleElement type="secondRowStripe" dxfId="170"/>
      <tableStyleElement type="firstColumnStripe" dxfId="169"/>
      <tableStyleElement type="secondColumnStripe" dxfId="168"/>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32" totalsRowShown="0" headerRowDxfId="149" dataDxfId="148" tableBorderDxfId="147">
  <autoFilter ref="B9:M32"/>
  <tableColumns count="12">
    <tableColumn id="1" name="Lfd. Nr" dataDxfId="146">
      <calculatedColumnFormula>CONCATENATE("1.",Prüfkriterien_1[[#This Row],[Hilfsspalte_Num]])</calculatedColumnFormula>
    </tableColumn>
    <tableColumn id="2" name="Hilfsspalte_Num" dataDxfId="145">
      <calculatedColumnFormula>ROW()-ROW(Prüfkriterien_1[[#Headers],[Hilfsspalte_Kom]])</calculatedColumnFormula>
    </tableColumn>
    <tableColumn id="12" name="Hilfsspalte_Kom" dataDxfId="144">
      <calculatedColumnFormula>(Prüfkriterien_1[Hilfsspalte_Num]+10)/10</calculatedColumnFormula>
    </tableColumn>
    <tableColumn id="3" name="Kapitel_x000a_Richtlinie" dataDxfId="143"/>
    <tableColumn id="4" name="Kriterium" dataDxfId="142"/>
    <tableColumn id="5" name="Erläuterung / _x000a_Durchführungshinweis" dataDxfId="141"/>
    <tableColumn id="6" name="Bewertung" dataDxfId="140"/>
    <tableColumn id="7" name="Spalte1" dataDxfId="139"/>
    <tableColumn id="8" name="Spalte2" dataDxfId="138"/>
    <tableColumn id="9" name="Spalte3" dataDxfId="137"/>
    <tableColumn id="10" name="Spalte4" dataDxfId="136"/>
    <tableColumn id="11" name="Beschreibung" dataDxfId="135"/>
  </tableColumns>
  <tableStyleInfo name="TSL_1" showFirstColumn="0" showLastColumn="0" showRowStripes="1" showColumnStripes="0"/>
</table>
</file>

<file path=xl/tables/table10.xml><?xml version="1.0" encoding="utf-8"?>
<table xmlns="http://schemas.openxmlformats.org/spreadsheetml/2006/main" id="11" name="Prüfkriterien_11" displayName="Prüfkriterien_11" ref="B123:M128" totalsRowShown="0" headerRowDxfId="14" dataDxfId="13" tableBorderDxfId="12">
  <autoFilter ref="B123:M128"/>
  <tableColumns count="12">
    <tableColumn id="1" name="Spalte1" dataDxfId="11">
      <calculatedColumnFormula>CONCATENATE("11.",Prüfkriterien_11[[#This Row],[Spalte2]])</calculatedColumnFormula>
    </tableColumn>
    <tableColumn id="2" name="Spalte2" dataDxfId="10">
      <calculatedColumnFormula>ROW()-ROW(Prüfkriterien_11[[#Headers],[Spalte3]])</calculatedColumnFormula>
    </tableColumn>
    <tableColumn id="3" name="Spalte3" dataDxfId="9">
      <calculatedColumnFormula>(Prüfkriterien_11[Spalte2]+110)/10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4:M39" totalsRowShown="0" headerRowDxfId="134" dataDxfId="133" tableBorderDxfId="132">
  <autoFilter ref="B34:M39"/>
  <tableColumns count="12">
    <tableColumn id="1" name="Spalte1" dataDxfId="131">
      <calculatedColumnFormula>CONCATENATE("2.",Prüfkriterien_2[[#This Row],[Spalte2]])</calculatedColumnFormula>
    </tableColumn>
    <tableColumn id="2" name="Spalte2" dataDxfId="130">
      <calculatedColumnFormula>ROW()-ROW(Prüfkriterien_2[[#Headers],[Spalte3]])</calculatedColumnFormula>
    </tableColumn>
    <tableColumn id="3" name="Spalte3" dataDxfId="129">
      <calculatedColumnFormula>(Prüfkriterien_2[[#This Row],[Spalte2]]+20)/10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1:M51" totalsRowShown="0" headerRowDxfId="119" dataDxfId="118" tableBorderDxfId="117">
  <autoFilter ref="B41:M51"/>
  <tableColumns count="12">
    <tableColumn id="1" name="Spalte1" dataDxfId="116">
      <calculatedColumnFormula>CONCATENATE("3.",Prüfkriterien_3[[#This Row],[Spalte2]])</calculatedColumnFormula>
    </tableColumn>
    <tableColumn id="2" name="Spalte2" dataDxfId="115">
      <calculatedColumnFormula>ROW()-ROW(Prüfkriterien_3[[#Headers],[Spalte3]])</calculatedColumnFormula>
    </tableColumn>
    <tableColumn id="3" name="Spalte3" dataDxfId="114">
      <calculatedColumnFormula>(Prüfkriterien_3[[#This Row],[Spalte2]]+30)/10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3:M73" totalsRowShown="0" headerRowDxfId="104" dataDxfId="103" tableBorderDxfId="102">
  <autoFilter ref="B53:M73"/>
  <tableColumns count="12">
    <tableColumn id="1" name="Spalte1" dataDxfId="101">
      <calculatedColumnFormula>CONCATENATE("4.",Prüfkriterien_4[[#This Row],[Spalte2]])</calculatedColumnFormula>
    </tableColumn>
    <tableColumn id="2" name="Spalte2" dataDxfId="100">
      <calculatedColumnFormula>ROW()-ROW(Prüfkriterien_4[[#Headers],[Spalte3]])</calculatedColumnFormula>
    </tableColumn>
    <tableColumn id="3" name="Spalte3" dataDxfId="99">
      <calculatedColumnFormula>(Prüfkriterien_4[Spalte2]+40)/10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5.xml><?xml version="1.0" encoding="utf-8"?>
<table xmlns="http://schemas.openxmlformats.org/spreadsheetml/2006/main" id="1" name="Prüfkriterien_6" displayName="Prüfkriterien_6" ref="B75:M90" totalsRowShown="0" headerRowDxfId="89" dataDxfId="88" tableBorderDxfId="87">
  <autoFilter ref="B75:M90"/>
  <tableColumns count="12">
    <tableColumn id="1" name="Spalte1" dataDxfId="86">
      <calculatedColumnFormula>CONCATENATE("6.",Prüfkriterien_6[[#This Row],[Spalte2]])</calculatedColumnFormula>
    </tableColumn>
    <tableColumn id="2" name="Spalte2" dataDxfId="85">
      <calculatedColumnFormula>ROW()-ROW(Prüfkriterien_6[[#Headers],[Spalte3]])</calculatedColumnFormula>
    </tableColumn>
    <tableColumn id="3" name="Spalte3" dataDxfId="84">
      <calculatedColumnFormula>(Prüfkriterien_6[Spalte2]+60)/10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6.xml><?xml version="1.0" encoding="utf-8"?>
<table xmlns="http://schemas.openxmlformats.org/spreadsheetml/2006/main" id="7" name="Prüfkriterien_7" displayName="Prüfkriterien_7" ref="B92:M100" totalsRowShown="0" headerRowDxfId="74" dataDxfId="73" tableBorderDxfId="72">
  <autoFilter ref="B92:M100"/>
  <tableColumns count="12">
    <tableColumn id="1" name="Spalte1" dataDxfId="71">
      <calculatedColumnFormula>CONCATENATE("7.",Prüfkriterien_7[[#This Row],[Spalte2]])</calculatedColumnFormula>
    </tableColumn>
    <tableColumn id="2" name="Spalte2" dataDxfId="70">
      <calculatedColumnFormula>ROW()-ROW(Prüfkriterien_7[[#Headers],[Spalte3]])</calculatedColumnFormula>
    </tableColumn>
    <tableColumn id="3" name="Spalte3" dataDxfId="69">
      <calculatedColumnFormula>(Prüfkriterien_7[Spalte2]+70)/10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7.xml><?xml version="1.0" encoding="utf-8"?>
<table xmlns="http://schemas.openxmlformats.org/spreadsheetml/2006/main" id="8" name="Prüfkriterien_8" displayName="Prüfkriterien_8" ref="B102:M111" totalsRowShown="0" headerRowDxfId="59" dataDxfId="58" tableBorderDxfId="57">
  <autoFilter ref="B102:M111"/>
  <tableColumns count="12">
    <tableColumn id="1" name="Spalte1" dataDxfId="56">
      <calculatedColumnFormula>CONCATENATE("8.",Prüfkriterien_8[[#This Row],[Spalte2]])</calculatedColumnFormula>
    </tableColumn>
    <tableColumn id="2" name="Spalte2" dataDxfId="55">
      <calculatedColumnFormula>ROW()-ROW(Prüfkriterien_8[[#Headers],[Spalte3]])</calculatedColumnFormula>
    </tableColumn>
    <tableColumn id="3" name="Spalte3" dataDxfId="54">
      <calculatedColumnFormula>(Prüfkriterien_8[Spalte2]+80)/10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8.xml><?xml version="1.0" encoding="utf-8"?>
<table xmlns="http://schemas.openxmlformats.org/spreadsheetml/2006/main" id="9" name="Prüfkriterien_9" displayName="Prüfkriterien_9" ref="B113:M114" totalsRowShown="0" headerRowDxfId="44" dataDxfId="43" tableBorderDxfId="42">
  <autoFilter ref="B113:M114"/>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9.xml><?xml version="1.0" encoding="utf-8"?>
<table xmlns="http://schemas.openxmlformats.org/spreadsheetml/2006/main" id="10" name="Prüfkriterien_10" displayName="Prüfkriterien_10" ref="B116:M121" totalsRowShown="0" headerRowDxfId="29" dataDxfId="28" tableBorderDxfId="27">
  <autoFilter ref="B116:M121"/>
  <tableColumns count="12">
    <tableColumn id="1" name="Spalte1" dataDxfId="26">
      <calculatedColumnFormula>CONCATENATE("10.",Prüfkriterien_10[[#This Row],[Spalte2]])</calculatedColumnFormula>
    </tableColumn>
    <tableColumn id="2" name="Spalte2" dataDxfId="25">
      <calculatedColumnFormula>ROW()-ROW(Prüfkriterien_10[[#Headers],[Spalte3]])</calculatedColumnFormula>
    </tableColumn>
    <tableColumn id="3" name="Spalte3" dataDxfId="24">
      <calculatedColumnFormula>(Prüfkriterien_10[Spalte2]+100)/10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zoomScale="80" zoomScaleNormal="80" zoomScalePageLayoutView="70" workbookViewId="0">
      <selection activeCell="T14" sqref="T14"/>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21.75" customHeight="1" x14ac:dyDescent="0.25">
      <c r="B2" s="152" t="str">
        <f>"Checkliste "&amp;_RLV&amp;" Einstiegsstufe"</f>
        <v>Checkliste Milchkühe Einstiegsstufe</v>
      </c>
      <c r="C2" s="152"/>
      <c r="D2" s="152"/>
      <c r="E2" s="152"/>
      <c r="F2" s="152"/>
      <c r="G2" s="152"/>
      <c r="H2" s="152"/>
      <c r="I2" s="152"/>
      <c r="J2" s="152"/>
      <c r="K2" s="152"/>
      <c r="L2" s="152"/>
    </row>
    <row r="3" spans="2:12" s="113" customFormat="1" ht="26.1" customHeight="1" x14ac:dyDescent="0.2">
      <c r="B3" s="157" t="s">
        <v>267</v>
      </c>
      <c r="C3" s="158"/>
      <c r="D3" s="158"/>
      <c r="E3" s="158"/>
      <c r="F3" s="158"/>
      <c r="G3" s="158"/>
      <c r="H3" s="158"/>
      <c r="I3" s="158"/>
      <c r="J3" s="158"/>
      <c r="K3" s="158"/>
      <c r="L3" s="158"/>
    </row>
    <row r="4" spans="2:12" ht="27" customHeight="1" x14ac:dyDescent="0.2"/>
    <row r="5" spans="2:12" s="25" customFormat="1" ht="27" customHeight="1" x14ac:dyDescent="0.25">
      <c r="B5" s="153" t="s">
        <v>0</v>
      </c>
      <c r="C5" s="153"/>
      <c r="D5" s="153"/>
      <c r="E5" s="153"/>
      <c r="F5" s="153"/>
      <c r="G5" s="153"/>
      <c r="H5" s="153"/>
      <c r="I5" s="153"/>
      <c r="J5" s="153"/>
      <c r="K5" s="153"/>
      <c r="L5" s="153"/>
    </row>
    <row r="6" spans="2:12" s="25" customFormat="1" ht="29.45" customHeight="1" x14ac:dyDescent="0.25">
      <c r="B6" s="132" t="s">
        <v>77</v>
      </c>
      <c r="C6" s="132"/>
      <c r="D6" s="132"/>
      <c r="E6" s="132"/>
      <c r="F6" s="132"/>
      <c r="G6" s="137"/>
      <c r="H6" s="137"/>
      <c r="I6" s="137"/>
      <c r="J6" s="137"/>
      <c r="K6" s="137"/>
      <c r="L6" s="137"/>
    </row>
    <row r="7" spans="2:12" s="25" customFormat="1" ht="29.45" customHeight="1" x14ac:dyDescent="0.25">
      <c r="B7" s="132" t="s">
        <v>78</v>
      </c>
      <c r="C7" s="132"/>
      <c r="D7" s="132"/>
      <c r="E7" s="132"/>
      <c r="F7" s="132"/>
      <c r="G7" s="137"/>
      <c r="H7" s="137"/>
      <c r="I7" s="137"/>
      <c r="J7" s="137"/>
      <c r="K7" s="137"/>
      <c r="L7" s="137"/>
    </row>
    <row r="8" spans="2:12" s="25" customFormat="1" ht="29.45" customHeight="1" x14ac:dyDescent="0.25">
      <c r="B8" s="133" t="s">
        <v>75</v>
      </c>
      <c r="C8" s="134"/>
      <c r="D8" s="134"/>
      <c r="E8" s="134"/>
      <c r="F8" s="135"/>
      <c r="G8" s="154"/>
      <c r="H8" s="155"/>
      <c r="I8" s="155"/>
      <c r="J8" s="155"/>
      <c r="K8" s="155"/>
      <c r="L8" s="156"/>
    </row>
    <row r="9" spans="2:12" s="25" customFormat="1" ht="29.45" customHeight="1" x14ac:dyDescent="0.25">
      <c r="B9" s="132" t="s">
        <v>1</v>
      </c>
      <c r="C9" s="132"/>
      <c r="D9" s="132"/>
      <c r="E9" s="132"/>
      <c r="F9" s="132"/>
      <c r="G9" s="137"/>
      <c r="H9" s="137"/>
      <c r="I9" s="137"/>
      <c r="J9" s="137"/>
      <c r="K9" s="137"/>
      <c r="L9" s="137"/>
    </row>
    <row r="10" spans="2:12" s="25" customFormat="1" ht="29.45" customHeight="1" x14ac:dyDescent="0.25">
      <c r="B10" s="132" t="s">
        <v>2</v>
      </c>
      <c r="C10" s="132"/>
      <c r="D10" s="132"/>
      <c r="E10" s="132"/>
      <c r="F10" s="132"/>
      <c r="G10" s="137"/>
      <c r="H10" s="137"/>
      <c r="I10" s="137"/>
      <c r="J10" s="137"/>
      <c r="K10" s="137"/>
      <c r="L10" s="137"/>
    </row>
    <row r="11" spans="2:12" s="25" customFormat="1" ht="29.45" customHeight="1" x14ac:dyDescent="0.25">
      <c r="B11" s="132" t="s">
        <v>3</v>
      </c>
      <c r="C11" s="132"/>
      <c r="D11" s="132"/>
      <c r="E11" s="132"/>
      <c r="F11" s="132"/>
      <c r="G11" s="137"/>
      <c r="H11" s="137"/>
      <c r="I11" s="137"/>
      <c r="J11" s="137"/>
      <c r="K11" s="137"/>
      <c r="L11" s="137"/>
    </row>
    <row r="12" spans="2:12" s="25" customFormat="1" ht="29.45" customHeight="1" x14ac:dyDescent="0.25">
      <c r="B12" s="132" t="s">
        <v>4</v>
      </c>
      <c r="C12" s="132"/>
      <c r="D12" s="132"/>
      <c r="E12" s="132"/>
      <c r="F12" s="132"/>
      <c r="G12" s="137"/>
      <c r="H12" s="137"/>
      <c r="I12" s="137"/>
      <c r="J12" s="137"/>
      <c r="K12" s="137"/>
      <c r="L12" s="137"/>
    </row>
    <row r="13" spans="2:12" s="25" customFormat="1" ht="29.45" customHeight="1" x14ac:dyDescent="0.25">
      <c r="B13" s="132" t="s">
        <v>5</v>
      </c>
      <c r="C13" s="132"/>
      <c r="D13" s="132"/>
      <c r="E13" s="132"/>
      <c r="F13" s="132"/>
      <c r="G13" s="137"/>
      <c r="H13" s="137"/>
      <c r="I13" s="137"/>
      <c r="J13" s="137"/>
      <c r="K13" s="137"/>
      <c r="L13" s="137"/>
    </row>
    <row r="14" spans="2:12" s="25" customFormat="1" ht="29.45" customHeight="1" x14ac:dyDescent="0.25">
      <c r="B14" s="132" t="s">
        <v>6</v>
      </c>
      <c r="C14" s="132"/>
      <c r="D14" s="132"/>
      <c r="E14" s="132"/>
      <c r="F14" s="132"/>
      <c r="G14" s="35" t="s">
        <v>61</v>
      </c>
      <c r="H14" s="61"/>
      <c r="I14" s="35" t="s">
        <v>232</v>
      </c>
      <c r="J14" s="61"/>
      <c r="K14" s="35" t="s">
        <v>62</v>
      </c>
      <c r="L14" s="61"/>
    </row>
    <row r="15" spans="2:12" s="25" customFormat="1" ht="29.45" customHeight="1" x14ac:dyDescent="0.25">
      <c r="B15" s="141" t="s">
        <v>60</v>
      </c>
      <c r="C15" s="141"/>
      <c r="D15" s="141"/>
      <c r="E15" s="141"/>
      <c r="F15" s="141"/>
      <c r="G15" s="138"/>
      <c r="H15" s="138"/>
      <c r="I15" s="138"/>
      <c r="J15" s="138"/>
      <c r="K15" s="138"/>
      <c r="L15" s="138"/>
    </row>
    <row r="16" spans="2:12" s="25" customFormat="1" ht="29.45" customHeight="1" x14ac:dyDescent="0.25">
      <c r="B16" s="141" t="s">
        <v>7</v>
      </c>
      <c r="C16" s="141"/>
      <c r="D16" s="141"/>
      <c r="E16" s="141"/>
      <c r="F16" s="141"/>
      <c r="G16" s="62" t="s">
        <v>59</v>
      </c>
      <c r="H16" s="13"/>
      <c r="I16" s="62" t="s">
        <v>10</v>
      </c>
      <c r="J16" s="13"/>
      <c r="K16" s="62" t="s">
        <v>11</v>
      </c>
      <c r="L16" s="14"/>
    </row>
    <row r="17" spans="2:12" s="25" customFormat="1" ht="29.45" customHeight="1" x14ac:dyDescent="0.25">
      <c r="B17" s="141" t="s">
        <v>8</v>
      </c>
      <c r="C17" s="141"/>
      <c r="D17" s="141"/>
      <c r="E17" s="141"/>
      <c r="F17" s="141"/>
      <c r="G17" s="139"/>
      <c r="H17" s="139"/>
      <c r="I17" s="139"/>
      <c r="J17" s="139"/>
      <c r="K17" s="139"/>
      <c r="L17" s="139"/>
    </row>
    <row r="18" spans="2:12" s="25" customFormat="1" ht="29.45" customHeight="1" x14ac:dyDescent="0.25">
      <c r="B18" s="141" t="s">
        <v>9</v>
      </c>
      <c r="C18" s="141"/>
      <c r="D18" s="141"/>
      <c r="E18" s="141"/>
      <c r="F18" s="141"/>
      <c r="G18" s="139"/>
      <c r="H18" s="139"/>
      <c r="I18" s="139"/>
      <c r="J18" s="139"/>
      <c r="K18" s="139"/>
      <c r="L18" s="139"/>
    </row>
    <row r="19" spans="2:12" ht="29.25" customHeight="1" x14ac:dyDescent="0.2">
      <c r="B19" s="149" t="s">
        <v>79</v>
      </c>
      <c r="C19" s="150"/>
      <c r="D19" s="150"/>
      <c r="E19" s="150"/>
      <c r="F19" s="151"/>
      <c r="G19" s="145"/>
      <c r="H19" s="146"/>
      <c r="I19" s="146"/>
      <c r="J19" s="146"/>
      <c r="K19" s="146"/>
      <c r="L19" s="147"/>
    </row>
    <row r="22" spans="2:12" s="10" customFormat="1" ht="13.9" customHeight="1" x14ac:dyDescent="0.2">
      <c r="B22" s="140" t="s">
        <v>12</v>
      </c>
      <c r="C22" s="140"/>
      <c r="D22" s="140"/>
      <c r="E22" s="140"/>
      <c r="F22" s="140"/>
      <c r="G22" s="140"/>
      <c r="H22" s="140"/>
      <c r="I22" s="140"/>
      <c r="J22" s="140"/>
      <c r="K22" s="140"/>
      <c r="L22" s="140"/>
    </row>
    <row r="23" spans="2:12" ht="6.6" customHeight="1" x14ac:dyDescent="0.2">
      <c r="B23" s="2"/>
      <c r="C23" s="2"/>
      <c r="D23" s="2"/>
      <c r="E23" s="2"/>
      <c r="F23" s="2"/>
      <c r="G23" s="2"/>
      <c r="H23" s="2"/>
      <c r="I23" s="2"/>
      <c r="J23" s="2"/>
      <c r="K23" s="2"/>
      <c r="L23" s="2"/>
    </row>
    <row r="24" spans="2:12" s="10" customFormat="1" ht="13.9" customHeight="1" x14ac:dyDescent="0.25">
      <c r="B24" s="15"/>
      <c r="C24" s="33"/>
      <c r="D24" s="71" t="s">
        <v>13</v>
      </c>
      <c r="E24" s="71"/>
      <c r="F24" s="71"/>
      <c r="G24" s="71"/>
      <c r="H24" s="71"/>
      <c r="I24" s="71"/>
      <c r="J24" s="71"/>
      <c r="K24" s="71"/>
      <c r="L24" s="71"/>
    </row>
    <row r="25" spans="2:12" ht="13.9" customHeight="1" x14ac:dyDescent="0.2">
      <c r="B25" s="3"/>
      <c r="C25" s="3"/>
      <c r="D25" s="70"/>
      <c r="E25" s="70"/>
      <c r="F25" s="70"/>
      <c r="G25" s="70"/>
      <c r="H25" s="70"/>
      <c r="I25" s="70"/>
      <c r="J25" s="70"/>
      <c r="K25" s="70"/>
      <c r="L25" s="70"/>
    </row>
    <row r="26" spans="2:12" ht="13.9" customHeight="1" x14ac:dyDescent="0.2">
      <c r="B26" s="15"/>
      <c r="C26" s="33"/>
      <c r="D26" s="71" t="s">
        <v>14</v>
      </c>
      <c r="E26" s="71"/>
      <c r="F26" s="71"/>
      <c r="G26" s="71"/>
      <c r="H26" s="71"/>
      <c r="I26" s="71"/>
      <c r="J26" s="71"/>
      <c r="K26" s="71"/>
      <c r="L26" s="71"/>
    </row>
    <row r="27" spans="2:12" x14ac:dyDescent="0.2">
      <c r="B27" s="2"/>
      <c r="C27" s="2"/>
      <c r="D27" s="2"/>
      <c r="E27" s="2"/>
      <c r="F27" s="2"/>
      <c r="G27" s="2"/>
      <c r="H27" s="2"/>
      <c r="I27" s="2"/>
      <c r="J27" s="2"/>
      <c r="K27" s="2"/>
      <c r="L27" s="2"/>
    </row>
    <row r="28" spans="2:12" ht="27" customHeight="1" x14ac:dyDescent="0.2">
      <c r="B28" s="144" t="s">
        <v>230</v>
      </c>
      <c r="C28" s="144"/>
      <c r="D28" s="144"/>
      <c r="E28" s="144"/>
      <c r="F28" s="144"/>
      <c r="G28" s="144"/>
      <c r="H28" s="144"/>
      <c r="I28" s="144"/>
      <c r="J28" s="144"/>
      <c r="K28" s="144"/>
      <c r="L28" s="144"/>
    </row>
    <row r="29" spans="2:12" x14ac:dyDescent="0.2">
      <c r="B29" s="2"/>
      <c r="C29" s="2"/>
      <c r="D29" s="2"/>
      <c r="E29" s="2"/>
      <c r="F29" s="2"/>
      <c r="G29" s="2"/>
      <c r="H29" s="2"/>
      <c r="I29" s="2"/>
      <c r="J29" s="2"/>
      <c r="K29" s="2"/>
      <c r="L29" s="2"/>
    </row>
    <row r="30" spans="2:12" x14ac:dyDescent="0.2">
      <c r="B30" s="148"/>
      <c r="C30" s="148"/>
      <c r="D30" s="148"/>
      <c r="E30" s="148"/>
      <c r="F30" s="148"/>
      <c r="G30" s="36"/>
      <c r="H30" s="36"/>
      <c r="I30" s="36"/>
      <c r="J30" s="36"/>
      <c r="K30" s="36"/>
      <c r="L30" s="36"/>
    </row>
    <row r="31" spans="2:12" ht="14.45" customHeight="1" x14ac:dyDescent="0.2">
      <c r="B31" s="136" t="s">
        <v>16</v>
      </c>
      <c r="C31" s="136"/>
      <c r="D31" s="136"/>
      <c r="E31" s="136"/>
      <c r="F31" s="143" t="s">
        <v>19</v>
      </c>
      <c r="G31" s="143"/>
      <c r="H31" s="143"/>
      <c r="I31" s="143"/>
      <c r="J31" s="143"/>
      <c r="K31" s="142" t="s">
        <v>18</v>
      </c>
      <c r="L31" s="142"/>
    </row>
    <row r="32" spans="2:12" ht="6" customHeight="1" x14ac:dyDescent="0.2"/>
  </sheetData>
  <sheetProtection formatCells="0"/>
  <mergeCells count="35">
    <mergeCell ref="B2:L2"/>
    <mergeCell ref="B5:L5"/>
    <mergeCell ref="B6:F6"/>
    <mergeCell ref="B7:F7"/>
    <mergeCell ref="B18:F18"/>
    <mergeCell ref="G6:L6"/>
    <mergeCell ref="G7:L7"/>
    <mergeCell ref="G9:L9"/>
    <mergeCell ref="G10:L10"/>
    <mergeCell ref="G11:L11"/>
    <mergeCell ref="G12:L12"/>
    <mergeCell ref="B9:F9"/>
    <mergeCell ref="B11:F11"/>
    <mergeCell ref="B14:F14"/>
    <mergeCell ref="G8:L8"/>
    <mergeCell ref="B3:L3"/>
    <mergeCell ref="K31:L31"/>
    <mergeCell ref="F31:J31"/>
    <mergeCell ref="B28:L28"/>
    <mergeCell ref="G19:L19"/>
    <mergeCell ref="B30:F30"/>
    <mergeCell ref="B19:F19"/>
    <mergeCell ref="G13:L13"/>
    <mergeCell ref="G15:L15"/>
    <mergeCell ref="G17:L17"/>
    <mergeCell ref="G18:L18"/>
    <mergeCell ref="B22:L22"/>
    <mergeCell ref="B15:F15"/>
    <mergeCell ref="B16:F16"/>
    <mergeCell ref="B17:F17"/>
    <mergeCell ref="B10:F10"/>
    <mergeCell ref="B12:F12"/>
    <mergeCell ref="B13:F13"/>
    <mergeCell ref="B8:F8"/>
    <mergeCell ref="B31:E31"/>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M23"/>
  <sheetViews>
    <sheetView zoomScale="80" zoomScaleNormal="80" workbookViewId="0">
      <selection activeCell="B2" sqref="B2:I2"/>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13" ht="6" customHeight="1" x14ac:dyDescent="0.25"/>
    <row r="2" spans="2:13" s="34" customFormat="1" ht="18.600000000000001" customHeight="1" x14ac:dyDescent="0.25">
      <c r="B2" s="171" t="str">
        <f>"Checkliste "&amp;_RLV&amp;" Einstiegsstufe"</f>
        <v>Checkliste Milchkühe Einstiegsstufe</v>
      </c>
      <c r="C2" s="171"/>
      <c r="D2" s="171"/>
      <c r="E2" s="171"/>
      <c r="F2" s="171"/>
      <c r="G2" s="171"/>
      <c r="H2" s="171"/>
      <c r="I2" s="171"/>
    </row>
    <row r="3" spans="2:13" s="114" customFormat="1" ht="5.45" customHeight="1" x14ac:dyDescent="0.25">
      <c r="B3" s="115"/>
      <c r="C3" s="115"/>
      <c r="D3" s="115"/>
      <c r="E3" s="115"/>
      <c r="F3" s="115"/>
      <c r="G3" s="115"/>
      <c r="H3" s="115"/>
      <c r="I3" s="115"/>
      <c r="J3" s="115"/>
      <c r="K3" s="115"/>
      <c r="L3" s="115"/>
      <c r="M3" s="115"/>
    </row>
    <row r="4" spans="2:13" ht="27" customHeight="1" x14ac:dyDescent="0.25">
      <c r="B4" s="17" t="s">
        <v>20</v>
      </c>
      <c r="C4" s="163"/>
      <c r="D4" s="163"/>
      <c r="E4" s="163"/>
      <c r="F4" s="163"/>
      <c r="G4" s="163"/>
      <c r="H4" s="19"/>
      <c r="I4" s="53"/>
    </row>
    <row r="5" spans="2:13" ht="27" customHeight="1" x14ac:dyDescent="0.25">
      <c r="B5" s="162" t="s">
        <v>21</v>
      </c>
      <c r="C5" s="162"/>
      <c r="D5" s="162"/>
      <c r="E5" s="162"/>
      <c r="F5" s="162"/>
      <c r="G5" s="162"/>
      <c r="H5" s="162"/>
      <c r="I5" s="162"/>
    </row>
    <row r="6" spans="2:13" s="16" customFormat="1" ht="27" customHeight="1" x14ac:dyDescent="0.25">
      <c r="B6" s="5" t="s">
        <v>22</v>
      </c>
      <c r="C6" s="5" t="s">
        <v>64</v>
      </c>
      <c r="D6" s="167" t="s">
        <v>23</v>
      </c>
      <c r="E6" s="168"/>
      <c r="F6" s="4" t="s">
        <v>30</v>
      </c>
      <c r="G6" s="5" t="s">
        <v>25</v>
      </c>
      <c r="H6" s="5" t="s">
        <v>26</v>
      </c>
      <c r="I6" s="5" t="s">
        <v>268</v>
      </c>
    </row>
    <row r="7" spans="2:13" ht="56.1" customHeight="1" x14ac:dyDescent="0.25">
      <c r="B7" s="5">
        <v>1</v>
      </c>
      <c r="C7" s="1"/>
      <c r="D7" s="169"/>
      <c r="E7" s="170"/>
      <c r="F7" s="68"/>
      <c r="G7" s="1"/>
      <c r="H7" s="1"/>
      <c r="I7" s="1"/>
    </row>
    <row r="8" spans="2:13" ht="56.1" customHeight="1" x14ac:dyDescent="0.25">
      <c r="B8" s="5">
        <v>2</v>
      </c>
      <c r="C8" s="1"/>
      <c r="D8" s="169"/>
      <c r="E8" s="170"/>
      <c r="F8" s="69"/>
      <c r="G8" s="1"/>
      <c r="H8" s="1"/>
      <c r="I8" s="1"/>
    </row>
    <row r="9" spans="2:13" ht="56.1" customHeight="1" x14ac:dyDescent="0.25">
      <c r="B9" s="5">
        <v>3</v>
      </c>
      <c r="C9" s="1"/>
      <c r="D9" s="169"/>
      <c r="E9" s="170"/>
      <c r="F9" s="69"/>
      <c r="G9" s="1"/>
      <c r="H9" s="1"/>
      <c r="I9" s="1"/>
    </row>
    <row r="10" spans="2:13" ht="56.1" customHeight="1" x14ac:dyDescent="0.25">
      <c r="B10" s="5">
        <v>4</v>
      </c>
      <c r="C10" s="1"/>
      <c r="D10" s="169"/>
      <c r="E10" s="170"/>
      <c r="F10" s="69"/>
      <c r="G10" s="1"/>
      <c r="H10" s="1"/>
      <c r="I10" s="1"/>
    </row>
    <row r="11" spans="2:13" ht="56.1" customHeight="1" x14ac:dyDescent="0.25">
      <c r="B11" s="5">
        <v>5</v>
      </c>
      <c r="C11" s="1"/>
      <c r="D11" s="169"/>
      <c r="E11" s="170"/>
      <c r="F11" s="69"/>
      <c r="G11" s="1"/>
      <c r="H11" s="1"/>
      <c r="I11" s="1"/>
    </row>
    <row r="12" spans="2:13" ht="56.1" customHeight="1" x14ac:dyDescent="0.25">
      <c r="B12" s="5">
        <v>6</v>
      </c>
      <c r="C12" s="1"/>
      <c r="D12" s="169"/>
      <c r="E12" s="170"/>
      <c r="F12" s="69"/>
      <c r="G12" s="1"/>
      <c r="H12" s="1"/>
      <c r="I12" s="1"/>
    </row>
    <row r="13" spans="2:13" ht="56.1" customHeight="1" x14ac:dyDescent="0.25">
      <c r="B13" s="5">
        <v>7</v>
      </c>
      <c r="C13" s="1"/>
      <c r="D13" s="169"/>
      <c r="E13" s="170"/>
      <c r="F13" s="69"/>
      <c r="G13" s="1"/>
      <c r="H13" s="1"/>
      <c r="I13" s="1"/>
    </row>
    <row r="14" spans="2:13" ht="56.1" customHeight="1" x14ac:dyDescent="0.25">
      <c r="B14" s="5">
        <v>8</v>
      </c>
      <c r="C14" s="1"/>
      <c r="D14" s="169"/>
      <c r="E14" s="170"/>
      <c r="F14" s="69"/>
      <c r="G14" s="1"/>
      <c r="H14" s="1"/>
      <c r="I14" s="1"/>
    </row>
    <row r="15" spans="2:13" ht="56.1" customHeight="1" x14ac:dyDescent="0.25">
      <c r="B15" s="5">
        <v>9</v>
      </c>
      <c r="C15" s="1"/>
      <c r="D15" s="169"/>
      <c r="E15" s="170"/>
      <c r="F15" s="69"/>
      <c r="G15" s="1"/>
      <c r="H15" s="1"/>
      <c r="I15" s="1"/>
    </row>
    <row r="16" spans="2:13" ht="56.1" customHeight="1" x14ac:dyDescent="0.25">
      <c r="B16" s="5">
        <v>10</v>
      </c>
      <c r="C16" s="1"/>
      <c r="D16" s="169"/>
      <c r="E16" s="170"/>
      <c r="F16" s="69"/>
      <c r="G16" s="1"/>
      <c r="H16" s="1"/>
      <c r="I16" s="1"/>
    </row>
    <row r="17" spans="2:9" x14ac:dyDescent="0.25">
      <c r="B17" s="164" t="s">
        <v>269</v>
      </c>
      <c r="C17" s="164"/>
      <c r="D17" s="164"/>
      <c r="E17" s="164"/>
      <c r="F17" s="3"/>
      <c r="G17" s="17"/>
      <c r="H17" s="17"/>
      <c r="I17" s="17"/>
    </row>
    <row r="19" spans="2:9" ht="28.15" customHeight="1" x14ac:dyDescent="0.25">
      <c r="B19" s="165" t="s">
        <v>63</v>
      </c>
      <c r="C19" s="166"/>
      <c r="D19" s="166"/>
      <c r="E19" s="166"/>
      <c r="F19" s="166"/>
      <c r="G19" s="166"/>
      <c r="H19" s="166"/>
      <c r="I19" s="166"/>
    </row>
    <row r="22" spans="2:9" x14ac:dyDescent="0.25">
      <c r="B22" s="148"/>
      <c r="C22" s="148"/>
      <c r="D22" s="148"/>
      <c r="E22" s="21"/>
      <c r="F22" s="22"/>
      <c r="G22" s="21"/>
      <c r="H22" s="21"/>
      <c r="I22" s="21"/>
    </row>
    <row r="23" spans="2:9" x14ac:dyDescent="0.25">
      <c r="B23" s="159" t="s">
        <v>16</v>
      </c>
      <c r="C23" s="160"/>
      <c r="E23" s="161" t="s">
        <v>17</v>
      </c>
      <c r="F23" s="161"/>
      <c r="G23" s="161"/>
      <c r="H23" s="142" t="s">
        <v>18</v>
      </c>
      <c r="I23" s="142"/>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67" priority="1" operator="containsText" text="sAbw">
      <formula>NOT(ISERROR(SEARCH("sAbw",F7)))</formula>
    </cfRule>
    <cfRule type="containsText" dxfId="166" priority="2" operator="containsText" text="lAbw">
      <formula>NOT(ISERROR(SEARCH("lAbw",F7)))</formula>
    </cfRule>
    <cfRule type="containsText" dxfId="165"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2022.1&amp;C&amp;G&amp;R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29"/>
  <sheetViews>
    <sheetView tabSelected="1" topLeftCell="B1" zoomScale="90" zoomScaleNormal="90" zoomScaleSheetLayoutView="50" workbookViewId="0">
      <pane ySplit="7" topLeftCell="A109" activePane="bottomLeft" state="frozen"/>
      <selection activeCell="G10" sqref="G10:L10"/>
      <selection pane="bottomLeft" activeCell="G51" sqref="G51"/>
    </sheetView>
  </sheetViews>
  <sheetFormatPr baseColWidth="10" defaultColWidth="8.85546875" defaultRowHeight="12.75" x14ac:dyDescent="0.2"/>
  <cols>
    <col min="1" max="1" width="1.140625" style="2" customWidth="1"/>
    <col min="2" max="2" width="8.7109375" style="56" customWidth="1"/>
    <col min="3" max="4" width="18.28515625" style="57" hidden="1" customWidth="1"/>
    <col min="5" max="5" width="12.7109375" style="58" customWidth="1"/>
    <col min="6" max="7" width="40.7109375" style="2" customWidth="1"/>
    <col min="8" max="10" width="9.7109375" style="2" customWidth="1"/>
    <col min="11" max="11" width="10.28515625" style="2" customWidth="1"/>
    <col min="12" max="12" width="10.7109375" style="2" customWidth="1"/>
    <col min="13" max="13" width="52.7109375" style="2" customWidth="1"/>
    <col min="14" max="14" width="1.140625" style="2" customWidth="1"/>
    <col min="15" max="16384" width="8.85546875" style="2"/>
  </cols>
  <sheetData>
    <row r="1" spans="2:13" s="10" customFormat="1" ht="6" customHeight="1" x14ac:dyDescent="0.25">
      <c r="B1" s="25"/>
      <c r="C1" s="16"/>
      <c r="D1" s="16"/>
      <c r="G1" s="16"/>
    </row>
    <row r="2" spans="2:13" s="34" customFormat="1" ht="21.75" customHeight="1" x14ac:dyDescent="0.25">
      <c r="B2" s="152" t="str">
        <f>"Checkliste "&amp;_RLV&amp;" Einstiegsstufe"</f>
        <v>Checkliste Milchkühe Einstiegsstufe</v>
      </c>
      <c r="C2" s="152"/>
      <c r="D2" s="152"/>
      <c r="E2" s="152"/>
      <c r="F2" s="152"/>
      <c r="G2" s="152"/>
      <c r="H2" s="152"/>
      <c r="I2" s="152"/>
      <c r="J2" s="152"/>
      <c r="K2" s="152"/>
      <c r="L2" s="152"/>
      <c r="M2" s="152"/>
    </row>
    <row r="3" spans="2:13" s="114" customFormat="1" ht="26.1" customHeight="1" x14ac:dyDescent="0.25">
      <c r="B3" s="191" t="s">
        <v>267</v>
      </c>
      <c r="C3" s="191"/>
      <c r="D3" s="191"/>
      <c r="E3" s="191"/>
      <c r="F3" s="191"/>
      <c r="G3" s="191"/>
      <c r="H3" s="191"/>
      <c r="I3" s="191"/>
      <c r="J3" s="191"/>
      <c r="K3" s="191"/>
      <c r="L3" s="191"/>
      <c r="M3" s="191"/>
    </row>
    <row r="4" spans="2:13" s="10" customFormat="1" ht="27" customHeight="1" x14ac:dyDescent="0.25">
      <c r="B4" s="18" t="s">
        <v>20</v>
      </c>
      <c r="C4" s="179"/>
      <c r="D4" s="179"/>
      <c r="E4" s="179"/>
      <c r="F4" s="179"/>
      <c r="G4" s="179"/>
      <c r="H4" s="179"/>
      <c r="I4" s="179"/>
      <c r="J4" s="179"/>
      <c r="K4" s="179"/>
      <c r="M4" s="66"/>
    </row>
    <row r="5" spans="2:13" ht="27" customHeight="1" x14ac:dyDescent="0.2">
      <c r="B5" s="162" t="s">
        <v>31</v>
      </c>
      <c r="C5" s="162"/>
      <c r="D5" s="162"/>
      <c r="E5" s="162"/>
      <c r="F5" s="162"/>
      <c r="G5" s="162"/>
      <c r="H5" s="162"/>
      <c r="I5" s="162"/>
      <c r="J5" s="162"/>
      <c r="K5" s="162"/>
      <c r="L5" s="162"/>
      <c r="M5" s="162"/>
    </row>
    <row r="6" spans="2:13" s="24" customFormat="1" ht="26.45" customHeight="1" x14ac:dyDescent="0.25">
      <c r="B6" s="180" t="s">
        <v>32</v>
      </c>
      <c r="C6" s="182" t="s">
        <v>47</v>
      </c>
      <c r="D6" s="182" t="s">
        <v>48</v>
      </c>
      <c r="E6" s="184" t="s">
        <v>33</v>
      </c>
      <c r="F6" s="182" t="s">
        <v>34</v>
      </c>
      <c r="G6" s="186" t="s">
        <v>35</v>
      </c>
      <c r="H6" s="188" t="s">
        <v>24</v>
      </c>
      <c r="I6" s="189"/>
      <c r="J6" s="189"/>
      <c r="K6" s="189"/>
      <c r="L6" s="190"/>
      <c r="M6" s="182" t="s">
        <v>76</v>
      </c>
    </row>
    <row r="7" spans="2:13" x14ac:dyDescent="0.2">
      <c r="B7" s="181"/>
      <c r="C7" s="183"/>
      <c r="D7" s="183"/>
      <c r="E7" s="185"/>
      <c r="F7" s="183"/>
      <c r="G7" s="187"/>
      <c r="H7" s="20" t="s">
        <v>40</v>
      </c>
      <c r="I7" s="20" t="s">
        <v>27</v>
      </c>
      <c r="J7" s="20" t="s">
        <v>28</v>
      </c>
      <c r="K7" s="20" t="s">
        <v>29</v>
      </c>
      <c r="L7" s="20" t="s">
        <v>36</v>
      </c>
      <c r="M7" s="183"/>
    </row>
    <row r="8" spans="2:13" s="23" customFormat="1" x14ac:dyDescent="0.2">
      <c r="B8" s="175" t="s">
        <v>66</v>
      </c>
      <c r="C8" s="176"/>
      <c r="D8" s="176"/>
      <c r="E8" s="176"/>
      <c r="F8" s="176"/>
      <c r="G8" s="176"/>
      <c r="H8" s="176"/>
      <c r="I8" s="176"/>
      <c r="J8" s="176"/>
      <c r="K8" s="176"/>
      <c r="L8" s="176"/>
      <c r="M8" s="177"/>
    </row>
    <row r="9" spans="2:13" ht="25.5" hidden="1" x14ac:dyDescent="0.2">
      <c r="B9" s="26" t="s">
        <v>32</v>
      </c>
      <c r="C9" s="32" t="s">
        <v>47</v>
      </c>
      <c r="D9" s="32" t="s">
        <v>48</v>
      </c>
      <c r="E9" s="37" t="s">
        <v>33</v>
      </c>
      <c r="F9" s="38" t="s">
        <v>34</v>
      </c>
      <c r="G9" s="39" t="s">
        <v>35</v>
      </c>
      <c r="H9" s="33" t="s">
        <v>24</v>
      </c>
      <c r="I9" s="33" t="s">
        <v>42</v>
      </c>
      <c r="J9" s="33" t="s">
        <v>43</v>
      </c>
      <c r="K9" s="33" t="s">
        <v>44</v>
      </c>
      <c r="L9" s="33" t="s">
        <v>45</v>
      </c>
      <c r="M9" s="27" t="s">
        <v>37</v>
      </c>
    </row>
    <row r="10" spans="2:13" s="55" customFormat="1" ht="68.45" customHeight="1" x14ac:dyDescent="0.2">
      <c r="B10" s="91" t="str">
        <f>CONCATENATE("1.",Prüfkriterien_1[[#This Row],[Hilfsspalte_Num]])</f>
        <v>1.1</v>
      </c>
      <c r="C10" s="92">
        <f>ROW()-ROW(Prüfkriterien_1[[#Headers],[Hilfsspalte_Kom]])</f>
        <v>1</v>
      </c>
      <c r="D10" s="93">
        <f>(Prüfkriterien_1[Hilfsspalte_Num]+10)/10</f>
        <v>1.1000000000000001</v>
      </c>
      <c r="E10" s="86" t="s">
        <v>251</v>
      </c>
      <c r="F10" s="94" t="s">
        <v>266</v>
      </c>
      <c r="G10" s="130" t="s">
        <v>264</v>
      </c>
      <c r="H10" s="85" t="s">
        <v>65</v>
      </c>
      <c r="I10" s="85" t="s">
        <v>39</v>
      </c>
      <c r="J10" s="85" t="s">
        <v>39</v>
      </c>
      <c r="K10" s="85"/>
      <c r="L10" s="85" t="s">
        <v>39</v>
      </c>
      <c r="M10" s="76"/>
    </row>
    <row r="11" spans="2:13" s="55" customFormat="1" ht="68.45" customHeight="1" x14ac:dyDescent="0.2">
      <c r="B11" s="111" t="str">
        <f>CONCATENATE("1.",Prüfkriterien_1[[#This Row],[Hilfsspalte_Num]])</f>
        <v>1.2</v>
      </c>
      <c r="C11" s="108">
        <f>ROW()-ROW(Prüfkriterien_1[[#Headers],[Hilfsspalte_Kom]])</f>
        <v>2</v>
      </c>
      <c r="D11" s="112">
        <f>(Prüfkriterien_1[Hilfsspalte_Num]+10)/10</f>
        <v>1.2</v>
      </c>
      <c r="E11" s="86" t="s">
        <v>251</v>
      </c>
      <c r="F11" s="131" t="s">
        <v>313</v>
      </c>
      <c r="G11" s="77" t="s">
        <v>265</v>
      </c>
      <c r="H11" s="80"/>
      <c r="I11" s="85" t="s">
        <v>39</v>
      </c>
      <c r="J11" s="85" t="s">
        <v>39</v>
      </c>
      <c r="K11" s="85"/>
      <c r="L11" s="85" t="s">
        <v>39</v>
      </c>
      <c r="M11" s="109"/>
    </row>
    <row r="12" spans="2:13" s="55" customFormat="1" ht="55.15" customHeight="1" x14ac:dyDescent="0.2">
      <c r="B12" s="91" t="str">
        <f>CONCATENATE("1.",Prüfkriterien_1[[#This Row],[Hilfsspalte_Num]])</f>
        <v>1.3</v>
      </c>
      <c r="C12" s="92">
        <f>ROW()-ROW(Prüfkriterien_1[[#Headers],[Hilfsspalte_Kom]])</f>
        <v>3</v>
      </c>
      <c r="D12" s="93">
        <f>(Prüfkriterien_1[Hilfsspalte_Num]+10)/10</f>
        <v>1.3</v>
      </c>
      <c r="E12" s="86" t="s">
        <v>81</v>
      </c>
      <c r="F12" s="94" t="s">
        <v>246</v>
      </c>
      <c r="G12" s="76" t="s">
        <v>253</v>
      </c>
      <c r="H12" s="85"/>
      <c r="I12" s="85"/>
      <c r="J12" s="85"/>
      <c r="K12" s="85"/>
      <c r="L12" s="85"/>
      <c r="M12" s="76"/>
    </row>
    <row r="13" spans="2:13" s="55" customFormat="1" ht="46.9" customHeight="1" x14ac:dyDescent="0.2">
      <c r="B13" s="95" t="str">
        <f>CONCATENATE("1.",Prüfkriterien_1[[#This Row],[Hilfsspalte_Num]])</f>
        <v>1.4</v>
      </c>
      <c r="C13" s="96">
        <f>ROW()-ROW(Prüfkriterien_1[[#Headers],[Hilfsspalte_Kom]])</f>
        <v>4</v>
      </c>
      <c r="D13" s="97">
        <f>(Prüfkriterien_1[Hilfsspalte_Num]+10)/10</f>
        <v>1.4</v>
      </c>
      <c r="E13" s="86" t="s">
        <v>252</v>
      </c>
      <c r="F13" s="94" t="s">
        <v>38</v>
      </c>
      <c r="G13" s="76" t="s">
        <v>280</v>
      </c>
      <c r="H13" s="80"/>
      <c r="I13" s="85"/>
      <c r="J13" s="85"/>
      <c r="K13" s="85"/>
      <c r="L13" s="85"/>
      <c r="M13" s="89"/>
    </row>
    <row r="14" spans="2:13" s="55" customFormat="1" ht="110.45" customHeight="1" x14ac:dyDescent="0.2">
      <c r="B14" s="95" t="str">
        <f>CONCATENATE("1.",Prüfkriterien_1[[#This Row],[Hilfsspalte_Num]])</f>
        <v>1.5</v>
      </c>
      <c r="C14" s="96">
        <f>ROW()-ROW(Prüfkriterien_1[[#Headers],[Hilfsspalte_Kom]])</f>
        <v>5</v>
      </c>
      <c r="D14" s="97">
        <f>(Prüfkriterien_1[Hilfsspalte_Num]+10)/10</f>
        <v>1.5</v>
      </c>
      <c r="E14" s="86" t="s">
        <v>82</v>
      </c>
      <c r="F14" s="94" t="s">
        <v>83</v>
      </c>
      <c r="G14" s="76" t="s">
        <v>281</v>
      </c>
      <c r="H14" s="80"/>
      <c r="I14" s="85"/>
      <c r="J14" s="85"/>
      <c r="K14" s="85"/>
      <c r="L14" s="85"/>
      <c r="M14" s="89"/>
    </row>
    <row r="15" spans="2:13" s="55" customFormat="1" ht="68.45" customHeight="1" x14ac:dyDescent="0.2">
      <c r="B15" s="95" t="str">
        <f>CONCATENATE("1.",Prüfkriterien_1[[#This Row],[Hilfsspalte_Num]])</f>
        <v>1.6</v>
      </c>
      <c r="C15" s="96">
        <f>ROW()-ROW(Prüfkriterien_1[[#Headers],[Hilfsspalte_Kom]])</f>
        <v>6</v>
      </c>
      <c r="D15" s="97">
        <f>(Prüfkriterien_1[Hilfsspalte_Num]+10)/10</f>
        <v>1.6</v>
      </c>
      <c r="E15" s="86" t="s">
        <v>84</v>
      </c>
      <c r="F15" s="94" t="s">
        <v>85</v>
      </c>
      <c r="G15" s="76" t="s">
        <v>282</v>
      </c>
      <c r="H15" s="80"/>
      <c r="I15" s="85"/>
      <c r="J15" s="85"/>
      <c r="K15" s="85"/>
      <c r="L15" s="85"/>
      <c r="M15" s="89"/>
    </row>
    <row r="16" spans="2:13" s="55" customFormat="1" ht="108.6" customHeight="1" x14ac:dyDescent="0.2">
      <c r="B16" s="95" t="str">
        <f>CONCATENATE("1.",Prüfkriterien_1[[#This Row],[Hilfsspalte_Num]])</f>
        <v>1.7</v>
      </c>
      <c r="C16" s="96">
        <f>ROW()-ROW(Prüfkriterien_1[[#Headers],[Hilfsspalte_Kom]])</f>
        <v>7</v>
      </c>
      <c r="D16" s="97">
        <f>(Prüfkriterien_1[Hilfsspalte_Num]+10)/10</f>
        <v>1.7</v>
      </c>
      <c r="E16" s="86" t="s">
        <v>86</v>
      </c>
      <c r="F16" s="94" t="s">
        <v>87</v>
      </c>
      <c r="G16" s="76" t="s">
        <v>119</v>
      </c>
      <c r="H16" s="80"/>
      <c r="I16" s="85" t="s">
        <v>39</v>
      </c>
      <c r="J16" s="85" t="s">
        <v>39</v>
      </c>
      <c r="K16" s="85"/>
      <c r="L16" s="85"/>
      <c r="M16" s="89"/>
    </row>
    <row r="17" spans="2:13" s="55" customFormat="1" ht="89.25" x14ac:dyDescent="0.2">
      <c r="B17" s="95" t="str">
        <f>CONCATENATE("1.",Prüfkriterien_1[[#This Row],[Hilfsspalte_Num]])</f>
        <v>1.8</v>
      </c>
      <c r="C17" s="96">
        <f>ROW()-ROW(Prüfkriterien_1[[#Headers],[Hilfsspalte_Kom]])</f>
        <v>8</v>
      </c>
      <c r="D17" s="97">
        <f>(Prüfkriterien_1[Hilfsspalte_Num]+10)/10</f>
        <v>1.8</v>
      </c>
      <c r="E17" s="86" t="s">
        <v>88</v>
      </c>
      <c r="F17" s="94" t="s">
        <v>89</v>
      </c>
      <c r="G17" s="76" t="s">
        <v>283</v>
      </c>
      <c r="H17" s="80"/>
      <c r="I17" s="85"/>
      <c r="J17" s="85"/>
      <c r="K17" s="85"/>
      <c r="L17" s="85"/>
      <c r="M17" s="89"/>
    </row>
    <row r="18" spans="2:13" s="55" customFormat="1" ht="53.45" customHeight="1" x14ac:dyDescent="0.2">
      <c r="B18" s="95" t="str">
        <f>CONCATENATE("1.",Prüfkriterien_1[[#This Row],[Hilfsspalte_Num]])</f>
        <v>1.9</v>
      </c>
      <c r="C18" s="96">
        <f>ROW()-ROW(Prüfkriterien_1[[#Headers],[Hilfsspalte_Kom]])</f>
        <v>9</v>
      </c>
      <c r="D18" s="97">
        <f>(Prüfkriterien_1[Hilfsspalte_Num]+10)/10</f>
        <v>1.9</v>
      </c>
      <c r="E18" s="86" t="s">
        <v>90</v>
      </c>
      <c r="F18" s="94" t="s">
        <v>91</v>
      </c>
      <c r="G18" s="76" t="s">
        <v>284</v>
      </c>
      <c r="H18" s="80"/>
      <c r="I18" s="85"/>
      <c r="J18" s="85"/>
      <c r="K18" s="85"/>
      <c r="L18" s="85"/>
      <c r="M18" s="89"/>
    </row>
    <row r="19" spans="2:13" s="55" customFormat="1" ht="55.15" customHeight="1" x14ac:dyDescent="0.2">
      <c r="B19" s="95" t="str">
        <f>CONCATENATE("1.",Prüfkriterien_1[[#This Row],[Hilfsspalte_Num]])</f>
        <v>1.10</v>
      </c>
      <c r="C19" s="96">
        <f>ROW()-ROW(Prüfkriterien_1[[#Headers],[Hilfsspalte_Kom]])</f>
        <v>10</v>
      </c>
      <c r="D19" s="97">
        <f>(Prüfkriterien_1[Hilfsspalte_Num]+10)/10</f>
        <v>2</v>
      </c>
      <c r="E19" s="86" t="s">
        <v>92</v>
      </c>
      <c r="F19" s="94" t="s">
        <v>93</v>
      </c>
      <c r="G19" s="76" t="s">
        <v>120</v>
      </c>
      <c r="H19" s="80"/>
      <c r="I19" s="85" t="s">
        <v>39</v>
      </c>
      <c r="J19" s="85" t="s">
        <v>39</v>
      </c>
      <c r="K19" s="85"/>
      <c r="L19" s="85"/>
      <c r="M19" s="89"/>
    </row>
    <row r="20" spans="2:13" s="55" customFormat="1" ht="136.9" customHeight="1" x14ac:dyDescent="0.2">
      <c r="B20" s="95" t="str">
        <f>CONCATENATE("1.",Prüfkriterien_1[[#This Row],[Hilfsspalte_Num]])</f>
        <v>1.11</v>
      </c>
      <c r="C20" s="96">
        <f>ROW()-ROW(Prüfkriterien_1[[#Headers],[Hilfsspalte_Kom]])</f>
        <v>11</v>
      </c>
      <c r="D20" s="97">
        <f>(Prüfkriterien_1[Hilfsspalte_Num]+10)/10</f>
        <v>2.1</v>
      </c>
      <c r="E20" s="86" t="s">
        <v>94</v>
      </c>
      <c r="F20" s="94" t="s">
        <v>95</v>
      </c>
      <c r="G20" s="76" t="s">
        <v>96</v>
      </c>
      <c r="H20" s="80"/>
      <c r="I20" s="85" t="s">
        <v>39</v>
      </c>
      <c r="J20" s="85" t="s">
        <v>39</v>
      </c>
      <c r="K20" s="85"/>
      <c r="L20" s="85"/>
      <c r="M20" s="89"/>
    </row>
    <row r="21" spans="2:13" s="55" customFormat="1" ht="96" customHeight="1" x14ac:dyDescent="0.2">
      <c r="B21" s="95" t="str">
        <f>CONCATENATE("1.",Prüfkriterien_1[[#This Row],[Hilfsspalte_Num]])</f>
        <v>1.12</v>
      </c>
      <c r="C21" s="96">
        <f>ROW()-ROW(Prüfkriterien_1[[#Headers],[Hilfsspalte_Kom]])</f>
        <v>12</v>
      </c>
      <c r="D21" s="97">
        <f>(Prüfkriterien_1[Hilfsspalte_Num]+10)/10</f>
        <v>2.2000000000000002</v>
      </c>
      <c r="E21" s="86" t="s">
        <v>97</v>
      </c>
      <c r="F21" s="94" t="s">
        <v>98</v>
      </c>
      <c r="G21" s="76" t="s">
        <v>285</v>
      </c>
      <c r="H21" s="80"/>
      <c r="I21" s="85"/>
      <c r="J21" s="85"/>
      <c r="K21" s="85"/>
      <c r="L21" s="85"/>
      <c r="M21" s="89"/>
    </row>
    <row r="22" spans="2:13" s="55" customFormat="1" ht="68.45" customHeight="1" x14ac:dyDescent="0.2">
      <c r="B22" s="95" t="str">
        <f>CONCATENATE("1.",Prüfkriterien_1[[#This Row],[Hilfsspalte_Num]])</f>
        <v>1.13</v>
      </c>
      <c r="C22" s="96">
        <f>ROW()-ROW(Prüfkriterien_1[[#Headers],[Hilfsspalte_Kom]])</f>
        <v>13</v>
      </c>
      <c r="D22" s="97">
        <f>(Prüfkriterien_1[Hilfsspalte_Num]+10)/10</f>
        <v>2.2999999999999998</v>
      </c>
      <c r="E22" s="86" t="s">
        <v>99</v>
      </c>
      <c r="F22" s="94" t="s">
        <v>100</v>
      </c>
      <c r="G22" s="76" t="s">
        <v>286</v>
      </c>
      <c r="H22" s="80"/>
      <c r="I22" s="85"/>
      <c r="J22" s="85"/>
      <c r="K22" s="85"/>
      <c r="L22" s="85"/>
      <c r="M22" s="89"/>
    </row>
    <row r="23" spans="2:13" s="55" customFormat="1" ht="94.9" customHeight="1" x14ac:dyDescent="0.2">
      <c r="B23" s="95" t="str">
        <f>CONCATENATE("1.",Prüfkriterien_1[[#This Row],[Hilfsspalte_Num]])</f>
        <v>1.14</v>
      </c>
      <c r="C23" s="96">
        <f>ROW()-ROW(Prüfkriterien_1[[#Headers],[Hilfsspalte_Kom]])</f>
        <v>14</v>
      </c>
      <c r="D23" s="97">
        <f>(Prüfkriterien_1[Hilfsspalte_Num]+10)/10</f>
        <v>2.4</v>
      </c>
      <c r="E23" s="86" t="s">
        <v>101</v>
      </c>
      <c r="F23" s="94" t="s">
        <v>102</v>
      </c>
      <c r="G23" s="76" t="s">
        <v>287</v>
      </c>
      <c r="H23" s="80"/>
      <c r="I23" s="85"/>
      <c r="J23" s="85"/>
      <c r="K23" s="85"/>
      <c r="L23" s="85"/>
      <c r="M23" s="89"/>
    </row>
    <row r="24" spans="2:13" s="55" customFormat="1" ht="160.15" customHeight="1" x14ac:dyDescent="0.2">
      <c r="B24" s="95" t="str">
        <f>CONCATENATE("1.",Prüfkriterien_1[[#This Row],[Hilfsspalte_Num]])</f>
        <v>1.15</v>
      </c>
      <c r="C24" s="96">
        <f>ROW()-ROW(Prüfkriterien_1[[#Headers],[Hilfsspalte_Kom]])</f>
        <v>15</v>
      </c>
      <c r="D24" s="97">
        <f>(Prüfkriterien_1[Hilfsspalte_Num]+10)/10</f>
        <v>2.5</v>
      </c>
      <c r="E24" s="86" t="s">
        <v>103</v>
      </c>
      <c r="F24" s="94" t="s">
        <v>104</v>
      </c>
      <c r="G24" s="76" t="s">
        <v>288</v>
      </c>
      <c r="H24" s="80"/>
      <c r="I24" s="85"/>
      <c r="J24" s="85"/>
      <c r="K24" s="85"/>
      <c r="L24" s="85"/>
      <c r="M24" s="89"/>
    </row>
    <row r="25" spans="2:13" s="55" customFormat="1" ht="133.15" customHeight="1" x14ac:dyDescent="0.2">
      <c r="B25" s="95" t="str">
        <f>CONCATENATE("1.",Prüfkriterien_1[[#This Row],[Hilfsspalte_Num]])</f>
        <v>1.16</v>
      </c>
      <c r="C25" s="96">
        <f>ROW()-ROW(Prüfkriterien_1[[#Headers],[Hilfsspalte_Kom]])</f>
        <v>16</v>
      </c>
      <c r="D25" s="97">
        <f>(Prüfkriterien_1[Hilfsspalte_Num]+10)/10</f>
        <v>2.6</v>
      </c>
      <c r="E25" s="86" t="s">
        <v>103</v>
      </c>
      <c r="F25" s="94" t="s">
        <v>105</v>
      </c>
      <c r="G25" s="76" t="s">
        <v>289</v>
      </c>
      <c r="H25" s="80"/>
      <c r="I25" s="85"/>
      <c r="J25" s="85"/>
      <c r="K25" s="85"/>
      <c r="L25" s="85"/>
      <c r="M25" s="89"/>
    </row>
    <row r="26" spans="2:13" s="55" customFormat="1" ht="81.599999999999994" customHeight="1" x14ac:dyDescent="0.2">
      <c r="B26" s="95" t="str">
        <f>CONCATENATE("1.",Prüfkriterien_1[[#This Row],[Hilfsspalte_Num]])</f>
        <v>1.17</v>
      </c>
      <c r="C26" s="96">
        <f>ROW()-ROW(Prüfkriterien_1[[#Headers],[Hilfsspalte_Kom]])</f>
        <v>17</v>
      </c>
      <c r="D26" s="97">
        <f>(Prüfkriterien_1[Hilfsspalte_Num]+10)/10</f>
        <v>2.7</v>
      </c>
      <c r="E26" s="86" t="s">
        <v>106</v>
      </c>
      <c r="F26" s="94" t="s">
        <v>107</v>
      </c>
      <c r="G26" s="76" t="s">
        <v>108</v>
      </c>
      <c r="H26" s="80"/>
      <c r="I26" s="85"/>
      <c r="J26" s="85"/>
      <c r="K26" s="85"/>
      <c r="L26" s="85"/>
      <c r="M26" s="89"/>
    </row>
    <row r="27" spans="2:13" s="55" customFormat="1" ht="45" customHeight="1" x14ac:dyDescent="0.2">
      <c r="B27" s="95" t="str">
        <f>CONCATENATE("1.",Prüfkriterien_1[[#This Row],[Hilfsspalte_Num]])</f>
        <v>1.18</v>
      </c>
      <c r="C27" s="96">
        <f>ROW()-ROW(Prüfkriterien_1[[#Headers],[Hilfsspalte_Kom]])</f>
        <v>18</v>
      </c>
      <c r="D27" s="97">
        <f>(Prüfkriterien_1[Hilfsspalte_Num]+10)/10</f>
        <v>2.8</v>
      </c>
      <c r="E27" s="86" t="s">
        <v>106</v>
      </c>
      <c r="F27" s="94" t="s">
        <v>109</v>
      </c>
      <c r="G27" s="76" t="s">
        <v>110</v>
      </c>
      <c r="H27" s="80"/>
      <c r="I27" s="85"/>
      <c r="J27" s="85"/>
      <c r="K27" s="85"/>
      <c r="L27" s="85"/>
      <c r="M27" s="89"/>
    </row>
    <row r="28" spans="2:13" s="55" customFormat="1" ht="140.44999999999999" customHeight="1" x14ac:dyDescent="0.2">
      <c r="B28" s="95" t="str">
        <f>CONCATENATE("1.",Prüfkriterien_1[[#This Row],[Hilfsspalte_Num]])</f>
        <v>1.19</v>
      </c>
      <c r="C28" s="96">
        <f>ROW()-ROW(Prüfkriterien_1[[#Headers],[Hilfsspalte_Kom]])</f>
        <v>19</v>
      </c>
      <c r="D28" s="97">
        <f>(Prüfkriterien_1[Hilfsspalte_Num]+10)/10</f>
        <v>2.9</v>
      </c>
      <c r="E28" s="86" t="s">
        <v>111</v>
      </c>
      <c r="F28" s="94" t="s">
        <v>112</v>
      </c>
      <c r="G28" s="76" t="s">
        <v>290</v>
      </c>
      <c r="H28" s="80"/>
      <c r="I28" s="85" t="s">
        <v>39</v>
      </c>
      <c r="J28" s="85" t="s">
        <v>39</v>
      </c>
      <c r="K28" s="85"/>
      <c r="L28" s="85"/>
      <c r="M28" s="89"/>
    </row>
    <row r="29" spans="2:13" s="55" customFormat="1" ht="84.6" customHeight="1" x14ac:dyDescent="0.2">
      <c r="B29" s="111" t="str">
        <f>CONCATENATE("1.",Prüfkriterien_1[[#This Row],[Hilfsspalte_Num]])</f>
        <v>1.20</v>
      </c>
      <c r="C29" s="108">
        <f>ROW()-ROW(Prüfkriterien_1[[#Headers],[Hilfsspalte_Kom]])</f>
        <v>20</v>
      </c>
      <c r="D29" s="112">
        <f>(Prüfkriterien_1[Hilfsspalte_Num]+10)/10</f>
        <v>3</v>
      </c>
      <c r="E29" s="86" t="s">
        <v>111</v>
      </c>
      <c r="F29" s="126" t="s">
        <v>314</v>
      </c>
      <c r="G29" s="125" t="s">
        <v>320</v>
      </c>
      <c r="H29" s="80"/>
      <c r="I29" s="85"/>
      <c r="J29" s="85"/>
      <c r="K29" s="85"/>
      <c r="L29" s="85"/>
      <c r="M29" s="109"/>
    </row>
    <row r="30" spans="2:13" s="55" customFormat="1" ht="176.45" customHeight="1" x14ac:dyDescent="0.2">
      <c r="B30" s="95" t="str">
        <f>CONCATENATE("1.",Prüfkriterien_1[[#This Row],[Hilfsspalte_Num]])</f>
        <v>1.21</v>
      </c>
      <c r="C30" s="96">
        <f>ROW()-ROW(Prüfkriterien_1[[#Headers],[Hilfsspalte_Kom]])</f>
        <v>21</v>
      </c>
      <c r="D30" s="97">
        <f>(Prüfkriterien_1[Hilfsspalte_Num]+10)/10</f>
        <v>3.1</v>
      </c>
      <c r="E30" s="86" t="s">
        <v>111</v>
      </c>
      <c r="F30" s="94" t="s">
        <v>113</v>
      </c>
      <c r="G30" s="76" t="s">
        <v>114</v>
      </c>
      <c r="H30" s="80"/>
      <c r="I30" s="85"/>
      <c r="J30" s="85"/>
      <c r="K30" s="85"/>
      <c r="L30" s="85"/>
      <c r="M30" s="89"/>
    </row>
    <row r="31" spans="2:13" s="55" customFormat="1" ht="178.5" x14ac:dyDescent="0.2">
      <c r="B31" s="95" t="str">
        <f>CONCATENATE("1.",Prüfkriterien_1[[#This Row],[Hilfsspalte_Num]])</f>
        <v>1.22</v>
      </c>
      <c r="C31" s="96">
        <f>ROW()-ROW(Prüfkriterien_1[[#Headers],[Hilfsspalte_Kom]])</f>
        <v>22</v>
      </c>
      <c r="D31" s="97">
        <f>(Prüfkriterien_1[Hilfsspalte_Num]+10)/10</f>
        <v>3.2</v>
      </c>
      <c r="E31" s="86" t="s">
        <v>111</v>
      </c>
      <c r="F31" s="94" t="s">
        <v>115</v>
      </c>
      <c r="G31" s="76" t="s">
        <v>291</v>
      </c>
      <c r="H31" s="80"/>
      <c r="I31" s="85"/>
      <c r="J31" s="85"/>
      <c r="K31" s="85"/>
      <c r="L31" s="85"/>
      <c r="M31" s="89"/>
    </row>
    <row r="32" spans="2:13" s="55" customFormat="1" ht="153" x14ac:dyDescent="0.2">
      <c r="B32" s="91" t="str">
        <f>CONCATENATE("1.",Prüfkriterien_1[[#This Row],[Hilfsspalte_Num]])</f>
        <v>1.23</v>
      </c>
      <c r="C32" s="92">
        <f>ROW()-ROW(Prüfkriterien_1[[#Headers],[Hilfsspalte_Kom]])</f>
        <v>23</v>
      </c>
      <c r="D32" s="93">
        <f>(Prüfkriterien_1[Hilfsspalte_Num]+10)/10</f>
        <v>3.3</v>
      </c>
      <c r="E32" s="86" t="s">
        <v>116</v>
      </c>
      <c r="F32" s="98" t="s">
        <v>117</v>
      </c>
      <c r="G32" s="77" t="s">
        <v>250</v>
      </c>
      <c r="H32" s="85"/>
      <c r="I32" s="85"/>
      <c r="J32" s="85"/>
      <c r="K32" s="85"/>
      <c r="L32" s="85"/>
      <c r="M32" s="76"/>
    </row>
    <row r="33" spans="2:13" ht="12.75" customHeight="1" x14ac:dyDescent="0.2">
      <c r="B33" s="178" t="s">
        <v>118</v>
      </c>
      <c r="C33" s="178"/>
      <c r="D33" s="178"/>
      <c r="E33" s="178"/>
      <c r="F33" s="178"/>
      <c r="G33" s="178"/>
      <c r="H33" s="178"/>
      <c r="I33" s="178"/>
      <c r="J33" s="178"/>
      <c r="K33" s="178"/>
      <c r="L33" s="178"/>
      <c r="M33" s="178"/>
    </row>
    <row r="34" spans="2:13" s="44" customFormat="1" hidden="1" x14ac:dyDescent="0.2">
      <c r="B34" s="40" t="s">
        <v>42</v>
      </c>
      <c r="C34" s="41" t="s">
        <v>43</v>
      </c>
      <c r="D34" s="41" t="s">
        <v>44</v>
      </c>
      <c r="E34" s="28" t="s">
        <v>45</v>
      </c>
      <c r="F34" s="29" t="s">
        <v>46</v>
      </c>
      <c r="G34" s="29" t="s">
        <v>49</v>
      </c>
      <c r="H34" s="30" t="s">
        <v>50</v>
      </c>
      <c r="I34" s="30" t="s">
        <v>51</v>
      </c>
      <c r="J34" s="30" t="s">
        <v>52</v>
      </c>
      <c r="K34" s="30" t="s">
        <v>53</v>
      </c>
      <c r="L34" s="30" t="s">
        <v>54</v>
      </c>
      <c r="M34" s="31" t="s">
        <v>55</v>
      </c>
    </row>
    <row r="35" spans="2:13" s="44" customFormat="1" ht="152.25" customHeight="1" x14ac:dyDescent="0.2">
      <c r="B35" s="40" t="str">
        <f>CONCATENATE("2.",Prüfkriterien_2[[#This Row],[Spalte2]])</f>
        <v>2.1</v>
      </c>
      <c r="C35" s="41">
        <f>ROW()-ROW(Prüfkriterien_2[[#Headers],[Spalte3]])</f>
        <v>1</v>
      </c>
      <c r="D35" s="42">
        <f>(Prüfkriterien_2[[#This Row],[Spalte2]]+20)/10</f>
        <v>2.1</v>
      </c>
      <c r="E35" s="28" t="s">
        <v>121</v>
      </c>
      <c r="F35" s="29" t="s">
        <v>122</v>
      </c>
      <c r="G35" s="29" t="s">
        <v>292</v>
      </c>
      <c r="H35" s="30"/>
      <c r="I35" s="30" t="s">
        <v>39</v>
      </c>
      <c r="J35" s="30" t="s">
        <v>39</v>
      </c>
      <c r="K35" s="30"/>
      <c r="L35" s="30"/>
      <c r="M35" s="31"/>
    </row>
    <row r="36" spans="2:13" s="44" customFormat="1" ht="150.75" customHeight="1" x14ac:dyDescent="0.2">
      <c r="B36" s="47" t="str">
        <f>CONCATENATE("2.",Prüfkriterien_2[[#This Row],[Spalte2]])</f>
        <v>2.2</v>
      </c>
      <c r="C36" s="41">
        <f>ROW()-ROW(Prüfkriterien_2[[#Headers],[Spalte3]])</f>
        <v>2</v>
      </c>
      <c r="D36" s="42">
        <f>(Prüfkriterien_2[[#This Row],[Spalte2]]+20)/10</f>
        <v>2.2000000000000002</v>
      </c>
      <c r="E36" s="28" t="s">
        <v>121</v>
      </c>
      <c r="F36" s="29" t="s">
        <v>123</v>
      </c>
      <c r="G36" s="29" t="s">
        <v>293</v>
      </c>
      <c r="H36" s="30"/>
      <c r="I36" s="30"/>
      <c r="J36" s="30"/>
      <c r="K36" s="30"/>
      <c r="L36" s="30"/>
      <c r="M36" s="52"/>
    </row>
    <row r="37" spans="2:13" s="44" customFormat="1" ht="94.9" customHeight="1" x14ac:dyDescent="0.2">
      <c r="B37" s="47" t="str">
        <f>CONCATENATE("2.",Prüfkriterien_2[[#This Row],[Spalte2]])</f>
        <v>2.3</v>
      </c>
      <c r="C37" s="41">
        <f>ROW()-ROW(Prüfkriterien_2[[#Headers],[Spalte3]])</f>
        <v>3</v>
      </c>
      <c r="D37" s="42">
        <f>(Prüfkriterien_2[[#This Row],[Spalte2]]+20)/10</f>
        <v>2.2999999999999998</v>
      </c>
      <c r="E37" s="28" t="s">
        <v>124</v>
      </c>
      <c r="F37" s="29" t="s">
        <v>125</v>
      </c>
      <c r="G37" s="29" t="s">
        <v>294</v>
      </c>
      <c r="H37" s="30"/>
      <c r="I37" s="30"/>
      <c r="J37" s="30"/>
      <c r="K37" s="30"/>
      <c r="L37" s="30"/>
      <c r="M37" s="52"/>
    </row>
    <row r="38" spans="2:13" s="44" customFormat="1" ht="123.6" customHeight="1" x14ac:dyDescent="0.2">
      <c r="B38" s="47" t="str">
        <f>CONCATENATE("2.",Prüfkriterien_2[[#This Row],[Spalte2]])</f>
        <v>2.4</v>
      </c>
      <c r="C38" s="41">
        <f>ROW()-ROW(Prüfkriterien_2[[#Headers],[Spalte3]])</f>
        <v>4</v>
      </c>
      <c r="D38" s="42">
        <f>(Prüfkriterien_2[[#This Row],[Spalte2]]+20)/10</f>
        <v>2.4</v>
      </c>
      <c r="E38" s="28" t="s">
        <v>126</v>
      </c>
      <c r="F38" s="29" t="s">
        <v>127</v>
      </c>
      <c r="G38" s="117" t="s">
        <v>295</v>
      </c>
      <c r="H38" s="30"/>
      <c r="I38" s="30"/>
      <c r="J38" s="30"/>
      <c r="K38" s="30"/>
      <c r="L38" s="30"/>
      <c r="M38" s="52"/>
    </row>
    <row r="39" spans="2:13" s="44" customFormat="1" ht="54" customHeight="1" x14ac:dyDescent="0.2">
      <c r="B39" s="47" t="str">
        <f>CONCATENATE("2.",Prüfkriterien_2[[#This Row],[Spalte2]])</f>
        <v>2.5</v>
      </c>
      <c r="C39" s="41">
        <f>ROW()-ROW(Prüfkriterien_2[[#Headers],[Spalte3]])</f>
        <v>5</v>
      </c>
      <c r="D39" s="42">
        <f>(Prüfkriterien_2[[#This Row],[Spalte2]]+20)/10</f>
        <v>2.5</v>
      </c>
      <c r="E39" s="28" t="s">
        <v>128</v>
      </c>
      <c r="F39" s="29" t="s">
        <v>129</v>
      </c>
      <c r="G39" s="29" t="s">
        <v>130</v>
      </c>
      <c r="H39" s="30"/>
      <c r="I39" s="30"/>
      <c r="J39" s="30"/>
      <c r="K39" s="30"/>
      <c r="L39" s="30"/>
      <c r="M39" s="52"/>
    </row>
    <row r="40" spans="2:13" x14ac:dyDescent="0.2">
      <c r="B40" s="172" t="s">
        <v>131</v>
      </c>
      <c r="C40" s="173"/>
      <c r="D40" s="173"/>
      <c r="E40" s="173"/>
      <c r="F40" s="173"/>
      <c r="G40" s="173"/>
      <c r="H40" s="173"/>
      <c r="I40" s="173"/>
      <c r="J40" s="173"/>
      <c r="K40" s="173"/>
      <c r="L40" s="173"/>
      <c r="M40" s="174"/>
    </row>
    <row r="41" spans="2:13" s="44" customFormat="1" hidden="1" x14ac:dyDescent="0.2">
      <c r="B41" s="40" t="s">
        <v>42</v>
      </c>
      <c r="C41" s="41" t="s">
        <v>43</v>
      </c>
      <c r="D41" s="41" t="s">
        <v>44</v>
      </c>
      <c r="E41" s="28" t="s">
        <v>45</v>
      </c>
      <c r="F41" s="29" t="s">
        <v>46</v>
      </c>
      <c r="G41" s="29" t="s">
        <v>49</v>
      </c>
      <c r="H41" s="30" t="s">
        <v>50</v>
      </c>
      <c r="I41" s="30" t="s">
        <v>51</v>
      </c>
      <c r="J41" s="30" t="s">
        <v>52</v>
      </c>
      <c r="K41" s="30" t="s">
        <v>53</v>
      </c>
      <c r="L41" s="30" t="s">
        <v>54</v>
      </c>
      <c r="M41" s="31" t="s">
        <v>55</v>
      </c>
    </row>
    <row r="42" spans="2:13" s="44" customFormat="1" ht="124.9" customHeight="1" x14ac:dyDescent="0.2">
      <c r="B42" s="40" t="str">
        <f>CONCATENATE("3.",Prüfkriterien_3[[#This Row],[Spalte2]])</f>
        <v>3.1</v>
      </c>
      <c r="C42" s="41">
        <f>ROW()-ROW(Prüfkriterien_3[[#Headers],[Spalte3]])</f>
        <v>1</v>
      </c>
      <c r="D42" s="41">
        <f>(Prüfkriterien_3[[#This Row],[Spalte2]]+30)/10</f>
        <v>3.1</v>
      </c>
      <c r="E42" s="28" t="s">
        <v>132</v>
      </c>
      <c r="F42" s="76" t="s">
        <v>133</v>
      </c>
      <c r="G42" s="77" t="s">
        <v>296</v>
      </c>
      <c r="H42" s="30"/>
      <c r="I42" s="30"/>
      <c r="J42" s="30"/>
      <c r="K42" s="30"/>
      <c r="L42" s="30"/>
      <c r="M42" s="31"/>
    </row>
    <row r="43" spans="2:13" s="44" customFormat="1" ht="82.9" customHeight="1" x14ac:dyDescent="0.2">
      <c r="B43" s="47" t="str">
        <f>CONCATENATE("3.",Prüfkriterien_3[[#This Row],[Spalte2]])</f>
        <v>3.2</v>
      </c>
      <c r="C43" s="48">
        <f>ROW()-ROW(Prüfkriterien_3[[#Headers],[Spalte3]])</f>
        <v>2</v>
      </c>
      <c r="D43" s="48">
        <f>(Prüfkriterien_3[[#This Row],[Spalte2]]+30)/10</f>
        <v>3.2</v>
      </c>
      <c r="E43" s="28" t="s">
        <v>134</v>
      </c>
      <c r="F43" s="29" t="s">
        <v>135</v>
      </c>
      <c r="G43" s="29" t="s">
        <v>297</v>
      </c>
      <c r="H43" s="30"/>
      <c r="I43" s="30"/>
      <c r="J43" s="30"/>
      <c r="K43" s="30"/>
      <c r="L43" s="51"/>
      <c r="M43" s="52"/>
    </row>
    <row r="44" spans="2:13" s="44" customFormat="1" ht="42" customHeight="1" x14ac:dyDescent="0.2">
      <c r="B44" s="74" t="str">
        <f>CONCATENATE("3.",Prüfkriterien_3[[#This Row],[Spalte2]])</f>
        <v>3.3</v>
      </c>
      <c r="C44" s="59">
        <f>ROW()-ROW(Prüfkriterien_3[[#Headers],[Spalte3]])</f>
        <v>3</v>
      </c>
      <c r="D44" s="59">
        <f>(Prüfkriterien_3[[#This Row],[Spalte2]]+30)/10</f>
        <v>3.3</v>
      </c>
      <c r="E44" s="28" t="s">
        <v>134</v>
      </c>
      <c r="F44" s="78" t="s">
        <v>136</v>
      </c>
      <c r="G44" s="29" t="s">
        <v>298</v>
      </c>
      <c r="H44" s="30"/>
      <c r="I44" s="30"/>
      <c r="J44" s="30"/>
      <c r="K44" s="30"/>
      <c r="L44" s="75"/>
      <c r="M44" s="60"/>
    </row>
    <row r="45" spans="2:13" s="44" customFormat="1" ht="63.75" x14ac:dyDescent="0.2">
      <c r="B45" s="74" t="str">
        <f>CONCATENATE("3.",Prüfkriterien_3[[#This Row],[Spalte2]])</f>
        <v>3.4</v>
      </c>
      <c r="C45" s="59">
        <f>ROW()-ROW(Prüfkriterien_3[[#Headers],[Spalte3]])</f>
        <v>4</v>
      </c>
      <c r="D45" s="59">
        <f>(Prüfkriterien_3[[#This Row],[Spalte2]]+30)/10</f>
        <v>3.4</v>
      </c>
      <c r="E45" s="28" t="s">
        <v>235</v>
      </c>
      <c r="F45" s="127" t="s">
        <v>321</v>
      </c>
      <c r="G45" s="125" t="s">
        <v>236</v>
      </c>
      <c r="H45" s="30"/>
      <c r="I45" s="30"/>
      <c r="J45" s="30"/>
      <c r="K45" s="30"/>
      <c r="L45" s="75"/>
      <c r="M45" s="60"/>
    </row>
    <row r="46" spans="2:13" s="107" customFormat="1" ht="124.15" customHeight="1" x14ac:dyDescent="0.2">
      <c r="B46" s="99" t="str">
        <f>CONCATENATE("3.",Prüfkriterien_3[[#This Row],[Spalte2]])</f>
        <v>3.5</v>
      </c>
      <c r="C46" s="96">
        <f>ROW()-ROW(Prüfkriterien_3[[#Headers],[Spalte3]])</f>
        <v>5</v>
      </c>
      <c r="D46" s="96">
        <f>(Prüfkriterien_3[[#This Row],[Spalte2]]+30)/10</f>
        <v>3.5</v>
      </c>
      <c r="E46" s="79" t="s">
        <v>137</v>
      </c>
      <c r="F46" s="129" t="s">
        <v>315</v>
      </c>
      <c r="G46" s="128" t="s">
        <v>310</v>
      </c>
      <c r="H46" s="80"/>
      <c r="I46" s="80"/>
      <c r="J46" s="80"/>
      <c r="K46" s="80"/>
      <c r="L46" s="106"/>
      <c r="M46" s="89"/>
    </row>
    <row r="47" spans="2:13" s="107" customFormat="1" ht="136.9" customHeight="1" x14ac:dyDescent="0.2">
      <c r="B47" s="99" t="str">
        <f>CONCATENATE("3.",Prüfkriterien_3[[#This Row],[Spalte2]])</f>
        <v>3.6</v>
      </c>
      <c r="C47" s="96">
        <f>ROW()-ROW(Prüfkriterien_3[[#Headers],[Spalte3]])</f>
        <v>6</v>
      </c>
      <c r="D47" s="96">
        <f>(Prüfkriterien_3[[#This Row],[Spalte2]]+30)/10</f>
        <v>3.6</v>
      </c>
      <c r="E47" s="79" t="s">
        <v>138</v>
      </c>
      <c r="F47" s="105" t="s">
        <v>139</v>
      </c>
      <c r="G47" s="76" t="s">
        <v>322</v>
      </c>
      <c r="H47" s="80"/>
      <c r="I47" s="80"/>
      <c r="J47" s="80"/>
      <c r="K47" s="80"/>
      <c r="L47" s="106"/>
      <c r="M47" s="89"/>
    </row>
    <row r="48" spans="2:13" s="107" customFormat="1" ht="97.9" customHeight="1" x14ac:dyDescent="0.2">
      <c r="B48" s="101" t="str">
        <f>CONCATENATE("3.",Prüfkriterien_3[[#This Row],[Spalte2]])</f>
        <v>3.7</v>
      </c>
      <c r="C48" s="102">
        <f>ROW()-ROW(Prüfkriterien_3[[#Headers],[Spalte3]])</f>
        <v>7</v>
      </c>
      <c r="D48" s="102">
        <f>(Prüfkriterien_3[[#This Row],[Spalte2]]+30)/10</f>
        <v>3.7</v>
      </c>
      <c r="E48" s="79" t="s">
        <v>140</v>
      </c>
      <c r="F48" s="105" t="s">
        <v>237</v>
      </c>
      <c r="G48" s="117" t="s">
        <v>311</v>
      </c>
      <c r="H48" s="80"/>
      <c r="I48" s="80"/>
      <c r="J48" s="80"/>
      <c r="K48" s="80"/>
      <c r="L48" s="104"/>
      <c r="M48" s="103"/>
    </row>
    <row r="49" spans="2:13" s="107" customFormat="1" ht="109.5" customHeight="1" x14ac:dyDescent="0.2">
      <c r="B49" s="101" t="str">
        <f>CONCATENATE("3.",Prüfkriterien_3[[#This Row],[Spalte2]])</f>
        <v>3.8</v>
      </c>
      <c r="C49" s="102">
        <f>ROW()-ROW(Prüfkriterien_3[[#Headers],[Spalte3]])</f>
        <v>8</v>
      </c>
      <c r="D49" s="102">
        <f>(Prüfkriterien_3[[#This Row],[Spalte2]]+30)/10</f>
        <v>3.8</v>
      </c>
      <c r="E49" s="79" t="s">
        <v>141</v>
      </c>
      <c r="F49" s="76" t="s">
        <v>239</v>
      </c>
      <c r="G49" s="117" t="s">
        <v>238</v>
      </c>
      <c r="H49" s="80"/>
      <c r="I49" s="80"/>
      <c r="J49" s="80"/>
      <c r="K49" s="80"/>
      <c r="L49" s="104"/>
      <c r="M49" s="103"/>
    </row>
    <row r="50" spans="2:13" s="107" customFormat="1" ht="84.6" customHeight="1" x14ac:dyDescent="0.2">
      <c r="B50" s="90" t="str">
        <f>CONCATENATE("3.",Prüfkriterien_3[[#This Row],[Spalte2]])</f>
        <v>3.9</v>
      </c>
      <c r="C50" s="108">
        <f>ROW()-ROW(Prüfkriterien_3[[#Headers],[Spalte3]])</f>
        <v>9</v>
      </c>
      <c r="D50" s="108">
        <f>(Prüfkriterien_3[[#This Row],[Spalte2]]+30)/10</f>
        <v>3.9</v>
      </c>
      <c r="E50" s="79" t="s">
        <v>142</v>
      </c>
      <c r="F50" s="76" t="s">
        <v>256</v>
      </c>
      <c r="G50" s="76" t="s">
        <v>323</v>
      </c>
      <c r="H50" s="80"/>
      <c r="I50" s="80"/>
      <c r="J50" s="80"/>
      <c r="K50" s="80"/>
      <c r="L50" s="80"/>
      <c r="M50" s="109"/>
    </row>
    <row r="51" spans="2:13" s="107" customFormat="1" ht="150" customHeight="1" x14ac:dyDescent="0.2">
      <c r="B51" s="101" t="str">
        <f>CONCATENATE("3.",Prüfkriterien_3[[#This Row],[Spalte2]])</f>
        <v>3.10</v>
      </c>
      <c r="C51" s="102">
        <f>ROW()-ROW(Prüfkriterien_3[[#Headers],[Spalte3]])</f>
        <v>10</v>
      </c>
      <c r="D51" s="102">
        <f>(Prüfkriterien_3[[#This Row],[Spalte2]]+30)/10</f>
        <v>4</v>
      </c>
      <c r="E51" s="79" t="s">
        <v>255</v>
      </c>
      <c r="F51" s="76" t="s">
        <v>317</v>
      </c>
      <c r="G51" s="117" t="s">
        <v>312</v>
      </c>
      <c r="H51" s="80"/>
      <c r="I51" s="80"/>
      <c r="J51" s="80"/>
      <c r="K51" s="80"/>
      <c r="L51" s="104"/>
      <c r="M51" s="103"/>
    </row>
    <row r="52" spans="2:13" x14ac:dyDescent="0.2">
      <c r="B52" s="172" t="s">
        <v>143</v>
      </c>
      <c r="C52" s="173"/>
      <c r="D52" s="173"/>
      <c r="E52" s="173"/>
      <c r="F52" s="173"/>
      <c r="G52" s="173"/>
      <c r="H52" s="173"/>
      <c r="I52" s="173"/>
      <c r="J52" s="173"/>
      <c r="K52" s="173"/>
      <c r="L52" s="173"/>
      <c r="M52" s="174"/>
    </row>
    <row r="53" spans="2:13" s="43" customFormat="1" hidden="1" x14ac:dyDescent="0.2">
      <c r="B53" s="40" t="s">
        <v>42</v>
      </c>
      <c r="C53" s="41" t="s">
        <v>43</v>
      </c>
      <c r="D53" s="41" t="s">
        <v>44</v>
      </c>
      <c r="E53" s="28" t="s">
        <v>45</v>
      </c>
      <c r="F53" s="29" t="s">
        <v>46</v>
      </c>
      <c r="G53" s="29" t="s">
        <v>49</v>
      </c>
      <c r="H53" s="30" t="s">
        <v>50</v>
      </c>
      <c r="I53" s="30" t="s">
        <v>51</v>
      </c>
      <c r="J53" s="30" t="s">
        <v>52</v>
      </c>
      <c r="K53" s="30" t="s">
        <v>53</v>
      </c>
      <c r="L53" s="30" t="s">
        <v>54</v>
      </c>
      <c r="M53" s="31" t="s">
        <v>55</v>
      </c>
    </row>
    <row r="54" spans="2:13" s="43" customFormat="1" ht="106.9" customHeight="1" x14ac:dyDescent="0.2">
      <c r="B54" s="74" t="str">
        <f>CONCATENATE("4.",Prüfkriterien_4[[#This Row],[Spalte2]])</f>
        <v>4.1</v>
      </c>
      <c r="C54" s="59">
        <f>ROW()-ROW(Prüfkriterien_4[[#Headers],[Spalte3]])</f>
        <v>1</v>
      </c>
      <c r="D54" s="59">
        <f>(Prüfkriterien_4[Spalte2]+40)/10</f>
        <v>4.0999999999999996</v>
      </c>
      <c r="E54" s="28" t="s">
        <v>144</v>
      </c>
      <c r="F54" s="29" t="s">
        <v>145</v>
      </c>
      <c r="G54" s="29" t="s">
        <v>146</v>
      </c>
      <c r="H54" s="30"/>
      <c r="I54" s="30" t="s">
        <v>39</v>
      </c>
      <c r="J54" s="30" t="s">
        <v>39</v>
      </c>
      <c r="K54" s="30"/>
      <c r="L54" s="30"/>
      <c r="M54" s="60"/>
    </row>
    <row r="55" spans="2:13" s="43" customFormat="1" ht="92.45" customHeight="1" x14ac:dyDescent="0.2">
      <c r="B55" s="74" t="str">
        <f>CONCATENATE("4.",Prüfkriterien_4[[#This Row],[Spalte2]])</f>
        <v>4.2</v>
      </c>
      <c r="C55" s="59">
        <f>ROW()-ROW(Prüfkriterien_4[[#Headers],[Spalte3]])</f>
        <v>2</v>
      </c>
      <c r="D55" s="59">
        <f>(Prüfkriterien_4[Spalte2]+40)/10</f>
        <v>4.2</v>
      </c>
      <c r="E55" s="79" t="s">
        <v>147</v>
      </c>
      <c r="F55" s="76" t="s">
        <v>148</v>
      </c>
      <c r="G55" s="76" t="s">
        <v>149</v>
      </c>
      <c r="H55" s="80"/>
      <c r="I55" s="80"/>
      <c r="J55" s="80"/>
      <c r="K55" s="80"/>
      <c r="L55" s="80"/>
      <c r="M55" s="60"/>
    </row>
    <row r="56" spans="2:13" s="43" customFormat="1" ht="150" customHeight="1" x14ac:dyDescent="0.2">
      <c r="B56" s="74" t="str">
        <f>CONCATENATE("4.",Prüfkriterien_4[[#This Row],[Spalte2]])</f>
        <v>4.3</v>
      </c>
      <c r="C56" s="59">
        <f>ROW()-ROW(Prüfkriterien_4[[#Headers],[Spalte3]])</f>
        <v>3</v>
      </c>
      <c r="D56" s="59">
        <f>(Prüfkriterien_4[Spalte2]+40)/10</f>
        <v>4.3</v>
      </c>
      <c r="E56" s="28" t="s">
        <v>150</v>
      </c>
      <c r="F56" s="29" t="s">
        <v>151</v>
      </c>
      <c r="G56" s="29" t="s">
        <v>152</v>
      </c>
      <c r="H56" s="30"/>
      <c r="I56" s="30"/>
      <c r="J56" s="30"/>
      <c r="K56" s="30"/>
      <c r="L56" s="30"/>
      <c r="M56" s="60"/>
    </row>
    <row r="57" spans="2:13" s="43" customFormat="1" ht="144" customHeight="1" x14ac:dyDescent="0.2">
      <c r="B57" s="74" t="str">
        <f>CONCATENATE("4.",Prüfkriterien_4[[#This Row],[Spalte2]])</f>
        <v>4.4</v>
      </c>
      <c r="C57" s="59">
        <f>ROW()-ROW(Prüfkriterien_4[[#Headers],[Spalte3]])</f>
        <v>4</v>
      </c>
      <c r="D57" s="59">
        <f>(Prüfkriterien_4[Spalte2]+40)/10</f>
        <v>4.4000000000000004</v>
      </c>
      <c r="E57" s="28" t="s">
        <v>153</v>
      </c>
      <c r="F57" s="29" t="s">
        <v>154</v>
      </c>
      <c r="G57" s="29" t="s">
        <v>155</v>
      </c>
      <c r="H57" s="30"/>
      <c r="I57" s="30"/>
      <c r="J57" s="30"/>
      <c r="K57" s="30"/>
      <c r="L57" s="30"/>
      <c r="M57" s="60"/>
    </row>
    <row r="58" spans="2:13" s="43" customFormat="1" ht="117" customHeight="1" x14ac:dyDescent="0.2">
      <c r="B58" s="74" t="str">
        <f>CONCATENATE("4.",Prüfkriterien_4[[#This Row],[Spalte2]])</f>
        <v>4.5</v>
      </c>
      <c r="C58" s="59">
        <f>ROW()-ROW(Prüfkriterien_4[[#Headers],[Spalte3]])</f>
        <v>5</v>
      </c>
      <c r="D58" s="59">
        <f>(Prüfkriterien_4[Spalte2]+40)/10</f>
        <v>4.5</v>
      </c>
      <c r="E58" s="28" t="s">
        <v>153</v>
      </c>
      <c r="F58" s="29" t="s">
        <v>156</v>
      </c>
      <c r="G58" s="29" t="s">
        <v>157</v>
      </c>
      <c r="H58" s="30"/>
      <c r="I58" s="30"/>
      <c r="J58" s="30"/>
      <c r="K58" s="30"/>
      <c r="L58" s="30"/>
      <c r="M58" s="60"/>
    </row>
    <row r="59" spans="2:13" s="43" customFormat="1" ht="111" customHeight="1" x14ac:dyDescent="0.2">
      <c r="B59" s="74" t="str">
        <f>CONCATENATE("4.",Prüfkriterien_4[[#This Row],[Spalte2]])</f>
        <v>4.6</v>
      </c>
      <c r="C59" s="59">
        <f>ROW()-ROW(Prüfkriterien_4[[#Headers],[Spalte3]])</f>
        <v>6</v>
      </c>
      <c r="D59" s="59">
        <f>(Prüfkriterien_4[Spalte2]+40)/10</f>
        <v>4.5999999999999996</v>
      </c>
      <c r="E59" s="28" t="s">
        <v>158</v>
      </c>
      <c r="F59" s="29" t="s">
        <v>159</v>
      </c>
      <c r="G59" s="29" t="s">
        <v>160</v>
      </c>
      <c r="H59" s="30"/>
      <c r="I59" s="30"/>
      <c r="J59" s="30"/>
      <c r="K59" s="30"/>
      <c r="L59" s="30"/>
      <c r="M59" s="60"/>
    </row>
    <row r="60" spans="2:13" s="43" customFormat="1" ht="117" customHeight="1" x14ac:dyDescent="0.2">
      <c r="B60" s="74" t="str">
        <f>CONCATENATE("4.",Prüfkriterien_4[[#This Row],[Spalte2]])</f>
        <v>4.7</v>
      </c>
      <c r="C60" s="59">
        <f>ROW()-ROW(Prüfkriterien_4[[#Headers],[Spalte3]])</f>
        <v>7</v>
      </c>
      <c r="D60" s="59">
        <f>(Prüfkriterien_4[Spalte2]+40)/10</f>
        <v>4.7</v>
      </c>
      <c r="E60" s="28" t="s">
        <v>161</v>
      </c>
      <c r="F60" s="29" t="s">
        <v>162</v>
      </c>
      <c r="G60" s="29" t="s">
        <v>163</v>
      </c>
      <c r="H60" s="30"/>
      <c r="I60" s="30" t="s">
        <v>39</v>
      </c>
      <c r="J60" s="30" t="s">
        <v>39</v>
      </c>
      <c r="K60" s="30"/>
      <c r="L60" s="30"/>
      <c r="M60" s="60"/>
    </row>
    <row r="61" spans="2:13" s="43" customFormat="1" ht="171" customHeight="1" x14ac:dyDescent="0.2">
      <c r="B61" s="74" t="str">
        <f>CONCATENATE("4.",Prüfkriterien_4[[#This Row],[Spalte2]])</f>
        <v>4.8</v>
      </c>
      <c r="C61" s="59">
        <f>ROW()-ROW(Prüfkriterien_4[[#Headers],[Spalte3]])</f>
        <v>8</v>
      </c>
      <c r="D61" s="59">
        <f>(Prüfkriterien_4[Spalte2]+40)/10</f>
        <v>4.8</v>
      </c>
      <c r="E61" s="28" t="s">
        <v>161</v>
      </c>
      <c r="F61" s="29" t="s">
        <v>164</v>
      </c>
      <c r="G61" s="29" t="s">
        <v>165</v>
      </c>
      <c r="H61" s="30"/>
      <c r="I61" s="30"/>
      <c r="J61" s="30"/>
      <c r="K61" s="30"/>
      <c r="L61" s="30"/>
      <c r="M61" s="60"/>
    </row>
    <row r="62" spans="2:13" s="43" customFormat="1" ht="68.45" customHeight="1" x14ac:dyDescent="0.2">
      <c r="B62" s="74" t="str">
        <f>CONCATENATE("4.",Prüfkriterien_4[[#This Row],[Spalte2]])</f>
        <v>4.9</v>
      </c>
      <c r="C62" s="59">
        <f>ROW()-ROW(Prüfkriterien_4[[#Headers],[Spalte3]])</f>
        <v>9</v>
      </c>
      <c r="D62" s="59">
        <f>(Prüfkriterien_4[Spalte2]+40)/10</f>
        <v>4.9000000000000004</v>
      </c>
      <c r="E62" s="28" t="s">
        <v>161</v>
      </c>
      <c r="F62" s="29" t="s">
        <v>166</v>
      </c>
      <c r="G62" s="29" t="s">
        <v>167</v>
      </c>
      <c r="H62" s="30"/>
      <c r="I62" s="30" t="s">
        <v>39</v>
      </c>
      <c r="J62" s="30" t="s">
        <v>39</v>
      </c>
      <c r="K62" s="30"/>
      <c r="L62" s="30"/>
      <c r="M62" s="60"/>
    </row>
    <row r="63" spans="2:13" s="43" customFormat="1" ht="105.75" customHeight="1" x14ac:dyDescent="0.2">
      <c r="B63" s="74" t="str">
        <f>CONCATENATE("4.",Prüfkriterien_4[[#This Row],[Spalte2]])</f>
        <v>4.10</v>
      </c>
      <c r="C63" s="59">
        <f>ROW()-ROW(Prüfkriterien_4[[#Headers],[Spalte3]])</f>
        <v>10</v>
      </c>
      <c r="D63" s="59">
        <f>(Prüfkriterien_4[Spalte2]+40)/10</f>
        <v>5</v>
      </c>
      <c r="E63" s="28" t="s">
        <v>161</v>
      </c>
      <c r="F63" s="29" t="s">
        <v>168</v>
      </c>
      <c r="G63" s="29" t="s">
        <v>169</v>
      </c>
      <c r="H63" s="30"/>
      <c r="I63" s="30"/>
      <c r="J63" s="30"/>
      <c r="K63" s="30"/>
      <c r="L63" s="30"/>
      <c r="M63" s="60"/>
    </row>
    <row r="64" spans="2:13" s="43" customFormat="1" ht="89.25" customHeight="1" x14ac:dyDescent="0.2">
      <c r="B64" s="74" t="str">
        <f>CONCATENATE("4.",Prüfkriterien_4[[#This Row],[Spalte2]])</f>
        <v>4.11</v>
      </c>
      <c r="C64" s="59">
        <f>ROW()-ROW(Prüfkriterien_4[[#Headers],[Spalte3]])</f>
        <v>11</v>
      </c>
      <c r="D64" s="59">
        <f>(Prüfkriterien_4[Spalte2]+40)/10</f>
        <v>5.0999999999999996</v>
      </c>
      <c r="E64" s="28" t="s">
        <v>161</v>
      </c>
      <c r="F64" s="29" t="s">
        <v>170</v>
      </c>
      <c r="G64" s="29" t="s">
        <v>171</v>
      </c>
      <c r="H64" s="30"/>
      <c r="I64" s="30"/>
      <c r="J64" s="30"/>
      <c r="K64" s="30"/>
      <c r="L64" s="30"/>
      <c r="M64" s="60"/>
    </row>
    <row r="65" spans="2:13" s="43" customFormat="1" ht="164.45" customHeight="1" x14ac:dyDescent="0.2">
      <c r="B65" s="74" t="str">
        <f>CONCATENATE("4.",Prüfkriterien_4[[#This Row],[Spalte2]])</f>
        <v>4.12</v>
      </c>
      <c r="C65" s="59">
        <f>ROW()-ROW(Prüfkriterien_4[[#Headers],[Spalte3]])</f>
        <v>12</v>
      </c>
      <c r="D65" s="59">
        <f>(Prüfkriterien_4[Spalte2]+40)/10</f>
        <v>5.2</v>
      </c>
      <c r="E65" s="28" t="s">
        <v>172</v>
      </c>
      <c r="F65" s="29" t="s">
        <v>173</v>
      </c>
      <c r="G65" s="29" t="s">
        <v>174</v>
      </c>
      <c r="H65" s="30"/>
      <c r="I65" s="30"/>
      <c r="J65" s="30"/>
      <c r="K65" s="30"/>
      <c r="L65" s="30"/>
      <c r="M65" s="60"/>
    </row>
    <row r="66" spans="2:13" s="100" customFormat="1" ht="191.45" customHeight="1" x14ac:dyDescent="0.2">
      <c r="B66" s="99" t="str">
        <f>CONCATENATE("4.",Prüfkriterien_4[[#This Row],[Spalte2]])</f>
        <v>4.13</v>
      </c>
      <c r="C66" s="96">
        <f>ROW()-ROW(Prüfkriterien_4[[#Headers],[Spalte3]])</f>
        <v>13</v>
      </c>
      <c r="D66" s="96">
        <f>(Prüfkriterien_4[Spalte2]+40)/10</f>
        <v>5.3</v>
      </c>
      <c r="E66" s="79" t="s">
        <v>172</v>
      </c>
      <c r="F66" s="76" t="s">
        <v>175</v>
      </c>
      <c r="G66" s="76" t="s">
        <v>234</v>
      </c>
      <c r="H66" s="80"/>
      <c r="I66" s="80"/>
      <c r="J66" s="80"/>
      <c r="K66" s="80"/>
      <c r="L66" s="80"/>
      <c r="M66" s="89"/>
    </row>
    <row r="67" spans="2:13" s="43" customFormat="1" ht="249.6" customHeight="1" x14ac:dyDescent="0.2">
      <c r="B67" s="74" t="str">
        <f>CONCATENATE("4.",Prüfkriterien_4[[#This Row],[Spalte2]])</f>
        <v>4.14</v>
      </c>
      <c r="C67" s="59">
        <f>ROW()-ROW(Prüfkriterien_4[[#Headers],[Spalte3]])</f>
        <v>14</v>
      </c>
      <c r="D67" s="59">
        <f>(Prüfkriterien_4[Spalte2]+40)/10</f>
        <v>5.4</v>
      </c>
      <c r="E67" s="28" t="s">
        <v>176</v>
      </c>
      <c r="F67" s="29" t="s">
        <v>177</v>
      </c>
      <c r="G67" s="29" t="s">
        <v>178</v>
      </c>
      <c r="H67" s="30"/>
      <c r="I67" s="30"/>
      <c r="J67" s="30"/>
      <c r="K67" s="30"/>
      <c r="L67" s="30"/>
      <c r="M67" s="60"/>
    </row>
    <row r="68" spans="2:13" s="43" customFormat="1" ht="242.45" customHeight="1" x14ac:dyDescent="0.2">
      <c r="B68" s="40" t="str">
        <f>CONCATENATE("4.",Prüfkriterien_4[[#This Row],[Spalte2]])</f>
        <v>4.15</v>
      </c>
      <c r="C68" s="41">
        <f>ROW()-ROW(Prüfkriterien_4[[#Headers],[Spalte3]])</f>
        <v>15</v>
      </c>
      <c r="D68" s="41">
        <f>(Prüfkriterien_4[Spalte2]+40)/10</f>
        <v>5.5</v>
      </c>
      <c r="E68" s="28" t="s">
        <v>261</v>
      </c>
      <c r="F68" s="117" t="s">
        <v>262</v>
      </c>
      <c r="G68" s="110" t="s">
        <v>263</v>
      </c>
      <c r="H68" s="30"/>
      <c r="I68" s="30"/>
      <c r="J68" s="30"/>
      <c r="K68" s="30"/>
      <c r="L68" s="30"/>
      <c r="M68" s="31"/>
    </row>
    <row r="69" spans="2:13" s="43" customFormat="1" ht="82.9" customHeight="1" x14ac:dyDescent="0.2">
      <c r="B69" s="40" t="str">
        <f>CONCATENATE("4.",Prüfkriterien_4[[#This Row],[Spalte2]])</f>
        <v>4.16</v>
      </c>
      <c r="C69" s="41">
        <f>ROW()-ROW(Prüfkriterien_4[[#Headers],[Spalte3]])</f>
        <v>16</v>
      </c>
      <c r="D69" s="41">
        <f>(Prüfkriterien_4[Spalte2]+40)/10</f>
        <v>5.6</v>
      </c>
      <c r="E69" s="28" t="s">
        <v>179</v>
      </c>
      <c r="F69" s="81" t="s">
        <v>180</v>
      </c>
      <c r="G69" s="29" t="s">
        <v>181</v>
      </c>
      <c r="H69" s="30"/>
      <c r="I69" s="30" t="s">
        <v>39</v>
      </c>
      <c r="J69" s="30" t="s">
        <v>39</v>
      </c>
      <c r="K69" s="30"/>
      <c r="L69" s="30"/>
      <c r="M69" s="31"/>
    </row>
    <row r="70" spans="2:13" s="43" customFormat="1" ht="55.15" customHeight="1" x14ac:dyDescent="0.2">
      <c r="B70" s="47" t="str">
        <f>CONCATENATE("4.",Prüfkriterien_4[[#This Row],[Spalte2]])</f>
        <v>4.17</v>
      </c>
      <c r="C70" s="48">
        <f>ROW()-ROW(Prüfkriterien_4[[#Headers],[Spalte3]])</f>
        <v>17</v>
      </c>
      <c r="D70" s="48">
        <f>(Prüfkriterien_4[Spalte2]+40)/10</f>
        <v>5.7</v>
      </c>
      <c r="E70" s="28" t="s">
        <v>179</v>
      </c>
      <c r="F70" s="76" t="s">
        <v>182</v>
      </c>
      <c r="G70" s="29" t="s">
        <v>183</v>
      </c>
      <c r="H70" s="30"/>
      <c r="I70" s="30"/>
      <c r="J70" s="30"/>
      <c r="K70" s="30"/>
      <c r="L70" s="30"/>
      <c r="M70" s="52"/>
    </row>
    <row r="71" spans="2:13" s="43" customFormat="1" ht="242.45" customHeight="1" x14ac:dyDescent="0.2">
      <c r="B71" s="47" t="str">
        <f>CONCATENATE("4.",Prüfkriterien_4[[#This Row],[Spalte2]])</f>
        <v>4.18</v>
      </c>
      <c r="C71" s="48">
        <f>ROW()-ROW(Prüfkriterien_4[[#Headers],[Spalte3]])</f>
        <v>18</v>
      </c>
      <c r="D71" s="48">
        <f>(Prüfkriterien_4[Spalte2]+40)/10</f>
        <v>5.8</v>
      </c>
      <c r="E71" s="28" t="s">
        <v>179</v>
      </c>
      <c r="F71" s="76" t="s">
        <v>184</v>
      </c>
      <c r="G71" s="29" t="s">
        <v>247</v>
      </c>
      <c r="H71" s="30"/>
      <c r="I71" s="30"/>
      <c r="J71" s="30"/>
      <c r="K71" s="30"/>
      <c r="L71" s="30"/>
      <c r="M71" s="52"/>
    </row>
    <row r="72" spans="2:13" s="100" customFormat="1" ht="236.25" customHeight="1" x14ac:dyDescent="0.2">
      <c r="B72" s="101" t="str">
        <f>CONCATENATE("4.",Prüfkriterien_4[[#This Row],[Spalte2]])</f>
        <v>4.19</v>
      </c>
      <c r="C72" s="102">
        <f>ROW()-ROW(Prüfkriterien_4[[#Headers],[Spalte3]])</f>
        <v>19</v>
      </c>
      <c r="D72" s="102">
        <f>(Prüfkriterien_4[Spalte2]+40)/10</f>
        <v>5.9</v>
      </c>
      <c r="E72" s="79" t="s">
        <v>179</v>
      </c>
      <c r="F72" s="76" t="s">
        <v>185</v>
      </c>
      <c r="G72" s="117" t="s">
        <v>254</v>
      </c>
      <c r="H72" s="80"/>
      <c r="I72" s="80"/>
      <c r="J72" s="80"/>
      <c r="K72" s="80"/>
      <c r="L72" s="80"/>
      <c r="M72" s="103"/>
    </row>
    <row r="73" spans="2:13" s="43" customFormat="1" ht="204.75" customHeight="1" x14ac:dyDescent="0.2">
      <c r="B73" s="47" t="str">
        <f>CONCATENATE("4.",Prüfkriterien_4[[#This Row],[Spalte2]])</f>
        <v>4.20</v>
      </c>
      <c r="C73" s="48">
        <f>ROW()-ROW(Prüfkriterien_4[[#Headers],[Spalte3]])</f>
        <v>20</v>
      </c>
      <c r="D73" s="48">
        <f>(Prüfkriterien_4[Spalte2]+40)/10</f>
        <v>6</v>
      </c>
      <c r="E73" s="28" t="s">
        <v>179</v>
      </c>
      <c r="F73" s="29" t="s">
        <v>186</v>
      </c>
      <c r="G73" s="29" t="s">
        <v>248</v>
      </c>
      <c r="H73" s="30"/>
      <c r="I73" s="30"/>
      <c r="J73" s="30"/>
      <c r="K73" s="30"/>
      <c r="L73" s="30"/>
      <c r="M73" s="52"/>
    </row>
    <row r="74" spans="2:13" x14ac:dyDescent="0.2">
      <c r="B74" s="172" t="s">
        <v>187</v>
      </c>
      <c r="C74" s="173"/>
      <c r="D74" s="173"/>
      <c r="E74" s="173"/>
      <c r="F74" s="173"/>
      <c r="G74" s="173"/>
      <c r="H74" s="173"/>
      <c r="I74" s="173"/>
      <c r="J74" s="173"/>
      <c r="K74" s="173"/>
      <c r="L74" s="173"/>
      <c r="M74" s="174"/>
    </row>
    <row r="75" spans="2:13" s="43" customFormat="1" hidden="1" x14ac:dyDescent="0.2">
      <c r="B75" s="40" t="s">
        <v>42</v>
      </c>
      <c r="C75" s="41" t="s">
        <v>43</v>
      </c>
      <c r="D75" s="41" t="s">
        <v>44</v>
      </c>
      <c r="E75" s="28" t="s">
        <v>45</v>
      </c>
      <c r="F75" s="29" t="s">
        <v>46</v>
      </c>
      <c r="G75" s="29" t="s">
        <v>49</v>
      </c>
      <c r="H75" s="30" t="s">
        <v>50</v>
      </c>
      <c r="I75" s="30" t="s">
        <v>51</v>
      </c>
      <c r="J75" s="30" t="s">
        <v>52</v>
      </c>
      <c r="K75" s="30" t="s">
        <v>53</v>
      </c>
      <c r="L75" s="30" t="s">
        <v>54</v>
      </c>
      <c r="M75" s="31" t="s">
        <v>55</v>
      </c>
    </row>
    <row r="76" spans="2:13" s="43" customFormat="1" ht="43.9" customHeight="1" x14ac:dyDescent="0.2">
      <c r="B76" s="74" t="str">
        <f>CONCATENATE("6.",Prüfkriterien_6[[#This Row],[Spalte2]])</f>
        <v>6.1</v>
      </c>
      <c r="C76" s="59">
        <f>ROW()-ROW(Prüfkriterien_6[[#Headers],[Spalte3]])</f>
        <v>1</v>
      </c>
      <c r="D76" s="59">
        <f>(Prüfkriterien_6[Spalte2]+60)/10</f>
        <v>6.1</v>
      </c>
      <c r="E76" s="28" t="s">
        <v>188</v>
      </c>
      <c r="F76" s="29" t="s">
        <v>189</v>
      </c>
      <c r="G76" s="29" t="s">
        <v>190</v>
      </c>
      <c r="H76" s="30"/>
      <c r="I76" s="30"/>
      <c r="J76" s="30"/>
      <c r="K76" s="30"/>
      <c r="L76" s="30"/>
      <c r="M76" s="60"/>
    </row>
    <row r="77" spans="2:13" s="43" customFormat="1" ht="43.15" customHeight="1" x14ac:dyDescent="0.2">
      <c r="B77" s="74" t="str">
        <f>CONCATENATE("6.",Prüfkriterien_6[[#This Row],[Spalte2]])</f>
        <v>6.2</v>
      </c>
      <c r="C77" s="59">
        <f>ROW()-ROW(Prüfkriterien_6[[#Headers],[Spalte3]])</f>
        <v>2</v>
      </c>
      <c r="D77" s="59">
        <f>(Prüfkriterien_6[Spalte2]+60)/10</f>
        <v>6.2</v>
      </c>
      <c r="E77" s="28" t="s">
        <v>188</v>
      </c>
      <c r="F77" s="29" t="s">
        <v>191</v>
      </c>
      <c r="G77" s="29" t="s">
        <v>192</v>
      </c>
      <c r="H77" s="30"/>
      <c r="I77" s="30"/>
      <c r="J77" s="30"/>
      <c r="K77" s="30"/>
      <c r="L77" s="30"/>
      <c r="M77" s="60"/>
    </row>
    <row r="78" spans="2:13" s="100" customFormat="1" ht="43.15" customHeight="1" x14ac:dyDescent="0.2">
      <c r="B78" s="99" t="str">
        <f>CONCATENATE("6.",Prüfkriterien_6[[#This Row],[Spalte2]])</f>
        <v>6.3</v>
      </c>
      <c r="C78" s="96">
        <f>ROW()-ROW(Prüfkriterien_6[[#Headers],[Spalte3]])</f>
        <v>3</v>
      </c>
      <c r="D78" s="96">
        <f>(Prüfkriterien_6[Spalte2]+60)/10</f>
        <v>6.3</v>
      </c>
      <c r="E78" s="79"/>
      <c r="F78" s="76" t="s">
        <v>233</v>
      </c>
      <c r="G78" s="76" t="s">
        <v>258</v>
      </c>
      <c r="H78" s="80"/>
      <c r="I78" s="80"/>
      <c r="J78" s="80"/>
      <c r="K78" s="80"/>
      <c r="L78" s="80"/>
      <c r="M78" s="89"/>
    </row>
    <row r="79" spans="2:13" s="43" customFormat="1" ht="132.75" customHeight="1" x14ac:dyDescent="0.2">
      <c r="B79" s="74" t="str">
        <f>CONCATENATE("6.",Prüfkriterien_6[[#This Row],[Spalte2]])</f>
        <v>6.4</v>
      </c>
      <c r="C79" s="59">
        <f>ROW()-ROW(Prüfkriterien_6[[#Headers],[Spalte3]])</f>
        <v>4</v>
      </c>
      <c r="D79" s="59">
        <f>(Prüfkriterien_6[Spalte2]+60)/10</f>
        <v>6.4</v>
      </c>
      <c r="E79" s="28" t="s">
        <v>134</v>
      </c>
      <c r="F79" s="29" t="s">
        <v>193</v>
      </c>
      <c r="G79" s="29" t="s">
        <v>194</v>
      </c>
      <c r="H79" s="30"/>
      <c r="I79" s="30"/>
      <c r="J79" s="30"/>
      <c r="K79" s="30"/>
      <c r="L79" s="30"/>
      <c r="M79" s="60"/>
    </row>
    <row r="80" spans="2:13" s="43" customFormat="1" ht="78.599999999999994" customHeight="1" x14ac:dyDescent="0.2">
      <c r="B80" s="74" t="str">
        <f>CONCATENATE("6.",Prüfkriterien_6[[#This Row],[Spalte2]])</f>
        <v>6.5</v>
      </c>
      <c r="C80" s="59">
        <f>ROW()-ROW(Prüfkriterien_6[[#Headers],[Spalte3]])</f>
        <v>5</v>
      </c>
      <c r="D80" s="59">
        <f>(Prüfkriterien_6[Spalte2]+60)/10</f>
        <v>6.5</v>
      </c>
      <c r="E80" s="28" t="s">
        <v>134</v>
      </c>
      <c r="F80" s="29" t="s">
        <v>195</v>
      </c>
      <c r="G80" s="29" t="s">
        <v>196</v>
      </c>
      <c r="H80" s="30"/>
      <c r="I80" s="30"/>
      <c r="J80" s="30"/>
      <c r="K80" s="30"/>
      <c r="L80" s="30"/>
      <c r="M80" s="60"/>
    </row>
    <row r="81" spans="2:13" s="43" customFormat="1" ht="52.9" customHeight="1" x14ac:dyDescent="0.2">
      <c r="B81" s="74" t="str">
        <f>CONCATENATE("6.",Prüfkriterien_6[[#This Row],[Spalte2]])</f>
        <v>6.6</v>
      </c>
      <c r="C81" s="59">
        <f>ROW()-ROW(Prüfkriterien_6[[#Headers],[Spalte3]])</f>
        <v>6</v>
      </c>
      <c r="D81" s="59">
        <f>(Prüfkriterien_6[Spalte2]+60)/10</f>
        <v>6.6</v>
      </c>
      <c r="E81" s="28" t="s">
        <v>134</v>
      </c>
      <c r="F81" s="29" t="s">
        <v>197</v>
      </c>
      <c r="G81" s="29" t="s">
        <v>198</v>
      </c>
      <c r="H81" s="30"/>
      <c r="I81" s="30"/>
      <c r="J81" s="30"/>
      <c r="K81" s="30"/>
      <c r="L81" s="30"/>
      <c r="M81" s="60"/>
    </row>
    <row r="82" spans="2:13" s="100" customFormat="1" ht="394.9" customHeight="1" x14ac:dyDescent="0.2">
      <c r="B82" s="90" t="str">
        <f>CONCATENATE("6.",Prüfkriterien_6[[#This Row],[Spalte2]])</f>
        <v>6.7</v>
      </c>
      <c r="C82" s="108">
        <f>ROW()-ROW(Prüfkriterien_6[[#Headers],[Spalte3]])</f>
        <v>7</v>
      </c>
      <c r="D82" s="108">
        <f>(Prüfkriterien_6[Spalte2]+60)/10</f>
        <v>6.7</v>
      </c>
      <c r="E82" s="79" t="s">
        <v>199</v>
      </c>
      <c r="F82" s="117" t="s">
        <v>273</v>
      </c>
      <c r="G82" s="117" t="s">
        <v>318</v>
      </c>
      <c r="H82" s="80"/>
      <c r="I82" s="80"/>
      <c r="J82" s="80"/>
      <c r="K82" s="80"/>
      <c r="L82" s="80"/>
      <c r="M82" s="109"/>
    </row>
    <row r="83" spans="2:13" s="100" customFormat="1" ht="246.6" customHeight="1" x14ac:dyDescent="0.2">
      <c r="B83" s="101" t="str">
        <f>CONCATENATE("6.",Prüfkriterien_6[[#This Row],[Spalte2]])</f>
        <v>6.8</v>
      </c>
      <c r="C83" s="102">
        <f>ROW()-ROW(Prüfkriterien_6[[#Headers],[Spalte3]])</f>
        <v>8</v>
      </c>
      <c r="D83" s="102">
        <f>(Prüfkriterien_6[Spalte2]+60)/10</f>
        <v>6.8</v>
      </c>
      <c r="E83" s="79" t="s">
        <v>200</v>
      </c>
      <c r="F83" s="117" t="s">
        <v>274</v>
      </c>
      <c r="G83" s="76" t="s">
        <v>240</v>
      </c>
      <c r="H83" s="80"/>
      <c r="I83" s="80"/>
      <c r="J83" s="80"/>
      <c r="K83" s="80"/>
      <c r="L83" s="80"/>
      <c r="M83" s="103"/>
    </row>
    <row r="84" spans="2:13" s="100" customFormat="1" ht="233.45" customHeight="1" x14ac:dyDescent="0.2">
      <c r="B84" s="99" t="str">
        <f>CONCATENATE("6.",Prüfkriterien_6[[#This Row],[Spalte2]])</f>
        <v>6.9</v>
      </c>
      <c r="C84" s="96">
        <f>ROW()-ROW(Prüfkriterien_6[[#Headers],[Spalte3]])</f>
        <v>9</v>
      </c>
      <c r="D84" s="96">
        <f>(Prüfkriterien_6[Spalte2]+60)/10</f>
        <v>6.9</v>
      </c>
      <c r="E84" s="79" t="s">
        <v>200</v>
      </c>
      <c r="F84" s="117" t="s">
        <v>275</v>
      </c>
      <c r="G84" s="76" t="s">
        <v>241</v>
      </c>
      <c r="H84" s="80"/>
      <c r="I84" s="80"/>
      <c r="J84" s="80"/>
      <c r="K84" s="80"/>
      <c r="L84" s="80"/>
      <c r="M84" s="89"/>
    </row>
    <row r="85" spans="2:13" s="100" customFormat="1" ht="275.45" customHeight="1" x14ac:dyDescent="0.2">
      <c r="B85" s="99" t="str">
        <f>CONCATENATE("6.",Prüfkriterien_6[[#This Row],[Spalte2]])</f>
        <v>6.10</v>
      </c>
      <c r="C85" s="96">
        <f>ROW()-ROW(Prüfkriterien_6[[#Headers],[Spalte3]])</f>
        <v>10</v>
      </c>
      <c r="D85" s="96">
        <f>(Prüfkriterien_6[Spalte2]+60)/10</f>
        <v>7</v>
      </c>
      <c r="E85" s="79" t="s">
        <v>201</v>
      </c>
      <c r="F85" s="117" t="s">
        <v>276</v>
      </c>
      <c r="G85" s="76" t="s">
        <v>243</v>
      </c>
      <c r="H85" s="80"/>
      <c r="I85" s="80"/>
      <c r="J85" s="80"/>
      <c r="K85" s="80"/>
      <c r="L85" s="80"/>
      <c r="M85" s="89"/>
    </row>
    <row r="86" spans="2:13" s="100" customFormat="1" ht="243" customHeight="1" x14ac:dyDescent="0.2">
      <c r="B86" s="90" t="str">
        <f>CONCATENATE("6.",Prüfkriterien_6[[#This Row],[Spalte2]])</f>
        <v>6.11</v>
      </c>
      <c r="C86" s="108">
        <f>ROW()-ROW(Prüfkriterien_6[[#Headers],[Spalte3]])</f>
        <v>11</v>
      </c>
      <c r="D86" s="108">
        <f>(Prüfkriterien_6[Spalte2]+60)/10</f>
        <v>7.1</v>
      </c>
      <c r="E86" s="79" t="s">
        <v>202</v>
      </c>
      <c r="F86" s="117" t="s">
        <v>277</v>
      </c>
      <c r="G86" s="76" t="s">
        <v>245</v>
      </c>
      <c r="H86" s="80"/>
      <c r="I86" s="80"/>
      <c r="J86" s="80"/>
      <c r="K86" s="80"/>
      <c r="L86" s="80"/>
      <c r="M86" s="109"/>
    </row>
    <row r="87" spans="2:13" s="100" customFormat="1" ht="243" customHeight="1" x14ac:dyDescent="0.2">
      <c r="B87" s="90" t="str">
        <f>CONCATENATE("6.",Prüfkriterien_6[[#This Row],[Spalte2]])</f>
        <v>6.12</v>
      </c>
      <c r="C87" s="108">
        <f>ROW()-ROW(Prüfkriterien_6[[#Headers],[Spalte3]])</f>
        <v>12</v>
      </c>
      <c r="D87" s="108">
        <f>(Prüfkriterien_6[Spalte2]+60)/10</f>
        <v>7.2</v>
      </c>
      <c r="E87" s="79" t="s">
        <v>202</v>
      </c>
      <c r="F87" s="117" t="s">
        <v>278</v>
      </c>
      <c r="G87" s="76" t="s">
        <v>257</v>
      </c>
      <c r="H87" s="80"/>
      <c r="I87" s="80"/>
      <c r="J87" s="80"/>
      <c r="K87" s="80"/>
      <c r="L87" s="80"/>
      <c r="M87" s="109"/>
    </row>
    <row r="88" spans="2:13" s="43" customFormat="1" ht="243" customHeight="1" x14ac:dyDescent="0.2">
      <c r="B88" s="40" t="str">
        <f>CONCATENATE("6.",Prüfkriterien_6[[#This Row],[Spalte2]])</f>
        <v>6.13</v>
      </c>
      <c r="C88" s="41">
        <f>ROW()-ROW(Prüfkriterien_6[[#Headers],[Spalte3]])</f>
        <v>13</v>
      </c>
      <c r="D88" s="41">
        <f>(Prüfkriterien_6[Spalte2]+60)/10</f>
        <v>7.3</v>
      </c>
      <c r="E88" s="79" t="s">
        <v>260</v>
      </c>
      <c r="F88" s="117" t="s">
        <v>279</v>
      </c>
      <c r="G88" s="76" t="s">
        <v>259</v>
      </c>
      <c r="H88" s="30"/>
      <c r="I88" s="30"/>
      <c r="J88" s="30"/>
      <c r="K88" s="30"/>
      <c r="L88" s="30"/>
      <c r="M88" s="31"/>
    </row>
    <row r="89" spans="2:13" s="100" customFormat="1" ht="76.5" x14ac:dyDescent="0.2">
      <c r="B89" s="90" t="str">
        <f>CONCATENATE("6.",Prüfkriterien_6[[#This Row],[Spalte2]])</f>
        <v>6.14</v>
      </c>
      <c r="C89" s="108">
        <f>ROW()-ROW(Prüfkriterien_6[[#Headers],[Spalte3]])</f>
        <v>14</v>
      </c>
      <c r="D89" s="108">
        <f>(Prüfkriterien_6[Spalte2]+60)/10</f>
        <v>7.4</v>
      </c>
      <c r="E89" s="79" t="s">
        <v>204</v>
      </c>
      <c r="F89" s="76" t="s">
        <v>203</v>
      </c>
      <c r="G89" s="117" t="s">
        <v>242</v>
      </c>
      <c r="H89" s="80"/>
      <c r="I89" s="80"/>
      <c r="J89" s="80"/>
      <c r="K89" s="80"/>
      <c r="L89" s="80"/>
      <c r="M89" s="109"/>
    </row>
    <row r="90" spans="2:13" s="100" customFormat="1" ht="56.45" customHeight="1" x14ac:dyDescent="0.2">
      <c r="B90" s="101" t="str">
        <f>CONCATENATE("6.",Prüfkriterien_6[[#This Row],[Spalte2]])</f>
        <v>6.15</v>
      </c>
      <c r="C90" s="102">
        <f>ROW()-ROW(Prüfkriterien_6[[#Headers],[Spalte3]])</f>
        <v>15</v>
      </c>
      <c r="D90" s="102">
        <f>(Prüfkriterien_6[Spalte2]+60)/10</f>
        <v>7.5</v>
      </c>
      <c r="E90" s="79" t="s">
        <v>244</v>
      </c>
      <c r="F90" s="76" t="s">
        <v>205</v>
      </c>
      <c r="G90" s="76" t="s">
        <v>206</v>
      </c>
      <c r="H90" s="80"/>
      <c r="I90" s="80"/>
      <c r="J90" s="80"/>
      <c r="K90" s="80"/>
      <c r="L90" s="80"/>
      <c r="M90" s="103"/>
    </row>
    <row r="91" spans="2:13" x14ac:dyDescent="0.2">
      <c r="B91" s="172" t="s">
        <v>207</v>
      </c>
      <c r="C91" s="173"/>
      <c r="D91" s="173"/>
      <c r="E91" s="173"/>
      <c r="F91" s="173"/>
      <c r="G91" s="173"/>
      <c r="H91" s="173"/>
      <c r="I91" s="173"/>
      <c r="J91" s="173"/>
      <c r="K91" s="173"/>
      <c r="L91" s="173"/>
      <c r="M91" s="174"/>
    </row>
    <row r="92" spans="2:13" s="43" customFormat="1" hidden="1" x14ac:dyDescent="0.2">
      <c r="B92" s="40" t="s">
        <v>42</v>
      </c>
      <c r="C92" s="41" t="s">
        <v>43</v>
      </c>
      <c r="D92" s="41" t="s">
        <v>44</v>
      </c>
      <c r="E92" s="28" t="s">
        <v>45</v>
      </c>
      <c r="F92" s="29" t="s">
        <v>46</v>
      </c>
      <c r="G92" s="29" t="s">
        <v>49</v>
      </c>
      <c r="H92" s="30" t="s">
        <v>50</v>
      </c>
      <c r="I92" s="30" t="s">
        <v>51</v>
      </c>
      <c r="J92" s="30" t="s">
        <v>52</v>
      </c>
      <c r="K92" s="30" t="s">
        <v>53</v>
      </c>
      <c r="L92" s="30" t="s">
        <v>54</v>
      </c>
      <c r="M92" s="31" t="s">
        <v>55</v>
      </c>
    </row>
    <row r="93" spans="2:13" s="43" customFormat="1" ht="102" x14ac:dyDescent="0.2">
      <c r="B93" s="40" t="str">
        <f>CONCATENATE("7.",Prüfkriterien_7[[#This Row],[Spalte2]])</f>
        <v>7.1</v>
      </c>
      <c r="C93" s="41">
        <f>ROW()-ROW(Prüfkriterien_7[[#Headers],[Spalte3]])</f>
        <v>1</v>
      </c>
      <c r="D93" s="41">
        <f>(Prüfkriterien_7[Spalte2]+70)/10</f>
        <v>7.1</v>
      </c>
      <c r="E93" s="28" t="s">
        <v>208</v>
      </c>
      <c r="F93" s="29" t="s">
        <v>209</v>
      </c>
      <c r="G93" s="82" t="s">
        <v>299</v>
      </c>
      <c r="H93" s="30"/>
      <c r="I93" s="30"/>
      <c r="J93" s="30"/>
      <c r="K93" s="30"/>
      <c r="L93" s="30"/>
      <c r="M93" s="31"/>
    </row>
    <row r="94" spans="2:13" s="43" customFormat="1" ht="89.25" x14ac:dyDescent="0.2">
      <c r="B94" s="47" t="str">
        <f>CONCATENATE("7.",Prüfkriterien_7[[#This Row],[Spalte2]])</f>
        <v>7.2</v>
      </c>
      <c r="C94" s="48">
        <f>ROW()-ROW(Prüfkriterien_7[[#Headers],[Spalte3]])</f>
        <v>2</v>
      </c>
      <c r="D94" s="48">
        <f>(Prüfkriterien_7[Spalte2]+70)/10</f>
        <v>7.2</v>
      </c>
      <c r="E94" s="83" t="s">
        <v>84</v>
      </c>
      <c r="F94" s="29" t="s">
        <v>210</v>
      </c>
      <c r="G94" s="82" t="s">
        <v>300</v>
      </c>
      <c r="H94" s="30"/>
      <c r="I94" s="30"/>
      <c r="J94" s="30"/>
      <c r="K94" s="30"/>
      <c r="L94" s="30"/>
      <c r="M94" s="52"/>
    </row>
    <row r="95" spans="2:13" s="43" customFormat="1" ht="400.5" customHeight="1" x14ac:dyDescent="0.2">
      <c r="B95" s="74" t="str">
        <f>CONCATENATE("7.",Prüfkriterien_7[[#This Row],[Spalte2]])</f>
        <v>7.3</v>
      </c>
      <c r="C95" s="59">
        <f>ROW()-ROW(Prüfkriterien_7[[#Headers],[Spalte3]])</f>
        <v>3</v>
      </c>
      <c r="D95" s="59">
        <f>(Prüfkriterien_7[Spalte2]+70)/10</f>
        <v>7.3</v>
      </c>
      <c r="E95" s="28" t="s">
        <v>211</v>
      </c>
      <c r="F95" s="29" t="s">
        <v>212</v>
      </c>
      <c r="G95" s="117" t="s">
        <v>301</v>
      </c>
      <c r="H95" s="30"/>
      <c r="I95" s="30" t="s">
        <v>39</v>
      </c>
      <c r="J95" s="30" t="s">
        <v>39</v>
      </c>
      <c r="K95" s="30"/>
      <c r="L95" s="30"/>
      <c r="M95" s="60"/>
    </row>
    <row r="96" spans="2:13" s="43" customFormat="1" ht="193.15" customHeight="1" x14ac:dyDescent="0.2">
      <c r="B96" s="74" t="str">
        <f>CONCATENATE("7.",Prüfkriterien_7[[#This Row],[Spalte2]])</f>
        <v>7.4</v>
      </c>
      <c r="C96" s="59">
        <f>ROW()-ROW(Prüfkriterien_7[[#Headers],[Spalte3]])</f>
        <v>4</v>
      </c>
      <c r="D96" s="59">
        <f>(Prüfkriterien_7[Spalte2]+70)/10</f>
        <v>7.4</v>
      </c>
      <c r="E96" s="28" t="s">
        <v>211</v>
      </c>
      <c r="F96" s="82" t="s">
        <v>213</v>
      </c>
      <c r="G96" s="82" t="s">
        <v>319</v>
      </c>
      <c r="H96" s="30"/>
      <c r="I96" s="30"/>
      <c r="J96" s="30"/>
      <c r="K96" s="30"/>
      <c r="L96" s="30"/>
      <c r="M96" s="60"/>
    </row>
    <row r="97" spans="2:13" s="43" customFormat="1" ht="160.15" customHeight="1" x14ac:dyDescent="0.2">
      <c r="B97" s="74" t="str">
        <f>CONCATENATE("7.",Prüfkriterien_7[[#This Row],[Spalte2]])</f>
        <v>7.5</v>
      </c>
      <c r="C97" s="59">
        <f>ROW()-ROW(Prüfkriterien_7[[#Headers],[Spalte3]])</f>
        <v>5</v>
      </c>
      <c r="D97" s="59">
        <f>(Prüfkriterien_7[Spalte2]+70)/10</f>
        <v>7.5</v>
      </c>
      <c r="E97" s="28" t="s">
        <v>215</v>
      </c>
      <c r="F97" s="29" t="s">
        <v>214</v>
      </c>
      <c r="G97" s="29" t="s">
        <v>302</v>
      </c>
      <c r="H97" s="30"/>
      <c r="I97" s="30"/>
      <c r="J97" s="30"/>
      <c r="K97" s="30"/>
      <c r="L97" s="30"/>
      <c r="M97" s="60"/>
    </row>
    <row r="98" spans="2:13" s="43" customFormat="1" ht="165.6" customHeight="1" x14ac:dyDescent="0.2">
      <c r="B98" s="40" t="str">
        <f>CONCATENATE("7.",Prüfkriterien_7[[#This Row],[Spalte2]])</f>
        <v>7.6</v>
      </c>
      <c r="C98" s="41">
        <f>ROW()-ROW(Prüfkriterien_7[[#Headers],[Spalte3]])</f>
        <v>6</v>
      </c>
      <c r="D98" s="41">
        <f>(Prüfkriterien_7[Spalte2]+70)/10</f>
        <v>7.6</v>
      </c>
      <c r="E98" s="28" t="s">
        <v>215</v>
      </c>
      <c r="F98" s="29" t="s">
        <v>216</v>
      </c>
      <c r="G98" s="29" t="s">
        <v>303</v>
      </c>
      <c r="H98" s="30"/>
      <c r="I98" s="30"/>
      <c r="J98" s="30"/>
      <c r="K98" s="30"/>
      <c r="L98" s="30"/>
      <c r="M98" s="31"/>
    </row>
    <row r="99" spans="2:13" s="43" customFormat="1" ht="163.5" customHeight="1" x14ac:dyDescent="0.2">
      <c r="B99" s="40" t="str">
        <f>CONCATENATE("7.",Prüfkriterien_7[[#This Row],[Spalte2]])</f>
        <v>7.7</v>
      </c>
      <c r="C99" s="41">
        <f>ROW()-ROW(Prüfkriterien_7[[#Headers],[Spalte3]])</f>
        <v>7</v>
      </c>
      <c r="D99" s="41">
        <f>(Prüfkriterien_7[Spalte2]+70)/10</f>
        <v>7.7</v>
      </c>
      <c r="E99" s="28" t="s">
        <v>215</v>
      </c>
      <c r="F99" s="84" t="s">
        <v>217</v>
      </c>
      <c r="G99" s="84" t="s">
        <v>305</v>
      </c>
      <c r="H99" s="30"/>
      <c r="I99" s="30"/>
      <c r="J99" s="30"/>
      <c r="K99" s="30"/>
      <c r="L99" s="30"/>
      <c r="M99" s="31"/>
    </row>
    <row r="100" spans="2:13" s="43" customFormat="1" ht="127.5" x14ac:dyDescent="0.2">
      <c r="B100" s="47" t="str">
        <f>CONCATENATE("7.",Prüfkriterien_7[[#This Row],[Spalte2]])</f>
        <v>7.8</v>
      </c>
      <c r="C100" s="48">
        <f>ROW()-ROW(Prüfkriterien_7[[#Headers],[Spalte3]])</f>
        <v>8</v>
      </c>
      <c r="D100" s="48">
        <f>(Prüfkriterien_7[Spalte2]+70)/10</f>
        <v>7.8</v>
      </c>
      <c r="E100" s="28" t="s">
        <v>215</v>
      </c>
      <c r="F100" s="29" t="s">
        <v>218</v>
      </c>
      <c r="G100" s="82" t="s">
        <v>304</v>
      </c>
      <c r="H100" s="30"/>
      <c r="I100" s="30"/>
      <c r="J100" s="30"/>
      <c r="K100" s="30"/>
      <c r="L100" s="30"/>
      <c r="M100" s="52"/>
    </row>
    <row r="101" spans="2:13" x14ac:dyDescent="0.2">
      <c r="B101" s="172" t="s">
        <v>219</v>
      </c>
      <c r="C101" s="173"/>
      <c r="D101" s="173"/>
      <c r="E101" s="173"/>
      <c r="F101" s="173"/>
      <c r="G101" s="173"/>
      <c r="H101" s="173"/>
      <c r="I101" s="173"/>
      <c r="J101" s="173"/>
      <c r="K101" s="173"/>
      <c r="L101" s="173"/>
      <c r="M101" s="174"/>
    </row>
    <row r="102" spans="2:13" s="43" customFormat="1" hidden="1" x14ac:dyDescent="0.2">
      <c r="B102" s="40" t="s">
        <v>42</v>
      </c>
      <c r="C102" s="41" t="s">
        <v>43</v>
      </c>
      <c r="D102" s="41" t="s">
        <v>44</v>
      </c>
      <c r="E102" s="28" t="s">
        <v>45</v>
      </c>
      <c r="F102" s="29" t="s">
        <v>46</v>
      </c>
      <c r="G102" s="29" t="s">
        <v>49</v>
      </c>
      <c r="H102" s="30" t="s">
        <v>50</v>
      </c>
      <c r="I102" s="30" t="s">
        <v>51</v>
      </c>
      <c r="J102" s="30" t="s">
        <v>52</v>
      </c>
      <c r="K102" s="30" t="s">
        <v>53</v>
      </c>
      <c r="L102" s="30" t="s">
        <v>54</v>
      </c>
      <c r="M102" s="31" t="s">
        <v>55</v>
      </c>
    </row>
    <row r="103" spans="2:13" s="43" customFormat="1" ht="122.45" customHeight="1" x14ac:dyDescent="0.2">
      <c r="B103" s="74" t="str">
        <f>CONCATENATE("8.",Prüfkriterien_8[[#This Row],[Spalte2]])</f>
        <v>8.1</v>
      </c>
      <c r="C103" s="59">
        <f>ROW()-ROW(Prüfkriterien_8[[#Headers],[Spalte3]])</f>
        <v>1</v>
      </c>
      <c r="D103" s="59">
        <f>(Prüfkriterien_8[Spalte2]+80)/10</f>
        <v>8.1</v>
      </c>
      <c r="E103" s="118" t="s">
        <v>215</v>
      </c>
      <c r="F103" s="76" t="s">
        <v>249</v>
      </c>
      <c r="G103" s="76" t="s">
        <v>306</v>
      </c>
      <c r="H103" s="80"/>
      <c r="I103" s="85"/>
      <c r="J103" s="85"/>
      <c r="K103" s="85"/>
      <c r="L103" s="85"/>
      <c r="M103" s="60"/>
    </row>
    <row r="104" spans="2:13" s="43" customFormat="1" ht="63.75" x14ac:dyDescent="0.2">
      <c r="B104" s="74" t="str">
        <f>CONCATENATE("8.",Prüfkriterien_8[[#This Row],[Spalte2]])</f>
        <v>8.2</v>
      </c>
      <c r="C104" s="59">
        <f>ROW()-ROW(Prüfkriterien_8[[#Headers],[Spalte3]])</f>
        <v>2</v>
      </c>
      <c r="D104" s="59">
        <f>(Prüfkriterien_8[Spalte2]+80)/10</f>
        <v>8.1999999999999993</v>
      </c>
      <c r="E104" s="118" t="s">
        <v>271</v>
      </c>
      <c r="F104" s="76" t="s">
        <v>220</v>
      </c>
      <c r="G104" s="76" t="s">
        <v>307</v>
      </c>
      <c r="H104" s="80"/>
      <c r="I104" s="85"/>
      <c r="J104" s="85"/>
      <c r="K104" s="85"/>
      <c r="L104" s="85"/>
      <c r="M104" s="60"/>
    </row>
    <row r="105" spans="2:13" s="43" customFormat="1" ht="63.75" customHeight="1" x14ac:dyDescent="0.2">
      <c r="B105" s="74" t="str">
        <f>CONCATENATE("8.",Prüfkriterien_8[[#This Row],[Spalte2]])</f>
        <v>8.3</v>
      </c>
      <c r="C105" s="59">
        <f>ROW()-ROW(Prüfkriterien_8[[#Headers],[Spalte3]])</f>
        <v>3</v>
      </c>
      <c r="D105" s="59">
        <f>(Prüfkriterien_8[Spalte2]+80)/10</f>
        <v>8.3000000000000007</v>
      </c>
      <c r="E105" s="119" t="s">
        <v>215</v>
      </c>
      <c r="F105" s="87" t="s">
        <v>221</v>
      </c>
      <c r="G105" s="76" t="s">
        <v>307</v>
      </c>
      <c r="H105" s="80"/>
      <c r="I105" s="85"/>
      <c r="J105" s="85"/>
      <c r="K105" s="85"/>
      <c r="L105" s="85"/>
      <c r="M105" s="60"/>
    </row>
    <row r="106" spans="2:13" s="43" customFormat="1" ht="76.5" x14ac:dyDescent="0.2">
      <c r="B106" s="74" t="str">
        <f>CONCATENATE("8.",Prüfkriterien_8[[#This Row],[Spalte2]])</f>
        <v>8.4</v>
      </c>
      <c r="C106" s="59">
        <f>ROW()-ROW(Prüfkriterien_8[[#Headers],[Spalte3]])</f>
        <v>4</v>
      </c>
      <c r="D106" s="59">
        <f>(Prüfkriterien_8[Spalte2]+80)/10</f>
        <v>8.4</v>
      </c>
      <c r="E106" s="119" t="s">
        <v>271</v>
      </c>
      <c r="F106" s="84" t="s">
        <v>222</v>
      </c>
      <c r="G106" s="76" t="s">
        <v>308</v>
      </c>
      <c r="H106" s="80"/>
      <c r="I106" s="85"/>
      <c r="J106" s="85"/>
      <c r="K106" s="85"/>
      <c r="L106" s="85"/>
      <c r="M106" s="60"/>
    </row>
    <row r="107" spans="2:13" s="43" customFormat="1" ht="49.15" customHeight="1" x14ac:dyDescent="0.2">
      <c r="B107" s="74" t="str">
        <f>CONCATENATE("8.",Prüfkriterien_8[[#This Row],[Spalte2]])</f>
        <v>8.5</v>
      </c>
      <c r="C107" s="59">
        <f>ROW()-ROW(Prüfkriterien_8[[#Headers],[Spalte3]])</f>
        <v>5</v>
      </c>
      <c r="D107" s="59">
        <f>(Prüfkriterien_8[Spalte2]+80)/10</f>
        <v>8.5</v>
      </c>
      <c r="E107" s="119" t="s">
        <v>272</v>
      </c>
      <c r="F107" s="76" t="s">
        <v>223</v>
      </c>
      <c r="G107" s="76" t="s">
        <v>309</v>
      </c>
      <c r="H107" s="80"/>
      <c r="I107" s="85"/>
      <c r="J107" s="85"/>
      <c r="K107" s="85"/>
      <c r="L107" s="85"/>
      <c r="M107" s="60"/>
    </row>
    <row r="108" spans="2:13" s="43" customFormat="1" ht="40.15" customHeight="1" x14ac:dyDescent="0.2">
      <c r="B108" s="40" t="str">
        <f>CONCATENATE("8.",Prüfkriterien_8[[#This Row],[Spalte2]])</f>
        <v>8.6</v>
      </c>
      <c r="C108" s="41">
        <f>ROW()-ROW(Prüfkriterien_8[[#Headers],[Spalte3]])</f>
        <v>6</v>
      </c>
      <c r="D108" s="41">
        <f>(Prüfkriterien_8[Spalte2]+80)/10</f>
        <v>8.6</v>
      </c>
      <c r="E108" s="118" t="s">
        <v>272</v>
      </c>
      <c r="F108" s="76" t="s">
        <v>224</v>
      </c>
      <c r="G108" s="76" t="s">
        <v>309</v>
      </c>
      <c r="H108" s="80"/>
      <c r="I108" s="85"/>
      <c r="J108" s="85"/>
      <c r="K108" s="85"/>
      <c r="L108" s="85"/>
      <c r="M108" s="31"/>
    </row>
    <row r="109" spans="2:13" s="43" customFormat="1" ht="40.9" customHeight="1" x14ac:dyDescent="0.2">
      <c r="B109" s="47" t="str">
        <f>CONCATENATE("8.",Prüfkriterien_8[[#This Row],[Spalte2]])</f>
        <v>8.7</v>
      </c>
      <c r="C109" s="48">
        <f>ROW()-ROW(Prüfkriterien_8[[#Headers],[Spalte3]])</f>
        <v>7</v>
      </c>
      <c r="D109" s="48">
        <f>(Prüfkriterien_8[Spalte2]+80)/10</f>
        <v>8.6999999999999993</v>
      </c>
      <c r="E109" s="118" t="s">
        <v>272</v>
      </c>
      <c r="F109" s="84" t="s">
        <v>225</v>
      </c>
      <c r="G109" s="29" t="s">
        <v>309</v>
      </c>
      <c r="H109" s="30"/>
      <c r="I109" s="30" t="s">
        <v>39</v>
      </c>
      <c r="J109" s="30" t="s">
        <v>39</v>
      </c>
      <c r="K109" s="85"/>
      <c r="L109" s="85"/>
      <c r="M109" s="52"/>
    </row>
    <row r="110" spans="2:13" s="43" customFormat="1" ht="40.9" customHeight="1" x14ac:dyDescent="0.2">
      <c r="B110" s="88" t="s">
        <v>231</v>
      </c>
      <c r="C110" s="41">
        <f>ROW()-ROW(Prüfkriterien_8[[#Headers],[Spalte3]])</f>
        <v>8</v>
      </c>
      <c r="D110" s="41">
        <f>(Prüfkriterien_8[Spalte2]+80)/10</f>
        <v>8.8000000000000007</v>
      </c>
      <c r="E110" s="119" t="s">
        <v>272</v>
      </c>
      <c r="F110" s="76" t="s">
        <v>226</v>
      </c>
      <c r="G110" s="76" t="s">
        <v>309</v>
      </c>
      <c r="H110" s="80"/>
      <c r="I110" s="85"/>
      <c r="J110" s="85"/>
      <c r="K110" s="85"/>
      <c r="L110" s="85"/>
      <c r="M110" s="31"/>
    </row>
    <row r="111" spans="2:13" s="116" customFormat="1" ht="70.150000000000006" customHeight="1" x14ac:dyDescent="0.2">
      <c r="B111" s="120" t="s">
        <v>270</v>
      </c>
      <c r="C111" s="121">
        <f>ROW()-ROW(Prüfkriterien_8[[#Headers],[Spalte3]])</f>
        <v>9</v>
      </c>
      <c r="D111" s="121">
        <f>(Prüfkriterien_8[Spalte2]+80)/10</f>
        <v>8.9</v>
      </c>
      <c r="E111" s="122" t="s">
        <v>215</v>
      </c>
      <c r="F111" s="125" t="s">
        <v>316</v>
      </c>
      <c r="G111" s="125" t="s">
        <v>324</v>
      </c>
      <c r="H111" s="123"/>
      <c r="I111" s="123"/>
      <c r="J111" s="123"/>
      <c r="K111" s="123"/>
      <c r="L111" s="123"/>
      <c r="M111" s="124"/>
    </row>
    <row r="112" spans="2:13" x14ac:dyDescent="0.2">
      <c r="B112" s="172" t="s">
        <v>227</v>
      </c>
      <c r="C112" s="173"/>
      <c r="D112" s="173"/>
      <c r="E112" s="173"/>
      <c r="F112" s="173"/>
      <c r="G112" s="173"/>
      <c r="H112" s="173"/>
      <c r="I112" s="173"/>
      <c r="J112" s="173"/>
      <c r="K112" s="173"/>
      <c r="L112" s="173"/>
      <c r="M112" s="174"/>
    </row>
    <row r="113" spans="2:13" s="43" customFormat="1" hidden="1" x14ac:dyDescent="0.2">
      <c r="B113" s="40" t="s">
        <v>42</v>
      </c>
      <c r="C113" s="41" t="s">
        <v>43</v>
      </c>
      <c r="D113" s="41" t="s">
        <v>44</v>
      </c>
      <c r="E113" s="28" t="s">
        <v>45</v>
      </c>
      <c r="F113" s="29" t="s">
        <v>46</v>
      </c>
      <c r="G113" s="29" t="s">
        <v>49</v>
      </c>
      <c r="H113" s="30" t="s">
        <v>50</v>
      </c>
      <c r="I113" s="30" t="s">
        <v>51</v>
      </c>
      <c r="J113" s="30" t="s">
        <v>52</v>
      </c>
      <c r="K113" s="30" t="s">
        <v>53</v>
      </c>
      <c r="L113" s="30" t="s">
        <v>54</v>
      </c>
      <c r="M113" s="31" t="s">
        <v>55</v>
      </c>
    </row>
    <row r="114" spans="2:13" s="43" customFormat="1" ht="57.6" customHeight="1" x14ac:dyDescent="0.2">
      <c r="B114" s="40" t="str">
        <f>CONCATENATE("9.",Prüfkriterien_9[[#This Row],[Spalte2]])</f>
        <v>9.1</v>
      </c>
      <c r="C114" s="41">
        <f>ROW()-ROW(Prüfkriterien_9[[#Headers],[Spalte3]])</f>
        <v>1</v>
      </c>
      <c r="D114" s="41">
        <f>(Prüfkriterien_9[Spalte2]+90)/10</f>
        <v>9.1</v>
      </c>
      <c r="E114" s="28" t="s">
        <v>229</v>
      </c>
      <c r="F114" s="76" t="s">
        <v>228</v>
      </c>
      <c r="G114" s="76" t="s">
        <v>309</v>
      </c>
      <c r="H114" s="30"/>
      <c r="I114" s="30"/>
      <c r="J114" s="30"/>
      <c r="K114" s="30"/>
      <c r="L114" s="30"/>
      <c r="M114" s="31"/>
    </row>
    <row r="115" spans="2:13" hidden="1" x14ac:dyDescent="0.2">
      <c r="B115" s="172" t="s">
        <v>67</v>
      </c>
      <c r="C115" s="173"/>
      <c r="D115" s="173"/>
      <c r="E115" s="173"/>
      <c r="F115" s="173"/>
      <c r="G115" s="173"/>
      <c r="H115" s="173"/>
      <c r="I115" s="173"/>
      <c r="J115" s="173"/>
      <c r="K115" s="173"/>
      <c r="L115" s="173"/>
      <c r="M115" s="174"/>
    </row>
    <row r="116" spans="2:13" s="43" customFormat="1" hidden="1" x14ac:dyDescent="0.2">
      <c r="B116" s="40" t="s">
        <v>42</v>
      </c>
      <c r="C116" s="41" t="s">
        <v>43</v>
      </c>
      <c r="D116" s="41" t="s">
        <v>44</v>
      </c>
      <c r="E116" s="28" t="s">
        <v>45</v>
      </c>
      <c r="F116" s="29" t="s">
        <v>46</v>
      </c>
      <c r="G116" s="29" t="s">
        <v>49</v>
      </c>
      <c r="H116" s="30" t="s">
        <v>50</v>
      </c>
      <c r="I116" s="30" t="s">
        <v>51</v>
      </c>
      <c r="J116" s="30" t="s">
        <v>52</v>
      </c>
      <c r="K116" s="30" t="s">
        <v>53</v>
      </c>
      <c r="L116" s="30" t="s">
        <v>54</v>
      </c>
      <c r="M116" s="31" t="s">
        <v>55</v>
      </c>
    </row>
    <row r="117" spans="2:13" s="43" customFormat="1" hidden="1" x14ac:dyDescent="0.2">
      <c r="B117" s="40" t="str">
        <f>CONCATENATE("10.",Prüfkriterien_10[[#This Row],[Spalte2]])</f>
        <v>10.1</v>
      </c>
      <c r="C117" s="41">
        <f>ROW()-ROW(Prüfkriterien_10[[#Headers],[Spalte3]])</f>
        <v>1</v>
      </c>
      <c r="D117" s="41">
        <f>(Prüfkriterien_10[Spalte2]+100)/10</f>
        <v>10.1</v>
      </c>
      <c r="E117" s="28"/>
      <c r="F117" s="29"/>
      <c r="G117" s="29"/>
      <c r="H117" s="30"/>
      <c r="I117" s="30"/>
      <c r="J117" s="30"/>
      <c r="K117" s="30"/>
      <c r="L117" s="30"/>
      <c r="M117" s="31"/>
    </row>
    <row r="118" spans="2:13" s="43" customFormat="1" hidden="1" x14ac:dyDescent="0.2">
      <c r="B118" s="47" t="str">
        <f>CONCATENATE("10.",Prüfkriterien_10[[#This Row],[Spalte2]])</f>
        <v>10.2</v>
      </c>
      <c r="C118" s="48">
        <f>ROW()-ROW(Prüfkriterien_10[[#Headers],[Spalte3]])</f>
        <v>2</v>
      </c>
      <c r="D118" s="48">
        <f>(Prüfkriterien_10[Spalte2]+100)/10</f>
        <v>10.199999999999999</v>
      </c>
      <c r="E118" s="49"/>
      <c r="F118" s="50"/>
      <c r="G118" s="50"/>
      <c r="H118" s="51"/>
      <c r="I118" s="51"/>
      <c r="J118" s="51"/>
      <c r="K118" s="51"/>
      <c r="L118" s="51"/>
      <c r="M118" s="52"/>
    </row>
    <row r="119" spans="2:13" s="43" customFormat="1" hidden="1" x14ac:dyDescent="0.2">
      <c r="B119" s="40" t="str">
        <f>CONCATENATE("10.",Prüfkriterien_10[[#This Row],[Spalte2]])</f>
        <v>10.3</v>
      </c>
      <c r="C119" s="41">
        <f>ROW()-ROW(Prüfkriterien_10[[#Headers],[Spalte3]])</f>
        <v>3</v>
      </c>
      <c r="D119" s="41">
        <f>(Prüfkriterien_10[Spalte2]+100)/10</f>
        <v>10.3</v>
      </c>
      <c r="E119" s="28"/>
      <c r="F119" s="29"/>
      <c r="G119" s="29"/>
      <c r="H119" s="30"/>
      <c r="I119" s="30"/>
      <c r="J119" s="30"/>
      <c r="K119" s="30"/>
      <c r="L119" s="30"/>
      <c r="M119" s="31"/>
    </row>
    <row r="120" spans="2:13" s="43" customFormat="1" hidden="1" x14ac:dyDescent="0.2">
      <c r="B120" s="40" t="str">
        <f>CONCATENATE("10.",Prüfkriterien_10[[#This Row],[Spalte2]])</f>
        <v>10.4</v>
      </c>
      <c r="C120" s="41">
        <f>ROW()-ROW(Prüfkriterien_10[[#Headers],[Spalte3]])</f>
        <v>4</v>
      </c>
      <c r="D120" s="41">
        <f>(Prüfkriterien_10[Spalte2]+100)/10</f>
        <v>10.4</v>
      </c>
      <c r="E120" s="28"/>
      <c r="F120" s="29"/>
      <c r="G120" s="29"/>
      <c r="H120" s="30"/>
      <c r="I120" s="30"/>
      <c r="J120" s="30"/>
      <c r="K120" s="30"/>
      <c r="L120" s="30"/>
      <c r="M120" s="31"/>
    </row>
    <row r="121" spans="2:13" s="43" customFormat="1" hidden="1" x14ac:dyDescent="0.2">
      <c r="B121" s="47" t="str">
        <f>CONCATENATE("10.",Prüfkriterien_10[[#This Row],[Spalte2]])</f>
        <v>10.5</v>
      </c>
      <c r="C121" s="48">
        <f>ROW()-ROW(Prüfkriterien_10[[#Headers],[Spalte3]])</f>
        <v>5</v>
      </c>
      <c r="D121" s="48">
        <f>(Prüfkriterien_10[Spalte2]+100)/10</f>
        <v>10.5</v>
      </c>
      <c r="E121" s="49"/>
      <c r="F121" s="50"/>
      <c r="G121" s="50"/>
      <c r="H121" s="51"/>
      <c r="I121" s="51"/>
      <c r="J121" s="51"/>
      <c r="K121" s="51"/>
      <c r="L121" s="51"/>
      <c r="M121" s="52"/>
    </row>
    <row r="122" spans="2:13" hidden="1" x14ac:dyDescent="0.2">
      <c r="B122" s="172" t="s">
        <v>68</v>
      </c>
      <c r="C122" s="173"/>
      <c r="D122" s="173"/>
      <c r="E122" s="173"/>
      <c r="F122" s="173"/>
      <c r="G122" s="173"/>
      <c r="H122" s="173"/>
      <c r="I122" s="173"/>
      <c r="J122" s="173"/>
      <c r="K122" s="173"/>
      <c r="L122" s="173"/>
      <c r="M122" s="174"/>
    </row>
    <row r="123" spans="2:13" s="43" customFormat="1" hidden="1" x14ac:dyDescent="0.2">
      <c r="B123" s="40" t="s">
        <v>42</v>
      </c>
      <c r="C123" s="41" t="s">
        <v>43</v>
      </c>
      <c r="D123" s="41" t="s">
        <v>44</v>
      </c>
      <c r="E123" s="28" t="s">
        <v>45</v>
      </c>
      <c r="F123" s="29" t="s">
        <v>46</v>
      </c>
      <c r="G123" s="29" t="s">
        <v>49</v>
      </c>
      <c r="H123" s="30" t="s">
        <v>50</v>
      </c>
      <c r="I123" s="30" t="s">
        <v>51</v>
      </c>
      <c r="J123" s="30" t="s">
        <v>52</v>
      </c>
      <c r="K123" s="30" t="s">
        <v>53</v>
      </c>
      <c r="L123" s="30" t="s">
        <v>54</v>
      </c>
      <c r="M123" s="31" t="s">
        <v>55</v>
      </c>
    </row>
    <row r="124" spans="2:13" s="43" customFormat="1" hidden="1" x14ac:dyDescent="0.2">
      <c r="B124" s="40" t="str">
        <f>CONCATENATE("11.",Prüfkriterien_11[[#This Row],[Spalte2]])</f>
        <v>11.1</v>
      </c>
      <c r="C124" s="41">
        <f>ROW()-ROW(Prüfkriterien_11[[#Headers],[Spalte3]])</f>
        <v>1</v>
      </c>
      <c r="D124" s="41">
        <f>(Prüfkriterien_11[Spalte2]+110)/10</f>
        <v>11.1</v>
      </c>
      <c r="E124" s="28"/>
      <c r="F124" s="29"/>
      <c r="G124" s="29"/>
      <c r="H124" s="30"/>
      <c r="I124" s="30"/>
      <c r="J124" s="30"/>
      <c r="K124" s="30"/>
      <c r="L124" s="30"/>
      <c r="M124" s="31"/>
    </row>
    <row r="125" spans="2:13" s="43" customFormat="1" hidden="1" x14ac:dyDescent="0.2">
      <c r="B125" s="47" t="str">
        <f>CONCATENATE("11.",Prüfkriterien_11[[#This Row],[Spalte2]])</f>
        <v>11.2</v>
      </c>
      <c r="C125" s="48">
        <f>ROW()-ROW(Prüfkriterien_11[[#Headers],[Spalte3]])</f>
        <v>2</v>
      </c>
      <c r="D125" s="48">
        <f>(Prüfkriterien_11[Spalte2]+110)/10</f>
        <v>11.2</v>
      </c>
      <c r="E125" s="49"/>
      <c r="F125" s="50"/>
      <c r="G125" s="50"/>
      <c r="H125" s="51"/>
      <c r="I125" s="51"/>
      <c r="J125" s="51"/>
      <c r="K125" s="51"/>
      <c r="L125" s="51"/>
      <c r="M125" s="52"/>
    </row>
    <row r="126" spans="2:13" s="43" customFormat="1" hidden="1" x14ac:dyDescent="0.2">
      <c r="B126" s="40" t="str">
        <f>CONCATENATE("11.",Prüfkriterien_11[[#This Row],[Spalte2]])</f>
        <v>11.3</v>
      </c>
      <c r="C126" s="41">
        <f>ROW()-ROW(Prüfkriterien_11[[#Headers],[Spalte3]])</f>
        <v>3</v>
      </c>
      <c r="D126" s="41">
        <f>(Prüfkriterien_11[Spalte2]+110)/10</f>
        <v>11.3</v>
      </c>
      <c r="E126" s="28"/>
      <c r="F126" s="29"/>
      <c r="G126" s="29"/>
      <c r="H126" s="30"/>
      <c r="I126" s="30"/>
      <c r="J126" s="30"/>
      <c r="K126" s="30"/>
      <c r="L126" s="30"/>
      <c r="M126" s="31"/>
    </row>
    <row r="127" spans="2:13" s="43" customFormat="1" hidden="1" x14ac:dyDescent="0.2">
      <c r="B127" s="40" t="str">
        <f>CONCATENATE("11.",Prüfkriterien_11[[#This Row],[Spalte2]])</f>
        <v>11.4</v>
      </c>
      <c r="C127" s="41">
        <f>ROW()-ROW(Prüfkriterien_11[[#Headers],[Spalte3]])</f>
        <v>4</v>
      </c>
      <c r="D127" s="41">
        <f>(Prüfkriterien_11[Spalte2]+110)/10</f>
        <v>11.4</v>
      </c>
      <c r="E127" s="28"/>
      <c r="F127" s="29"/>
      <c r="G127" s="29"/>
      <c r="H127" s="30"/>
      <c r="I127" s="30"/>
      <c r="J127" s="30"/>
      <c r="K127" s="30"/>
      <c r="L127" s="30"/>
      <c r="M127" s="31"/>
    </row>
    <row r="128" spans="2:13" s="43" customFormat="1" hidden="1" x14ac:dyDescent="0.2">
      <c r="B128" s="47" t="str">
        <f>CONCATENATE("11.",Prüfkriterien_11[[#This Row],[Spalte2]])</f>
        <v>11.5</v>
      </c>
      <c r="C128" s="48">
        <f>ROW()-ROW(Prüfkriterien_11[[#Headers],[Spalte3]])</f>
        <v>5</v>
      </c>
      <c r="D128" s="48">
        <f>(Prüfkriterien_11[Spalte2]+110)/10</f>
        <v>11.5</v>
      </c>
      <c r="E128" s="49"/>
      <c r="F128" s="50"/>
      <c r="G128" s="50"/>
      <c r="H128" s="51"/>
      <c r="I128" s="51"/>
      <c r="J128" s="51"/>
      <c r="K128" s="51"/>
      <c r="L128" s="51"/>
      <c r="M128" s="52"/>
    </row>
    <row r="129" ht="6.75" customHeight="1" x14ac:dyDescent="0.2"/>
  </sheetData>
  <sheetProtection formatCells="0" formatRows="0" insertRows="0" deleteRows="0"/>
  <mergeCells count="22">
    <mergeCell ref="B52:M52"/>
    <mergeCell ref="B2:M2"/>
    <mergeCell ref="B5:M5"/>
    <mergeCell ref="B8:M8"/>
    <mergeCell ref="B33:M33"/>
    <mergeCell ref="B40:M40"/>
    <mergeCell ref="C4:K4"/>
    <mergeCell ref="B6:B7"/>
    <mergeCell ref="C6:C7"/>
    <mergeCell ref="E6:E7"/>
    <mergeCell ref="F6:F7"/>
    <mergeCell ref="G6:G7"/>
    <mergeCell ref="H6:L6"/>
    <mergeCell ref="M6:M7"/>
    <mergeCell ref="D6:D7"/>
    <mergeCell ref="B3:M3"/>
    <mergeCell ref="B122:M122"/>
    <mergeCell ref="B74:M74"/>
    <mergeCell ref="B91:M91"/>
    <mergeCell ref="B101:M101"/>
    <mergeCell ref="B112:M112"/>
    <mergeCell ref="B115:M115"/>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2022.1&amp;C&amp;G&amp;R
&amp;"Arial,Standard"&amp;8&amp;P von &amp;N</oddFooter>
  </headerFooter>
  <rowBreaks count="1" manualBreakCount="1">
    <brk id="90" max="13" man="1"/>
  </rowBreaks>
  <ignoredErrors>
    <ignoredError sqref="H10" listDataValidation="1"/>
  </ignoredErrors>
  <legacyDrawingHF r:id="rId2"/>
  <tableParts count="10">
    <tablePart r:id="rId3"/>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containsText" priority="22" operator="containsText" id="{5E95DCB8-8D9B-43CB-9F0E-367D7B8C392E}">
            <xm:f>NOT(ISERROR(SEARCH("grau",H34)))</xm:f>
            <xm:f>"grau"</xm:f>
            <x14:dxf>
              <font>
                <color rgb="FF808080"/>
              </font>
              <fill>
                <patternFill>
                  <bgColor rgb="FF808080"/>
                </patternFill>
              </fill>
            </x14:dxf>
          </x14:cfRule>
          <xm:sqref>H41:L41 H34:L34 H53:L53 L42:L51 H76:L90</xm:sqref>
        </x14:conditionalFormatting>
        <x14:conditionalFormatting xmlns:xm="http://schemas.microsoft.com/office/excel/2006/main">
          <x14:cfRule type="containsText" priority="17" operator="containsText" id="{3EA6EFDB-E455-4F38-A982-1E38324F0343}">
            <xm:f>NOT(ISERROR(SEARCH("grau",H75)))</xm:f>
            <xm:f>"grau"</xm:f>
            <x14:dxf>
              <font>
                <color rgb="FF808080"/>
              </font>
              <fill>
                <patternFill>
                  <bgColor rgb="FF808080"/>
                </patternFill>
              </fill>
            </x14:dxf>
          </x14:cfRule>
          <xm:sqref>H75:L75</xm:sqref>
        </x14:conditionalFormatting>
        <x14:conditionalFormatting xmlns:xm="http://schemas.microsoft.com/office/excel/2006/main">
          <x14:cfRule type="containsText" priority="16" operator="containsText" id="{5BEAB68E-34A9-4110-B056-50320AFBCCB0}">
            <xm:f>NOT(ISERROR(SEARCH("grau",H92)))</xm:f>
            <xm:f>"grau"</xm:f>
            <x14:dxf>
              <font>
                <color rgb="FF808080"/>
              </font>
              <fill>
                <patternFill>
                  <bgColor rgb="FF808080"/>
                </patternFill>
              </fill>
            </x14:dxf>
          </x14:cfRule>
          <xm:sqref>H92:L92</xm:sqref>
        </x14:conditionalFormatting>
        <x14:conditionalFormatting xmlns:xm="http://schemas.microsoft.com/office/excel/2006/main">
          <x14:cfRule type="containsText" priority="15" operator="containsText" id="{CF7EDDB7-2157-4E54-80CC-AC6AB6FBA5CD}">
            <xm:f>NOT(ISERROR(SEARCH("grau",H102)))</xm:f>
            <xm:f>"grau"</xm:f>
            <x14:dxf>
              <font>
                <color rgb="FF808080"/>
              </font>
              <fill>
                <patternFill>
                  <bgColor rgb="FF808080"/>
                </patternFill>
              </fill>
            </x14:dxf>
          </x14:cfRule>
          <xm:sqref>H102:L102</xm:sqref>
        </x14:conditionalFormatting>
        <x14:conditionalFormatting xmlns:xm="http://schemas.microsoft.com/office/excel/2006/main">
          <x14:cfRule type="containsText" priority="14" operator="containsText" id="{A15A7D79-1345-4D48-A805-61E375A492E8}">
            <xm:f>NOT(ISERROR(SEARCH("grau",H113)))</xm:f>
            <xm:f>"grau"</xm:f>
            <x14:dxf>
              <font>
                <color rgb="FF808080"/>
              </font>
              <fill>
                <patternFill>
                  <bgColor rgb="FF808080"/>
                </patternFill>
              </fill>
            </x14:dxf>
          </x14:cfRule>
          <xm:sqref>H113:L114</xm:sqref>
        </x14:conditionalFormatting>
        <x14:conditionalFormatting xmlns:xm="http://schemas.microsoft.com/office/excel/2006/main">
          <x14:cfRule type="containsText" priority="13" operator="containsText" id="{24D64CB9-06C8-4AB6-96E9-068B2C93B725}">
            <xm:f>NOT(ISERROR(SEARCH("grau",H116)))</xm:f>
            <xm:f>"grau"</xm:f>
            <x14:dxf>
              <font>
                <color rgb="FF808080"/>
              </font>
              <fill>
                <patternFill>
                  <bgColor rgb="FF808080"/>
                </patternFill>
              </fill>
            </x14:dxf>
          </x14:cfRule>
          <xm:sqref>H116:L121</xm:sqref>
        </x14:conditionalFormatting>
        <x14:conditionalFormatting xmlns:xm="http://schemas.microsoft.com/office/excel/2006/main">
          <x14:cfRule type="containsText" priority="12" operator="containsText" id="{04852FE4-12C5-447A-9DDA-1F52D59ECA2D}">
            <xm:f>NOT(ISERROR(SEARCH("grau",H123)))</xm:f>
            <xm:f>"grau"</xm:f>
            <x14:dxf>
              <font>
                <color rgb="FF808080"/>
              </font>
              <fill>
                <patternFill>
                  <bgColor rgb="FF808080"/>
                </patternFill>
              </fill>
            </x14:dxf>
          </x14:cfRule>
          <xm:sqref>H123:L128</xm:sqref>
        </x14:conditionalFormatting>
        <x14:conditionalFormatting xmlns:xm="http://schemas.microsoft.com/office/excel/2006/main">
          <x14:cfRule type="containsText" priority="11" operator="containsText" id="{F29C2103-E038-4D90-AAEA-68A5E6F7A931}">
            <xm:f>NOT(ISERROR(SEARCH("grau",H10)))</xm:f>
            <xm:f>"grau"</xm:f>
            <x14:dxf>
              <font>
                <strike val="0"/>
                <color rgb="FF808080"/>
              </font>
              <fill>
                <patternFill>
                  <bgColor rgb="FF808080"/>
                </patternFill>
              </fill>
            </x14:dxf>
          </x14:cfRule>
          <xm:sqref>H10:L32 K109:L109 H110:L110</xm:sqref>
        </x14:conditionalFormatting>
        <x14:conditionalFormatting xmlns:xm="http://schemas.microsoft.com/office/excel/2006/main">
          <x14:cfRule type="containsText" priority="10" operator="containsText" id="{110B47C5-2729-48FF-9E89-73FB53D64C63}">
            <xm:f>NOT(ISERROR(SEARCH("grau",H35)))</xm:f>
            <xm:f>"grau"</xm:f>
            <x14:dxf>
              <font>
                <color rgb="FF808080"/>
              </font>
              <fill>
                <patternFill>
                  <bgColor rgb="FF808080"/>
                </patternFill>
              </fill>
            </x14:dxf>
          </x14:cfRule>
          <xm:sqref>H35:L39</xm:sqref>
        </x14:conditionalFormatting>
        <x14:conditionalFormatting xmlns:xm="http://schemas.microsoft.com/office/excel/2006/main">
          <x14:cfRule type="containsText" priority="9" operator="containsText" id="{9AF2A847-BE91-4EFD-BC31-82B1F586260A}">
            <xm:f>NOT(ISERROR(SEARCH("grau",H42)))</xm:f>
            <xm:f>"grau"</xm:f>
            <x14:dxf>
              <font>
                <color rgb="FF808080"/>
              </font>
              <fill>
                <patternFill>
                  <bgColor rgb="FF808080"/>
                </patternFill>
              </fill>
            </x14:dxf>
          </x14:cfRule>
          <xm:sqref>H42:K51</xm:sqref>
        </x14:conditionalFormatting>
        <x14:conditionalFormatting xmlns:xm="http://schemas.microsoft.com/office/excel/2006/main">
          <x14:cfRule type="containsText" priority="8" operator="containsText" id="{81540335-4D04-490B-83B4-0ADB41B80E70}">
            <xm:f>NOT(ISERROR(SEARCH("grau",H54)))</xm:f>
            <xm:f>"grau"</xm:f>
            <x14:dxf>
              <font>
                <color rgb="FF808080"/>
              </font>
              <fill>
                <patternFill>
                  <bgColor rgb="FF808080"/>
                </patternFill>
              </fill>
            </x14:dxf>
          </x14:cfRule>
          <xm:sqref>H54:L73</xm:sqref>
        </x14:conditionalFormatting>
        <x14:conditionalFormatting xmlns:xm="http://schemas.microsoft.com/office/excel/2006/main">
          <x14:cfRule type="containsText" priority="5" operator="containsText" id="{A5F22AF2-5B4D-4981-BF78-FCB7EB2F24E3}">
            <xm:f>NOT(ISERROR(SEARCH("grau",H93)))</xm:f>
            <xm:f>"grau"</xm:f>
            <x14:dxf>
              <font>
                <color rgb="FF808080"/>
              </font>
              <fill>
                <patternFill>
                  <bgColor rgb="FF808080"/>
                </patternFill>
              </fill>
            </x14:dxf>
          </x14:cfRule>
          <xm:sqref>H93:L100</xm:sqref>
        </x14:conditionalFormatting>
        <x14:conditionalFormatting xmlns:xm="http://schemas.microsoft.com/office/excel/2006/main">
          <x14:cfRule type="containsText" priority="4" operator="containsText" id="{29EE7E7E-CE37-4BF9-AEA1-53AA36195C8D}">
            <xm:f>NOT(ISERROR(SEARCH("grau",H103)))</xm:f>
            <xm:f>"grau"</xm:f>
            <x14:dxf>
              <font>
                <strike val="0"/>
                <color rgb="FF808080"/>
              </font>
              <fill>
                <patternFill>
                  <bgColor rgb="FF808080"/>
                </patternFill>
              </fill>
            </x14:dxf>
          </x14:cfRule>
          <xm:sqref>H103:L108</xm:sqref>
        </x14:conditionalFormatting>
        <x14:conditionalFormatting xmlns:xm="http://schemas.microsoft.com/office/excel/2006/main">
          <x14:cfRule type="containsText" priority="2" operator="containsText" id="{F988B62E-0283-4AEA-8B94-DCFBAF88BBA2}">
            <xm:f>NOT(ISERROR(SEARCH("grau",H109)))</xm:f>
            <xm:f>"grau"</xm:f>
            <x14:dxf>
              <font>
                <color rgb="FF808080"/>
              </font>
              <fill>
                <patternFill>
                  <bgColor rgb="FF808080"/>
                </patternFill>
              </fill>
            </x14:dxf>
          </x14:cfRule>
          <xm:sqref>H109:J109</xm:sqref>
        </x14:conditionalFormatting>
        <x14:conditionalFormatting xmlns:xm="http://schemas.microsoft.com/office/excel/2006/main">
          <x14:cfRule type="containsText" priority="1" operator="containsText" id="{1465A0BE-DB17-4ECC-8393-DF0948223AEA}">
            <xm:f>NOT(ISERROR(SEARCH("grau",H111)))</xm:f>
            <xm:f>"grau"</xm:f>
            <x14:dxf>
              <font>
                <strike val="0"/>
                <color rgb="FF808080"/>
              </font>
              <fill>
                <patternFill>
                  <bgColor rgb="FF808080"/>
                </patternFill>
              </fill>
            </x14:dxf>
          </x14:cfRule>
          <xm:sqref>H111:L111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H9:L32 H34:L39 H41:L51 H53:L73 H92:L100 H113:L114 H116:L121 H123:L128 H75:L90 H102:L111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92" t="s">
        <v>70</v>
      </c>
      <c r="C2" s="192"/>
    </row>
    <row r="3" spans="2:5" ht="7.9" customHeight="1" x14ac:dyDescent="0.25">
      <c r="B3" s="8"/>
      <c r="C3" s="8"/>
    </row>
    <row r="4" spans="2:5" ht="55.9" customHeight="1" x14ac:dyDescent="0.25">
      <c r="B4" s="193" t="s">
        <v>41</v>
      </c>
      <c r="C4" s="193"/>
    </row>
    <row r="5" spans="2:5" ht="7.9" customHeight="1" x14ac:dyDescent="0.2">
      <c r="B5" s="9"/>
      <c r="C5" s="9"/>
    </row>
    <row r="6" spans="2:5" s="10" customFormat="1" ht="25.9" customHeight="1" x14ac:dyDescent="0.25">
      <c r="B6" s="64" t="s">
        <v>56</v>
      </c>
      <c r="C6" s="45" t="s">
        <v>73</v>
      </c>
    </row>
    <row r="7" spans="2:5" s="10" customFormat="1" ht="25.9" customHeight="1" x14ac:dyDescent="0.25">
      <c r="B7" s="64" t="s">
        <v>71</v>
      </c>
      <c r="C7" s="45" t="s">
        <v>74</v>
      </c>
    </row>
    <row r="8" spans="2:5" s="10" customFormat="1" ht="25.9" customHeight="1" x14ac:dyDescent="0.25">
      <c r="B8" s="63" t="s">
        <v>69</v>
      </c>
      <c r="C8" s="46" t="s">
        <v>80</v>
      </c>
    </row>
    <row r="9" spans="2:5" s="10" customFormat="1" ht="25.9" customHeight="1" x14ac:dyDescent="0.25">
      <c r="B9" s="54" t="s">
        <v>57</v>
      </c>
      <c r="C9" s="12" t="s">
        <v>15</v>
      </c>
    </row>
    <row r="10" spans="2:5" s="10" customFormat="1" ht="25.9" customHeight="1" x14ac:dyDescent="0.25">
      <c r="B10" s="11"/>
      <c r="C10" s="73"/>
      <c r="E10" s="65" t="s">
        <v>72</v>
      </c>
    </row>
    <row r="11" spans="2:5" s="10" customFormat="1" ht="25.9" customHeight="1" x14ac:dyDescent="0.25">
      <c r="B11" s="11"/>
      <c r="C11" s="72" t="s">
        <v>39</v>
      </c>
    </row>
    <row r="12" spans="2:5" s="10" customFormat="1" ht="25.9" customHeight="1" x14ac:dyDescent="0.25">
      <c r="B12" s="54" t="s">
        <v>58</v>
      </c>
      <c r="C12" s="67" t="s">
        <v>27</v>
      </c>
    </row>
    <row r="13" spans="2:5" s="10" customFormat="1" ht="25.9" customHeight="1" x14ac:dyDescent="0.25">
      <c r="B13" s="11"/>
      <c r="C13" s="67" t="s">
        <v>28</v>
      </c>
    </row>
    <row r="14" spans="2:5" s="10" customFormat="1" ht="25.9" customHeight="1" x14ac:dyDescent="0.25">
      <c r="B14" s="11"/>
      <c r="C14" s="67"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CL_Milchkühe_P_2021</dc:title>
  <dc:creator/>
  <cp:lastModifiedBy/>
  <dcterms:created xsi:type="dcterms:W3CDTF">2006-09-16T00:00:00Z</dcterms:created>
  <dcterms:modified xsi:type="dcterms:W3CDTF">2022-02-25T13:42:40Z</dcterms:modified>
</cp:coreProperties>
</file>