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Checkliste!$A$1:$N$143</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B2" i="1" l="1"/>
  <c r="B2" i="2"/>
  <c r="B2" i="7"/>
  <c r="C128" i="7"/>
  <c r="B128" i="7" s="1"/>
  <c r="D128" i="7" l="1"/>
  <c r="C129" i="7"/>
  <c r="B129" i="7" s="1"/>
  <c r="D129" i="7" l="1"/>
  <c r="C37" i="7"/>
  <c r="B37" i="7" s="1"/>
  <c r="C74" i="7"/>
  <c r="B74" i="7" s="1"/>
  <c r="C121" i="7"/>
  <c r="B121" i="7" s="1"/>
  <c r="C65" i="7"/>
  <c r="D65" i="7" s="1"/>
  <c r="C64" i="7"/>
  <c r="D64" i="7" s="1"/>
  <c r="D37" i="7" l="1"/>
  <c r="D74" i="7"/>
  <c r="D121" i="7"/>
  <c r="B65" i="7"/>
  <c r="B64" i="7"/>
  <c r="C62" i="7"/>
  <c r="D62" i="7" s="1"/>
  <c r="C61" i="7"/>
  <c r="B61" i="7" s="1"/>
  <c r="C63" i="7"/>
  <c r="B63" i="7" s="1"/>
  <c r="B62" i="7" l="1"/>
  <c r="D61" i="7"/>
  <c r="D63" i="7"/>
  <c r="C112" i="7"/>
  <c r="B112" i="7" s="1"/>
  <c r="C113" i="7"/>
  <c r="B113" i="7" s="1"/>
  <c r="C110" i="7"/>
  <c r="B110" i="7" s="1"/>
  <c r="C111" i="7"/>
  <c r="B111" i="7" s="1"/>
  <c r="C114" i="7"/>
  <c r="B114" i="7" s="1"/>
  <c r="C107" i="7"/>
  <c r="B107" i="7" s="1"/>
  <c r="C80" i="7"/>
  <c r="B80" i="7" s="1"/>
  <c r="C79" i="7"/>
  <c r="B79" i="7" s="1"/>
  <c r="C78" i="7"/>
  <c r="B78" i="7" s="1"/>
  <c r="C77" i="7"/>
  <c r="B77" i="7" s="1"/>
  <c r="C76" i="7"/>
  <c r="B76" i="7" s="1"/>
  <c r="C75" i="7"/>
  <c r="B75" i="7" s="1"/>
  <c r="C84" i="7"/>
  <c r="B84" i="7" s="1"/>
  <c r="C82" i="7"/>
  <c r="B82" i="7" s="1"/>
  <c r="C81" i="7"/>
  <c r="B81" i="7" s="1"/>
  <c r="C83" i="7"/>
  <c r="B83" i="7" s="1"/>
  <c r="D113" i="7" l="1"/>
  <c r="D112" i="7"/>
  <c r="D110" i="7"/>
  <c r="D111" i="7"/>
  <c r="D114" i="7"/>
  <c r="D107" i="7"/>
  <c r="D81" i="7"/>
  <c r="D80" i="7"/>
  <c r="D75" i="7"/>
  <c r="D79" i="7"/>
  <c r="D78" i="7"/>
  <c r="D84" i="7"/>
  <c r="D77" i="7"/>
  <c r="D76" i="7"/>
  <c r="D83" i="7"/>
  <c r="D82" i="7"/>
  <c r="C70" i="7"/>
  <c r="B70" i="7" s="1"/>
  <c r="C69" i="7"/>
  <c r="B69" i="7" s="1"/>
  <c r="D69" i="7" l="1"/>
  <c r="D70" i="7"/>
  <c r="C56" i="7"/>
  <c r="B56" i="7" s="1"/>
  <c r="C55" i="7"/>
  <c r="B55" i="7" s="1"/>
  <c r="C57" i="7"/>
  <c r="B57" i="7" s="1"/>
  <c r="C48" i="7"/>
  <c r="B48" i="7" s="1"/>
  <c r="C86" i="7"/>
  <c r="B86" i="7" s="1"/>
  <c r="C71" i="7"/>
  <c r="B71" i="7" s="1"/>
  <c r="D57" i="7" l="1"/>
  <c r="D56" i="7"/>
  <c r="D48" i="7"/>
  <c r="D55" i="7"/>
  <c r="D86" i="7"/>
  <c r="D71" i="7"/>
  <c r="C95" i="7"/>
  <c r="B95" i="7" s="1"/>
  <c r="C41" i="7"/>
  <c r="B41" i="7" s="1"/>
  <c r="C36" i="7"/>
  <c r="B36" i="7" s="1"/>
  <c r="C11" i="7"/>
  <c r="D11" i="7" s="1"/>
  <c r="D95" i="7" l="1"/>
  <c r="D36" i="7"/>
  <c r="D41" i="7"/>
  <c r="B11" i="7"/>
  <c r="C119" i="7" l="1"/>
  <c r="B119" i="7" s="1"/>
  <c r="C118" i="7"/>
  <c r="B118" i="7" s="1"/>
  <c r="C58" i="7"/>
  <c r="B58" i="7" s="1"/>
  <c r="C59" i="7"/>
  <c r="B59" i="7" s="1"/>
  <c r="C60" i="7"/>
  <c r="B60" i="7" s="1"/>
  <c r="D119" i="7" l="1"/>
  <c r="D118" i="7"/>
  <c r="D59" i="7"/>
  <c r="D58" i="7"/>
  <c r="D60" i="7"/>
  <c r="C40" i="7"/>
  <c r="B40" i="7" s="1"/>
  <c r="C39" i="7"/>
  <c r="B39" i="7" s="1"/>
  <c r="C38" i="7"/>
  <c r="D38" i="7" s="1"/>
  <c r="C35" i="7"/>
  <c r="B35" i="7" s="1"/>
  <c r="C123" i="7"/>
  <c r="B123" i="7" s="1"/>
  <c r="C122" i="7"/>
  <c r="B122" i="7" s="1"/>
  <c r="C125" i="7"/>
  <c r="B125" i="7" s="1"/>
  <c r="C124" i="7"/>
  <c r="B124" i="7" s="1"/>
  <c r="C34" i="7"/>
  <c r="B34" i="7" s="1"/>
  <c r="C33" i="7"/>
  <c r="B33" i="7" s="1"/>
  <c r="C30" i="7"/>
  <c r="B30" i="7" s="1"/>
  <c r="C31" i="7"/>
  <c r="B31" i="7" s="1"/>
  <c r="C32" i="7"/>
  <c r="B32" i="7" s="1"/>
  <c r="D123" i="7" l="1"/>
  <c r="B38" i="7"/>
  <c r="D40" i="7"/>
  <c r="D125" i="7"/>
  <c r="D39" i="7"/>
  <c r="D35" i="7"/>
  <c r="D122" i="7"/>
  <c r="D124" i="7"/>
  <c r="D34" i="7"/>
  <c r="D33" i="7"/>
  <c r="D30" i="7"/>
  <c r="D31" i="7"/>
  <c r="D32" i="7"/>
  <c r="C29" i="7"/>
  <c r="B29" i="7" s="1"/>
  <c r="C28" i="7"/>
  <c r="B28" i="7" s="1"/>
  <c r="C100" i="7"/>
  <c r="B100" i="7" s="1"/>
  <c r="C98" i="7"/>
  <c r="B98" i="7" s="1"/>
  <c r="C96" i="7"/>
  <c r="B96" i="7" s="1"/>
  <c r="C97" i="7"/>
  <c r="B97" i="7" s="1"/>
  <c r="C94" i="7"/>
  <c r="B94" i="7" s="1"/>
  <c r="C93" i="7"/>
  <c r="D93" i="7" s="1"/>
  <c r="C99" i="7"/>
  <c r="B99" i="7" s="1"/>
  <c r="C85" i="7"/>
  <c r="B85" i="7" s="1"/>
  <c r="C27" i="7"/>
  <c r="B27" i="7" s="1"/>
  <c r="C26" i="7"/>
  <c r="B26" i="7" s="1"/>
  <c r="C25" i="7"/>
  <c r="B25" i="7" s="1"/>
  <c r="C92" i="7"/>
  <c r="B92" i="7" s="1"/>
  <c r="C91" i="7"/>
  <c r="B91" i="7" s="1"/>
  <c r="C89" i="7"/>
  <c r="B89" i="7" s="1"/>
  <c r="C90" i="7"/>
  <c r="B90" i="7" s="1"/>
  <c r="C101" i="7"/>
  <c r="B101" i="7" s="1"/>
  <c r="C20" i="7"/>
  <c r="B20" i="7" s="1"/>
  <c r="C21" i="7"/>
  <c r="B21" i="7" s="1"/>
  <c r="C13" i="7"/>
  <c r="B13" i="7" s="1"/>
  <c r="C12" i="7"/>
  <c r="B12" i="7" s="1"/>
  <c r="C17" i="7"/>
  <c r="B17" i="7" s="1"/>
  <c r="C18" i="7"/>
  <c r="B18" i="7" s="1"/>
  <c r="C19" i="7"/>
  <c r="B19" i="7" s="1"/>
  <c r="D28" i="7" l="1"/>
  <c r="D29" i="7"/>
  <c r="D100" i="7"/>
  <c r="D98" i="7"/>
  <c r="D96" i="7"/>
  <c r="D97" i="7"/>
  <c r="D27" i="7"/>
  <c r="B93" i="7"/>
  <c r="D94" i="7"/>
  <c r="D99" i="7"/>
  <c r="D85" i="7"/>
  <c r="D26" i="7"/>
  <c r="D25" i="7"/>
  <c r="D92" i="7"/>
  <c r="D91" i="7"/>
  <c r="D89" i="7"/>
  <c r="D90" i="7"/>
  <c r="D101" i="7"/>
  <c r="D21" i="7"/>
  <c r="D20" i="7"/>
  <c r="D13" i="7"/>
  <c r="D17" i="7"/>
  <c r="D12" i="7"/>
  <c r="D19" i="7"/>
  <c r="D18" i="7"/>
  <c r="C22" i="7"/>
  <c r="B22" i="7" s="1"/>
  <c r="C23" i="7"/>
  <c r="B23" i="7" s="1"/>
  <c r="C16" i="7"/>
  <c r="D16" i="7" s="1"/>
  <c r="D22" i="7" l="1"/>
  <c r="D23" i="7"/>
  <c r="B16" i="7"/>
  <c r="C15" i="7" l="1"/>
  <c r="D15" i="7" s="1"/>
  <c r="C132" i="7"/>
  <c r="D132" i="7" s="1"/>
  <c r="C130" i="7"/>
  <c r="B130" i="7" s="1"/>
  <c r="C127" i="7"/>
  <c r="C126" i="7"/>
  <c r="C120" i="7"/>
  <c r="B120" i="7" s="1"/>
  <c r="C115" i="7"/>
  <c r="C109" i="7"/>
  <c r="C108" i="7"/>
  <c r="C106" i="7"/>
  <c r="B106" i="7" s="1"/>
  <c r="D127" i="7" l="1"/>
  <c r="B127" i="7"/>
  <c r="D115" i="7"/>
  <c r="B115" i="7"/>
  <c r="D108" i="7"/>
  <c r="B108" i="7"/>
  <c r="D109" i="7"/>
  <c r="B109" i="7"/>
  <c r="D126" i="7"/>
  <c r="B126" i="7"/>
  <c r="B132" i="7"/>
  <c r="B15" i="7"/>
  <c r="D106" i="7"/>
  <c r="D130" i="7"/>
  <c r="D120" i="7"/>
  <c r="C103" i="7" l="1"/>
  <c r="D103" i="7" s="1"/>
  <c r="C88" i="7"/>
  <c r="D88" i="7" s="1"/>
  <c r="C73" i="7"/>
  <c r="D73" i="7" s="1"/>
  <c r="C87" i="7"/>
  <c r="D87" i="7" s="1"/>
  <c r="C66" i="7"/>
  <c r="B66" i="7" s="1"/>
  <c r="C54" i="7"/>
  <c r="D54" i="7" s="1"/>
  <c r="C53" i="7"/>
  <c r="D53" i="7" s="1"/>
  <c r="C47" i="7"/>
  <c r="D47" i="7" s="1"/>
  <c r="C49" i="7"/>
  <c r="B49" i="7" s="1"/>
  <c r="C46" i="7"/>
  <c r="D46" i="7" s="1"/>
  <c r="C45" i="7"/>
  <c r="B45" i="7" s="1"/>
  <c r="B103" i="7" l="1"/>
  <c r="B88" i="7"/>
  <c r="B73" i="7"/>
  <c r="B87" i="7"/>
  <c r="D66" i="7"/>
  <c r="B54" i="7"/>
  <c r="B53" i="7"/>
  <c r="B47" i="7"/>
  <c r="B46" i="7"/>
  <c r="D49" i="7"/>
  <c r="D45" i="7"/>
  <c r="C52" i="7" l="1"/>
  <c r="C44" i="7"/>
  <c r="C72" i="7"/>
  <c r="C24" i="7"/>
  <c r="C10" i="7"/>
  <c r="C14" i="7"/>
  <c r="D52" i="7" l="1"/>
  <c r="B52" i="7"/>
  <c r="D72" i="7"/>
  <c r="B72" i="7"/>
  <c r="D10" i="7"/>
  <c r="B10" i="7"/>
  <c r="D44" i="7"/>
  <c r="B44" i="7"/>
  <c r="D24" i="7"/>
  <c r="B24" i="7"/>
  <c r="D14" i="7"/>
  <c r="B14" i="7"/>
</calcChain>
</file>

<file path=xl/sharedStrings.xml><?xml version="1.0" encoding="utf-8"?>
<sst xmlns="http://schemas.openxmlformats.org/spreadsheetml/2006/main" count="529" uniqueCount="345">
  <si>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</si>
  <si>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</si>
  <si>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</si>
  <si>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</si>
  <si>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</si>
  <si>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</si>
  <si>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</si>
  <si>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</si>
  <si>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</si>
  <si>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</si>
  <si>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</si>
  <si>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</si>
  <si>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</si>
  <si>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</si>
  <si>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</si>
  <si>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</si>
  <si>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</si>
  <si>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</si>
  <si>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</si>
  <si>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</si>
  <si>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</si>
  <si>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</si>
  <si>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</si>
  <si>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</si>
  <si>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</si>
  <si>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</si>
  <si>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</si>
  <si>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</si>
  <si>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</si>
  <si>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</si>
  <si>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</si>
  <si>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</si>
  <si>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</si>
  <si>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</si>
  <si>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</si>
  <si>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</si>
  <si>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</si>
  <si>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</si>
  <si>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</si>
  <si>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</si>
  <si>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</si>
  <si>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</si>
  <si>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</si>
  <si>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</si>
  <si>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</si>
  <si>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</si>
  <si>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</si>
  <si>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</si>
  <si>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</si>
  <si>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</si>
  <si>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</si>
  <si>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</si>
  <si>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</si>
  <si>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</si>
  <si>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</si>
  <si>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</si>
  <si>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</si>
  <si>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</si>
  <si>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</si>
  <si>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</si>
  <si>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</si>
  <si>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</si>
  <si>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</si>
  <si>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</si>
  <si>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</si>
  <si>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</si>
  <si>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</si>
  <si>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</si>
  <si>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</si>
  <si>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</si>
  <si>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</si>
  <si>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</si>
  <si>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</si>
  <si>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</si>
  <si>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</si>
  <si>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</si>
  <si>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</si>
  <si>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</si>
  <si>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</si>
  <si>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</si>
  <si>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t>Milchkühe</t>
  </si>
  <si>
    <t>2. Dokumentenprüfung - Spezieller Teil: Eingriffe an Tieren</t>
  </si>
  <si>
    <t>4.Physische Prüfung im Stall - Haltung der Tiere</t>
  </si>
  <si>
    <t>3. Dokumentenprüfung- Spezieller Teil: Tierbezogene Kriterien</t>
  </si>
  <si>
    <t>Weisen die Tiere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</si>
  <si>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</si>
  <si>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Werden bei Störungen des Allgemeinbefindens der Tiere wirksame Gegenmaßnahmen ergriffen und werden diese protokolliert?</t>
  </si>
  <si>
    <t>Protokolle des Tierhalters mit den aufgeführten Gegenmaßnahmen, die durchgeführt wurden, prüfen sowie die Dokumentation über Entwicklung der Situation.</t>
  </si>
  <si>
    <t>2.7</t>
  </si>
  <si>
    <t>Werden die Anforderungen bezüglich der Meldepflicht erfüllt?</t>
  </si>
  <si>
    <t>2.10</t>
  </si>
  <si>
    <r>
      <t>Meldung von Zertifikatsentzügen / melde- u./o. anzeigepflichtigen Tierkrankheiten und damit zusammenhängende behördliche Anordnungen / Veränderungen am o. auf dem Betrieb / Sabotage / Einbrüchen an den DTSchB .</t>
    </r>
    <r>
      <rPr>
        <b/>
        <sz val="10"/>
        <rFont val="Arial"/>
        <family val="2"/>
      </rPr>
      <t xml:space="preserve"> Erstaudit = n.a</t>
    </r>
    <r>
      <rPr>
        <sz val="10"/>
        <rFont val="Arial"/>
        <family val="2"/>
      </rPr>
      <t>.</t>
    </r>
  </si>
  <si>
    <t>Erfolgt mindestens alle 12 Monate eine dokumentierte Eigenkontrolle?</t>
  </si>
  <si>
    <t>Wurden festgelegte Korrekturmaßnahmen aus der Eigenkontrolle fristgerecht umgesetzt und dokumentiert?</t>
  </si>
  <si>
    <t>Werden die Vorgaben zur Dokumentation der täglichen Tier- und Stallkontrolle eingehalten?</t>
  </si>
  <si>
    <t>Festgestellte Abweichungen (z.B. gesperrter Laufhof, defekte Liegebox usw.) sind tagesaktuell zu dokumentieren (z.B. Herdensoftware oder handschriftlich).
Erstaudit = n.a.</t>
  </si>
  <si>
    <t>2.1</t>
  </si>
  <si>
    <t>Werden die Vorgaben zur Parallelhaltung eingehalten?</t>
  </si>
  <si>
    <t>Werden die Vorgaben zur Warenstromkontrolle eingehalten?</t>
  </si>
  <si>
    <r>
      <t xml:space="preserve">Dokumente für eine Berechnung des Warenflusses auf dem Betrieb liegen im Original zur Einsicht vor (Zu- und Verkaufsbelege, Verlustzahlen, Lieferscheine und Schlachtabrechnungen). Prüfung auf Plausibilität.
</t>
    </r>
    <r>
      <rPr>
        <b/>
        <sz val="10"/>
        <color theme="1"/>
        <rFont val="Arial"/>
        <family val="2"/>
      </rPr>
      <t xml:space="preserve">Erstaudit = n.a. </t>
    </r>
  </si>
  <si>
    <t>Hat der Betriebsleiter bzw. die für die Tierhaltung verantwortliche Person die nötige Sachkunde?</t>
  </si>
  <si>
    <t>Sachkunde entsprechend der Richtlinie Milchkühe 2023, Kapitel 2.4</t>
  </si>
  <si>
    <t>Hat der Betriebsleiter bzw. die auf dem Betrieb hauptverantwortliche Person an einer Fortbildung teilgenommen?</t>
  </si>
  <si>
    <r>
      <t xml:space="preserve">Alle 12 Monate ist eine Eigenkontrolle durchzuführen, die alle TSL-Anforderungen der jeweiligen Bereiche umfasst.
</t>
    </r>
    <r>
      <rPr>
        <b/>
        <sz val="10"/>
        <color theme="1"/>
        <rFont val="Arial"/>
        <family val="2"/>
      </rPr>
      <t xml:space="preserve">Erstaudit = n.a. </t>
    </r>
  </si>
  <si>
    <t>Sind für Abweichungen, die in der Eigenkontrolle festgestellt wurden, Korrekturmaßnahmen sowie Fristen schriftlich festgelegt?</t>
  </si>
  <si>
    <r>
      <t xml:space="preserve">Verpflichtung  alle zwei Kalenderjahre an einer Fortbildung mit den Themenbereichen Tierverhalten, Tierschutz und/oder Tierhaltung von Milchkühen teilzunehmen.
E-Learning Module werden anerkannt, wenn sie mind. 2 Stunden dauern.
</t>
    </r>
    <r>
      <rPr>
        <b/>
        <sz val="10"/>
        <color theme="1"/>
        <rFont val="Arial"/>
        <family val="2"/>
      </rPr>
      <t>Erstaudit = n.a</t>
    </r>
    <r>
      <rPr>
        <sz val="10"/>
        <color theme="1"/>
        <rFont val="Arial"/>
        <family val="2"/>
      </rPr>
      <t xml:space="preserve">. </t>
    </r>
  </si>
  <si>
    <t>Wird die weibliche Nachzucht (hochtragende Färsen) mindestens 3 Monate vor dem errechneten Kalbetermin GVO-frei gefüttert?</t>
  </si>
  <si>
    <t xml:space="preserve">Werden die Kühe (in allen Laktationsstadien) GVO-frei gefüttert? </t>
  </si>
  <si>
    <r>
      <t xml:space="preserve">Prüfung der Lieferscheine aller gelieferten Futtermittel sowie des verwendeten Saatguts.Liegt ein VLOG-Zertifikat vor, kann auf die Prüfung der Lieferscheine verzichtet werden.
Fütterung mit GVO haltigen Futtermitteln = </t>
    </r>
    <r>
      <rPr>
        <b/>
        <sz val="10"/>
        <color theme="1"/>
        <rFont val="Arial"/>
        <family val="2"/>
      </rPr>
      <t>K.O.</t>
    </r>
  </si>
  <si>
    <t>Die genauen Angaben zu der Anzahl der Fressplätze je Gruppe sind dem Betriebsbeschreibungsbogen zu entnehmen. Sie müssen nicht in jedem Audit neu erhoben werden. Die Anzahl der Fressplätze muss der Anzahl der Kühe in jeder Gruppe entsprechen (1:1). Das Tier-Fressplatz-Verhältnis kann auf 1,2:1 erhöht werden, wenn ad Libitum-Fütterung durch ständige Futtervorlage gewährleistet wird und mit einem Futterrest von min. 10% gewirtschaftet wird. Es darf in der Gruppe keinen Hinweis auf Futterstress geben.</t>
  </si>
  <si>
    <t>Wird das Tier-Fressplatz-Verhältnis erfüllt?</t>
  </si>
  <si>
    <t>Werden die Vorgaben zur Fressplatzbreite erfüllt?</t>
  </si>
  <si>
    <t xml:space="preserve">Die genauen Angaben zur Fressplatzbreite je Gruppe sind dem Betriebsbeschreibungsbogen zu entnehmen. Sie müssen nicht in jedem Audit neu erhoben werden. Unabhängig vom System (z.B. Fressfanggitter, Nackenrohr, flexible Kunstoffabtrennungen) muss pro Kuh eine Fressplatzbreite von 65 cm vorgehalten werden. Es wird eine Fertigungstoleranz von max. drei Zentimetern gewährt. 
Zur Berechnung der Anzahl der Fressplätze bei Futtertischen mit Nackenrohr oder flexiblen Kunstoffabtrennungen  werden pro Fressplatz 70 cm zu Grunde gelegt.
</t>
  </si>
  <si>
    <t xml:space="preserve">Die Tränken sind auf Sauberkeit und Funktionstüchtigkeit (z.B. Durchfluss) zu überprüfen. </t>
  </si>
  <si>
    <t>Sind die Tränken sauber und funktionstüchtig?</t>
  </si>
  <si>
    <t>Sind ausreichend Tränken in allen Gruppen (alle Laktationsstadien) vorhanden?</t>
  </si>
  <si>
    <t>Sind die Tränken jeweils mindestens 2m von der nächstgelegenen Tränkestelle entfernt?</t>
  </si>
  <si>
    <t xml:space="preserve">Jede Tränke muss mindestens zwei Meter von der nächstgelegenen Tränke entfernt sein, um als eine Tränkstelle gezählt werden zu können. </t>
  </si>
  <si>
    <t>Die genaue Anzahl der Tränken je Gruppe sind dem Betriebsbeschreibungsbogen zu entnehmen. Sie müssen nicht in jedem Audit neu erhoben werden. Der Bedarf an Tränkestellen verändert sich in Abhängigkeit zur Herdengröße:
bis 14 Kühe = 1 Tränke
15 - 39 Kühe = 2 Tränken
40 - 59 Kühe = 3 Tränken
60 - 79 Kühe = 4 Tränken
80 - 99 Kühe = 5 Tränken
100 -119 Kühe = 6 Tränken
70cm Wasserfläche bei einem Langtrog zählt als ein Tränkeplatz. Doppelventiltrogtränken zählen als zwei Tränken.</t>
  </si>
  <si>
    <t>Werden die laktierenden Kühe in einem Außenklimastall gehalten?</t>
  </si>
  <si>
    <t>Liegt ein gültiger Bestandsbetreuungvertrag mit dem Tierarzt vor?</t>
  </si>
  <si>
    <t>Liegen Besuchsprotokolle der tierärztlichen Bestandsbetreuung vor?</t>
  </si>
  <si>
    <t>3.14</t>
  </si>
  <si>
    <t>Werden kranke, schwache, verletzte oder Tiere, die sich um den Abkalbetermin befinden, separiert und gegebenenfalls tierärztlich behandelt?</t>
  </si>
  <si>
    <r>
      <t xml:space="preserve">Besonderes Augenmerk ist auf kranke, schwache, verletzte, bewegungsunfähige Tiere sowie Tiere um den Abkalbetermin zu richten. Kranke Tiere sind gegebenenfalls abzusondern und tierärztlich zu behandeln oder tierschutzgerecht zu töten. 
Keine Separation oder keine Behandlung = </t>
    </r>
    <r>
      <rPr>
        <b/>
        <sz val="10"/>
        <color theme="1"/>
        <rFont val="Arial"/>
        <family val="2"/>
      </rPr>
      <t>K.O.</t>
    </r>
  </si>
  <si>
    <r>
      <t xml:space="preserve">Nottötungen durch andere Personen = </t>
    </r>
    <r>
      <rPr>
        <b/>
        <sz val="10"/>
        <color theme="1"/>
        <rFont val="Arial"/>
        <family val="2"/>
      </rPr>
      <t>K.O.</t>
    </r>
  </si>
  <si>
    <t>Ist ein ausreichend großer Abkalbebereich vorhanden?</t>
  </si>
  <si>
    <t xml:space="preserve">Tiere vor und nach der Geburt müssen in gesonderten Buchten untergebracht werden können. Abkalbebuchten müssen für 5 % des Kuhbestands vorgehalten werden. Die genauen Angaben zum Abkalbbereich sind dem Betriebsbeschreibungsbogen zu entnehmen. Sie müssen nicht in jedem Audit neu erhoben werden. Ausgenommen von den oben genannten Vorgaben sind Betriebe, die nachweislich vor dem 1.Juli 2018 erstzertifiziert wurden und eine entsprechende, vom Deutschen Tierschutzbund ausgestellte, betriebsindividuelle Bewilligung (BiB) vorweisen können.
In den Abkalbeboxen müssen mindestens 10 m2 pro Kuh (bei einer Unterbringung in der Kleingruppe) oder 15 m2 pro Kuh (im Einzelabteil) zur Verfügung stehen, davon müssen mindestens 8 m2 pro Kuh als Liegefläche eingestreut sein. </t>
  </si>
  <si>
    <t>Ist die Futter- und Wasserversorgung in der Abkalebucht sichergestellt?</t>
  </si>
  <si>
    <t>Bei Kalbung auf der Weide: Handelt es sich um eine stallnahe Weide mit direktem Zugang zum Alkalbebereich?</t>
  </si>
  <si>
    <t>Die Liegeflächen müssen mit organischem Material oder einem Gemisch aus organischen und anorganischem Material derart eingestreut werden, dass eine weiche, trockene, verformbare und saubere Liegefläche entsteht und hoher Liegekomfort gewährleistet werden kann. Verschmutzte Einstreu ist täglich zu entfernen.</t>
  </si>
  <si>
    <t xml:space="preserve">Die Buchten müssen regelmäßig, insbesondere nach jeder Belegung, gereinigt werden. </t>
  </si>
  <si>
    <t>Wird die Abkalebebucht regelmäßig gereinigt und desinfiziert?</t>
  </si>
  <si>
    <t>Entspricht die Einstreu in der Krankenbucht den Vorgaben?</t>
  </si>
  <si>
    <r>
      <t>Es müssen mindestens 10 m</t>
    </r>
    <r>
      <rPr>
        <vertAlign val="superscript"/>
        <sz val="10"/>
        <color theme="1"/>
        <rFont val="Arial"/>
        <family val="2"/>
      </rPr>
      <t xml:space="preserve">2 </t>
    </r>
    <r>
      <rPr>
        <sz val="10"/>
        <color theme="1"/>
        <rFont val="Arial"/>
        <family val="2"/>
      </rPr>
      <t>pro Kuh (bei einer Unterbringung in der Kleingruppe) oder 15 m</t>
    </r>
    <r>
      <rPr>
        <vertAlign val="superscript"/>
        <sz val="10"/>
        <color theme="1"/>
        <rFont val="Arial"/>
        <family val="2"/>
      </rPr>
      <t xml:space="preserve">2 </t>
    </r>
    <r>
      <rPr>
        <sz val="10"/>
        <color theme="1"/>
        <rFont val="Arial"/>
        <family val="2"/>
      </rPr>
      <t>pro Kuh (im Einzelabteil) zur Verfügung stehen, davon müssen mindestens 8 m</t>
    </r>
    <r>
      <rPr>
        <vertAlign val="superscript"/>
        <sz val="10"/>
        <color theme="1"/>
        <rFont val="Arial"/>
        <family val="2"/>
      </rPr>
      <t>2</t>
    </r>
    <r>
      <rPr>
        <sz val="10"/>
        <color theme="1"/>
        <rFont val="Arial"/>
        <family val="2"/>
      </rPr>
      <t xml:space="preserve"> pro Kuh als Liegefläche eingestreut sein.</t>
    </r>
  </si>
  <si>
    <t>Ist zusätzlich zur Abkalbebucht eine separate Krankenbucht in ausreichender Größe vorhanden?</t>
  </si>
  <si>
    <t>Ist die Futter- und Wasserversorgung in der Krankenbucht sichergestellt?</t>
  </si>
  <si>
    <t>Werden Antibiotika nicht prophylaktisch und metaphylaktisch eingesetzt?</t>
  </si>
  <si>
    <r>
      <t xml:space="preserve">MU AB oder AUA Belege müssen schriftlich an den Deutschen Tierschutzbund übermittelt werden, zum Beispiel in Kopie per E-Mail. Prüfung der Eingangsbestätigung über die Meldung.
Erstaudit = </t>
    </r>
    <r>
      <rPr>
        <b/>
        <sz val="10"/>
        <color theme="1"/>
        <rFont val="Arial"/>
        <family val="2"/>
      </rPr>
      <t>n.a.</t>
    </r>
  </si>
  <si>
    <t>Wird selektives Trockenstellen angewendet?</t>
  </si>
  <si>
    <t>Liegt ein Managementplan zum selektiven Trockenstellen vor?</t>
  </si>
  <si>
    <t>Überprüfung der AUA-Belege oder der Tierarztrechnungen. Es muss die Indikation für die Antibiotikagabe für die zu behandelnde Kuh (Identifizierung über Ohrmarkennummer und Kuhnummer) angegeben sein. Hierzu zählt auch die Verwendung von antibiotischen Trockenstellern.</t>
  </si>
  <si>
    <t xml:space="preserve">Es muss auf dem Betrieb ein mit dem Tierarzt oder mit einer anderen Beratungsstelle ausgearbeitete Managementmaßnahme vorliegen, aus der hervorgeht, wie der Einsatz von antibiotischen Trockenstellern auf dem Betrieb langfristig reduziert werden soll. </t>
  </si>
  <si>
    <t>Wurden die Vorgaben zum Einsatz von Reseveantibiotika aus der Humanmedizin eingehalten?</t>
  </si>
  <si>
    <t>Sofern Weidegang erfolgt, muss ein an die individuelle Haltungsform des Betriebs angepasster und mit dem bestandsbetreuenden Tierarzt schriftlich abgestimmter Managementplan zum Umgang mit Endo- und Ektoparasiten vorliegen. Zur Dokumentation kann die MU 9.6 oder eine gleichwertige Dokumentation genutzt werden.</t>
  </si>
  <si>
    <t xml:space="preserve">Die in dem Managementplan genannten Maßnahmen (zum Beispiel parasitologische Untersuchungen von Kotproben inklusive Ergebnis sowie die eventuell daraufhin durchgeführten Behandlungen) sind mindestens einmal jährlich durchzuführen und zu dokumentieren. </t>
  </si>
  <si>
    <t>Bei Weidegang: Liegt ein Managementplan zum Umgang mit Endo- und Ektoparasiten vor?</t>
  </si>
  <si>
    <t>Wurden die Maßnahmen aus dem Managementplan umgesetzt ?</t>
  </si>
  <si>
    <t>Wurde keine Hormonbehandlung zur Abortauslösung durchgeführt?</t>
  </si>
  <si>
    <r>
      <t xml:space="preserve">Eine Hormonbehandlung zur Abortauslösung = </t>
    </r>
    <r>
      <rPr>
        <b/>
        <sz val="10"/>
        <rFont val="Arial"/>
        <family val="2"/>
      </rPr>
      <t>K.O.</t>
    </r>
  </si>
  <si>
    <t>Wurden keine Rinder, die mehr als 3 Monate tragend sind, geschlachtet?</t>
  </si>
  <si>
    <r>
      <t xml:space="preserve">Die Schlachtung von tragenden Rindern ab dem 4.Trächtigkeitsmonat = </t>
    </r>
    <r>
      <rPr>
        <b/>
        <sz val="10"/>
        <rFont val="Arial"/>
        <family val="2"/>
      </rPr>
      <t>K.O.</t>
    </r>
  </si>
  <si>
    <t>Bei Abagbe von niedertragenden Rindern an ein Schlachtunternehmen: Wurde die MU 9.7 oder eine gleichwertige Dokumentation innerhalb von 24 Stunden nach Abgabe der Tiere an den DTschB übermittelt?</t>
  </si>
  <si>
    <t>Die Anzahl niedertragender Rinder, die an ein Schlachtunternehmen geliefert wurde, muss dem DTSchB z.B.in Form der MU 9.7 "Abgabe von niedertragenden TSL-Rindern an ein Schlachtunternehmen" innerhalb von 24 Stunden nach Abgabe der Tiere übermittelt werden.</t>
  </si>
  <si>
    <t>Wurden die Vorgaben zur Abgabe von niedertragenden Rindern an ein Schlachtunternehmen eingehalten?</t>
  </si>
  <si>
    <r>
      <t xml:space="preserve">In begründeten Ausnahmefällen ist die Schlachtung eines tragenden Rindes in den ersten drei Monaten der Trächtigkeit zulässig, wenn zu erwarten ist, dass das Muttertier bis zur Geburt leiden würde, während es zu diesem frühen Trächtigkeitsstadium noch transportfähig ist und das Fleisch verzehrtauglich sein wird. Die tierärztliche Inidkation muss dokumentiert sein.
</t>
    </r>
    <r>
      <rPr>
        <b/>
        <sz val="10"/>
        <color theme="1"/>
        <rFont val="Arial"/>
        <family val="2"/>
      </rPr>
      <t>Keine Abgabe von niedertragenden Rindern an ein Schlachtunternehmen = n.a.</t>
    </r>
  </si>
  <si>
    <r>
      <t xml:space="preserve">Am Tag des Transports zum Schlachthof muss für jedes für die Schlachtung vorgesehene weibliche Rind, das älter als 18 Monate ist, das Ergebnis einer Trächtigkeitsuntersuchung vorliegen. Ausgenommen hiervon sind Kühe in den ersten 50 Tagen nach der Kalbung. Die TU darf bezogen auf den Schlachttermin nicht weiter als vier Wochen zurückliegen. Die TU muss dokumentiert werden (Ohrmarkennummer, Zeitpunkt nach Besamung und durchgeführte Art der TU) und von eineTierarzt, einem Fachagrarwirt für Besmungswesen oder einem Besamungstechniker durchgeführt werden. Zur Dokumentation kann die MU 9.6 "Dokumentation TU" in seiner gültigen Fassung verwendet werden. Als TU anerkannt sind der Trächtigkeitstest in der Milch und im Blut ab dem 28. Tag nach Besamung, die rektale Untersuchung ab dem 35. Tag nach Besamung sowie die Ultraschall-Untersuchung ab dem 28. Tag nach Besamung. Wurde das Tier weder besamt noch hatte es Kontakt zum Bullen, so kann der Landwirt anhand der MU 9.8 "Bestätigung des Ausschluss einer Trächtigkeit" in seiner gültigen Fassung mit seiner Unterschrift bestätigen, dass das Tier nicht tragend ist.
</t>
    </r>
    <r>
      <rPr>
        <b/>
        <sz val="10"/>
        <color theme="1"/>
        <rFont val="Arial"/>
        <family val="2"/>
      </rPr>
      <t>Fehlende TU = K.O</t>
    </r>
    <r>
      <rPr>
        <sz val="10"/>
        <color theme="1"/>
        <rFont val="Arial"/>
        <family val="2"/>
      </rPr>
      <t xml:space="preserve">.
</t>
    </r>
    <r>
      <rPr>
        <b/>
        <sz val="10"/>
        <color theme="1"/>
        <rFont val="Arial"/>
        <family val="2"/>
      </rPr>
      <t>Erstaudit = n.a.</t>
    </r>
    <r>
      <rPr>
        <sz val="10"/>
        <color theme="1"/>
        <rFont val="Arial"/>
        <family val="2"/>
      </rPr>
      <t xml:space="preserve">
                                         </t>
    </r>
  </si>
  <si>
    <t>Wurde bei den Kühen vor dem Transport zum Schlachtunternehmen eine richtlinienkonforme Trächtigkeitsuntersuchung (TU) durchgeführt und dokumentiert?</t>
  </si>
  <si>
    <t>Bei Nottötungen tragnder Rinder: Liegt eine tierärztliche Indikation für die Nottätung vor?</t>
  </si>
  <si>
    <t>Bei Nottötungen: Wurde ein plazentagängiges Allgemeinanästhetikum verwendet?</t>
  </si>
  <si>
    <t>Wenn die Klauenpflege auf dem Betrieb ohne einen externen Klauenpfleger durchgeführt wird, so muss die Person, welche die Klauenpflege im Bestand durchführt, einen Nachweis über einen Klauenpflegelehrgang vorweisen. Der Nachweis über die Teilnahme an einem Klauenpflegelehrgang darf nicht älter als 10 Jahre sein. Sollte zum Zeitpunkt des Erstaudits noch kein Nachweis über die Teilnahme an einer solchen Schulung vorliegen, so muss spätestens ein Jahr nach der Erstzertifizierung ein Nachweis erbracht werden.</t>
  </si>
  <si>
    <t>Nimmt der Betrieb an der Milchleistungsprüfung (MLP) teil?</t>
  </si>
  <si>
    <t>Nimmt der Betrieb an einem Qualitätsmanagementprogramm teil?</t>
  </si>
  <si>
    <t>Überprüfung z.B. der "QM-Milch"-Zertifikate. Anerkannt sind auch gleichwertige Qualitätsmanagementsysteme.</t>
  </si>
  <si>
    <t>Wurden die TBK 2 mal jährlich durch eine für die Tierhaltung verantwortliche Person erfasst?</t>
  </si>
  <si>
    <t>Der Tierhalter oder eine für die Tierhaltung verantwortliche Person  erfasst die für ihn beschriebenen TBK zweimal jährlich im Abstand von etwa 6 Monaten, je einmal in den Sommermonaten (vorzugsweise Juni, Juli, August) und einmal in den Wintermonaten (vorzugsweise Dezember, Januar, Februar).</t>
  </si>
  <si>
    <t>Wurde bei der Erfassung der TBK der Stichenprobenumfang eingehalten?</t>
  </si>
  <si>
    <t>Der Stichprobenumfang bezieht sich auf die Herdengröße (Laktierende, Trockensteher, Kühe in der Transitphase).
Herdengröße       Anzahl zu bewertender Kühe
1-30                                        alle
31 - 50                                    31 - 35
51 - 70                                    36 - 40
70 - 100                                  45
150                                          60
200                                          65
250                                          70
300                                          75
500                                          80
800                                          85
ab 1000                                  90</t>
  </si>
  <si>
    <t>Wurden die Kühe, deren Fleisch unter dem Label "Für Mehr Tierschutz" vermarktet werden soll, min. 300 Tage unter Labelkriterien gehalten?</t>
  </si>
  <si>
    <r>
      <t xml:space="preserve">Überprüfung der MU 9.1 "Abgabe von TSL-Milchkühen an ein TSL-Schlachtunternehmen" in seiner gültigen Fassung. Das Dokument ist vom Landwirt auszufüllen und zu unterschreiben. Das Original bleibt auf dem Betrieb. Eine Kopie geht an das Schlachtunternehmen.
</t>
    </r>
    <r>
      <rPr>
        <b/>
        <sz val="10"/>
        <color theme="1"/>
        <rFont val="Arial"/>
        <family val="2"/>
      </rPr>
      <t>Erstaudit = n.a.</t>
    </r>
  </si>
  <si>
    <t>Werden Kühe an ein nach den Kriterien des Tierschutzlabels "Für Mehr Tierschutz" zertifizierten Schlachtunternehmen abgegeben?                                                                                     Ja: ____ Nein:____                                                                                                                            Wenn ja: Name des Schlachtunternehmens eintragen:_____________________</t>
  </si>
  <si>
    <t>Aktuelle Anzahl laktierende Kühe</t>
  </si>
  <si>
    <t>Aktuelle Anzahl Trockensteher</t>
  </si>
  <si>
    <t>Aktuelle Anzahl Transitkühe</t>
  </si>
  <si>
    <t>MU SB oder gleichwertige Dokumentation muss schriftlich an den Deutschen Tierschutzbund übermittelt werden, z.B. in Kopie per E-Mail. Prüfung der Eingangsbestätigung über die Meldung.</t>
  </si>
  <si>
    <t>Wurden die Dokumentationen über den Einsatz von Antibiotika mindenstens quartalsweise an den Deutschen Tierschutzbund übermittelt?*</t>
  </si>
  <si>
    <t>2.4</t>
  </si>
  <si>
    <t>2.5</t>
  </si>
  <si>
    <r>
      <t xml:space="preserve">Grundsätzlich ist pro Betrieb (Registriernummer) eine Parallelhaltung von Tieren der gleichen Nutzungsart (Milchkühe), die unterhalb des Tierschutzlabels der Premiumstufe liegt, verboten. Im Einzelfall können Ausnahmegenehmigungen erteilt werden, diese müssen auf Aktualität geprüft werden. 
</t>
    </r>
    <r>
      <rPr>
        <b/>
        <sz val="10"/>
        <color theme="1"/>
        <rFont val="Arial"/>
        <family val="2"/>
      </rPr>
      <t>Parallelhaltung ohne BiB=K.O.</t>
    </r>
  </si>
  <si>
    <r>
      <t xml:space="preserve">Der prophylaktische und metaphylaktische Einsatz von Antibiotika ist verboten </t>
    </r>
    <r>
      <rPr>
        <b/>
        <sz val="10"/>
        <color theme="1"/>
        <rFont val="Arial"/>
        <family val="2"/>
      </rPr>
      <t>K.O.</t>
    </r>
    <r>
      <rPr>
        <sz val="10"/>
        <color theme="1"/>
        <rFont val="Arial"/>
        <family val="2"/>
      </rPr>
      <t xml:space="preserve">
Antibiotika dürfen nur nach tierärztlicher Untersuchung im Rahmen einer Therapie eingesetzt werden. Überprüfung der AUA-Belege oder der Tierarztrechnungen. Die Indikation, tierärztliche Untersuchungsergebnisse sowie Einzelheiten einer Therapie für die zu behandelnde Kuh (Identifizierung über Ohrmarkennummer und Kuhnummer)sind zu dokumentieren.
</t>
    </r>
    <r>
      <rPr>
        <b/>
        <sz val="10"/>
        <color theme="1"/>
        <rFont val="Arial"/>
        <family val="2"/>
      </rPr>
      <t xml:space="preserve">
Erstaudit = n.a.</t>
    </r>
  </si>
  <si>
    <r>
      <t xml:space="preserve">Nottötungen ,aufgrund des Gesundheitszustandes des Muttertieres, bedürfen einer tierärztlichen Indikation und sind vom Tierarzt fachgerecht durchzuführen. </t>
    </r>
    <r>
      <rPr>
        <b/>
        <sz val="10"/>
        <color theme="1"/>
        <rFont val="Arial"/>
        <family val="2"/>
      </rPr>
      <t xml:space="preserve"> </t>
    </r>
    <r>
      <rPr>
        <b/>
        <sz val="10"/>
        <rFont val="Arial"/>
        <family val="2"/>
      </rPr>
      <t>K.O.</t>
    </r>
  </si>
  <si>
    <r>
      <rPr>
        <sz val="10"/>
        <color theme="1"/>
        <rFont val="Arial"/>
        <family val="2"/>
      </rPr>
      <t xml:space="preserve">Vor der Tötung muss mittels eines plazentagängigen Allgemeinanästhetikums eine Schmerz- und Bewusstseinsausschaltung bei Muttertier und Fetus durchgeführt werden. </t>
    </r>
    <r>
      <rPr>
        <b/>
        <sz val="10"/>
        <color theme="1"/>
        <rFont val="Arial"/>
        <family val="2"/>
      </rPr>
      <t xml:space="preserve"> 
K.O.</t>
    </r>
  </si>
  <si>
    <t>Erkennt der Systemteilnehmer die Nutzungsbedingungen und Vorgaben der Zertifizierungsstelle an?</t>
  </si>
  <si>
    <t>Nachweis über einen gültigen Vertrag mit der Zertifizerungsgesellschaft wird im Betriebsbeschreibungsbogen bestätigt.</t>
  </si>
  <si>
    <t>Erkennt der Systemteilnehmer die Nutzungsbedingungen und Vorgaben des Labelgebers an?</t>
  </si>
  <si>
    <t>Nachweis wird im Betriebsbeschreibungsbogen bestätigt. Dieser enthält u.a. die Datenschutzerklärung und eine Einwilligung zur Dateneinsucht durch den Deutschen Tierschutzbund</t>
  </si>
  <si>
    <t xml:space="preserve">Abgleich der Betriebsbeschreibung, ggf. Korrektur bei betrieblichen Veränderungen. Es ist der Betriebsbeschreibungsbogen in der aktuellen Fassung zu verwenden. </t>
  </si>
  <si>
    <r>
      <t xml:space="preserve">Prüfung der vorangegangenen Auditberichte
</t>
    </r>
    <r>
      <rPr>
        <b/>
        <sz val="10"/>
        <color theme="1"/>
        <rFont val="Arial"/>
        <family val="2"/>
      </rPr>
      <t>Erstaudit = n.a.</t>
    </r>
  </si>
  <si>
    <t>keine Abweichungen = n.a.</t>
  </si>
  <si>
    <r>
      <t xml:space="preserve">Eine tierärztliche Bestandskontrolle erfolgt min. zwei Mal im Jahr. Entsprechende Besuchsprotokolle sind vorzuhalten. Zur Dokumentation der Bestandsbetreuung kann die </t>
    </r>
    <r>
      <rPr>
        <sz val="10"/>
        <rFont val="Arial"/>
        <family val="2"/>
      </rPr>
      <t>MU 9.5</t>
    </r>
    <r>
      <rPr>
        <sz val="10"/>
        <color theme="1"/>
        <rFont val="Arial"/>
        <family val="2"/>
      </rPr>
      <t xml:space="preserve"> in ihrer gültigen Fassung verwendet werden.
</t>
    </r>
    <r>
      <rPr>
        <b/>
        <sz val="10"/>
        <color theme="1"/>
        <rFont val="Arial"/>
        <family val="2"/>
      </rPr>
      <t>Erstaudit = n.a.</t>
    </r>
  </si>
  <si>
    <r>
      <t xml:space="preserve">Festgestellte Abweichungen (z.B. gesperrter Laufhof, defekte Liegebox usw.) sind tagesaktuell zu dokumentieren (z.B. Herdensoftware oder handschriftlich).
</t>
    </r>
    <r>
      <rPr>
        <b/>
        <sz val="10"/>
        <color theme="1"/>
        <rFont val="Arial"/>
        <family val="2"/>
      </rPr>
      <t>Erstaudit = n.a.</t>
    </r>
  </si>
  <si>
    <t>Alle 12 Monate muss eine dokumentierte Klauenpflege im Bestand durchgeführt werden. Prüfung der Abrechnungsbelege sowie Prüfung der Dokumentation der Klauenpflege pro Tier</t>
  </si>
  <si>
    <t>Wird die Klauenpflege auf Einzeltierebene dokumentiert?</t>
  </si>
  <si>
    <t>Aus den Dokumenten sollen durchgeführte Behandlungen an den Klauen sowie die Klauenbefunde hervorgehen. Überprüfung pro Tier.</t>
  </si>
  <si>
    <r>
      <t xml:space="preserve">Teilnahmebescheinigung vom DTschB muss vorliegen.
</t>
    </r>
    <r>
      <rPr>
        <b/>
        <sz val="10"/>
        <color theme="1"/>
        <rFont val="Arial"/>
        <family val="2"/>
      </rPr>
      <t>Erstaudit = n.a.</t>
    </r>
  </si>
  <si>
    <r>
      <t xml:space="preserve">In einem Außenklimastall müssen 25 % der Außenhülle geöffnet sein. Als Außenbegrenzung zählen die Stallaußenwände. Das Stalldach wird nicht in die Berechnung mit einbezogen. Diese Öffnungen dürfen nur für einen Zeitraum, der sich auf besondere Witterungsverhältnisse beschränkt, geschlossen sein. Zulässige Öffnungen sind neben Curtains oder Windschutznetzen auch sogenannte Spaceboards, Hubfenster oder ähnliches. Die Öffnungen müssen schnell und unkompliziert zu öffnen und zu schließen sein, so dass stets ein reibungsloser Ablauf im Alltag gewährleistet ist.
In der Premiumstufe ist der Außenklimastall nicht vorgeschrieben, da der permanente Zugang zum Laufhof oder auf die Weide hier gegeben ist. 
</t>
    </r>
    <r>
      <rPr>
        <b/>
        <sz val="10"/>
        <color theme="1"/>
        <rFont val="Arial"/>
        <family val="2"/>
      </rPr>
      <t>Premiumstufe = n.a.</t>
    </r>
  </si>
  <si>
    <t>Keine Kalbung auf der Weide = n.a.</t>
  </si>
  <si>
    <t>Entspricht die Einstreu in der Abkalbebucht den Vorgaben?</t>
  </si>
  <si>
    <t>Die Abkalbebucht muss mit einem organischem Material oder einem Gemisch aus organischen und anorganischem Material so eingestreut werden, dass eine weiche, trockene, verformbare und saubere Liegefläche entsteht. Der Verschmutzungsgrad der Tiere muss regelmäßig überprüft werden, um Rückschlüsse auf die Einstreuqualität zu erhalten. 8 m2 pro Kuh als Liegefläche müssen eingestreut sein.</t>
  </si>
  <si>
    <t>Werden die Vorgaben zu den Bestandsobergrenzen eingehalten?</t>
  </si>
  <si>
    <t>Im TSL sind max. 600 Kuhplätze erlaubt. In Ausnahmefällen können nach Einzelfallentscheidung in der Premiumstufe auch größere Bestände zugelassen werden.</t>
  </si>
  <si>
    <r>
      <t xml:space="preserve">Alle 12 Monate muss eine Wartung der Melkanlage durch eine extern zertifizierte Firma oder den Hersteller der Melkanlage durchgeführt werden. Die Überprüfung der Melkanlage erfolgt mittels DIN ISO 6690, Rechnungsbeleg oder Servicevertrag.
</t>
    </r>
    <r>
      <rPr>
        <b/>
        <sz val="10"/>
        <color theme="1"/>
        <rFont val="Arial"/>
        <family val="2"/>
      </rPr>
      <t>Erstaudit = n.a.</t>
    </r>
  </si>
  <si>
    <r>
      <t xml:space="preserve">Der Einsatz von Reserveantibiotika für die Humanmedizin (Cephalosporine der dritten und vierten Generation und Fluorchinolone, siehe Anhang 8.1) ist nicht zulässig. Sie dürfen nur ausnahmsweise im Falle eines Therapienotstandes und nach Vorliegen eines Resistenztests eingesetzt werden, wenn dessen Ergebnis gezeigt hat, dass alle anderen Wirkstoffe gänzlich unwirksam sind. Sollte aus Tierschutzgründen eine Behandlung mit Reserveantibiotika vor dem Vorliegen des Ergebnisses des Resistenztests notwendigerweise durchgeführt werden müssen, so ist der Resistenztest, sofern nach guter fachlicher Praxis durchführbar, trotzdem durchzuführen.
</t>
    </r>
    <r>
      <rPr>
        <b/>
        <sz val="10"/>
        <color theme="1"/>
        <rFont val="Arial"/>
        <family val="2"/>
      </rPr>
      <t>kein Einsatz von Reserveantibiotika = n.a.</t>
    </r>
  </si>
  <si>
    <t>Werden die Vorgaben zum schonenden Veröden der Hornanlagen bei unter sechs Wochen alten Kälbern eingehalten?</t>
  </si>
  <si>
    <r>
      <t xml:space="preserve">Überprüfung der AUA-Belege, der Tierarztrechnungen oder des Bestandsbetreuungsvertrages, sofern dieser die regelmäßige Lokalanästhesie der Kälber zum Zweck der schonenden Verödung der Hornanlagen beinhaltet oder der MU 9.4. Aus den Dokumenten muss eindeutig hervorgehen, dass das Kalb eine Lokalanästhesie durch den Tierarzt erhalten hat sowie eine Schmerzmittelgabe und Sedierung erfolgt ist.
</t>
    </r>
    <r>
      <rPr>
        <b/>
        <sz val="10"/>
        <color theme="1"/>
        <rFont val="Arial"/>
        <family val="2"/>
      </rPr>
      <t>Erstaudit = n.a.</t>
    </r>
  </si>
  <si>
    <t>Werden die Vorgaben zur Schulung der Mitarbeiter, die die Verödung der Hornanlagen bei den Kälbern durchführen, eingehalten?</t>
  </si>
  <si>
    <r>
      <t xml:space="preserve">Nachweis über eine Schulung zum schonenden Veröden der Hornanlagen bei Kälbern. Wenn die landwirtschaftliche Ausbildung länger als zehn Jahre zurück liegt, muss für die Verödung der Hornanlagen bei den Kälbern eine Schulung nachgewiesen werden. Aufgrund geringer Schulungsangebote kann der Nachweis einer zu absolvierenden Schulung innerhalb von 12 Monaten nach Erstzertifizierung erbracht werden.
</t>
    </r>
    <r>
      <rPr>
        <b/>
        <sz val="10"/>
        <color theme="1"/>
        <rFont val="Arial"/>
        <family val="2"/>
      </rPr>
      <t>Erstaudit = n.a.</t>
    </r>
  </si>
  <si>
    <t>Werden die Vorgaben zum Enthornen von adulten Rindern eingehalten?</t>
  </si>
  <si>
    <r>
      <t xml:space="preserve">Überprüfung der AUA-Belege, der Tierarztrechnungen o.ä.. Aus den Dokumenten muss eindeutig hervorgehen, dass das Rind eine Lokalanästhesie durch den Tierarzt erhalten hat sowie eine Schmerzmittelgabe und Sedierung erfolgt ist. 
</t>
    </r>
    <r>
      <rPr>
        <b/>
        <sz val="10"/>
        <color theme="1"/>
        <rFont val="Arial"/>
        <family val="2"/>
      </rPr>
      <t>Erstaudit = n.a.</t>
    </r>
  </si>
  <si>
    <t>Werden die Vorgaben zum Zukauf von Tieren eingehalten?</t>
  </si>
  <si>
    <r>
      <t xml:space="preserve">Überprüfung der Verkaufsdokumente oder Rechnungen beim Tierzukauf.Ein Zukauf ist nur dann erlaubt, wenn behornte, genetisch hornlose oder Tiere, die nachweislich unter labelkonformen Vorgaben enthornt wurden, erworben werden. Ein Zukauf nicht richtlinienkonform enthornter Tiere ist bis zum 31.12.2024 gestattet </t>
    </r>
    <r>
      <rPr>
        <b/>
        <sz val="10"/>
        <color theme="1"/>
        <rFont val="Arial"/>
        <family val="2"/>
      </rPr>
      <t>(Übergangsfrist).
Erstaudit = n.a.
kein Zukauf = n.a.</t>
    </r>
  </si>
  <si>
    <t>Werden die Vorgaben zum Einziehen von Gaumenringen eingehalten?</t>
  </si>
  <si>
    <r>
      <t xml:space="preserve">Der Einsatz von Nasenringen, die durch die Nasenscheidewand gezogen werden ist ebenfalls verboten. </t>
    </r>
    <r>
      <rPr>
        <b/>
        <sz val="10"/>
        <color theme="1"/>
        <rFont val="Arial"/>
        <family val="2"/>
      </rPr>
      <t>K.O.</t>
    </r>
  </si>
  <si>
    <r>
      <t>Das Einziehen von Gaumenringen ist in allen Altersstadien verboten.</t>
    </r>
    <r>
      <rPr>
        <b/>
        <sz val="10"/>
        <color theme="1"/>
        <rFont val="Arial"/>
        <family val="2"/>
      </rPr>
      <t>K.O.</t>
    </r>
    <r>
      <rPr>
        <sz val="10"/>
        <color theme="1"/>
        <rFont val="Arial"/>
        <family val="2"/>
      </rPr>
      <t xml:space="preserve">
 Bereits eingezogene Gaumenringe müssen nicht nachträglich entfernt werden.</t>
    </r>
  </si>
  <si>
    <t>Liegt die Nutzungsdauer innerhalb der letzten 12 Monate über dem angegebenen Schwellenwert?</t>
  </si>
  <si>
    <t xml:space="preserve">Liegen die Verluste der Milchkühe und hochtragenden Färsen innerhalb der letzten zwölf Monate unter dem vorgegebenen Grenzwert?
</t>
  </si>
  <si>
    <t xml:space="preserve">Liegen die Totgeburten innerhalb der letzten zwölf Monate unter dem vorgegebenen Schwellenwert?
</t>
  </si>
  <si>
    <t xml:space="preserve">Liegen die Kälberverluste innerhalb der letzten zwölf Monate unter den vorgegebenen Grenzwerten?
                                                                                                                                   </t>
  </si>
  <si>
    <t xml:space="preserve">Liegen die Schwergeburten innerhalb der letzten zwölf Monate unter dem vorgegebenen Grenzwert?
</t>
  </si>
  <si>
    <t>Auf dem gesamten Betrieb liegt keine Anbindehaltung vor?</t>
  </si>
  <si>
    <t>Zugelassen sind Liegeboxenlaufställe, Tretmistställe, Tiefstreuställe oder andere alternative Freilaufställe. Für die Umsetzung des Verbotes der Anbindehaltung gilt für alle Rinder des Betriebes, die nicht im Geltungsbereich dieser Richtlinie genannt sind, eine Übergangsfrist von 12 Monaten ab dem Zeitpunkt der Erstzertifizierung.</t>
  </si>
  <si>
    <t>Werden auf dem Betrieb die gesetzlichen Vorgaben hinsichtlich des Tierschutzgesetzes und der Tierschutz-Nutztierhaltungsverordnung im Allgemeinen sowie im Besonderen der Abschnitt 2 "Verordnung zur Haltung von Kälbern" in der jeweils gültigen Fassung eingehalten?</t>
  </si>
  <si>
    <t>Alle gesetzlichen Anforderungen werden augenscheinlich erfüllt. Überprüfung der Tierhaltung auf dem gesamten Betrieb (Haltung der Milchkühe, Kälber, Jungtiere, Färsen, gegebenenfalls Bullen).</t>
  </si>
  <si>
    <t>Verfügen die einzelnen Gruppen über ausreichend Scheuermöglichkeiten?</t>
  </si>
  <si>
    <t xml:space="preserve">Verfügen die Durchgänge über eine ausreichende Breite?   </t>
  </si>
  <si>
    <t xml:space="preserve">Verfügen die Fressgänge über eine ausreichende Breite? </t>
  </si>
  <si>
    <t>Die genauen Angaben zu den Fressgangbreiten je Gruppe sind dem Betriebsbeschreibungsbogen zu entnehmen. Sie müssen nicht in jedem Audit neu erhoben werden.Die Fressgänge müssen in Ställen, die nach dem 1. Januar 2003 gebaut wurden, mindestens 3,50m und die Laufgänge müssen mindestens 2,50 m betragen.In Ställen, die vor dem Jahr 2003 gebaut wurden, müssen die Fressgänge mindestens 3,00 m und die Laufgänge mindestens 2,00 m betragen, sofern ein ungehinderter Kuhverkehr gewährleistet ist.</t>
  </si>
  <si>
    <t>Die genauen Angaben zu den Durchgangsbreiten je Gruppe sind dem Betriebsbeschreibungsbogen zu entnehmen. Sie müssen nicht in jedem Audit neu erhoben werden.In Ställen, die vor dem Jahr 2003 gebaut wurden, müssen die Fressgänge mindestens 3,00 m und die Laufgänge mindestens 2,00 m betragen, sofern ein ungehinderter Kuhverkehr gewährleistet ist.</t>
  </si>
  <si>
    <t>Sind die Laufflächen sauber und trittsicher?</t>
  </si>
  <si>
    <t>Die Laufflächen im Stall müssen jederzeit sauber sein. Das Management im Stall (z.B. Schieber, Entmistungsroboter, Abschieben per Hand oder Hoftrac) muss derart angepasst sein, z.B. über die Häufigkeit der Reinigungsintervalle (stündliches oder kontinuierliches Abschieben), dass ein höchstmöglicher Grad an Sauberkeit im Stall hergestellt wird.</t>
  </si>
  <si>
    <t xml:space="preserve">Stehen jedem Tier im Sinne der Richtlinie im Stall 6,0 m2 Platz zur Verfügung?     </t>
  </si>
  <si>
    <t xml:space="preserve">Die genauen Angaben zur Stallinnenfläche je Gruppe sind dem Betriebsbeschreibungsbogen zu entnehmen. Sie müssen nicht in jedem Audit neu berechnet werden. Zur Stallinnenfläche gehören alle Flächen, welche das Tier regelmäßig und selbstständig aufsucht (Liegeboxen, Laufgänge, Fressplatz).  </t>
  </si>
  <si>
    <t xml:space="preserve">Besteht in jeder Gruppe ein Tier-Liegeplatz-Verhältnis von 1:1?   </t>
  </si>
  <si>
    <t>Im Audit ist zu überprüfen, ob jedem Tier in allen Laktationsstadien (in allen Gruppen einer Herde) ein Liegeplatz zur Verfügung steht.</t>
  </si>
  <si>
    <t xml:space="preserve">Werden die Vorgaben an die Liegeflächen erfüllt? </t>
  </si>
  <si>
    <t xml:space="preserve">Die Liegefläche der Liegebox muss so gestaltet sein, dass ein hoher Liegekomfort gewährleistet werden kann. Die Liegefläche muss trocken, weich, verformbar und wärmeisolierend sein. Als Einstreu können organisches Material und Gemische aus organischen und anorganischen Materialien, wie z.B. Stroh, Sägemehl, Strohmehl-Kalkgemische usw. verwendet werden. Gummimatten müssen eingestreut werden, funktionstüchtig und in einem guten Zustand sein. Bei Tiefboxen darf keine Muldenbildung entstehen. </t>
  </si>
  <si>
    <t>Sind die Liegeboxen/Liegeflächen überdacht?</t>
  </si>
  <si>
    <t>Liegeboxen/Liegeflächen, die als Liegeboxen/Liegeflächen anerkannt werden sollen, müssen überdacht sein. Unüberdachte Liegeboxen/Liegeflächen werden nicht als Liegeflächen angerechnet.</t>
  </si>
  <si>
    <t xml:space="preserve">Wird bei frei gestalteten Liegeflächen die Größe der eingestreuten Fläche pro Kuh eingehalten?  </t>
  </si>
  <si>
    <t>Frei gestaltete Liegeflächen, wie sie z.B. in Zweiraumlaufställen mit Tiefstreuverfahren zu finden sind, müssen über eine eingestreute Liegefläche von 4,5 m² je Tier verfügen. Insgesamt müssen auch in diesen Ställen 6,0 m² Stallfläche pro Tier vorgehalten werden.</t>
  </si>
  <si>
    <t xml:space="preserve">Sind die Maße der Liegeboxen an die Herdengröße angepasst, so dass die Kühe arttypisches Aufsteh-, Ablege- und Ruheverhalten ausüben können? </t>
  </si>
  <si>
    <t>Die Kühe müssen die Möglichkeit haben, unterschiedliche Liegepositionen (Brustlage, gestrecktes Vorderbein, gestrecktes Hinterbein, totale Seitenlage, Schlafposition) einzunehmen. Die Kühe müssen frei von Technopathien sein.</t>
  </si>
  <si>
    <t>Grenzwert: Der Grenzwert für den Anteil lahmer Kühe in der Herde liegt bei 10 % .</t>
  </si>
  <si>
    <r>
      <t>Wurde der Granzwert für</t>
    </r>
    <r>
      <rPr>
        <b/>
        <sz val="10"/>
        <color theme="1"/>
        <rFont val="Arial"/>
        <family val="2"/>
      </rPr>
      <t xml:space="preserve"> Lahmheiten</t>
    </r>
    <r>
      <rPr>
        <sz val="10"/>
        <color theme="1"/>
        <rFont val="Arial"/>
        <family val="2"/>
      </rPr>
      <t xml:space="preserve"> eingehalten?   </t>
    </r>
  </si>
  <si>
    <r>
      <t>Wurde der Grenzwert für den</t>
    </r>
    <r>
      <rPr>
        <b/>
        <sz val="10"/>
        <color theme="1"/>
        <rFont val="Arial"/>
        <family val="2"/>
      </rPr>
      <t xml:space="preserve"> Pflegezustand der Klauen</t>
    </r>
    <r>
      <rPr>
        <sz val="10"/>
        <color theme="1"/>
        <rFont val="Arial"/>
        <family val="2"/>
      </rPr>
      <t xml:space="preserve"> eingehalten?</t>
    </r>
  </si>
  <si>
    <r>
      <t>Wurde der Grenzwert für</t>
    </r>
    <r>
      <rPr>
        <b/>
        <sz val="10"/>
        <color theme="1"/>
        <rFont val="Arial"/>
        <family val="2"/>
      </rPr>
      <t xml:space="preserve"> unterkonditionierte Tiere</t>
    </r>
    <r>
      <rPr>
        <sz val="10"/>
        <color theme="1"/>
        <rFont val="Arial"/>
        <family val="2"/>
      </rPr>
      <t xml:space="preserve"> eingehalten?</t>
    </r>
  </si>
  <si>
    <r>
      <t xml:space="preserve">Wurde der Grenzwert für </t>
    </r>
    <r>
      <rPr>
        <b/>
        <sz val="10"/>
        <color theme="1"/>
        <rFont val="Arial"/>
        <family val="2"/>
      </rPr>
      <t>überkonditionierte Tiere</t>
    </r>
    <r>
      <rPr>
        <sz val="10"/>
        <color theme="1"/>
        <rFont val="Arial"/>
        <family val="2"/>
      </rPr>
      <t xml:space="preserve"> eingehalten?</t>
    </r>
  </si>
  <si>
    <r>
      <t xml:space="preserve">Wurde der Schwellenwert für </t>
    </r>
    <r>
      <rPr>
        <b/>
        <sz val="10"/>
        <color theme="1"/>
        <rFont val="Arial"/>
        <family val="2"/>
      </rPr>
      <t>Verschmutzungen</t>
    </r>
    <r>
      <rPr>
        <sz val="10"/>
        <color theme="1"/>
        <rFont val="Arial"/>
        <family val="2"/>
      </rPr>
      <t xml:space="preserve"> eingehalten?</t>
    </r>
  </si>
  <si>
    <r>
      <t xml:space="preserve">Wurde der Schwellenwert für </t>
    </r>
    <r>
      <rPr>
        <b/>
        <sz val="10"/>
        <color theme="1"/>
        <rFont val="Arial"/>
        <family val="2"/>
      </rPr>
      <t>haarlose Stellen</t>
    </r>
    <r>
      <rPr>
        <sz val="10"/>
        <color theme="1"/>
        <rFont val="Arial"/>
        <family val="2"/>
      </rPr>
      <t xml:space="preserve"> eingehalten? </t>
    </r>
  </si>
  <si>
    <r>
      <t xml:space="preserve">Wurde der Grenzwert für </t>
    </r>
    <r>
      <rPr>
        <b/>
        <sz val="10"/>
        <color theme="1"/>
        <rFont val="Arial"/>
        <family val="2"/>
      </rPr>
      <t>Schwellungen</t>
    </r>
    <r>
      <rPr>
        <sz val="10"/>
        <color theme="1"/>
        <rFont val="Arial"/>
        <family val="2"/>
      </rPr>
      <t xml:space="preserve"> eingehalten?</t>
    </r>
  </si>
  <si>
    <r>
      <t xml:space="preserve">Wurde der Schwellenwert für </t>
    </r>
    <r>
      <rPr>
        <b/>
        <sz val="10"/>
        <color theme="1"/>
        <rFont val="Arial"/>
        <family val="2"/>
      </rPr>
      <t>andere Krankheiten und Verletzungen</t>
    </r>
    <r>
      <rPr>
        <sz val="10"/>
        <color theme="1"/>
        <rFont val="Arial"/>
        <family val="2"/>
      </rPr>
      <t xml:space="preserve"> eingehalten?</t>
    </r>
  </si>
  <si>
    <t>Werden kranke und verletzte Tiere in der Krankenbucht unterbracht?</t>
  </si>
  <si>
    <t>Kranke und verletzte Tiere, die nicht behandelt werden, nicht in einer Krankenbucht sind, die man „sich selber“ überlässt, gelten als Abweichung. Gezählt werden die Einzeltiere.</t>
  </si>
  <si>
    <t>Bei Schwellenwertüberschreitung: 
Wurden Korrekturmaßnahmen eingeleitet und dokumentiert?</t>
  </si>
  <si>
    <t>Bei Grenzwertüberschreitung:
Wird die Überschreitung eines oder mehrerer Grenzwerte umgehend an den DTSchB gemeldet?</t>
  </si>
  <si>
    <t>Bei Grenzwertüberscheitung:
Hat der Tierhalter eine professionelle Beratung in Anspruch genommen?</t>
  </si>
  <si>
    <r>
      <t xml:space="preserve">Der Tierhalter muss bei der Überschreitung eines Grenzwertes professionelle Beratung hinzuziehen. Die Beratung muss im Hinblick auf die Ursache der Überschreitung des entsprechenden Kriteriums in Anspruch genommen werden. Als professionelle Beratung wird die Beratung durch den jeweiligen Fachberater des Deutschen Tierschutzbundes, der Fachtierarzt, ein unabhängiger Futtermittelberater und ähnliche anerkannt.
</t>
    </r>
    <r>
      <rPr>
        <b/>
        <sz val="10"/>
        <color theme="1"/>
        <rFont val="Arial"/>
        <family val="2"/>
      </rPr>
      <t>keine Grenzwertüberschreitung = n.a.</t>
    </r>
  </si>
  <si>
    <t>Bei Grenzwertüberschreitung: Hat der Tierhalter die aus der professionellen Beratung empfohlenen Korrekturmaßnahmen umgesetzt und dokumentiert?</t>
  </si>
  <si>
    <r>
      <t xml:space="preserve">Der Tierhalter muss die in der professionellen Beratung vereinbarten Verbesserungsmaßen durchführen und diese dokumentieren.
</t>
    </r>
    <r>
      <rPr>
        <b/>
        <sz val="10"/>
        <color theme="1"/>
        <rFont val="Arial"/>
        <family val="2"/>
      </rPr>
      <t>keine Grenzwertüberschreitung = n.a.</t>
    </r>
  </si>
  <si>
    <t>Wurden niedertragende Rinder an ein Schlachtunternehmen geliefert?
Ja: ____              Nein: ____
Wie viele niedertragende Rinder wurden im laufenden Kalenderjahr an ein Schlachtunternehmen geliefert?
Anzahl Rinder ____ im Kalenderjahr 20___
Wurde das Dokument "Abgabe von niedertragenden TSL-Rindern an ein
Schlachtunternehmen" an den Deutschen Tierschutzbund gesendet?
Ja: ____              Nein: ____</t>
  </si>
  <si>
    <t>Vollumfängliche Prüfung aller abgegangenen Tiere</t>
  </si>
  <si>
    <t>Erstaudit = n.a.</t>
  </si>
  <si>
    <t>2.3</t>
  </si>
  <si>
    <t>2.2</t>
  </si>
  <si>
    <t>3.10</t>
  </si>
  <si>
    <t>2.8</t>
  </si>
  <si>
    <t>3.15</t>
  </si>
  <si>
    <t>3.17</t>
  </si>
  <si>
    <t>3.18</t>
  </si>
  <si>
    <t>Wird mind. Alle 12 Monate eine Klauenpflege den Tieren durchgeführt?</t>
  </si>
  <si>
    <t>3.20</t>
  </si>
  <si>
    <t>3.21</t>
  </si>
  <si>
    <t>4.1</t>
  </si>
  <si>
    <t>3.3.3</t>
  </si>
  <si>
    <t>3.3.4</t>
  </si>
  <si>
    <t>5.1</t>
  </si>
  <si>
    <t>5.3</t>
  </si>
  <si>
    <t>5.4</t>
  </si>
  <si>
    <t>5.7</t>
  </si>
  <si>
    <t>5.8</t>
  </si>
  <si>
    <t>5.9</t>
  </si>
  <si>
    <t>5.10</t>
  </si>
  <si>
    <t>5.11</t>
  </si>
  <si>
    <t>5.2</t>
  </si>
  <si>
    <t>3.6</t>
  </si>
  <si>
    <t>3</t>
  </si>
  <si>
    <t>3.5</t>
  </si>
  <si>
    <t>3.2</t>
  </si>
  <si>
    <t>3.16</t>
  </si>
  <si>
    <t>3.8</t>
  </si>
  <si>
    <t>3.9</t>
  </si>
  <si>
    <t>3.4</t>
  </si>
  <si>
    <t>3.7</t>
  </si>
  <si>
    <t>3.22</t>
  </si>
  <si>
    <t>3.11</t>
  </si>
  <si>
    <t>3.12</t>
  </si>
  <si>
    <t>3.13</t>
  </si>
  <si>
    <t>5.12</t>
  </si>
  <si>
    <t>5.13</t>
  </si>
  <si>
    <t>5.14</t>
  </si>
  <si>
    <t>5.15</t>
  </si>
  <si>
    <t>5.17</t>
  </si>
  <si>
    <t>2.11</t>
  </si>
  <si>
    <t>319</t>
  </si>
  <si>
    <t>3.19</t>
  </si>
  <si>
    <t>6.3</t>
  </si>
  <si>
    <r>
      <t xml:space="preserve">Wird bei der Erhebung der TBK durch den Auditor oder durch den Tierhalter eine Grenzwertüberschreitung bei dem Kriterium Lahmheiten oder bei dem Kriterium Pflegezustand der Klauen festgestellt, ist eine zweimalige Klauenpflege innerhalb von 12 Monaten verpflichtend bis beide Grenzwerte wieder eingehalten werden können.
</t>
    </r>
    <r>
      <rPr>
        <b/>
        <sz val="10"/>
        <color theme="1"/>
        <rFont val="Arial"/>
        <family val="2"/>
      </rPr>
      <t>keine Grenzwertüberschreitung = n.a.</t>
    </r>
  </si>
  <si>
    <t>6</t>
  </si>
  <si>
    <t>Liegt die MU 9.1 ausgefüllt vor?</t>
  </si>
  <si>
    <t>Für Tiere, die an ein Schlachtunternehmen abegeben werden, muss die ausgefüllte MU 9.1 vorliegen</t>
  </si>
  <si>
    <t>5. Physische Prüfung im Stall - Spezieller Teil: Tierbezogenen Kriterien</t>
  </si>
  <si>
    <t>6. Dokumentenprüfung - Abgabe von TSL-Milchkühen an ein Schlachtunternehmen</t>
  </si>
  <si>
    <t xml:space="preserve">Liegt der Gehalt an somatischen Zellen innerhalb der letzten drei Monate unter den angegeben Schwellen- und Grenzwerten?*
</t>
  </si>
  <si>
    <t>Pro 60 Tiere muss eine Scheuermöglichkeit vorhanden sen.
Arten der Scheuermöglichkeiten: Rotierende Bürsten, feste Bürsten, Scheuerbaum o.ä. Verpflichtende Anzahl: Eine Scheuermöglichkeit je 60 Tiere in einer Gruppe. Die Scheuermöglichkeiten müssen voll funktionstüchtig sein. Z.B. sind abgenutzte Borsten als "nicht funktionstüchtig" zu bewerten.</t>
  </si>
  <si>
    <t xml:space="preserve">Liegen die Abgangsraten der Milchkühe innerhalb der letzten zwölf Monate unter dem vorgegebenen Grenzwert?
</t>
  </si>
  <si>
    <r>
      <t xml:space="preserve">Die Ergebnisse der Erfassung der TBK sind in der MU 9.12 zu dokumentierten. Die MU ist verpflichtend zusammen mit dem Auditbeicht beim DTSchB einzureichen.                                                                                                                                                                                                                                                                                            </t>
    </r>
    <r>
      <rPr>
        <b/>
        <sz val="10"/>
        <rFont val="Arial"/>
        <family val="2"/>
      </rPr>
      <t>Grenzwert: 1. bis 60. Laktationstag (LT): maximal 6 % Abgänge
1. LT bis Laktationsende: maximal 25 % Abgänge (inklusive Abgänge vom 1. bis 60. LT)</t>
    </r>
  </si>
  <si>
    <t>Bei Grenzwertüberschreitung des Pflegezustands der Klauen oder bei Lahmheiten:
Wurde das Intervall der Klauenpflege auf mindestens 2 mal jährlich erhöht?*</t>
  </si>
  <si>
    <t>Liegt von der für die Klauenpflege verantworlichen Person ein Fortbildungsnachweis für die Klauenpflege vor?*</t>
  </si>
  <si>
    <t>Werden die Vorgaben zum Einziehen von Nasenringen eingehalten?*</t>
  </si>
  <si>
    <t>Ist die Person, die die TBK erfasst durch den DTschB geschult?*</t>
  </si>
  <si>
    <t>Werden Nottötungen nur durch einen sachkundigen Tierarzt oder einen Metzger durchgeführt?*</t>
  </si>
  <si>
    <t>Werden die Vorgaben zur Überprüfung des Melksystems eingehalten?*</t>
  </si>
  <si>
    <t>Wurden die Dokumentationen über die Schlachtbefunde der Tierbezogenen Kriterien mindenstens quartalsweise an den Deutschen Tierschutzbund übermittelt?*</t>
  </si>
  <si>
    <t>Gültig ab: 01.01.2023
*Übergangsfrist für Bestandsbetriebe (Zertifizierung vor 01.01.;  s. bereichsspezifische Richtlinie, Kap. 1.2): Erfassung von Abweichungen ab 01.01., Berücksichtigung in Risikoeinstufung ab 01.07.</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</si>
  <si>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</si>
  <si>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</si>
  <si>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RL Zert 2023
6.4.2</t>
  </si>
  <si>
    <t>RL Zert 2023
3.2.</t>
  </si>
  <si>
    <t>Überprüfung der Milchleistungsprüfung - Berichte oder des Vertrags mit dem LKV. Anerkannt werden auch Eigenkontrollsysteme, sofern sie zuverlässig alle Informationen liefern, die für die Erhebung der Tierbezogenen Kriterien relevant sind.</t>
  </si>
  <si>
    <r>
      <t xml:space="preserve">Erläuterungen zur Erfassung Tierbezogenen Kriterien siehe MU 9.9.  
Die Ergebnisse der Erfassung der TBK sind in der MU 9.12 zu dokumentierten. Die MU ist verpflichtend zusammen mit dem Auditbeicht beim DTSchB einzureichen.
</t>
    </r>
    <r>
      <rPr>
        <b/>
        <sz val="10"/>
        <color theme="1"/>
        <rFont val="Arial"/>
        <family val="2"/>
      </rPr>
      <t>Schwellenwert: 36 Monate</t>
    </r>
    <r>
      <rPr>
        <sz val="10"/>
        <color theme="1"/>
        <rFont val="Arial"/>
        <family val="2"/>
      </rPr>
      <t xml:space="preserve">     </t>
    </r>
  </si>
  <si>
    <r>
      <t>Erläuterungen zur Erfassung Tierbezogenen Kriterien siehe MU 9.9.
Die Ergebnisse der Erfassung der TBK sind in der MU 9.12 zu dokumentierten. Die MU ist verpflichtend zusammen mit dem Auditbeicht beim DTSchB einzureichen.
S</t>
    </r>
    <r>
      <rPr>
        <b/>
        <sz val="10"/>
        <color theme="1"/>
        <rFont val="Arial"/>
        <family val="2"/>
      </rPr>
      <t xml:space="preserve">chwellenwert: Eutergesunde Kühe: 50 % der Kühe &lt; 100.000 Zellen/ml
Grenzwert: Euterkranke/auffällige Tiere: 15 % der Kühe &gt; 400.000 Zellen/ml
</t>
    </r>
  </si>
  <si>
    <r>
      <t xml:space="preserve">Erläuterungen zur Erfassung Tierbezogenen Kriterien siehe MU 9.9.
Die Ergebnisse der Erfassung der TBK sind in der MU 9.12 zu dokumentierten. Die MU ist verpflichtend zusammen mit dem Auditbeicht beim DTSchB einzureichen.
</t>
    </r>
    <r>
      <rPr>
        <b/>
        <sz val="10"/>
        <color theme="1"/>
        <rFont val="Arial"/>
        <family val="2"/>
      </rPr>
      <t>Grenzwert: Anteil Verluste liegen bei 5%. Die Ursachen für die Tierverluste müssen im Stalltagebuch o.ä. notiert werden.</t>
    </r>
  </si>
  <si>
    <r>
      <t xml:space="preserve">Erläuterungen zur Erfassung Tierbezogenen Kriterien siehe MU 9.9.
Die Ergebnisse der Erfassung der TBK sind in der MU 9.12 zu dokumentierten. Die MU ist verpflichtend zusammen mit dem Auditbeicht beim DTSchB einzureichen.
</t>
    </r>
    <r>
      <rPr>
        <b/>
        <sz val="10"/>
        <color theme="1"/>
        <rFont val="Arial"/>
        <family val="2"/>
      </rPr>
      <t>Schwellenwert: Anteil an Totgeburten liegen bei 10%.</t>
    </r>
  </si>
  <si>
    <r>
      <t xml:space="preserve">Erläuterungen zur Erfassung Tierbezogenen Kriterien siehe MU 9.9.
Die Ergebnisse der Erfassung der TBK sind in der MU 9.12 zu dokumentierten. Die MU ist verpflichtend zusammen mit dem Auditbeicht beim DTSchB einzureichen.
</t>
    </r>
    <r>
      <rPr>
        <b/>
        <sz val="10"/>
        <color theme="1"/>
        <rFont val="Arial"/>
        <family val="2"/>
      </rPr>
      <t>Schwellenwert: Anteil an Schwergeburten liegen bei 10%.</t>
    </r>
  </si>
  <si>
    <r>
      <t xml:space="preserve">Erläuterungen zur Erfassung Tierbezogenen Kriterien siehe MU 9.9.
Die Ergebnisse der Erfassung der TBK sind in der MU 9.12 zu dokumentierten. Die MU ist verpflichtend zusammen mit dem Auditbeicht beim DTSchB einzureichen.
</t>
    </r>
    <r>
      <rPr>
        <b/>
        <sz val="10"/>
        <color theme="1"/>
        <rFont val="Arial"/>
        <family val="2"/>
      </rPr>
      <t xml:space="preserve">
Grenzwert: Anteil Kälberverluste liegt bei 10%.  Die Ursachen für die Kälberverluste müssen im Stalltagebuch o.ä. notiert werden.</t>
    </r>
  </si>
  <si>
    <r>
      <t xml:space="preserve">Stellt ein Tierhalter bei der Erfassung der Tierbezogenen Kriterien eine Überschreitung eines Schwellenwertes fest, muss er entsprechende Maßnahmen ergreifen und diese, sowie die Überschreitung dokumentieren.
</t>
    </r>
    <r>
      <rPr>
        <b/>
        <sz val="10"/>
        <color theme="1"/>
        <rFont val="Arial"/>
        <family val="2"/>
      </rPr>
      <t>Keine Schwellenwertüberschreitung = n.a.</t>
    </r>
  </si>
  <si>
    <r>
      <t xml:space="preserve">Stellt ein Tierhalter bei der Erfassung der Tierbezogenen Kriterien eine Grenzwertüberschreitung fest, muss er dies unverzüglich dem zuständigen Berater des Deutschen Tierschutzbundes mitteilen. Die Meldung erfolgt bevorzugt schriftlich (zum Beispiel per E-Mail oder Fax). Der Tierhalter erhält daraufhin eine Eingangsbestätigung über die erfolgte Meldung. 
</t>
    </r>
    <r>
      <rPr>
        <b/>
        <sz val="10"/>
        <color theme="1"/>
        <rFont val="Arial"/>
        <family val="2"/>
      </rPr>
      <t>keine Grenzwertüberschreitung = n.a.</t>
    </r>
  </si>
  <si>
    <r>
      <t xml:space="preserve">Erläuterungen zur Erfassung Tierbezogener Kriterien siehe MU 9.9.
Die Ergebnisse der Erfassung der TBK sind in der MU 9.12 zu dokumentierten. Die MU ist verpflichtend zusammen mit dem Auditbeicht beim DTSchB einzureichen.
</t>
    </r>
    <r>
      <rPr>
        <b/>
        <sz val="10"/>
        <color theme="1"/>
        <rFont val="Arial"/>
        <family val="2"/>
      </rPr>
      <t>Grenzwert: Anteil unterkonditionierter Kühe: 10 %.</t>
    </r>
  </si>
  <si>
    <r>
      <t xml:space="preserve">Erläuterungen zur Erfassung Tierbezogener Kriterien siehe MU 9.9.
Die Ergebnisse der Erfassung der TBK sind in der MU 9.12 zu dokumentierten. Die MU ist verpflichtend zusammen mit dem Auditbeicht beim DTSchB einzureichen.
</t>
    </r>
    <r>
      <rPr>
        <b/>
        <sz val="10"/>
        <color theme="1"/>
        <rFont val="Arial"/>
        <family val="2"/>
      </rPr>
      <t>Grenzwert: Anteil überkonditionierter Kühe: 10 %.</t>
    </r>
  </si>
  <si>
    <r>
      <t xml:space="preserve">Erläuterungen zur Erfassung Tierbezogener Kriterien siehe MU 9.9.
Die Ergebnisse der Erfassung der TBK sind in der MU 9.12 zu dokumentierten. Die MU ist verpflichtend zusammen mit dem Auditbeicht beim DTSchB einzureichen.
</t>
    </r>
    <r>
      <rPr>
        <b/>
        <sz val="10"/>
        <color theme="1"/>
        <rFont val="Arial"/>
        <family val="2"/>
      </rPr>
      <t>Grenzwert: Der Grenzwert für schlecht gepflegte Klauen in der Herde liegt bei 10 %.</t>
    </r>
  </si>
  <si>
    <r>
      <t xml:space="preserve">Erläuterungen zur Erfassung Tierbezogener Kriterien siehe MU 9.9.
Die Ergebnisse der Erfassung der TBK sind in der MU 9.12 zu dokumentierten. Die MU ist verpflichtend zusammen mit dem Auditbeicht beim DTSchB einzureichen.
</t>
    </r>
    <r>
      <rPr>
        <b/>
        <sz val="10"/>
        <color theme="1"/>
        <rFont val="Arial"/>
        <family val="2"/>
      </rPr>
      <t>Grenzwert: Der Grenzwert für den Anteil lahmer Kühe in der Herde liegt bei 10 % .</t>
    </r>
  </si>
  <si>
    <r>
      <t xml:space="preserve">Erläuterungen zur Erfassung Tierbezogener Kriterien siehe MU 9.9.
Die Ergebnisse der Erfassung der TBK sind in der MU 9.12 zu dokumentierten. Die MU ist verpflichtend zusammen mit dem Auditbeicht beim DTSchB einzureichen.
</t>
    </r>
    <r>
      <rPr>
        <b/>
        <sz val="10"/>
        <color theme="1"/>
        <rFont val="Arial"/>
        <family val="2"/>
      </rPr>
      <t>Schwellenwert:  Anteil verschmutzter Kühe in der Herde liegt bei 15%.</t>
    </r>
  </si>
  <si>
    <r>
      <t>Erläuterungen zur Erfassung Tierbezogener Kriterien siehe MU 9.9.
Die Ergebnisse der Erfassung der TBK sind in der MU 9.12 zu dokumentierten. Die MU ist verpflichtend zusammen mit dem Auditbeicht beim DTSchB einzureichen.
S</t>
    </r>
    <r>
      <rPr>
        <b/>
        <sz val="10"/>
        <color theme="1"/>
        <rFont val="Arial"/>
        <family val="2"/>
      </rPr>
      <t>chwellenwert:  Der Schwellenwert für den Anteil an Kühen mit haarlosen Stellen liegt bezogen auf die Herde bei 10 %.</t>
    </r>
  </si>
  <si>
    <r>
      <t xml:space="preserve">Erläuterungen zur Erfassung Tierbezogener Kriterien siehe MU 9.9.Die Ergebnisse der Erfassung der TBK sind in der MU xx zu okumentierten. Die MU ist verpflichtend zusammen mit dem Auditbeicht beim DTSchB einzureichen.
</t>
    </r>
    <r>
      <rPr>
        <b/>
        <sz val="10"/>
        <color theme="1"/>
        <rFont val="Arial"/>
        <family val="2"/>
      </rPr>
      <t>Grenzwert: Der Grenzwert für den Anteil an Kühen mit Schwellungen liegt  bei 15 %.</t>
    </r>
  </si>
  <si>
    <r>
      <t xml:space="preserve">Erläuterungen zur Erfassung Tierbezogener Kriterien siehe MU 9.9.Die Ergebnisse der Erfassung der TBK sind in der MU 9.12 zu dokumentierten. Die MU ist verpflichtend zusammen mit dem Auditbeicht beim DTSchB einzureichen.
</t>
    </r>
    <r>
      <rPr>
        <b/>
        <sz val="10"/>
        <color theme="1"/>
        <rFont val="Arial"/>
        <family val="2"/>
      </rPr>
      <t>Schwellenwert: Der Schwellenwert für den Anteil kranker und verletzter Kühe in der Herde liegt bei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</si>
</sst>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ont>
    <font>
      <sz val="11"/>
      <color rgb="FF3F3F76"/>
      <name val="Arial"/>
      <family val="2"/>
    </font>
    <font>
      <sz val="11"/>
      <name val="Arial"/>
      <family val="2"/>
    </font>
    <font>
      <sz val="10"/>
      <name val="Arial"/>
      <family val="2"/>
    </font>
    <font>
      <b/>
      <sz val="10"/>
      <name val="Arial"/>
      <family val="2"/>
    </font>
    <font>
      <vertAlign val="superscript"/>
      <sz val="10"/>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Alignment="1" applyProtection="1">
      <alignment vertical="center" wrapText="1"/>
      <protection locked="0"/>
    </xf>
    <xf numFmtId="0" fontId="8" fillId="0" borderId="0" xfId="0" applyNumberFormat="1" applyFont="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wrapText="1"/>
      <protection locked="0"/>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Protection="1">
      <protection locked="0"/>
    </xf>
    <xf numFmtId="14" fontId="6" fillId="0" borderId="0" xfId="0" applyNumberFormat="1" applyFont="1" applyAlignment="1" applyProtection="1">
      <alignment horizontal="right" vertical="center" wrapText="1"/>
      <protection locked="0"/>
    </xf>
    <xf numFmtId="0" fontId="16" fillId="0" borderId="0" xfId="0" applyFont="1" applyBorder="1" applyAlignment="1" applyProtection="1">
      <alignment vertical="center" wrapText="1"/>
      <protection locked="0"/>
    </xf>
    <xf numFmtId="0" fontId="8" fillId="0" borderId="0" xfId="0" applyFont="1" applyAlignment="1" applyProtection="1">
      <alignment wrapText="1"/>
    </xf>
    <xf numFmtId="0" fontId="8" fillId="7" borderId="0" xfId="0"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19" fillId="0" borderId="0" xfId="0" applyFont="1" applyAlignment="1" applyProtection="1">
      <alignment horizontal="justify" vertical="center"/>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0" fontId="8" fillId="0" borderId="0" xfId="0" applyFont="1" applyAlignment="1" applyProtection="1">
      <alignment horizontal="justify" vertical="center"/>
    </xf>
    <xf numFmtId="0" fontId="9" fillId="0" borderId="0" xfId="0" applyFont="1" applyAlignment="1" applyProtection="1">
      <alignment vertical="center" wrapText="1"/>
    </xf>
    <xf numFmtId="0" fontId="8" fillId="6" borderId="0" xfId="0" applyFont="1" applyFill="1" applyAlignment="1" applyProtection="1">
      <alignment horizontal="left" vertical="center" wrapText="1"/>
    </xf>
    <xf numFmtId="0" fontId="8" fillId="6" borderId="0" xfId="0" applyFont="1" applyFill="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15" fillId="0" borderId="0" xfId="0" applyFont="1" applyBorder="1" applyAlignment="1" applyProtection="1">
      <alignment vertical="center" wrapText="1"/>
    </xf>
    <xf numFmtId="0" fontId="8" fillId="6" borderId="0" xfId="0" applyFont="1" applyFill="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0" borderId="0" xfId="0" applyFont="1" applyBorder="1" applyAlignment="1" applyProtection="1">
      <alignment vertical="top" wrapText="1"/>
    </xf>
    <xf numFmtId="0" fontId="19" fillId="0" borderId="0" xfId="0" applyFont="1" applyBorder="1" applyAlignment="1" applyProtection="1">
      <alignment vertical="center" wrapText="1"/>
    </xf>
    <xf numFmtId="1" fontId="16" fillId="0" borderId="0" xfId="0" applyNumberFormat="1" applyFont="1" applyBorder="1" applyAlignment="1" applyProtection="1">
      <alignment horizontal="left" vertical="center"/>
    </xf>
    <xf numFmtId="49" fontId="16" fillId="0" borderId="0" xfId="0" applyNumberFormat="1" applyFont="1" applyBorder="1" applyAlignment="1" applyProtection="1">
      <alignment vertical="center" wrapText="1"/>
    </xf>
    <xf numFmtId="0" fontId="16" fillId="6" borderId="0" xfId="0" applyFont="1" applyFill="1" applyBorder="1" applyAlignment="1" applyProtection="1">
      <alignment vertical="center" wrapText="1"/>
    </xf>
    <xf numFmtId="0" fontId="16" fillId="6" borderId="0" xfId="0" applyFont="1" applyFill="1" applyAlignment="1" applyProtection="1">
      <alignmen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0" xfId="0" applyFont="1" applyAlignment="1" applyProtection="1">
      <alignment horizontal="center" vertical="center" wrapText="1"/>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45">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44"/>
      <tableStyleElement type="headerRow" dxfId="143"/>
      <tableStyleElement type="totalRow" dxfId="142"/>
      <tableStyleElement type="firstColumn" dxfId="141"/>
      <tableStyleElement type="lastColumn" dxfId="140"/>
      <tableStyleElement type="firstRowStripe" dxfId="139"/>
      <tableStyleElement type="secondRowStripe" dxfId="138"/>
      <tableStyleElement type="firstColumnStripe" dxfId="137"/>
      <tableStyleElement type="secondColumnStripe" dxfId="136"/>
    </tableStyle>
    <tableStyle name="TSL_1" pivot="0" count="9">
      <tableStyleElement type="wholeTable" dxfId="135"/>
      <tableStyleElement type="headerRow" dxfId="134"/>
      <tableStyleElement type="totalRow" dxfId="133"/>
      <tableStyleElement type="firstColumn" dxfId="132"/>
      <tableStyleElement type="lastColumn" dxfId="131"/>
      <tableStyleElement type="firstRowStripe" dxfId="130"/>
      <tableStyleElement type="secondRowStripe" dxfId="129"/>
      <tableStyleElement type="firstColumnStripe" dxfId="128"/>
      <tableStyleElement type="secondColumnStripe" dxfId="127"/>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2" name="Prüfkriterien_1" displayName="Prüfkriterien_1" ref="B9:M41" totalsRowShown="0" headerRowDxfId="119" dataDxfId="118" tableBorderDxfId="117">
  <autoFilter ref="B9:M41"/>
  <tableColumns count="12">
    <tableColumn id="1" name="Lfd. Nr" dataDxfId="116">
      <calculatedColumnFormula>CONCATENATE("1.",Prüfkriterien_1[[#This Row],[Hilfsspalte_Num]])</calculatedColumnFormula>
    </tableColumn>
    <tableColumn id="2" name="Hilfsspalte_Num" dataDxfId="115">
      <calculatedColumnFormula>ROW()-ROW(Prüfkriterien_1[[#Headers],[Hilfsspalte_Kom]])</calculatedColumnFormula>
    </tableColumn>
    <tableColumn id="12" name="Hilfsspalte_Kom" dataDxfId="114">
      <calculatedColumnFormula>(Prüfkriterien_1[Hilfsspalte_Num]+10)/10</calculatedColumnFormula>
    </tableColumn>
    <tableColumn id="3" name="Kapitel_x000a_Richtlinie" dataDxfId="113"/>
    <tableColumn id="4" name="Kriterium" dataDxfId="112"/>
    <tableColumn id="5" name="Erläuterung / _x000a_Durchführungshinweis" dataDxfId="111"/>
    <tableColumn id="6" name="Bewertung" dataDxfId="110"/>
    <tableColumn id="7" name="Spalte1" dataDxfId="109"/>
    <tableColumn id="8" name="Spalte2" dataDxfId="108"/>
    <tableColumn id="9" name="Spalte3" dataDxfId="107"/>
    <tableColumn id="10" name="Spalte4" dataDxfId="106"/>
    <tableColumn id="11" name="Beschreibung" dataDxfId="10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43:M49" totalsRowShown="0" headerRowDxfId="104" dataDxfId="103" tableBorderDxfId="102">
  <autoFilter ref="B43:M49"/>
  <tableColumns count="12">
    <tableColumn id="1" name="Spalte1" dataDxfId="101">
      <calculatedColumnFormula>CONCATENATE("2.",Prüfkriterien_2[[#This Row],[Spalte2]])</calculatedColumnFormula>
    </tableColumn>
    <tableColumn id="2" name="Spalte2" dataDxfId="100">
      <calculatedColumnFormula>ROW()-ROW(Prüfkriterien_2[[#Headers],[Spalte3]])</calculatedColumnFormula>
    </tableColumn>
    <tableColumn id="3" name="Spalte3" dataDxfId="99">
      <calculatedColumnFormula>(Prüfkriterien_2[[#This Row],[Spalte2]]+20)/10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51:M66" totalsRowShown="0" headerRowDxfId="89" dataDxfId="88" tableBorderDxfId="87">
  <autoFilter ref="B51:M66"/>
  <tableColumns count="12">
    <tableColumn id="1" name="Spalte1" dataDxfId="86">
      <calculatedColumnFormula>CONCATENATE("3.",Prüfkriterien_3[[#This Row],[Spalte2]])</calculatedColumnFormula>
    </tableColumn>
    <tableColumn id="2" name="Spalte2" dataDxfId="85">
      <calculatedColumnFormula>ROW()-ROW(Prüfkriterien_3[[#Headers],[Spalte3]])</calculatedColumnFormula>
    </tableColumn>
    <tableColumn id="3" name="Spalte3" dataDxfId="84">
      <calculatedColumnFormula>(Prüfkriterien_3[[#This Row],[Spalte2]]+30)/10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8:M101" totalsRowShown="0" headerRowDxfId="74" dataDxfId="73" tableBorderDxfId="72">
  <autoFilter ref="B68:M101"/>
  <tableColumns count="12">
    <tableColumn id="1" name="Spalte1" dataDxfId="71">
      <calculatedColumnFormula>CONCATENATE("4.",Prüfkriterien_4[[#This Row],[Spalte2]])</calculatedColumnFormula>
    </tableColumn>
    <tableColumn id="2" name="Spalte2" dataDxfId="70">
      <calculatedColumnFormula>ROW()-ROW(Prüfkriterien_4[[#Headers],[Spalte3]])</calculatedColumnFormula>
    </tableColumn>
    <tableColumn id="3" name="Spalte3" dataDxfId="69">
      <calculatedColumnFormula>(Prüfkriterien_4[Spalte2]+40)/10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02:M103" totalsRowShown="0" headerRowDxfId="59" dataDxfId="58" tableBorderDxfId="57">
  <autoFilter ref="B102:M103"/>
  <tableColumns count="12">
    <tableColumn id="1" name="Spalte1" dataDxfId="56">
      <calculatedColumnFormula>CONCATENATE("5.",Prüfkriterien_5[[#This Row],[Spalte2]])</calculatedColumnFormula>
    </tableColumn>
    <tableColumn id="2" name="Spalte2" dataDxfId="55">
      <calculatedColumnFormula>ROW()-ROW(Prüfkriterien_5[[#Headers],[Spalte3]])</calculatedColumnFormula>
    </tableColumn>
    <tableColumn id="3" name="Spalte3" dataDxfId="54">
      <calculatedColumnFormula>(Prüfkriterien_5[Spalte2]+50)/10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05:M115" totalsRowShown="0" headerRowDxfId="44" dataDxfId="43" tableBorderDxfId="42">
  <autoFilter ref="B105:M115"/>
  <tableColumns count="12">
    <tableColumn id="1" name="Spalte1" dataDxfId="41">
      <calculatedColumnFormula>CONCATENATE("5.",Prüfkriterien_6[[#This Row],[Spalte2]])</calculatedColumnFormula>
    </tableColumn>
    <tableColumn id="2" name="Spalte2" dataDxfId="40">
      <calculatedColumnFormula>ROW()-ROW(Prüfkriterien_6[[#Headers],[Spalte3]])</calculatedColumnFormula>
    </tableColumn>
    <tableColumn id="3" name="Spalte3" dataDxfId="39">
      <calculatedColumnFormula>(Prüfkriterien_6[Spalte2]+60)/10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17:M130" totalsRowShown="0" headerRowDxfId="29" dataDxfId="28" tableBorderDxfId="27">
  <autoFilter ref="B117:M130"/>
  <tableColumns count="12">
    <tableColumn id="1" name="Spalte1" dataDxfId="26">
      <calculatedColumnFormula>CONCATENATE("7.",Prüfkriterien_7[[#This Row],[Spalte2]])</calculatedColumnFormula>
    </tableColumn>
    <tableColumn id="2" name="Spalte2" dataDxfId="25">
      <calculatedColumnFormula>ROW()-ROW(Prüfkriterien_7[[#Headers],[Spalte3]])</calculatedColumnFormula>
    </tableColumn>
    <tableColumn id="3" name="Spalte3" dataDxfId="24">
      <calculatedColumnFormula>(Prüfkriterien_7[Spalte2]+70)/10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31:M132" totalsRowShown="0" headerRowDxfId="14" dataDxfId="13" tableBorderDxfId="12">
  <autoFilter ref="B131:M132"/>
  <tableColumns count="12">
    <tableColumn id="1" name="Spalte1" dataDxfId="11">
      <calculatedColumnFormula>CONCATENATE("8.",Prüfkriterien_8[[#This Row],[Spalte2]])</calculatedColumnFormula>
    </tableColumn>
    <tableColumn id="2" name="Spalte2" dataDxfId="10">
      <calculatedColumnFormula>ROW()-ROW(Prüfkriterien_8[[#Headers],[Spalte3]])</calculatedColumnFormula>
    </tableColumn>
    <tableColumn id="3" name="Spalte3" dataDxfId="9">
      <calculatedColumnFormula>(Prüfkriterien_8[Spalte2]+80)/10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topLeftCell="B1" zoomScale="80" zoomScaleNormal="80" zoomScalePageLayoutView="70" workbookViewId="0">
      <selection activeCell="H4" sqref="H4"/>
    </sheetView>
  </sheetViews>
  <sheetFormatPr baseColWidth="10" defaultColWidth="8.7109375" defaultRowHeight="14.25" x14ac:dyDescent="0.2"/>
  <cols>
    <col min="1" max="1" width="1.28515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28515625" style="6" customWidth="1"/>
    <col min="14" max="16384" width="8.7109375" style="6"/>
  </cols>
  <sheetData>
    <row r="1" spans="2:12" ht="6" customHeight="1" x14ac:dyDescent="0.2"/>
    <row r="2" spans="2:12" s="10" customFormat="1" ht="18" customHeight="1" x14ac:dyDescent="0.25">
      <c r="B2" s="116" t="str">
        <f>"Checkliste "&amp;_RLV&amp;" Einstiegsstufe"</f>
        <v>Checkliste Milchkühe Einstiegsstufe</v>
      </c>
      <c r="C2" s="116"/>
      <c r="D2" s="116"/>
      <c r="E2" s="116"/>
      <c r="F2" s="116"/>
      <c r="G2" s="116"/>
      <c r="H2" s="116"/>
      <c r="I2" s="116"/>
      <c r="J2" s="116"/>
      <c r="K2" s="116"/>
      <c r="L2" s="116"/>
    </row>
    <row r="3" spans="2:12" ht="6" customHeight="1" x14ac:dyDescent="0.2"/>
    <row r="4" spans="2:12" ht="27" customHeight="1" x14ac:dyDescent="0.2"/>
    <row r="5" spans="2:12" s="24" customFormat="1" ht="27" customHeight="1" x14ac:dyDescent="0.25">
      <c r="B5" s="117" t="s">
        <v>0</v>
      </c>
      <c r="C5" s="117"/>
      <c r="D5" s="117"/>
      <c r="E5" s="117"/>
      <c r="F5" s="117"/>
      <c r="G5" s="117"/>
      <c r="H5" s="117"/>
      <c r="I5" s="117"/>
      <c r="J5" s="117"/>
      <c r="K5" s="117"/>
      <c r="L5" s="117"/>
    </row>
    <row r="6" spans="2:12" s="24" customFormat="1" ht="29.65" customHeight="1" x14ac:dyDescent="0.25">
      <c r="B6" s="118" t="s">
        <v>76</v>
      </c>
      <c r="C6" s="118"/>
      <c r="D6" s="118"/>
      <c r="E6" s="118"/>
      <c r="F6" s="118"/>
      <c r="G6" s="120"/>
      <c r="H6" s="120"/>
      <c r="I6" s="120"/>
      <c r="J6" s="120"/>
      <c r="K6" s="120"/>
      <c r="L6" s="120"/>
    </row>
    <row r="7" spans="2:12" s="24" customFormat="1" ht="29.65" customHeight="1" x14ac:dyDescent="0.25">
      <c r="B7" s="118" t="s">
        <v>77</v>
      </c>
      <c r="C7" s="118"/>
      <c r="D7" s="118"/>
      <c r="E7" s="118"/>
      <c r="F7" s="118"/>
      <c r="G7" s="120"/>
      <c r="H7" s="120"/>
      <c r="I7" s="120"/>
      <c r="J7" s="120"/>
      <c r="K7" s="120"/>
      <c r="L7" s="120"/>
    </row>
    <row r="8" spans="2:12" s="24" customFormat="1" ht="29.65" customHeight="1" x14ac:dyDescent="0.25">
      <c r="B8" s="121" t="s">
        <v>171</v>
      </c>
      <c r="C8" s="122"/>
      <c r="D8" s="122"/>
      <c r="E8" s="122"/>
      <c r="F8" s="123"/>
      <c r="G8" s="120" t="s">
        <v>172</v>
      </c>
      <c r="H8" s="120"/>
      <c r="I8" s="120" t="s">
        <v>173</v>
      </c>
      <c r="J8" s="120"/>
      <c r="K8" s="124"/>
      <c r="L8" s="125"/>
    </row>
    <row r="9" spans="2:12" s="24" customFormat="1" ht="29.65" customHeight="1" x14ac:dyDescent="0.25">
      <c r="B9" s="118" t="s">
        <v>1</v>
      </c>
      <c r="C9" s="118"/>
      <c r="D9" s="118"/>
      <c r="E9" s="118"/>
      <c r="F9" s="118"/>
      <c r="G9" s="120"/>
      <c r="H9" s="120"/>
      <c r="I9" s="120"/>
      <c r="J9" s="120"/>
      <c r="K9" s="120"/>
      <c r="L9" s="120"/>
    </row>
    <row r="10" spans="2:12" s="24" customFormat="1" ht="29.65" customHeight="1" x14ac:dyDescent="0.25">
      <c r="B10" s="118" t="s">
        <v>2</v>
      </c>
      <c r="C10" s="118"/>
      <c r="D10" s="118"/>
      <c r="E10" s="118"/>
      <c r="F10" s="118"/>
      <c r="G10" s="120"/>
      <c r="H10" s="120"/>
      <c r="I10" s="120"/>
      <c r="J10" s="120"/>
      <c r="K10" s="120"/>
      <c r="L10" s="120"/>
    </row>
    <row r="11" spans="2:12" s="24" customFormat="1" ht="29.65" customHeight="1" x14ac:dyDescent="0.25">
      <c r="B11" s="118" t="s">
        <v>3</v>
      </c>
      <c r="C11" s="118"/>
      <c r="D11" s="118"/>
      <c r="E11" s="118"/>
      <c r="F11" s="118"/>
      <c r="G11" s="120"/>
      <c r="H11" s="120"/>
      <c r="I11" s="120"/>
      <c r="J11" s="120"/>
      <c r="K11" s="120"/>
      <c r="L11" s="120"/>
    </row>
    <row r="12" spans="2:12" s="24" customFormat="1" ht="29.65" customHeight="1" x14ac:dyDescent="0.25">
      <c r="B12" s="118" t="s">
        <v>4</v>
      </c>
      <c r="C12" s="118"/>
      <c r="D12" s="118"/>
      <c r="E12" s="118"/>
      <c r="F12" s="118"/>
      <c r="G12" s="120"/>
      <c r="H12" s="120"/>
      <c r="I12" s="120"/>
      <c r="J12" s="120"/>
      <c r="K12" s="120"/>
      <c r="L12" s="120"/>
    </row>
    <row r="13" spans="2:12" s="24" customFormat="1" ht="29.65" customHeight="1" x14ac:dyDescent="0.25">
      <c r="B13" s="118" t="s">
        <v>5</v>
      </c>
      <c r="C13" s="118"/>
      <c r="D13" s="118"/>
      <c r="E13" s="118"/>
      <c r="F13" s="118"/>
      <c r="G13" s="120"/>
      <c r="H13" s="120"/>
      <c r="I13" s="120"/>
      <c r="J13" s="120"/>
      <c r="K13" s="120"/>
      <c r="L13" s="120"/>
    </row>
    <row r="14" spans="2:12" s="24" customFormat="1" ht="29.65" customHeight="1" x14ac:dyDescent="0.25">
      <c r="B14" s="118" t="s">
        <v>6</v>
      </c>
      <c r="C14" s="118"/>
      <c r="D14" s="118"/>
      <c r="E14" s="118"/>
      <c r="F14" s="118"/>
      <c r="G14" s="30" t="s">
        <v>62</v>
      </c>
      <c r="H14" s="48"/>
      <c r="I14" s="30" t="s">
        <v>63</v>
      </c>
      <c r="J14" s="48"/>
      <c r="K14" s="30" t="s">
        <v>64</v>
      </c>
      <c r="L14" s="48"/>
    </row>
    <row r="15" spans="2:12" s="24" customFormat="1" ht="29.65" customHeight="1" x14ac:dyDescent="0.25">
      <c r="B15" s="119" t="s">
        <v>61</v>
      </c>
      <c r="C15" s="119"/>
      <c r="D15" s="119"/>
      <c r="E15" s="119"/>
      <c r="F15" s="119"/>
      <c r="G15" s="127"/>
      <c r="H15" s="127"/>
      <c r="I15" s="127"/>
      <c r="J15" s="127"/>
      <c r="K15" s="127"/>
      <c r="L15" s="127"/>
    </row>
    <row r="16" spans="2:12" s="24" customFormat="1" ht="29.65" customHeight="1" x14ac:dyDescent="0.25">
      <c r="B16" s="119" t="s">
        <v>7</v>
      </c>
      <c r="C16" s="119"/>
      <c r="D16" s="119"/>
      <c r="E16" s="119"/>
      <c r="F16" s="119"/>
      <c r="G16" s="49" t="s">
        <v>60</v>
      </c>
      <c r="H16" s="13"/>
      <c r="I16" s="49" t="s">
        <v>10</v>
      </c>
      <c r="J16" s="13"/>
      <c r="K16" s="49" t="s">
        <v>11</v>
      </c>
      <c r="L16" s="14"/>
    </row>
    <row r="17" spans="2:12" s="24" customFormat="1" ht="29.65" customHeight="1" x14ac:dyDescent="0.25">
      <c r="B17" s="119" t="s">
        <v>8</v>
      </c>
      <c r="C17" s="119"/>
      <c r="D17" s="119"/>
      <c r="E17" s="119"/>
      <c r="F17" s="119"/>
      <c r="G17" s="128"/>
      <c r="H17" s="128"/>
      <c r="I17" s="128"/>
      <c r="J17" s="128"/>
      <c r="K17" s="128"/>
      <c r="L17" s="128"/>
    </row>
    <row r="18" spans="2:12" s="24" customFormat="1" ht="29.65" customHeight="1" x14ac:dyDescent="0.25">
      <c r="B18" s="119" t="s">
        <v>9</v>
      </c>
      <c r="C18" s="119"/>
      <c r="D18" s="119"/>
      <c r="E18" s="119"/>
      <c r="F18" s="119"/>
      <c r="G18" s="128"/>
      <c r="H18" s="128"/>
      <c r="I18" s="128"/>
      <c r="J18" s="128"/>
      <c r="K18" s="128"/>
      <c r="L18" s="128"/>
    </row>
    <row r="19" spans="2:12" ht="29.25" customHeight="1" x14ac:dyDescent="0.2">
      <c r="B19" s="137" t="s">
        <v>78</v>
      </c>
      <c r="C19" s="138"/>
      <c r="D19" s="138"/>
      <c r="E19" s="138"/>
      <c r="F19" s="139"/>
      <c r="G19" s="133"/>
      <c r="H19" s="134"/>
      <c r="I19" s="134"/>
      <c r="J19" s="134"/>
      <c r="K19" s="134"/>
      <c r="L19" s="135"/>
    </row>
    <row r="22" spans="2:12" s="10" customFormat="1" ht="13.9" customHeight="1" x14ac:dyDescent="0.2">
      <c r="B22" s="129" t="s">
        <v>12</v>
      </c>
      <c r="C22" s="129"/>
      <c r="D22" s="129"/>
      <c r="E22" s="129"/>
      <c r="F22" s="129"/>
      <c r="G22" s="129"/>
      <c r="H22" s="129"/>
      <c r="I22" s="129"/>
      <c r="J22" s="129"/>
      <c r="K22" s="129"/>
      <c r="L22" s="129"/>
    </row>
    <row r="23" spans="2:12" ht="6.6" customHeight="1" x14ac:dyDescent="0.2">
      <c r="B23" s="2"/>
      <c r="C23" s="2"/>
      <c r="D23" s="2"/>
      <c r="E23" s="2"/>
      <c r="F23" s="2"/>
      <c r="G23" s="2"/>
      <c r="H23" s="2"/>
      <c r="I23" s="2"/>
      <c r="J23" s="2"/>
      <c r="K23" s="2"/>
      <c r="L23" s="2"/>
    </row>
    <row r="24" spans="2:12" s="10" customFormat="1" ht="13.9" customHeight="1" x14ac:dyDescent="0.25">
      <c r="B24" s="15"/>
      <c r="C24" s="27"/>
      <c r="D24" s="57" t="s">
        <v>13</v>
      </c>
      <c r="E24" s="57"/>
      <c r="F24" s="57"/>
      <c r="G24" s="57"/>
      <c r="H24" s="57"/>
      <c r="I24" s="57"/>
      <c r="J24" s="57"/>
      <c r="K24" s="57"/>
      <c r="L24" s="57"/>
    </row>
    <row r="25" spans="2:12" ht="13.9" customHeight="1" x14ac:dyDescent="0.2">
      <c r="B25" s="3"/>
      <c r="C25" s="3"/>
      <c r="D25" s="56"/>
      <c r="E25" s="56"/>
      <c r="F25" s="56"/>
      <c r="G25" s="56"/>
      <c r="H25" s="56"/>
      <c r="I25" s="56"/>
      <c r="J25" s="56"/>
      <c r="K25" s="56"/>
      <c r="L25" s="56"/>
    </row>
    <row r="26" spans="2:12" ht="13.9" customHeight="1" x14ac:dyDescent="0.2">
      <c r="B26" s="15"/>
      <c r="C26" s="27"/>
      <c r="D26" s="57" t="s">
        <v>14</v>
      </c>
      <c r="E26" s="57"/>
      <c r="F26" s="57"/>
      <c r="G26" s="57"/>
      <c r="H26" s="57"/>
      <c r="I26" s="57"/>
      <c r="J26" s="57"/>
      <c r="K26" s="57"/>
      <c r="L26" s="57"/>
    </row>
    <row r="27" spans="2:12" x14ac:dyDescent="0.2">
      <c r="B27" s="2"/>
      <c r="C27" s="2"/>
      <c r="D27" s="2"/>
      <c r="E27" s="2"/>
      <c r="F27" s="2"/>
      <c r="G27" s="2"/>
      <c r="H27" s="2"/>
      <c r="I27" s="2"/>
      <c r="J27" s="2"/>
      <c r="K27" s="2"/>
      <c r="L27" s="2"/>
    </row>
    <row r="28" spans="2:12" ht="27" customHeight="1" x14ac:dyDescent="0.2">
      <c r="B28" s="132" t="s">
        <v>79</v>
      </c>
      <c r="C28" s="132"/>
      <c r="D28" s="132"/>
      <c r="E28" s="132"/>
      <c r="F28" s="132"/>
      <c r="G28" s="132"/>
      <c r="H28" s="132"/>
      <c r="I28" s="132"/>
      <c r="J28" s="132"/>
      <c r="K28" s="132"/>
      <c r="L28" s="132"/>
    </row>
    <row r="29" spans="2:12" x14ac:dyDescent="0.2">
      <c r="B29" s="2"/>
      <c r="C29" s="2"/>
      <c r="D29" s="2"/>
      <c r="E29" s="2"/>
      <c r="F29" s="2"/>
      <c r="G29" s="2"/>
      <c r="H29" s="2"/>
      <c r="I29" s="2"/>
      <c r="J29" s="2"/>
      <c r="K29" s="2"/>
      <c r="L29" s="2"/>
    </row>
    <row r="30" spans="2:12" x14ac:dyDescent="0.2">
      <c r="B30" s="136"/>
      <c r="C30" s="136"/>
      <c r="D30" s="136"/>
      <c r="E30" s="136"/>
      <c r="F30" s="136"/>
      <c r="G30" s="31"/>
      <c r="H30" s="31"/>
      <c r="I30" s="31"/>
      <c r="J30" s="31"/>
      <c r="K30" s="31"/>
      <c r="L30" s="31"/>
    </row>
    <row r="31" spans="2:12" ht="14.65" customHeight="1" x14ac:dyDescent="0.2">
      <c r="B31" s="126" t="s">
        <v>16</v>
      </c>
      <c r="C31" s="126"/>
      <c r="D31" s="126"/>
      <c r="E31" s="126"/>
      <c r="F31" s="131" t="s">
        <v>19</v>
      </c>
      <c r="G31" s="131"/>
      <c r="H31" s="131"/>
      <c r="I31" s="131"/>
      <c r="J31" s="131"/>
      <c r="K31" s="130" t="s">
        <v>18</v>
      </c>
      <c r="L31" s="130"/>
    </row>
    <row r="32" spans="2:12" ht="6" customHeight="1" x14ac:dyDescent="0.2"/>
  </sheetData>
  <sheetProtection formatCells="0"/>
  <mergeCells count="36">
    <mergeCell ref="B31:E31"/>
    <mergeCell ref="G13:L13"/>
    <mergeCell ref="G15:L15"/>
    <mergeCell ref="G17:L17"/>
    <mergeCell ref="G18:L18"/>
    <mergeCell ref="B22:L22"/>
    <mergeCell ref="B15:F15"/>
    <mergeCell ref="B16:F16"/>
    <mergeCell ref="B17:F17"/>
    <mergeCell ref="K31:L31"/>
    <mergeCell ref="F31:J31"/>
    <mergeCell ref="B28:L28"/>
    <mergeCell ref="G19:L19"/>
    <mergeCell ref="B30:F30"/>
    <mergeCell ref="B19:F19"/>
    <mergeCell ref="B8:F8"/>
    <mergeCell ref="K8:L8"/>
    <mergeCell ref="G8:H8"/>
    <mergeCell ref="I8:J8"/>
    <mergeCell ref="B10:F10"/>
    <mergeCell ref="B2:L2"/>
    <mergeCell ref="B5:L5"/>
    <mergeCell ref="B6:F6"/>
    <mergeCell ref="B7:F7"/>
    <mergeCell ref="B18:F18"/>
    <mergeCell ref="G6:L6"/>
    <mergeCell ref="G7:L7"/>
    <mergeCell ref="G9:L9"/>
    <mergeCell ref="G10:L10"/>
    <mergeCell ref="G11:L11"/>
    <mergeCell ref="G12:L12"/>
    <mergeCell ref="B9:F9"/>
    <mergeCell ref="B12:F12"/>
    <mergeCell ref="B11:F11"/>
    <mergeCell ref="B14:F14"/>
    <mergeCell ref="B13:F13"/>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4" zoomScale="80" zoomScaleNormal="80" workbookViewId="0">
      <selection activeCell="B17" sqref="B17:E17"/>
    </sheetView>
  </sheetViews>
  <sheetFormatPr baseColWidth="10" defaultColWidth="8.7109375" defaultRowHeight="14.25" x14ac:dyDescent="0.25"/>
  <cols>
    <col min="1" max="1" width="1.28515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28515625" style="10" customWidth="1"/>
    <col min="11" max="16384" width="8.7109375" style="10"/>
  </cols>
  <sheetData>
    <row r="1" spans="2:9" ht="6" customHeight="1" x14ac:dyDescent="0.25"/>
    <row r="2" spans="2:9" s="28" customFormat="1" ht="18" customHeight="1" x14ac:dyDescent="0.25">
      <c r="B2" s="140" t="str">
        <f>"Checkliste "&amp;_RLV&amp;" Einstiegsstufe"</f>
        <v>Checkliste Milchkühe Einstiegsstufe</v>
      </c>
      <c r="C2" s="140"/>
      <c r="D2" s="140"/>
      <c r="E2" s="140"/>
      <c r="F2" s="140"/>
      <c r="G2" s="140"/>
      <c r="H2" s="140"/>
      <c r="I2" s="140"/>
    </row>
    <row r="3" spans="2:9" s="19" customFormat="1" ht="6" customHeight="1" x14ac:dyDescent="0.25">
      <c r="B3" s="17"/>
      <c r="C3" s="17"/>
      <c r="D3" s="17"/>
      <c r="E3" s="17"/>
      <c r="F3" s="18"/>
      <c r="G3" s="18"/>
      <c r="H3" s="18"/>
      <c r="I3" s="17"/>
    </row>
    <row r="4" spans="2:9" ht="27" customHeight="1" x14ac:dyDescent="0.25">
      <c r="B4" s="20" t="s">
        <v>20</v>
      </c>
      <c r="C4" s="146"/>
      <c r="D4" s="146"/>
      <c r="E4" s="146"/>
      <c r="F4" s="146"/>
      <c r="G4" s="146"/>
      <c r="H4" s="21"/>
      <c r="I4" s="44"/>
    </row>
    <row r="5" spans="2:9" ht="27" customHeight="1" x14ac:dyDescent="0.25">
      <c r="B5" s="145" t="s">
        <v>21</v>
      </c>
      <c r="C5" s="145"/>
      <c r="D5" s="145"/>
      <c r="E5" s="145"/>
      <c r="F5" s="145"/>
      <c r="G5" s="145"/>
      <c r="H5" s="145"/>
      <c r="I5" s="145"/>
    </row>
    <row r="6" spans="2:9" s="16" customFormat="1" ht="27" customHeight="1" x14ac:dyDescent="0.25">
      <c r="B6" s="5" t="s">
        <v>22</v>
      </c>
      <c r="C6" s="5" t="s">
        <v>66</v>
      </c>
      <c r="D6" s="150" t="s">
        <v>23</v>
      </c>
      <c r="E6" s="151"/>
      <c r="F6" s="4" t="s">
        <v>30</v>
      </c>
      <c r="G6" s="5" t="s">
        <v>25</v>
      </c>
      <c r="H6" s="5" t="s">
        <v>26</v>
      </c>
      <c r="I6" s="5" t="s">
        <v>324</v>
      </c>
    </row>
    <row r="7" spans="2:9" ht="56.1" customHeight="1" x14ac:dyDescent="0.25">
      <c r="B7" s="5">
        <v>1</v>
      </c>
      <c r="C7" s="1"/>
      <c r="D7" s="141"/>
      <c r="E7" s="142"/>
      <c r="F7" s="54"/>
      <c r="G7" s="1"/>
      <c r="H7" s="1"/>
      <c r="I7" s="1"/>
    </row>
    <row r="8" spans="2:9" ht="56.1" customHeight="1" x14ac:dyDescent="0.25">
      <c r="B8" s="5">
        <v>2</v>
      </c>
      <c r="C8" s="1"/>
      <c r="D8" s="141"/>
      <c r="E8" s="142"/>
      <c r="F8" s="55"/>
      <c r="G8" s="1"/>
      <c r="H8" s="1"/>
      <c r="I8" s="1"/>
    </row>
    <row r="9" spans="2:9" ht="56.1" customHeight="1" x14ac:dyDescent="0.25">
      <c r="B9" s="5">
        <v>3</v>
      </c>
      <c r="C9" s="1"/>
      <c r="D9" s="141"/>
      <c r="E9" s="142"/>
      <c r="F9" s="55"/>
      <c r="G9" s="1"/>
      <c r="H9" s="1"/>
      <c r="I9" s="1"/>
    </row>
    <row r="10" spans="2:9" ht="56.1" customHeight="1" x14ac:dyDescent="0.25">
      <c r="B10" s="5">
        <v>4</v>
      </c>
      <c r="C10" s="1"/>
      <c r="D10" s="141"/>
      <c r="E10" s="142"/>
      <c r="F10" s="55"/>
      <c r="G10" s="1"/>
      <c r="H10" s="1"/>
      <c r="I10" s="1"/>
    </row>
    <row r="11" spans="2:9" ht="56.1" customHeight="1" x14ac:dyDescent="0.25">
      <c r="B11" s="5">
        <v>5</v>
      </c>
      <c r="C11" s="1"/>
      <c r="D11" s="141"/>
      <c r="E11" s="142"/>
      <c r="F11" s="55"/>
      <c r="G11" s="1"/>
      <c r="H11" s="1"/>
      <c r="I11" s="1"/>
    </row>
    <row r="12" spans="2:9" ht="56.1" customHeight="1" x14ac:dyDescent="0.25">
      <c r="B12" s="5">
        <v>6</v>
      </c>
      <c r="C12" s="1"/>
      <c r="D12" s="141"/>
      <c r="E12" s="142"/>
      <c r="F12" s="55"/>
      <c r="G12" s="1"/>
      <c r="H12" s="1"/>
      <c r="I12" s="1"/>
    </row>
    <row r="13" spans="2:9" ht="56.1" customHeight="1" x14ac:dyDescent="0.25">
      <c r="B13" s="5">
        <v>7</v>
      </c>
      <c r="C13" s="1"/>
      <c r="D13" s="141"/>
      <c r="E13" s="142"/>
      <c r="F13" s="55"/>
      <c r="G13" s="1"/>
      <c r="H13" s="1"/>
      <c r="I13" s="1"/>
    </row>
    <row r="14" spans="2:9" ht="56.1" customHeight="1" x14ac:dyDescent="0.25">
      <c r="B14" s="5">
        <v>8</v>
      </c>
      <c r="C14" s="1"/>
      <c r="D14" s="141"/>
      <c r="E14" s="142"/>
      <c r="F14" s="55"/>
      <c r="G14" s="1"/>
      <c r="H14" s="1"/>
      <c r="I14" s="1"/>
    </row>
    <row r="15" spans="2:9" ht="56.1" customHeight="1" x14ac:dyDescent="0.25">
      <c r="B15" s="5">
        <v>9</v>
      </c>
      <c r="C15" s="1"/>
      <c r="D15" s="141"/>
      <c r="E15" s="142"/>
      <c r="F15" s="55"/>
      <c r="G15" s="1"/>
      <c r="H15" s="1"/>
      <c r="I15" s="1"/>
    </row>
    <row r="16" spans="2:9" ht="56.1" customHeight="1" x14ac:dyDescent="0.25">
      <c r="B16" s="5">
        <v>10</v>
      </c>
      <c r="C16" s="1"/>
      <c r="D16" s="141"/>
      <c r="E16" s="142"/>
      <c r="F16" s="55"/>
      <c r="G16" s="1"/>
      <c r="H16" s="1"/>
      <c r="I16" s="1"/>
    </row>
    <row r="17" spans="2:9" x14ac:dyDescent="0.25">
      <c r="B17" s="147" t="s">
        <v>325</v>
      </c>
      <c r="C17" s="147"/>
      <c r="D17" s="147"/>
      <c r="E17" s="147"/>
      <c r="F17" s="3"/>
      <c r="G17" s="20"/>
      <c r="H17" s="20"/>
      <c r="I17" s="20"/>
    </row>
    <row r="19" spans="2:9" ht="28.15" customHeight="1" x14ac:dyDescent="0.25">
      <c r="B19" s="148" t="s">
        <v>65</v>
      </c>
      <c r="C19" s="149"/>
      <c r="D19" s="149"/>
      <c r="E19" s="149"/>
      <c r="F19" s="149"/>
      <c r="G19" s="149"/>
      <c r="H19" s="149"/>
      <c r="I19" s="149"/>
    </row>
    <row r="22" spans="2:9" x14ac:dyDescent="0.25">
      <c r="B22" s="136"/>
      <c r="C22" s="136"/>
      <c r="D22" s="136"/>
      <c r="E22" s="22"/>
      <c r="F22" s="23"/>
      <c r="G22" s="22"/>
      <c r="H22" s="22"/>
      <c r="I22" s="22"/>
    </row>
    <row r="23" spans="2:9" x14ac:dyDescent="0.25">
      <c r="B23" s="143" t="s">
        <v>16</v>
      </c>
      <c r="C23" s="143"/>
      <c r="E23" s="144" t="s">
        <v>17</v>
      </c>
      <c r="F23" s="144"/>
      <c r="G23" s="144"/>
      <c r="H23" s="130" t="s">
        <v>18</v>
      </c>
      <c r="I23" s="130"/>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26" priority="1" operator="containsText" text="sAbw">
      <formula>NOT(ISERROR(SEARCH("sAbw",F7)))</formula>
    </cfRule>
    <cfRule type="containsText" dxfId="125" priority="2" operator="containsText" text="lAbw">
      <formula>NOT(ISERROR(SEARCH("lAbw",F7)))</formula>
    </cfRule>
    <cfRule type="containsText" dxfId="124"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144"/>
  <sheetViews>
    <sheetView zoomScale="90" zoomScaleNormal="90" workbookViewId="0">
      <pane ySplit="7" topLeftCell="A8" activePane="bottomLeft" state="frozen"/>
      <selection activeCell="B3" sqref="B3"/>
      <selection pane="bottomLeft" activeCell="B3" sqref="B3:M3"/>
    </sheetView>
  </sheetViews>
  <sheetFormatPr baseColWidth="10" defaultColWidth="8.7109375" defaultRowHeight="12.75" x14ac:dyDescent="0.2"/>
  <cols>
    <col min="1" max="1" width="1.28515625" style="70" customWidth="1"/>
    <col min="2" max="2" width="8.7109375" style="86" customWidth="1"/>
    <col min="3" max="4" width="18.28515625" style="87" hidden="1" customWidth="1"/>
    <col min="5" max="5" width="12.7109375" style="88" customWidth="1"/>
    <col min="6" max="7" width="40.7109375" style="70" customWidth="1"/>
    <col min="8" max="10" width="9.7109375" style="70" customWidth="1"/>
    <col min="11" max="11" width="10.28515625" style="70" customWidth="1"/>
    <col min="12" max="12" width="10.7109375" style="70" customWidth="1"/>
    <col min="13" max="13" width="52.7109375" style="63" customWidth="1"/>
    <col min="14" max="14" width="1.28515625" style="70" customWidth="1"/>
    <col min="15" max="16384" width="8.7109375" style="70"/>
  </cols>
  <sheetData>
    <row r="1" spans="2:13" s="80" customFormat="1" ht="6" customHeight="1" x14ac:dyDescent="0.25">
      <c r="B1" s="78"/>
      <c r="C1" s="79"/>
      <c r="D1" s="79"/>
      <c r="G1" s="79"/>
      <c r="M1" s="81"/>
    </row>
    <row r="2" spans="2:13" s="82" customFormat="1" ht="18" customHeight="1" x14ac:dyDescent="0.25">
      <c r="B2" s="159" t="str">
        <f>"Checkliste "&amp;_RLV&amp;" Einstiegsstufe"</f>
        <v>Checkliste Milchkühe Einstiegsstufe</v>
      </c>
      <c r="C2" s="159"/>
      <c r="D2" s="159"/>
      <c r="E2" s="159"/>
      <c r="F2" s="159"/>
      <c r="G2" s="159"/>
      <c r="H2" s="159"/>
      <c r="I2" s="159"/>
      <c r="J2" s="159"/>
      <c r="K2" s="159"/>
      <c r="L2" s="159"/>
      <c r="M2" s="159"/>
    </row>
    <row r="3" spans="2:13" s="83" customFormat="1" ht="33.75" customHeight="1" x14ac:dyDescent="0.25">
      <c r="B3" s="173" t="s">
        <v>323</v>
      </c>
      <c r="C3" s="173"/>
      <c r="D3" s="173"/>
      <c r="E3" s="173"/>
      <c r="F3" s="173"/>
      <c r="G3" s="173"/>
      <c r="H3" s="173"/>
      <c r="I3" s="173"/>
      <c r="J3" s="173"/>
      <c r="K3" s="173"/>
      <c r="L3" s="173"/>
      <c r="M3" s="173"/>
    </row>
    <row r="4" spans="2:13" s="80" customFormat="1" ht="27" customHeight="1" x14ac:dyDescent="0.25">
      <c r="B4" s="76" t="s">
        <v>20</v>
      </c>
      <c r="C4" s="165"/>
      <c r="D4" s="165"/>
      <c r="E4" s="165"/>
      <c r="F4" s="165"/>
      <c r="G4" s="165"/>
      <c r="H4" s="165"/>
      <c r="I4" s="165"/>
      <c r="J4" s="165"/>
      <c r="K4" s="165"/>
      <c r="M4" s="72"/>
    </row>
    <row r="5" spans="2:13" ht="27" customHeight="1" x14ac:dyDescent="0.2">
      <c r="B5" s="160" t="s">
        <v>31</v>
      </c>
      <c r="C5" s="160"/>
      <c r="D5" s="160"/>
      <c r="E5" s="160"/>
      <c r="F5" s="160"/>
      <c r="G5" s="160"/>
      <c r="H5" s="160"/>
      <c r="I5" s="160"/>
      <c r="J5" s="160"/>
      <c r="K5" s="160"/>
      <c r="L5" s="160"/>
      <c r="M5" s="160"/>
    </row>
    <row r="6" spans="2:13" s="84" customFormat="1" ht="26.65" customHeight="1" x14ac:dyDescent="0.25">
      <c r="B6" s="166" t="s">
        <v>32</v>
      </c>
      <c r="C6" s="154" t="s">
        <v>48</v>
      </c>
      <c r="D6" s="154" t="s">
        <v>49</v>
      </c>
      <c r="E6" s="168" t="s">
        <v>33</v>
      </c>
      <c r="F6" s="154" t="s">
        <v>34</v>
      </c>
      <c r="G6" s="152" t="s">
        <v>35</v>
      </c>
      <c r="H6" s="170" t="s">
        <v>24</v>
      </c>
      <c r="I6" s="171"/>
      <c r="J6" s="171"/>
      <c r="K6" s="171"/>
      <c r="L6" s="172"/>
      <c r="M6" s="152" t="s">
        <v>75</v>
      </c>
    </row>
    <row r="7" spans="2:13" x14ac:dyDescent="0.2">
      <c r="B7" s="167"/>
      <c r="C7" s="155"/>
      <c r="D7" s="155"/>
      <c r="E7" s="169"/>
      <c r="F7" s="155"/>
      <c r="G7" s="153"/>
      <c r="H7" s="77" t="s">
        <v>41</v>
      </c>
      <c r="I7" s="77" t="s">
        <v>27</v>
      </c>
      <c r="J7" s="77" t="s">
        <v>28</v>
      </c>
      <c r="K7" s="77" t="s">
        <v>29</v>
      </c>
      <c r="L7" s="77" t="s">
        <v>36</v>
      </c>
      <c r="M7" s="153"/>
    </row>
    <row r="8" spans="2:13" s="85" customFormat="1" x14ac:dyDescent="0.2">
      <c r="B8" s="161" t="s">
        <v>68</v>
      </c>
      <c r="C8" s="162"/>
      <c r="D8" s="162"/>
      <c r="E8" s="162"/>
      <c r="F8" s="162"/>
      <c r="G8" s="162"/>
      <c r="H8" s="162"/>
      <c r="I8" s="162"/>
      <c r="J8" s="162"/>
      <c r="K8" s="162"/>
      <c r="L8" s="162"/>
      <c r="M8" s="163"/>
    </row>
    <row r="9" spans="2:13" ht="25.5" hidden="1" x14ac:dyDescent="0.2">
      <c r="B9" s="67" t="s">
        <v>32</v>
      </c>
      <c r="C9" s="68" t="s">
        <v>48</v>
      </c>
      <c r="D9" s="68" t="s">
        <v>49</v>
      </c>
      <c r="E9" s="35" t="s">
        <v>33</v>
      </c>
      <c r="F9" s="36" t="s">
        <v>34</v>
      </c>
      <c r="G9" s="65" t="s">
        <v>35</v>
      </c>
      <c r="H9" s="66" t="s">
        <v>24</v>
      </c>
      <c r="I9" s="66" t="s">
        <v>43</v>
      </c>
      <c r="J9" s="66" t="s">
        <v>44</v>
      </c>
      <c r="K9" s="66" t="s">
        <v>45</v>
      </c>
      <c r="L9" s="66" t="s">
        <v>46</v>
      </c>
      <c r="M9" s="65" t="s">
        <v>37</v>
      </c>
    </row>
    <row r="10" spans="2:13" s="63" customFormat="1" ht="40.5" customHeight="1" x14ac:dyDescent="0.2">
      <c r="B10" s="89" t="str">
        <f>CONCATENATE("1.",Prüfkriterien_1[[#This Row],[Hilfsspalte_Num]])</f>
        <v>1.1</v>
      </c>
      <c r="C10" s="90">
        <f>ROW()-ROW(Prüfkriterien_1[[#Headers],[Hilfsspalte_Kom]])</f>
        <v>1</v>
      </c>
      <c r="D10" s="91">
        <f>(Prüfkriterien_1[Hilfsspalte_Num]+10)/10</f>
        <v>1.1000000000000001</v>
      </c>
      <c r="E10" s="32" t="s">
        <v>327</v>
      </c>
      <c r="F10" s="92" t="s">
        <v>182</v>
      </c>
      <c r="G10" s="34" t="s">
        <v>183</v>
      </c>
      <c r="H10" s="29" t="s">
        <v>67</v>
      </c>
      <c r="I10" s="29" t="s">
        <v>40</v>
      </c>
      <c r="J10" s="29" t="s">
        <v>40</v>
      </c>
      <c r="K10" s="29"/>
      <c r="L10" s="29" t="s">
        <v>40</v>
      </c>
      <c r="M10" s="65"/>
    </row>
    <row r="11" spans="2:13" s="63" customFormat="1" ht="63.75" x14ac:dyDescent="0.2">
      <c r="B11" s="93" t="str">
        <f>CONCATENATE("1.",Prüfkriterien_1[[#This Row],[Hilfsspalte_Num]])</f>
        <v>1.2</v>
      </c>
      <c r="C11" s="26">
        <f>ROW()-ROW(Prüfkriterien_1[[#Headers],[Hilfsspalte_Kom]])</f>
        <v>2</v>
      </c>
      <c r="D11" s="94">
        <f>(Prüfkriterien_1[Hilfsspalte_Num]+10)/10</f>
        <v>1.2</v>
      </c>
      <c r="E11" s="32" t="s">
        <v>327</v>
      </c>
      <c r="F11" s="33" t="s">
        <v>184</v>
      </c>
      <c r="G11" s="34" t="s">
        <v>185</v>
      </c>
      <c r="H11" s="66"/>
      <c r="I11" s="75"/>
      <c r="J11" s="75"/>
      <c r="K11" s="29"/>
      <c r="L11" s="75"/>
      <c r="M11" s="65"/>
    </row>
    <row r="12" spans="2:13" s="63" customFormat="1" ht="41.25" customHeight="1" x14ac:dyDescent="0.2">
      <c r="B12" s="93" t="str">
        <f>CONCATENATE("1.",Prüfkriterien_1[[#This Row],[Hilfsspalte_Num]])</f>
        <v>1.3</v>
      </c>
      <c r="C12" s="26">
        <f>ROW()-ROW(Prüfkriterien_1[[#Headers],[Hilfsspalte_Kom]])</f>
        <v>3</v>
      </c>
      <c r="D12" s="94">
        <f>(Prüfkriterien_1[Hilfsspalte_Num]+10)/10</f>
        <v>1.3</v>
      </c>
      <c r="E12" s="32" t="s">
        <v>176</v>
      </c>
      <c r="F12" s="33" t="s">
        <v>100</v>
      </c>
      <c r="G12" s="34" t="s">
        <v>101</v>
      </c>
      <c r="H12" s="66"/>
      <c r="I12" s="29"/>
      <c r="J12" s="29"/>
      <c r="K12" s="29"/>
      <c r="L12" s="29"/>
      <c r="M12" s="65"/>
    </row>
    <row r="13" spans="2:13" s="63" customFormat="1" ht="98.25" customHeight="1" x14ac:dyDescent="0.2">
      <c r="B13" s="93" t="str">
        <f>CONCATENATE("1.",Prüfkriterien_1[[#This Row],[Hilfsspalte_Num]])</f>
        <v>1.4</v>
      </c>
      <c r="C13" s="26">
        <f>ROW()-ROW(Prüfkriterien_1[[#Headers],[Hilfsspalte_Kom]])</f>
        <v>4</v>
      </c>
      <c r="D13" s="94">
        <f>(Prüfkriterien_1[Hilfsspalte_Num]+10)/10</f>
        <v>1.4</v>
      </c>
      <c r="E13" s="32" t="s">
        <v>177</v>
      </c>
      <c r="F13" s="33" t="s">
        <v>102</v>
      </c>
      <c r="G13" s="34" t="s">
        <v>105</v>
      </c>
      <c r="H13" s="66"/>
      <c r="I13" s="29"/>
      <c r="J13" s="29"/>
      <c r="K13" s="29"/>
      <c r="L13" s="29"/>
      <c r="M13" s="65"/>
    </row>
    <row r="14" spans="2:13" s="63" customFormat="1" ht="67.5" customHeight="1" x14ac:dyDescent="0.2">
      <c r="B14" s="89" t="str">
        <f>CONCATENATE("1.",Prüfkriterien_1[[#This Row],[Hilfsspalte_Num]])</f>
        <v>1.5</v>
      </c>
      <c r="C14" s="90">
        <f>ROW()-ROW(Prüfkriterien_1[[#Headers],[Hilfsspalte_Kom]])</f>
        <v>5</v>
      </c>
      <c r="D14" s="91">
        <f>(Prüfkriterien_1[Hilfsspalte_Num]+10)/10</f>
        <v>1.5</v>
      </c>
      <c r="E14" s="32" t="s">
        <v>88</v>
      </c>
      <c r="F14" s="33" t="s">
        <v>38</v>
      </c>
      <c r="G14" s="34" t="s">
        <v>186</v>
      </c>
      <c r="H14" s="29"/>
      <c r="I14" s="29"/>
      <c r="J14" s="29"/>
      <c r="K14" s="29"/>
      <c r="L14" s="29"/>
      <c r="M14" s="65"/>
    </row>
    <row r="15" spans="2:13" s="63" customFormat="1" ht="38.25" x14ac:dyDescent="0.2">
      <c r="B15" s="95" t="str">
        <f>CONCATENATE("1.",Prüfkriterien_1[[#This Row],[Hilfsspalte_Num]])</f>
        <v>1.6</v>
      </c>
      <c r="C15" s="96">
        <f>ROW()-ROW(Prüfkriterien_1[[#Headers],[Hilfsspalte_Kom]])</f>
        <v>6</v>
      </c>
      <c r="D15" s="97">
        <f>(Prüfkriterien_1[Hilfsspalte_Num]+10)/10</f>
        <v>1.6</v>
      </c>
      <c r="E15" s="32" t="s">
        <v>326</v>
      </c>
      <c r="F15" s="33" t="s">
        <v>39</v>
      </c>
      <c r="G15" s="34" t="s">
        <v>187</v>
      </c>
      <c r="H15" s="46"/>
      <c r="I15" s="47"/>
      <c r="J15" s="47"/>
      <c r="K15" s="47"/>
      <c r="L15" s="47"/>
      <c r="M15" s="73"/>
    </row>
    <row r="16" spans="2:13" s="63" customFormat="1" ht="80.25" customHeight="1" x14ac:dyDescent="0.2">
      <c r="B16" s="93" t="str">
        <f>CONCATENATE("1.",Prüfkriterien_1[[#This Row],[Hilfsspalte_Num]])</f>
        <v>1.7</v>
      </c>
      <c r="C16" s="26">
        <f>ROW()-ROW(Prüfkriterien_1[[#Headers],[Hilfsspalte_Kom]])</f>
        <v>7</v>
      </c>
      <c r="D16" s="94">
        <f>(Prüfkriterien_1[Hilfsspalte_Num]+10)/10</f>
        <v>1.7</v>
      </c>
      <c r="E16" s="32" t="s">
        <v>90</v>
      </c>
      <c r="F16" s="98" t="s">
        <v>89</v>
      </c>
      <c r="G16" s="98" t="s">
        <v>91</v>
      </c>
      <c r="H16" s="66"/>
      <c r="I16" s="29"/>
      <c r="J16" s="29"/>
      <c r="K16" s="29"/>
      <c r="L16" s="29"/>
      <c r="M16" s="65"/>
    </row>
    <row r="17" spans="2:13" s="63" customFormat="1" ht="102" customHeight="1" x14ac:dyDescent="0.2">
      <c r="B17" s="93" t="str">
        <f>CONCATENATE("1.",Prüfkriterien_1[[#This Row],[Hilfsspalte_Num]])</f>
        <v>1.8</v>
      </c>
      <c r="C17" s="26">
        <f>ROW()-ROW(Prüfkriterien_1[[#Headers],[Hilfsspalte_Kom]])</f>
        <v>8</v>
      </c>
      <c r="D17" s="94">
        <f>(Prüfkriterien_1[Hilfsspalte_Num]+10)/10</f>
        <v>1.8</v>
      </c>
      <c r="E17" s="32" t="s">
        <v>262</v>
      </c>
      <c r="F17" s="99" t="s">
        <v>98</v>
      </c>
      <c r="G17" s="100" t="s">
        <v>99</v>
      </c>
      <c r="H17" s="66"/>
      <c r="I17" s="29"/>
      <c r="J17" s="29"/>
      <c r="K17" s="29"/>
      <c r="L17" s="29"/>
      <c r="M17" s="65"/>
    </row>
    <row r="18" spans="2:13" s="63" customFormat="1" ht="124.5" customHeight="1" x14ac:dyDescent="0.2">
      <c r="B18" s="93" t="str">
        <f>CONCATENATE("1.",Prüfkriterien_1[[#This Row],[Hilfsspalte_Num]])</f>
        <v>1.9</v>
      </c>
      <c r="C18" s="26">
        <f>ROW()-ROW(Prüfkriterien_1[[#Headers],[Hilfsspalte_Kom]])</f>
        <v>9</v>
      </c>
      <c r="D18" s="94">
        <f>(Prüfkriterien_1[Hilfsspalte_Num]+10)/10</f>
        <v>1.9</v>
      </c>
      <c r="E18" s="32" t="s">
        <v>263</v>
      </c>
      <c r="F18" s="99" t="s">
        <v>97</v>
      </c>
      <c r="G18" s="100" t="s">
        <v>178</v>
      </c>
      <c r="H18" s="66"/>
      <c r="I18" s="29" t="s">
        <v>40</v>
      </c>
      <c r="J18" s="29" t="s">
        <v>40</v>
      </c>
      <c r="K18" s="29"/>
      <c r="L18" s="29"/>
      <c r="M18" s="65"/>
    </row>
    <row r="19" spans="2:13" s="63" customFormat="1" ht="80.25" customHeight="1" x14ac:dyDescent="0.2">
      <c r="B19" s="93" t="str">
        <f>CONCATENATE("1.",Prüfkriterien_1[[#This Row],[Hilfsspalte_Num]])</f>
        <v>1.10</v>
      </c>
      <c r="C19" s="26">
        <f>ROW()-ROW(Prüfkriterien_1[[#Headers],[Hilfsspalte_Kom]])</f>
        <v>10</v>
      </c>
      <c r="D19" s="94">
        <f>(Prüfkriterien_1[Hilfsspalte_Num]+10)/10</f>
        <v>2</v>
      </c>
      <c r="E19" s="32" t="s">
        <v>96</v>
      </c>
      <c r="F19" s="99" t="s">
        <v>94</v>
      </c>
      <c r="G19" s="100" t="s">
        <v>95</v>
      </c>
      <c r="H19" s="66"/>
      <c r="I19" s="29"/>
      <c r="J19" s="29"/>
      <c r="K19" s="29"/>
      <c r="L19" s="29"/>
      <c r="M19" s="65"/>
    </row>
    <row r="20" spans="2:13" s="63" customFormat="1" ht="80.25" customHeight="1" x14ac:dyDescent="0.2">
      <c r="B20" s="93" t="str">
        <f>CONCATENATE("1.",Prüfkriterien_1[[#This Row],[Hilfsspalte_Num]])</f>
        <v>1.11</v>
      </c>
      <c r="C20" s="26">
        <f>ROW()-ROW(Prüfkriterien_1[[#Headers],[Hilfsspalte_Kom]])</f>
        <v>11</v>
      </c>
      <c r="D20" s="94">
        <f>(Prüfkriterien_1[Hilfsspalte_Num]+10)/10</f>
        <v>2.1</v>
      </c>
      <c r="E20" s="32" t="s">
        <v>264</v>
      </c>
      <c r="F20" s="99" t="s">
        <v>106</v>
      </c>
      <c r="G20" s="100" t="s">
        <v>108</v>
      </c>
      <c r="H20" s="66"/>
      <c r="I20" s="29" t="s">
        <v>40</v>
      </c>
      <c r="J20" s="29" t="s">
        <v>40</v>
      </c>
      <c r="K20" s="29"/>
      <c r="L20" s="29"/>
      <c r="M20" s="65"/>
    </row>
    <row r="21" spans="2:13" s="63" customFormat="1" ht="80.25" customHeight="1" x14ac:dyDescent="0.2">
      <c r="B21" s="93" t="str">
        <f>CONCATENATE("1.",Prüfkriterien_1[[#This Row],[Hilfsspalte_Num]])</f>
        <v>1.12</v>
      </c>
      <c r="C21" s="26">
        <f>ROW()-ROW(Prüfkriterien_1[[#Headers],[Hilfsspalte_Kom]])</f>
        <v>12</v>
      </c>
      <c r="D21" s="94">
        <f>(Prüfkriterien_1[Hilfsspalte_Num]+10)/10</f>
        <v>2.2000000000000002</v>
      </c>
      <c r="E21" s="32" t="s">
        <v>264</v>
      </c>
      <c r="F21" s="99" t="s">
        <v>107</v>
      </c>
      <c r="G21" s="100" t="s">
        <v>108</v>
      </c>
      <c r="H21" s="66"/>
      <c r="I21" s="29" t="s">
        <v>40</v>
      </c>
      <c r="J21" s="29" t="s">
        <v>40</v>
      </c>
      <c r="K21" s="29"/>
      <c r="L21" s="29"/>
      <c r="M21" s="65"/>
    </row>
    <row r="22" spans="2:13" s="60" customFormat="1" ht="57.75" customHeight="1" x14ac:dyDescent="0.25">
      <c r="B22" s="93" t="str">
        <f>CONCATENATE("1.",Prüfkriterien_1[[#This Row],[Hilfsspalte_Num]])</f>
        <v>1.13</v>
      </c>
      <c r="C22" s="26">
        <f>ROW()-ROW(Prüfkriterien_1[[#Headers],[Hilfsspalte_Kom]])</f>
        <v>13</v>
      </c>
      <c r="D22" s="94">
        <f>(Prüfkriterien_1[Hilfsspalte_Num]+10)/10</f>
        <v>2.2999999999999998</v>
      </c>
      <c r="E22" s="32" t="s">
        <v>265</v>
      </c>
      <c r="F22" s="101" t="s">
        <v>92</v>
      </c>
      <c r="G22" s="100" t="s">
        <v>103</v>
      </c>
      <c r="H22" s="66"/>
      <c r="I22" s="29"/>
      <c r="J22" s="29"/>
      <c r="K22" s="29"/>
      <c r="L22" s="29"/>
      <c r="M22" s="65"/>
    </row>
    <row r="23" spans="2:13" s="60" customFormat="1" ht="58.5" customHeight="1" x14ac:dyDescent="0.25">
      <c r="B23" s="93" t="str">
        <f>CONCATENATE("1.",Prüfkriterien_1[[#This Row],[Hilfsspalte_Num]])</f>
        <v>1.14</v>
      </c>
      <c r="C23" s="26">
        <f>ROW()-ROW(Prüfkriterien_1[[#Headers],[Hilfsspalte_Kom]])</f>
        <v>14</v>
      </c>
      <c r="D23" s="94">
        <f>(Prüfkriterien_1[Hilfsspalte_Num]+10)/10</f>
        <v>2.4</v>
      </c>
      <c r="E23" s="32" t="s">
        <v>265</v>
      </c>
      <c r="F23" s="100" t="s">
        <v>104</v>
      </c>
      <c r="G23" s="102" t="s">
        <v>188</v>
      </c>
      <c r="H23" s="66"/>
      <c r="I23" s="29"/>
      <c r="J23" s="29"/>
      <c r="K23" s="29"/>
      <c r="L23" s="29"/>
      <c r="M23" s="65"/>
    </row>
    <row r="24" spans="2:13" s="63" customFormat="1" ht="46.5" customHeight="1" x14ac:dyDescent="0.2">
      <c r="B24" s="89" t="str">
        <f>CONCATENATE("1.",Prüfkriterien_1[[#This Row],[Hilfsspalte_Num]])</f>
        <v>1.15</v>
      </c>
      <c r="C24" s="90">
        <f>ROW()-ROW(Prüfkriterien_1[[#Headers],[Hilfsspalte_Kom]])</f>
        <v>15</v>
      </c>
      <c r="D24" s="91">
        <f>(Prüfkriterien_1[Hilfsspalte_Num]+10)/10</f>
        <v>2.5</v>
      </c>
      <c r="E24" s="32" t="s">
        <v>265</v>
      </c>
      <c r="F24" s="101" t="s">
        <v>93</v>
      </c>
      <c r="G24" s="102" t="s">
        <v>188</v>
      </c>
      <c r="H24" s="29"/>
      <c r="I24" s="29"/>
      <c r="J24" s="29"/>
      <c r="K24" s="29"/>
      <c r="L24" s="29"/>
      <c r="M24" s="65"/>
    </row>
    <row r="25" spans="2:13" s="63" customFormat="1" ht="46.5" customHeight="1" x14ac:dyDescent="0.2">
      <c r="B25" s="93" t="str">
        <f>CONCATENATE("1.",Prüfkriterien_1[[#This Row],[Hilfsspalte_Num]])</f>
        <v>1.16</v>
      </c>
      <c r="C25" s="26">
        <f>ROW()-ROW(Prüfkriterien_1[[#Headers],[Hilfsspalte_Kom]])</f>
        <v>16</v>
      </c>
      <c r="D25" s="94">
        <f>(Prüfkriterien_1[Hilfsspalte_Num]+10)/10</f>
        <v>2.6</v>
      </c>
      <c r="E25" s="32" t="s">
        <v>122</v>
      </c>
      <c r="F25" s="99" t="s">
        <v>120</v>
      </c>
      <c r="G25" s="100"/>
      <c r="H25" s="66"/>
      <c r="I25" s="29"/>
      <c r="J25" s="29"/>
      <c r="K25" s="29"/>
      <c r="L25" s="29"/>
      <c r="M25" s="65"/>
    </row>
    <row r="26" spans="2:13" s="63" customFormat="1" ht="96" customHeight="1" x14ac:dyDescent="0.2">
      <c r="B26" s="93" t="str">
        <f>CONCATENATE("1.",Prüfkriterien_1[[#This Row],[Hilfsspalte_Num]])</f>
        <v>1.17</v>
      </c>
      <c r="C26" s="26">
        <f>ROW()-ROW(Prüfkriterien_1[[#Headers],[Hilfsspalte_Kom]])</f>
        <v>17</v>
      </c>
      <c r="D26" s="94">
        <f>(Prüfkriterien_1[Hilfsspalte_Num]+10)/10</f>
        <v>2.7</v>
      </c>
      <c r="E26" s="32" t="s">
        <v>122</v>
      </c>
      <c r="F26" s="100" t="s">
        <v>121</v>
      </c>
      <c r="G26" s="100" t="s">
        <v>189</v>
      </c>
      <c r="H26" s="66"/>
      <c r="I26" s="29"/>
      <c r="J26" s="29"/>
      <c r="K26" s="29"/>
      <c r="L26" s="29"/>
      <c r="M26" s="65"/>
    </row>
    <row r="27" spans="2:13" s="63" customFormat="1" ht="72" customHeight="1" x14ac:dyDescent="0.2">
      <c r="B27" s="93" t="str">
        <f>CONCATENATE("1.",Prüfkriterien_1[[#This Row],[Hilfsspalte_Num]])</f>
        <v>1.18</v>
      </c>
      <c r="C27" s="26">
        <f>ROW()-ROW(Prüfkriterien_1[[#Headers],[Hilfsspalte_Kom]])</f>
        <v>18</v>
      </c>
      <c r="D27" s="94">
        <f>(Prüfkriterien_1[Hilfsspalte_Num]+10)/10</f>
        <v>2.8</v>
      </c>
      <c r="E27" s="32" t="s">
        <v>266</v>
      </c>
      <c r="F27" s="99" t="s">
        <v>94</v>
      </c>
      <c r="G27" s="100" t="s">
        <v>190</v>
      </c>
      <c r="H27" s="66"/>
      <c r="I27" s="29"/>
      <c r="J27" s="29"/>
      <c r="K27" s="29"/>
      <c r="L27" s="29"/>
      <c r="M27" s="65"/>
    </row>
    <row r="28" spans="2:13" s="63" customFormat="1" ht="185.25" customHeight="1" x14ac:dyDescent="0.2">
      <c r="B28" s="93" t="str">
        <f>CONCATENATE("1.",Prüfkriterien_1[[#This Row],[Hilfsspalte_Num]])</f>
        <v>1.19</v>
      </c>
      <c r="C28" s="26">
        <f>ROW()-ROW(Prüfkriterien_1[[#Headers],[Hilfsspalte_Kom]])</f>
        <v>19</v>
      </c>
      <c r="D28" s="94">
        <f>(Prüfkriterien_1[Hilfsspalte_Num]+10)/10</f>
        <v>2.9</v>
      </c>
      <c r="E28" s="32" t="s">
        <v>267</v>
      </c>
      <c r="F28" s="99" t="s">
        <v>137</v>
      </c>
      <c r="G28" s="100" t="s">
        <v>179</v>
      </c>
      <c r="H28" s="66"/>
      <c r="I28" s="29" t="s">
        <v>40</v>
      </c>
      <c r="J28" s="29" t="s">
        <v>40</v>
      </c>
      <c r="K28" s="29"/>
      <c r="L28" s="29"/>
      <c r="M28" s="65"/>
    </row>
    <row r="29" spans="2:13" s="63" customFormat="1" ht="89.25" customHeight="1" x14ac:dyDescent="0.2">
      <c r="B29" s="93" t="str">
        <f>CONCATENATE("1.",Prüfkriterien_1[[#This Row],[Hilfsspalte_Num]])</f>
        <v>1.20</v>
      </c>
      <c r="C29" s="26">
        <f>ROW()-ROW(Prüfkriterien_1[[#Headers],[Hilfsspalte_Kom]])</f>
        <v>20</v>
      </c>
      <c r="D29" s="94">
        <f>(Prüfkriterien_1[Hilfsspalte_Num]+10)/10</f>
        <v>3</v>
      </c>
      <c r="E29" s="32" t="s">
        <v>267</v>
      </c>
      <c r="F29" s="99" t="s">
        <v>175</v>
      </c>
      <c r="G29" s="100" t="s">
        <v>138</v>
      </c>
      <c r="H29" s="66"/>
      <c r="I29" s="29"/>
      <c r="J29" s="29"/>
      <c r="K29" s="29"/>
      <c r="L29" s="29"/>
      <c r="M29" s="65"/>
    </row>
    <row r="30" spans="2:13" s="63" customFormat="1" ht="105" customHeight="1" x14ac:dyDescent="0.2">
      <c r="B30" s="93" t="str">
        <f>CONCATENATE("1.",Prüfkriterien_1[[#This Row],[Hilfsspalte_Num]])</f>
        <v>1.21</v>
      </c>
      <c r="C30" s="26">
        <f>ROW()-ROW(Prüfkriterien_1[[#Headers],[Hilfsspalte_Kom]])</f>
        <v>21</v>
      </c>
      <c r="D30" s="94">
        <f>(Prüfkriterien_1[Hilfsspalte_Num]+10)/10</f>
        <v>3.1</v>
      </c>
      <c r="E30" s="32" t="s">
        <v>267</v>
      </c>
      <c r="F30" s="99" t="s">
        <v>139</v>
      </c>
      <c r="G30" s="100" t="s">
        <v>141</v>
      </c>
      <c r="H30" s="66"/>
      <c r="I30" s="29"/>
      <c r="J30" s="29"/>
      <c r="K30" s="29"/>
      <c r="L30" s="29"/>
      <c r="M30" s="65"/>
    </row>
    <row r="31" spans="2:13" s="63" customFormat="1" ht="89.25" customHeight="1" x14ac:dyDescent="0.2">
      <c r="B31" s="93" t="str">
        <f>CONCATENATE("1.",Prüfkriterien_1[[#This Row],[Hilfsspalte_Num]])</f>
        <v>1.22</v>
      </c>
      <c r="C31" s="26">
        <f>ROW()-ROW(Prüfkriterien_1[[#Headers],[Hilfsspalte_Kom]])</f>
        <v>22</v>
      </c>
      <c r="D31" s="94">
        <f>(Prüfkriterien_1[Hilfsspalte_Num]+10)/10</f>
        <v>3.2</v>
      </c>
      <c r="E31" s="32" t="s">
        <v>267</v>
      </c>
      <c r="F31" s="99" t="s">
        <v>140</v>
      </c>
      <c r="G31" s="100" t="s">
        <v>142</v>
      </c>
      <c r="H31" s="66"/>
      <c r="I31" s="29"/>
      <c r="J31" s="29"/>
      <c r="K31" s="29"/>
      <c r="L31" s="29"/>
      <c r="M31" s="65"/>
    </row>
    <row r="32" spans="2:13" s="63" customFormat="1" ht="232.5" customHeight="1" x14ac:dyDescent="0.2">
      <c r="B32" s="93" t="str">
        <f>CONCATENATE("1.",Prüfkriterien_1[[#This Row],[Hilfsspalte_Num]])</f>
        <v>1.23</v>
      </c>
      <c r="C32" s="26">
        <f>ROW()-ROW(Prüfkriterien_1[[#Headers],[Hilfsspalte_Kom]])</f>
        <v>23</v>
      </c>
      <c r="D32" s="94">
        <f>(Prüfkriterien_1[Hilfsspalte_Num]+10)/10</f>
        <v>3.3</v>
      </c>
      <c r="E32" s="32" t="s">
        <v>267</v>
      </c>
      <c r="F32" s="99" t="s">
        <v>143</v>
      </c>
      <c r="G32" s="100" t="s">
        <v>202</v>
      </c>
      <c r="H32" s="66"/>
      <c r="I32" s="29"/>
      <c r="J32" s="29"/>
      <c r="K32" s="29"/>
      <c r="L32" s="29"/>
      <c r="M32" s="65"/>
    </row>
    <row r="33" spans="2:13" s="63" customFormat="1" ht="121.5" customHeight="1" x14ac:dyDescent="0.2">
      <c r="B33" s="93" t="str">
        <f>CONCATENATE("1.",Prüfkriterien_1[[#This Row],[Hilfsspalte_Num]])</f>
        <v>1.24</v>
      </c>
      <c r="C33" s="26">
        <f>ROW()-ROW(Prüfkriterien_1[[#Headers],[Hilfsspalte_Kom]])</f>
        <v>24</v>
      </c>
      <c r="D33" s="94">
        <f>(Prüfkriterien_1[Hilfsspalte_Num]+10)/10</f>
        <v>3.4</v>
      </c>
      <c r="E33" s="32" t="s">
        <v>268</v>
      </c>
      <c r="F33" s="99" t="s">
        <v>146</v>
      </c>
      <c r="G33" s="100" t="s">
        <v>144</v>
      </c>
      <c r="H33" s="66"/>
      <c r="I33" s="29"/>
      <c r="J33" s="29"/>
      <c r="K33" s="29"/>
      <c r="L33" s="29"/>
      <c r="M33" s="65"/>
    </row>
    <row r="34" spans="2:13" s="63" customFormat="1" ht="96.75" customHeight="1" x14ac:dyDescent="0.2">
      <c r="B34" s="93" t="str">
        <f>CONCATENATE("1.",Prüfkriterien_1[[#This Row],[Hilfsspalte_Num]])</f>
        <v>1.25</v>
      </c>
      <c r="C34" s="26">
        <f>ROW()-ROW(Prüfkriterien_1[[#Headers],[Hilfsspalte_Kom]])</f>
        <v>25</v>
      </c>
      <c r="D34" s="94">
        <f>(Prüfkriterien_1[Hilfsspalte_Num]+10)/10</f>
        <v>3.5</v>
      </c>
      <c r="E34" s="32" t="s">
        <v>268</v>
      </c>
      <c r="F34" s="99" t="s">
        <v>147</v>
      </c>
      <c r="G34" s="74" t="s">
        <v>145</v>
      </c>
      <c r="H34" s="66"/>
      <c r="I34" s="29"/>
      <c r="J34" s="29"/>
      <c r="K34" s="29"/>
      <c r="L34" s="29"/>
      <c r="M34" s="65"/>
    </row>
    <row r="35" spans="2:13" s="63" customFormat="1" ht="71.25" customHeight="1" x14ac:dyDescent="0.2">
      <c r="B35" s="93" t="str">
        <f>CONCATENATE("1.",Prüfkriterien_1[[#This Row],[Hilfsspalte_Num]])</f>
        <v>1.26</v>
      </c>
      <c r="C35" s="26">
        <f>ROW()-ROW(Prüfkriterien_1[[#Headers],[Hilfsspalte_Kom]])</f>
        <v>26</v>
      </c>
      <c r="D35" s="94">
        <f>(Prüfkriterien_1[Hilfsspalte_Num]+10)/10</f>
        <v>3.6</v>
      </c>
      <c r="E35" s="32" t="s">
        <v>270</v>
      </c>
      <c r="F35" s="99" t="s">
        <v>269</v>
      </c>
      <c r="G35" s="100" t="s">
        <v>191</v>
      </c>
      <c r="H35" s="66"/>
      <c r="I35" s="29"/>
      <c r="J35" s="29"/>
      <c r="K35" s="29"/>
      <c r="L35" s="29"/>
      <c r="M35" s="65"/>
    </row>
    <row r="36" spans="2:13" s="63" customFormat="1" ht="64.5" customHeight="1" x14ac:dyDescent="0.2">
      <c r="B36" s="93" t="str">
        <f>CONCATENATE("1.",Prüfkriterien_1[[#This Row],[Hilfsspalte_Num]])</f>
        <v>1.27</v>
      </c>
      <c r="C36" s="26">
        <f>ROW()-ROW(Prüfkriterien_1[[#Headers],[Hilfsspalte_Kom]])</f>
        <v>27</v>
      </c>
      <c r="D36" s="94">
        <f>(Prüfkriterien_1[Hilfsspalte_Num]+10)/10</f>
        <v>3.7</v>
      </c>
      <c r="E36" s="32" t="s">
        <v>270</v>
      </c>
      <c r="F36" s="99" t="s">
        <v>192</v>
      </c>
      <c r="G36" s="100" t="s">
        <v>193</v>
      </c>
      <c r="H36" s="66"/>
      <c r="I36" s="29"/>
      <c r="J36" s="29"/>
      <c r="K36" s="29"/>
      <c r="L36" s="29"/>
      <c r="M36" s="65"/>
    </row>
    <row r="37" spans="2:13" s="63" customFormat="1" ht="120.75" customHeight="1" x14ac:dyDescent="0.2">
      <c r="B37" s="93" t="str">
        <f>CONCATENATE("1.",Prüfkriterien_1[[#This Row],[Hilfsspalte_Num]])</f>
        <v>1.28</v>
      </c>
      <c r="C37" s="26">
        <f>ROW()-ROW(Prüfkriterien_1[[#Headers],[Hilfsspalte_Kom]])</f>
        <v>28</v>
      </c>
      <c r="D37" s="94">
        <f>(Prüfkriterien_1[Hilfsspalte_Num]+10)/10</f>
        <v>3.8</v>
      </c>
      <c r="E37" s="32" t="s">
        <v>270</v>
      </c>
      <c r="F37" s="103" t="s">
        <v>316</v>
      </c>
      <c r="G37" s="104" t="s">
        <v>306</v>
      </c>
      <c r="H37" s="66"/>
      <c r="I37" s="29"/>
      <c r="J37" s="29"/>
      <c r="K37" s="29"/>
      <c r="L37" s="29"/>
      <c r="M37" s="65"/>
    </row>
    <row r="38" spans="2:13" s="63" customFormat="1" ht="171.75" customHeight="1" x14ac:dyDescent="0.2">
      <c r="B38" s="93" t="str">
        <f>CONCATENATE("1.",Prüfkriterien_1[[#This Row],[Hilfsspalte_Num]])</f>
        <v>1.29</v>
      </c>
      <c r="C38" s="26">
        <f>ROW()-ROW(Prüfkriterien_1[[#Headers],[Hilfsspalte_Kom]])</f>
        <v>29</v>
      </c>
      <c r="D38" s="94">
        <f>(Prüfkriterien_1[Hilfsspalte_Num]+10)/10</f>
        <v>3.9</v>
      </c>
      <c r="E38" s="32" t="s">
        <v>270</v>
      </c>
      <c r="F38" s="103" t="s">
        <v>317</v>
      </c>
      <c r="G38" s="104" t="s">
        <v>160</v>
      </c>
      <c r="H38" s="66"/>
      <c r="I38" s="29"/>
      <c r="J38" s="29"/>
      <c r="K38" s="29"/>
      <c r="L38" s="29"/>
      <c r="M38" s="65"/>
    </row>
    <row r="39" spans="2:13" s="63" customFormat="1" ht="104.25" customHeight="1" x14ac:dyDescent="0.2">
      <c r="B39" s="93" t="str">
        <f>CONCATENATE("1.",Prüfkriterien_1[[#This Row],[Hilfsspalte_Num]])</f>
        <v>1.30</v>
      </c>
      <c r="C39" s="26">
        <f>ROW()-ROW(Prüfkriterien_1[[#Headers],[Hilfsspalte_Kom]])</f>
        <v>30</v>
      </c>
      <c r="D39" s="94">
        <f>(Prüfkriterien_1[Hilfsspalte_Num]+10)/10</f>
        <v>4</v>
      </c>
      <c r="E39" s="32" t="s">
        <v>271</v>
      </c>
      <c r="F39" s="99" t="s">
        <v>161</v>
      </c>
      <c r="G39" s="100" t="s">
        <v>328</v>
      </c>
      <c r="H39" s="66"/>
      <c r="I39" s="29"/>
      <c r="J39" s="29"/>
      <c r="K39" s="29"/>
      <c r="L39" s="29"/>
      <c r="M39" s="65"/>
    </row>
    <row r="40" spans="2:13" s="63" customFormat="1" ht="52.5" customHeight="1" x14ac:dyDescent="0.2">
      <c r="B40" s="93" t="str">
        <f>CONCATENATE("1.",Prüfkriterien_1[[#This Row],[Hilfsspalte_Num]])</f>
        <v>1.31</v>
      </c>
      <c r="C40" s="26">
        <f>ROW()-ROW(Prüfkriterien_1[[#Headers],[Hilfsspalte_Kom]])</f>
        <v>31</v>
      </c>
      <c r="D40" s="94">
        <f>(Prüfkriterien_1[Hilfsspalte_Num]+10)/10</f>
        <v>4.0999999999999996</v>
      </c>
      <c r="E40" s="32" t="s">
        <v>271</v>
      </c>
      <c r="F40" s="99" t="s">
        <v>162</v>
      </c>
      <c r="G40" s="100" t="s">
        <v>163</v>
      </c>
      <c r="H40" s="66"/>
      <c r="I40" s="29"/>
      <c r="J40" s="29"/>
      <c r="K40" s="29"/>
      <c r="L40" s="29"/>
      <c r="M40" s="65"/>
    </row>
    <row r="41" spans="2:13" s="71" customFormat="1" hidden="1" x14ac:dyDescent="0.2">
      <c r="B41" s="61" t="str">
        <f>CONCATENATE("1.",Prüfkriterien_1[[#This Row],[Hilfsspalte_Num]])</f>
        <v>1.32</v>
      </c>
      <c r="C41" s="68">
        <f>ROW()-ROW(Prüfkriterien_1[[#Headers],[Hilfsspalte_Kom]])</f>
        <v>32</v>
      </c>
      <c r="D41" s="69">
        <f>(Prüfkriterien_1[Hilfsspalte_Num]+10)/10</f>
        <v>4.2</v>
      </c>
      <c r="E41" s="35"/>
      <c r="F41" s="62"/>
      <c r="G41" s="60"/>
      <c r="H41" s="66"/>
      <c r="I41" s="29"/>
      <c r="J41" s="29"/>
      <c r="K41" s="29"/>
      <c r="L41" s="29"/>
      <c r="M41" s="65"/>
    </row>
    <row r="42" spans="2:13" s="71" customFormat="1" x14ac:dyDescent="0.2">
      <c r="B42" s="164" t="s">
        <v>81</v>
      </c>
      <c r="C42" s="164"/>
      <c r="D42" s="164"/>
      <c r="E42" s="164"/>
      <c r="F42" s="164"/>
      <c r="G42" s="164"/>
      <c r="H42" s="164"/>
      <c r="I42" s="164"/>
      <c r="J42" s="164"/>
      <c r="K42" s="164"/>
      <c r="L42" s="164"/>
      <c r="M42" s="164"/>
    </row>
    <row r="43" spans="2:13" s="71" customFormat="1" hidden="1" x14ac:dyDescent="0.2">
      <c r="B43" s="67" t="s">
        <v>43</v>
      </c>
      <c r="C43" s="68" t="s">
        <v>44</v>
      </c>
      <c r="D43" s="68" t="s">
        <v>45</v>
      </c>
      <c r="E43" s="64" t="s">
        <v>46</v>
      </c>
      <c r="F43" s="65" t="s">
        <v>47</v>
      </c>
      <c r="G43" s="65" t="s">
        <v>50</v>
      </c>
      <c r="H43" s="66" t="s">
        <v>51</v>
      </c>
      <c r="I43" s="66" t="s">
        <v>52</v>
      </c>
      <c r="J43" s="66" t="s">
        <v>53</v>
      </c>
      <c r="K43" s="66" t="s">
        <v>54</v>
      </c>
      <c r="L43" s="66" t="s">
        <v>55</v>
      </c>
      <c r="M43" s="65" t="s">
        <v>56</v>
      </c>
    </row>
    <row r="44" spans="2:13" s="71" customFormat="1" ht="140.25" x14ac:dyDescent="0.2">
      <c r="B44" s="25" t="str">
        <f>CONCATENATE("2.",Prüfkriterien_2[[#This Row],[Spalte2]])</f>
        <v>2.1</v>
      </c>
      <c r="C44" s="26">
        <f>ROW()-ROW(Prüfkriterien_2[[#Headers],[Spalte3]])</f>
        <v>1</v>
      </c>
      <c r="D44" s="94">
        <f>(Prüfkriterien_2[[#This Row],[Spalte2]]+20)/10</f>
        <v>2.1</v>
      </c>
      <c r="E44" s="105" t="s">
        <v>272</v>
      </c>
      <c r="F44" s="34" t="s">
        <v>203</v>
      </c>
      <c r="G44" s="34" t="s">
        <v>204</v>
      </c>
      <c r="H44" s="66"/>
      <c r="I44" s="66" t="s">
        <v>67</v>
      </c>
      <c r="J44" s="66"/>
      <c r="K44" s="66"/>
      <c r="L44" s="66"/>
      <c r="M44" s="65"/>
    </row>
    <row r="45" spans="2:13" s="71" customFormat="1" ht="140.25" x14ac:dyDescent="0.2">
      <c r="B45" s="106" t="str">
        <f>CONCATENATE("2.",Prüfkriterien_2[[#This Row],[Spalte2]])</f>
        <v>2.2</v>
      </c>
      <c r="C45" s="26">
        <f>ROW()-ROW(Prüfkriterien_2[[#Headers],[Spalte3]])</f>
        <v>2</v>
      </c>
      <c r="D45" s="94">
        <f>(Prüfkriterien_2[[#This Row],[Spalte2]]+20)/10</f>
        <v>2.2000000000000002</v>
      </c>
      <c r="E45" s="105" t="s">
        <v>272</v>
      </c>
      <c r="F45" s="107" t="s">
        <v>205</v>
      </c>
      <c r="G45" s="34" t="s">
        <v>206</v>
      </c>
      <c r="H45" s="43"/>
      <c r="I45" s="43"/>
      <c r="J45" s="43"/>
      <c r="K45" s="43"/>
      <c r="L45" s="43"/>
      <c r="M45" s="42"/>
    </row>
    <row r="46" spans="2:13" s="71" customFormat="1" ht="89.25" x14ac:dyDescent="0.2">
      <c r="B46" s="106" t="str">
        <f>CONCATENATE("2.",Prüfkriterien_2[[#This Row],[Spalte2]])</f>
        <v>2.3</v>
      </c>
      <c r="C46" s="26">
        <f>ROW()-ROW(Prüfkriterien_2[[#Headers],[Spalte3]])</f>
        <v>3</v>
      </c>
      <c r="D46" s="94">
        <f>(Prüfkriterien_2[[#This Row],[Spalte2]]+20)/10</f>
        <v>2.2999999999999998</v>
      </c>
      <c r="E46" s="105" t="s">
        <v>272</v>
      </c>
      <c r="F46" s="107" t="s">
        <v>207</v>
      </c>
      <c r="G46" s="34" t="s">
        <v>208</v>
      </c>
      <c r="H46" s="43"/>
      <c r="I46" s="43"/>
      <c r="J46" s="43"/>
      <c r="K46" s="43"/>
      <c r="L46" s="43"/>
      <c r="M46" s="42"/>
    </row>
    <row r="47" spans="2:13" ht="130.5" customHeight="1" x14ac:dyDescent="0.2">
      <c r="B47" s="106" t="str">
        <f>CONCATENATE("2.",Prüfkriterien_2[[#This Row],[Spalte2]])</f>
        <v>2.4</v>
      </c>
      <c r="C47" s="26">
        <f>ROW()-ROW(Prüfkriterien_2[[#Headers],[Spalte3]])</f>
        <v>4</v>
      </c>
      <c r="D47" s="94">
        <f>(Prüfkriterien_2[[#This Row],[Spalte2]]+20)/10</f>
        <v>2.4</v>
      </c>
      <c r="E47" s="105" t="s">
        <v>273</v>
      </c>
      <c r="F47" s="34" t="s">
        <v>209</v>
      </c>
      <c r="G47" s="34" t="s">
        <v>210</v>
      </c>
      <c r="H47" s="43"/>
      <c r="I47" s="43"/>
      <c r="J47" s="43"/>
      <c r="K47" s="43"/>
      <c r="L47" s="43"/>
      <c r="M47" s="42"/>
    </row>
    <row r="48" spans="2:13" ht="130.5" customHeight="1" x14ac:dyDescent="0.2">
      <c r="B48" s="25" t="str">
        <f>CONCATENATE("2.",Prüfkriterien_2[[#This Row],[Spalte2]])</f>
        <v>2.5</v>
      </c>
      <c r="C48" s="26">
        <f>ROW()-ROW(Prüfkriterien_2[[#Headers],[Spalte3]])</f>
        <v>5</v>
      </c>
      <c r="D48" s="94">
        <f>(Prüfkriterien_2[[#This Row],[Spalte2]]+20)/10</f>
        <v>2.5</v>
      </c>
      <c r="E48" s="105" t="s">
        <v>274</v>
      </c>
      <c r="F48" s="107" t="s">
        <v>211</v>
      </c>
      <c r="G48" s="34" t="s">
        <v>213</v>
      </c>
      <c r="H48" s="66"/>
      <c r="I48" s="66" t="s">
        <v>40</v>
      </c>
      <c r="J48" s="66" t="s">
        <v>40</v>
      </c>
      <c r="K48" s="66"/>
      <c r="L48" s="66"/>
      <c r="M48" s="65"/>
    </row>
    <row r="49" spans="2:13" s="71" customFormat="1" ht="38.25" x14ac:dyDescent="0.2">
      <c r="B49" s="106" t="str">
        <f>CONCATENATE("2.",Prüfkriterien_2[[#This Row],[Spalte2]])</f>
        <v>2.6</v>
      </c>
      <c r="C49" s="26">
        <f>ROW()-ROW(Prüfkriterien_2[[#Headers],[Spalte3]])</f>
        <v>6</v>
      </c>
      <c r="D49" s="94">
        <f>(Prüfkriterien_2[[#This Row],[Spalte2]]+20)/10</f>
        <v>2.6</v>
      </c>
      <c r="E49" s="105" t="s">
        <v>274</v>
      </c>
      <c r="F49" s="108" t="s">
        <v>318</v>
      </c>
      <c r="G49" s="108" t="s">
        <v>212</v>
      </c>
      <c r="H49" s="43"/>
      <c r="I49" s="43" t="s">
        <v>40</v>
      </c>
      <c r="J49" s="43" t="s">
        <v>40</v>
      </c>
      <c r="K49" s="43"/>
      <c r="L49" s="43"/>
      <c r="M49" s="42"/>
    </row>
    <row r="50" spans="2:13" s="71" customFormat="1" x14ac:dyDescent="0.2">
      <c r="B50" s="156" t="s">
        <v>83</v>
      </c>
      <c r="C50" s="157"/>
      <c r="D50" s="157"/>
      <c r="E50" s="157"/>
      <c r="F50" s="157"/>
      <c r="G50" s="157"/>
      <c r="H50" s="157"/>
      <c r="I50" s="157"/>
      <c r="J50" s="157"/>
      <c r="K50" s="157"/>
      <c r="L50" s="157"/>
      <c r="M50" s="158"/>
    </row>
    <row r="51" spans="2:13" s="71" customFormat="1" ht="12.75" hidden="1" customHeight="1" x14ac:dyDescent="0.2">
      <c r="B51" s="67" t="s">
        <v>43</v>
      </c>
      <c r="C51" s="68" t="s">
        <v>44</v>
      </c>
      <c r="D51" s="68" t="s">
        <v>45</v>
      </c>
      <c r="E51" s="64" t="s">
        <v>46</v>
      </c>
      <c r="F51" s="65" t="s">
        <v>47</v>
      </c>
      <c r="G51" s="65" t="s">
        <v>50</v>
      </c>
      <c r="H51" s="66" t="s">
        <v>51</v>
      </c>
      <c r="I51" s="66" t="s">
        <v>52</v>
      </c>
      <c r="J51" s="66" t="s">
        <v>53</v>
      </c>
      <c r="K51" s="66" t="s">
        <v>54</v>
      </c>
      <c r="L51" s="66" t="s">
        <v>55</v>
      </c>
      <c r="M51" s="65" t="s">
        <v>56</v>
      </c>
    </row>
    <row r="52" spans="2:13" s="71" customFormat="1" ht="38.25" x14ac:dyDescent="0.2">
      <c r="B52" s="25" t="str">
        <f>CONCATENATE("3.",Prüfkriterien_3[[#This Row],[Spalte2]])</f>
        <v>3.1</v>
      </c>
      <c r="C52" s="26">
        <f>ROW()-ROW(Prüfkriterien_3[[#Headers],[Spalte3]])</f>
        <v>1</v>
      </c>
      <c r="D52" s="26">
        <f>(Prüfkriterien_3[[#This Row],[Spalte2]]+30)/10</f>
        <v>3.1</v>
      </c>
      <c r="E52" s="105" t="s">
        <v>275</v>
      </c>
      <c r="F52" s="108" t="s">
        <v>319</v>
      </c>
      <c r="G52" s="108" t="s">
        <v>194</v>
      </c>
      <c r="H52" s="66"/>
      <c r="I52" s="66"/>
      <c r="J52" s="66"/>
      <c r="K52" s="66"/>
      <c r="L52" s="66"/>
      <c r="M52" s="65"/>
    </row>
    <row r="53" spans="2:13" s="71" customFormat="1" ht="94.5" customHeight="1" x14ac:dyDescent="0.2">
      <c r="B53" s="106" t="str">
        <f>CONCATENATE("3.",Prüfkriterien_3[[#This Row],[Spalte2]])</f>
        <v>3.2</v>
      </c>
      <c r="C53" s="109">
        <f>ROW()-ROW(Prüfkriterien_3[[#Headers],[Spalte3]])</f>
        <v>2</v>
      </c>
      <c r="D53" s="109">
        <f>(Prüfkriterien_3[[#This Row],[Spalte2]]+30)/10</f>
        <v>3.2</v>
      </c>
      <c r="E53" s="105" t="s">
        <v>275</v>
      </c>
      <c r="F53" s="34" t="s">
        <v>164</v>
      </c>
      <c r="G53" s="74" t="s">
        <v>165</v>
      </c>
      <c r="H53" s="43"/>
      <c r="I53" s="43"/>
      <c r="J53" s="43"/>
      <c r="K53" s="43"/>
      <c r="L53" s="43"/>
      <c r="M53" s="42"/>
    </row>
    <row r="54" spans="2:13" s="71" customFormat="1" ht="222" customHeight="1" x14ac:dyDescent="0.2">
      <c r="B54" s="106" t="str">
        <f>CONCATENATE("3.",Prüfkriterien_3[[#This Row],[Spalte2]])</f>
        <v>3.3</v>
      </c>
      <c r="C54" s="109">
        <f>ROW()-ROW(Prüfkriterien_3[[#Headers],[Spalte3]])</f>
        <v>3</v>
      </c>
      <c r="D54" s="109">
        <f>(Prüfkriterien_3[[#This Row],[Spalte2]]+30)/10</f>
        <v>3.3</v>
      </c>
      <c r="E54" s="105" t="s">
        <v>275</v>
      </c>
      <c r="F54" s="34" t="s">
        <v>166</v>
      </c>
      <c r="G54" s="34" t="s">
        <v>167</v>
      </c>
      <c r="H54" s="43"/>
      <c r="I54" s="43"/>
      <c r="J54" s="43"/>
      <c r="K54" s="43"/>
      <c r="L54" s="43"/>
      <c r="M54" s="42"/>
    </row>
    <row r="55" spans="2:13" s="71" customFormat="1" ht="123" customHeight="1" x14ac:dyDescent="0.2">
      <c r="B55" s="25" t="str">
        <f>CONCATENATE("3.",Prüfkriterien_3[[#This Row],[Spalte2]])</f>
        <v>3.4</v>
      </c>
      <c r="C55" s="26">
        <f>ROW()-ROW(Prüfkriterien_3[[#Headers],[Spalte3]])</f>
        <v>4</v>
      </c>
      <c r="D55" s="26">
        <f>(Prüfkriterien_3[[#This Row],[Spalte2]]+30)/10</f>
        <v>3.4</v>
      </c>
      <c r="E55" s="105" t="s">
        <v>276</v>
      </c>
      <c r="F55" s="34" t="s">
        <v>214</v>
      </c>
      <c r="G55" s="34" t="s">
        <v>329</v>
      </c>
      <c r="H55" s="66"/>
      <c r="I55" s="66"/>
      <c r="J55" s="66"/>
      <c r="K55" s="66"/>
      <c r="L55" s="66"/>
      <c r="M55" s="65"/>
    </row>
    <row r="56" spans="2:13" s="71" customFormat="1" ht="169.5" customHeight="1" x14ac:dyDescent="0.2">
      <c r="B56" s="25" t="str">
        <f>CONCATENATE("3.",Prüfkriterien_3[[#This Row],[Spalte2]])</f>
        <v>3.5</v>
      </c>
      <c r="C56" s="26">
        <f>ROW()-ROW(Prüfkriterien_3[[#Headers],[Spalte3]])</f>
        <v>5</v>
      </c>
      <c r="D56" s="26">
        <f>(Prüfkriterien_3[[#This Row],[Spalte2]]+30)/10</f>
        <v>3.5</v>
      </c>
      <c r="E56" s="105" t="s">
        <v>277</v>
      </c>
      <c r="F56" s="34" t="s">
        <v>312</v>
      </c>
      <c r="G56" s="110" t="s">
        <v>330</v>
      </c>
      <c r="H56" s="66"/>
      <c r="I56" s="66"/>
      <c r="J56" s="66"/>
      <c r="K56" s="66"/>
      <c r="L56" s="66"/>
      <c r="M56" s="65"/>
    </row>
    <row r="57" spans="2:13" s="71" customFormat="1" ht="124.9" customHeight="1" x14ac:dyDescent="0.2">
      <c r="B57" s="25" t="str">
        <f>CONCATENATE("3.",Prüfkriterien_3[[#This Row],[Spalte2]])</f>
        <v>3.6</v>
      </c>
      <c r="C57" s="26">
        <f>ROW()-ROW(Prüfkriterien_3[[#Headers],[Spalte3]])</f>
        <v>6</v>
      </c>
      <c r="D57" s="26">
        <f>(Prüfkriterien_3[[#This Row],[Spalte2]]+30)/10</f>
        <v>3.6</v>
      </c>
      <c r="E57" s="105" t="s">
        <v>278</v>
      </c>
      <c r="F57" s="34" t="s">
        <v>314</v>
      </c>
      <c r="G57" s="111" t="s">
        <v>315</v>
      </c>
      <c r="H57" s="66"/>
      <c r="I57" s="66"/>
      <c r="J57" s="66"/>
      <c r="K57" s="66"/>
      <c r="L57" s="66"/>
      <c r="M57" s="65"/>
    </row>
    <row r="58" spans="2:13" s="71" customFormat="1" ht="169.5" customHeight="1" x14ac:dyDescent="0.2">
      <c r="B58" s="25" t="str">
        <f>CONCATENATE("3.",Prüfkriterien_3[[#This Row],[Spalte2]])</f>
        <v>3.7</v>
      </c>
      <c r="C58" s="26">
        <f>ROW()-ROW(Prüfkriterien_3[[#Headers],[Spalte3]])</f>
        <v>7</v>
      </c>
      <c r="D58" s="26">
        <f>(Prüfkriterien_3[[#This Row],[Spalte2]]+30)/10</f>
        <v>3.7</v>
      </c>
      <c r="E58" s="105" t="s">
        <v>279</v>
      </c>
      <c r="F58" s="34" t="s">
        <v>215</v>
      </c>
      <c r="G58" s="100" t="s">
        <v>331</v>
      </c>
      <c r="H58" s="66"/>
      <c r="I58" s="66"/>
      <c r="J58" s="66"/>
      <c r="K58" s="66"/>
      <c r="L58" s="66"/>
      <c r="M58" s="65"/>
    </row>
    <row r="59" spans="2:13" s="71" customFormat="1" ht="114.75" x14ac:dyDescent="0.2">
      <c r="B59" s="25" t="str">
        <f>CONCATENATE("3.",Prüfkriterien_3[[#This Row],[Spalte2]])</f>
        <v>3.8</v>
      </c>
      <c r="C59" s="26">
        <f>ROW()-ROW(Prüfkriterien_3[[#Headers],[Spalte3]])</f>
        <v>8</v>
      </c>
      <c r="D59" s="26">
        <f>(Prüfkriterien_3[[#This Row],[Spalte2]]+30)/10</f>
        <v>3.8</v>
      </c>
      <c r="E59" s="105" t="s">
        <v>280</v>
      </c>
      <c r="F59" s="34" t="s">
        <v>216</v>
      </c>
      <c r="G59" s="100" t="s">
        <v>332</v>
      </c>
      <c r="H59" s="66"/>
      <c r="I59" s="66"/>
      <c r="J59" s="66"/>
      <c r="K59" s="66"/>
      <c r="L59" s="66"/>
      <c r="M59" s="65"/>
    </row>
    <row r="60" spans="2:13" s="71" customFormat="1" ht="118.5" customHeight="1" x14ac:dyDescent="0.2">
      <c r="B60" s="25" t="str">
        <f>CONCATENATE("3.",Prüfkriterien_3[[#This Row],[Spalte2]])</f>
        <v>3.9</v>
      </c>
      <c r="C60" s="26">
        <f>ROW()-ROW(Prüfkriterien_3[[#Headers],[Spalte3]])</f>
        <v>9</v>
      </c>
      <c r="D60" s="26">
        <f>(Prüfkriterien_3[[#This Row],[Spalte2]]+30)/10</f>
        <v>3.9</v>
      </c>
      <c r="E60" s="105" t="s">
        <v>281</v>
      </c>
      <c r="F60" s="34" t="s">
        <v>218</v>
      </c>
      <c r="G60" s="100" t="s">
        <v>333</v>
      </c>
      <c r="H60" s="66"/>
      <c r="I60" s="66"/>
      <c r="J60" s="66"/>
      <c r="K60" s="66"/>
      <c r="L60" s="66"/>
      <c r="M60" s="65"/>
    </row>
    <row r="61" spans="2:13" s="71" customFormat="1" ht="152.65" customHeight="1" x14ac:dyDescent="0.2">
      <c r="B61" s="25" t="str">
        <f>CONCATENATE("3.",Prüfkriterien_3[[#This Row],[Spalte2]])</f>
        <v>3.10</v>
      </c>
      <c r="C61" s="26">
        <f>ROW()-ROW(Prüfkriterien_3[[#Headers],[Spalte3]])</f>
        <v>10</v>
      </c>
      <c r="D61" s="26">
        <f>(Prüfkriterien_3[[#This Row],[Spalte2]]+30)/10</f>
        <v>4</v>
      </c>
      <c r="E61" s="105" t="s">
        <v>282</v>
      </c>
      <c r="F61" s="34" t="s">
        <v>217</v>
      </c>
      <c r="G61" s="100" t="s">
        <v>334</v>
      </c>
      <c r="H61" s="66"/>
      <c r="I61" s="66"/>
      <c r="J61" s="66"/>
      <c r="K61" s="66"/>
      <c r="L61" s="66"/>
      <c r="M61" s="65"/>
    </row>
    <row r="62" spans="2:13" s="71" customFormat="1" ht="96" customHeight="1" x14ac:dyDescent="0.2">
      <c r="B62" s="25" t="str">
        <f>CONCATENATE("3.",Prüfkriterien_3[[#This Row],[Spalte2]])</f>
        <v>3.11</v>
      </c>
      <c r="C62" s="26">
        <f>ROW()-ROW(Prüfkriterien_3[[#Headers],[Spalte3]])</f>
        <v>11</v>
      </c>
      <c r="D62" s="26">
        <f>(Prüfkriterien_3[[#This Row],[Spalte2]]+30)/10</f>
        <v>4.0999999999999996</v>
      </c>
      <c r="E62" s="105" t="s">
        <v>283</v>
      </c>
      <c r="F62" s="34" t="s">
        <v>253</v>
      </c>
      <c r="G62" s="100" t="s">
        <v>335</v>
      </c>
      <c r="H62" s="66"/>
      <c r="I62" s="66"/>
      <c r="J62" s="66"/>
      <c r="K62" s="66"/>
      <c r="L62" s="66"/>
      <c r="M62" s="65"/>
    </row>
    <row r="63" spans="2:13" s="71" customFormat="1" ht="127.5" x14ac:dyDescent="0.2">
      <c r="B63" s="25" t="str">
        <f>CONCATENATE("3.",Prüfkriterien_3[[#This Row],[Spalte2]])</f>
        <v>3.12</v>
      </c>
      <c r="C63" s="26">
        <f>ROW()-ROW(Prüfkriterien_3[[#Headers],[Spalte3]])</f>
        <v>12</v>
      </c>
      <c r="D63" s="26">
        <f>(Prüfkriterien_3[[#This Row],[Spalte2]]+30)/10</f>
        <v>4.2</v>
      </c>
      <c r="E63" s="105" t="s">
        <v>283</v>
      </c>
      <c r="F63" s="34" t="s">
        <v>254</v>
      </c>
      <c r="G63" s="100" t="s">
        <v>336</v>
      </c>
      <c r="H63" s="66"/>
      <c r="I63" s="66"/>
      <c r="J63" s="66"/>
      <c r="K63" s="66"/>
      <c r="L63" s="66"/>
      <c r="M63" s="65"/>
    </row>
    <row r="64" spans="2:13" s="71" customFormat="1" ht="153" x14ac:dyDescent="0.2">
      <c r="B64" s="25" t="str">
        <f>CONCATENATE("3.",Prüfkriterien_3[[#This Row],[Spalte2]])</f>
        <v>3.13</v>
      </c>
      <c r="C64" s="26">
        <f>ROW()-ROW(Prüfkriterien_3[[#Headers],[Spalte3]])</f>
        <v>13</v>
      </c>
      <c r="D64" s="26">
        <f>(Prüfkriterien_3[[#This Row],[Spalte2]]+30)/10</f>
        <v>4.3</v>
      </c>
      <c r="E64" s="105" t="s">
        <v>283</v>
      </c>
      <c r="F64" s="34" t="s">
        <v>255</v>
      </c>
      <c r="G64" s="100" t="s">
        <v>256</v>
      </c>
      <c r="H64" s="66"/>
      <c r="I64" s="66"/>
      <c r="J64" s="66"/>
      <c r="K64" s="66"/>
      <c r="L64" s="66"/>
      <c r="M64" s="65"/>
    </row>
    <row r="65" spans="2:13" s="71" customFormat="1" ht="51" x14ac:dyDescent="0.2">
      <c r="B65" s="25" t="str">
        <f>CONCATENATE("3.",Prüfkriterien_3[[#This Row],[Spalte2]])</f>
        <v>3.14</v>
      </c>
      <c r="C65" s="26">
        <f>ROW()-ROW(Prüfkriterien_3[[#Headers],[Spalte3]])</f>
        <v>14</v>
      </c>
      <c r="D65" s="26">
        <f>(Prüfkriterien_3[[#This Row],[Spalte2]]+30)/10</f>
        <v>4.4000000000000004</v>
      </c>
      <c r="E65" s="105" t="s">
        <v>283</v>
      </c>
      <c r="F65" s="34" t="s">
        <v>257</v>
      </c>
      <c r="G65" s="100" t="s">
        <v>258</v>
      </c>
      <c r="H65" s="66"/>
      <c r="I65" s="66"/>
      <c r="J65" s="66"/>
      <c r="K65" s="66"/>
      <c r="L65" s="66"/>
      <c r="M65" s="65"/>
    </row>
    <row r="66" spans="2:13" ht="12.75" hidden="1" customHeight="1" x14ac:dyDescent="0.2">
      <c r="B66" s="39" t="str">
        <f>CONCATENATE("3.",Prüfkriterien_3[[#This Row],[Spalte2]])</f>
        <v>3.15</v>
      </c>
      <c r="C66" s="40">
        <f>ROW()-ROW(Prüfkriterien_3[[#Headers],[Spalte3]])</f>
        <v>15</v>
      </c>
      <c r="D66" s="40">
        <f>(Prüfkriterien_3[[#This Row],[Spalte2]]+30)/10</f>
        <v>4.5</v>
      </c>
      <c r="E66" s="41"/>
      <c r="F66" s="42"/>
      <c r="G66" s="42"/>
      <c r="H66" s="43"/>
      <c r="I66" s="43"/>
      <c r="J66" s="43"/>
      <c r="K66" s="43"/>
      <c r="L66" s="43"/>
      <c r="M66" s="42"/>
    </row>
    <row r="67" spans="2:13" ht="15.75" customHeight="1" x14ac:dyDescent="0.2">
      <c r="B67" s="156" t="s">
        <v>82</v>
      </c>
      <c r="C67" s="157"/>
      <c r="D67" s="157"/>
      <c r="E67" s="157"/>
      <c r="F67" s="157"/>
      <c r="G67" s="157"/>
      <c r="H67" s="157"/>
      <c r="I67" s="157"/>
      <c r="J67" s="157"/>
      <c r="K67" s="157"/>
      <c r="L67" s="157"/>
      <c r="M67" s="158"/>
    </row>
    <row r="68" spans="2:13" ht="61.5" hidden="1" customHeight="1" x14ac:dyDescent="0.2">
      <c r="B68" s="67" t="s">
        <v>43</v>
      </c>
      <c r="C68" s="68" t="s">
        <v>44</v>
      </c>
      <c r="D68" s="68" t="s">
        <v>45</v>
      </c>
      <c r="E68" s="64" t="s">
        <v>46</v>
      </c>
      <c r="F68" s="65" t="s">
        <v>47</v>
      </c>
      <c r="G68" s="65" t="s">
        <v>50</v>
      </c>
      <c r="H68" s="66" t="s">
        <v>51</v>
      </c>
      <c r="I68" s="66" t="s">
        <v>52</v>
      </c>
      <c r="J68" s="66" t="s">
        <v>53</v>
      </c>
      <c r="K68" s="66" t="s">
        <v>54</v>
      </c>
      <c r="L68" s="66" t="s">
        <v>55</v>
      </c>
      <c r="M68" s="65" t="s">
        <v>56</v>
      </c>
    </row>
    <row r="69" spans="2:13" ht="107.25" customHeight="1" x14ac:dyDescent="0.2">
      <c r="B69" s="25" t="str">
        <f>CONCATENATE("4.",Prüfkriterien_4[[#This Row],[Spalte2]])</f>
        <v>4.1</v>
      </c>
      <c r="C69" s="26">
        <f>ROW()-ROW(Prüfkriterien_4[[#Headers],[Spalte3]])</f>
        <v>1</v>
      </c>
      <c r="D69" s="26">
        <f>(Prüfkriterien_4[Spalte2]+40)/10</f>
        <v>4.0999999999999996</v>
      </c>
      <c r="E69" s="105" t="s">
        <v>284</v>
      </c>
      <c r="F69" s="34" t="s">
        <v>219</v>
      </c>
      <c r="G69" s="34" t="s">
        <v>220</v>
      </c>
      <c r="H69" s="66"/>
      <c r="I69" s="66" t="s">
        <v>40</v>
      </c>
      <c r="J69" s="66" t="s">
        <v>40</v>
      </c>
      <c r="K69" s="66"/>
      <c r="L69" s="66"/>
      <c r="M69" s="65"/>
    </row>
    <row r="70" spans="2:13" ht="107.25" customHeight="1" x14ac:dyDescent="0.2">
      <c r="B70" s="25" t="str">
        <f>CONCATENATE("4.",Prüfkriterien_4[[#This Row],[Spalte2]])</f>
        <v>4.2</v>
      </c>
      <c r="C70" s="26">
        <f>ROW()-ROW(Prüfkriterien_4[[#Headers],[Spalte3]])</f>
        <v>2</v>
      </c>
      <c r="D70" s="26">
        <f>(Prüfkriterien_4[Spalte2]+40)/10</f>
        <v>4.2</v>
      </c>
      <c r="E70" s="105" t="s">
        <v>285</v>
      </c>
      <c r="F70" s="34" t="s">
        <v>221</v>
      </c>
      <c r="G70" s="34" t="s">
        <v>222</v>
      </c>
      <c r="H70" s="66"/>
      <c r="I70" s="66"/>
      <c r="J70" s="66"/>
      <c r="K70" s="66"/>
      <c r="L70" s="66"/>
      <c r="M70" s="65"/>
    </row>
    <row r="71" spans="2:13" ht="61.5" customHeight="1" x14ac:dyDescent="0.2">
      <c r="B71" s="25" t="str">
        <f>CONCATENATE("4.",Prüfkriterien_4[[#This Row],[Spalte2]])</f>
        <v>4.3</v>
      </c>
      <c r="C71" s="26">
        <f>ROW()-ROW(Prüfkriterien_4[[#Headers],[Spalte3]])</f>
        <v>3</v>
      </c>
      <c r="D71" s="26">
        <f>(Prüfkriterien_4[Spalte2]+40)/10</f>
        <v>4.3</v>
      </c>
      <c r="E71" s="105" t="s">
        <v>286</v>
      </c>
      <c r="F71" s="34" t="s">
        <v>199</v>
      </c>
      <c r="G71" s="34" t="s">
        <v>200</v>
      </c>
      <c r="H71" s="66"/>
      <c r="I71" s="66"/>
      <c r="J71" s="66"/>
      <c r="K71" s="66"/>
      <c r="L71" s="66"/>
      <c r="M71" s="65"/>
    </row>
    <row r="72" spans="2:13" ht="99.75" customHeight="1" x14ac:dyDescent="0.2">
      <c r="B72" s="25" t="str">
        <f>CONCATENATE("4.",Prüfkriterien_4[[#This Row],[Spalte2]])</f>
        <v>4.4</v>
      </c>
      <c r="C72" s="26">
        <f>ROW()-ROW(Prüfkriterien_4[[#Headers],[Spalte3]])</f>
        <v>4</v>
      </c>
      <c r="D72" s="26">
        <f>(Prüfkriterien_4[Spalte2]+40)/10</f>
        <v>4.4000000000000004</v>
      </c>
      <c r="E72" s="105" t="s">
        <v>287</v>
      </c>
      <c r="F72" s="100" t="s">
        <v>84</v>
      </c>
      <c r="G72" s="101" t="s">
        <v>85</v>
      </c>
      <c r="H72" s="66"/>
      <c r="I72" s="66"/>
      <c r="J72" s="66"/>
      <c r="K72" s="66"/>
      <c r="L72" s="66"/>
      <c r="M72" s="65"/>
    </row>
    <row r="73" spans="2:13" ht="91.5" customHeight="1" x14ac:dyDescent="0.2">
      <c r="B73" s="106" t="str">
        <f>CONCATENATE("4.",Prüfkriterien_4[[#This Row],[Spalte2]])</f>
        <v>4.5</v>
      </c>
      <c r="C73" s="109">
        <f>ROW()-ROW(Prüfkriterien_4[[#Headers],[Spalte3]])</f>
        <v>5</v>
      </c>
      <c r="D73" s="109">
        <f>(Prüfkriterien_4[Spalte2]+40)/10</f>
        <v>4.5</v>
      </c>
      <c r="E73" s="105" t="s">
        <v>287</v>
      </c>
      <c r="F73" s="101" t="s">
        <v>86</v>
      </c>
      <c r="G73" s="101" t="s">
        <v>87</v>
      </c>
      <c r="H73" s="43"/>
      <c r="I73" s="43"/>
      <c r="J73" s="43"/>
      <c r="K73" s="43"/>
      <c r="L73" s="43"/>
      <c r="M73" s="42"/>
    </row>
    <row r="74" spans="2:13" ht="106.5" customHeight="1" x14ac:dyDescent="0.2">
      <c r="B74" s="25" t="str">
        <f>CONCATENATE("4.",Prüfkriterien_4[[#This Row],[Spalte2]])</f>
        <v>4.6</v>
      </c>
      <c r="C74" s="26">
        <f>ROW()-ROW(Prüfkriterien_4[[#Headers],[Spalte3]])</f>
        <v>6</v>
      </c>
      <c r="D74" s="26">
        <f>(Prüfkriterien_4[Spalte2]+40)/10</f>
        <v>4.5999999999999996</v>
      </c>
      <c r="E74" s="105" t="s">
        <v>288</v>
      </c>
      <c r="F74" s="100" t="s">
        <v>123</v>
      </c>
      <c r="G74" s="100" t="s">
        <v>124</v>
      </c>
      <c r="H74" s="66"/>
      <c r="I74" s="66" t="s">
        <v>40</v>
      </c>
      <c r="J74" s="66" t="s">
        <v>40</v>
      </c>
      <c r="K74" s="66"/>
      <c r="L74" s="66"/>
      <c r="M74" s="65"/>
    </row>
    <row r="75" spans="2:13" ht="106.5" customHeight="1" x14ac:dyDescent="0.2">
      <c r="B75" s="25" t="str">
        <f>CONCATENATE("4.",Prüfkriterien_4[[#This Row],[Spalte2]])</f>
        <v>4.7</v>
      </c>
      <c r="C75" s="26">
        <f>ROW()-ROW(Prüfkriterien_4[[#Headers],[Spalte3]])</f>
        <v>7</v>
      </c>
      <c r="D75" s="26">
        <f>(Prüfkriterien_4[Spalte2]+40)/10</f>
        <v>4.7</v>
      </c>
      <c r="E75" s="105" t="s">
        <v>289</v>
      </c>
      <c r="F75" s="100" t="s">
        <v>230</v>
      </c>
      <c r="G75" s="100" t="s">
        <v>231</v>
      </c>
      <c r="H75" s="66"/>
      <c r="I75" s="66"/>
      <c r="J75" s="66"/>
      <c r="K75" s="66"/>
      <c r="L75" s="66"/>
      <c r="M75" s="65"/>
    </row>
    <row r="76" spans="2:13" ht="106.5" customHeight="1" x14ac:dyDescent="0.2">
      <c r="B76" s="25" t="str">
        <f>CONCATENATE("4.",Prüfkriterien_4[[#This Row],[Spalte2]])</f>
        <v>4.8</v>
      </c>
      <c r="C76" s="26">
        <f>ROW()-ROW(Prüfkriterien_4[[#Headers],[Spalte3]])</f>
        <v>8</v>
      </c>
      <c r="D76" s="26">
        <f>(Prüfkriterien_4[Spalte2]+40)/10</f>
        <v>4.8</v>
      </c>
      <c r="E76" s="105" t="s">
        <v>290</v>
      </c>
      <c r="F76" s="100" t="s">
        <v>232</v>
      </c>
      <c r="G76" s="100" t="s">
        <v>233</v>
      </c>
      <c r="H76" s="66"/>
      <c r="I76" s="66" t="s">
        <v>40</v>
      </c>
      <c r="J76" s="66" t="s">
        <v>40</v>
      </c>
      <c r="K76" s="66"/>
      <c r="L76" s="66"/>
      <c r="M76" s="65"/>
    </row>
    <row r="77" spans="2:13" ht="165.75" x14ac:dyDescent="0.2">
      <c r="B77" s="25" t="str">
        <f>CONCATENATE("4.",Prüfkriterien_4[[#This Row],[Spalte2]])</f>
        <v>4.9</v>
      </c>
      <c r="C77" s="26">
        <f>ROW()-ROW(Prüfkriterien_4[[#Headers],[Spalte3]])</f>
        <v>9</v>
      </c>
      <c r="D77" s="26">
        <f>(Prüfkriterien_4[Spalte2]+40)/10</f>
        <v>4.9000000000000004</v>
      </c>
      <c r="E77" s="105" t="s">
        <v>290</v>
      </c>
      <c r="F77" s="100" t="s">
        <v>234</v>
      </c>
      <c r="G77" s="100" t="s">
        <v>235</v>
      </c>
      <c r="H77" s="66"/>
      <c r="I77" s="66"/>
      <c r="J77" s="66"/>
      <c r="K77" s="66"/>
      <c r="L77" s="66"/>
      <c r="M77" s="65"/>
    </row>
    <row r="78" spans="2:13" ht="63.75" x14ac:dyDescent="0.2">
      <c r="B78" s="25" t="str">
        <f>CONCATENATE("4.",Prüfkriterien_4[[#This Row],[Spalte2]])</f>
        <v>4.10</v>
      </c>
      <c r="C78" s="26">
        <f>ROW()-ROW(Prüfkriterien_4[[#Headers],[Spalte3]])</f>
        <v>10</v>
      </c>
      <c r="D78" s="26">
        <f>(Prüfkriterien_4[Spalte2]+40)/10</f>
        <v>5</v>
      </c>
      <c r="E78" s="105" t="s">
        <v>290</v>
      </c>
      <c r="F78" s="100" t="s">
        <v>236</v>
      </c>
      <c r="G78" s="100" t="s">
        <v>237</v>
      </c>
      <c r="H78" s="66"/>
      <c r="I78" s="66" t="s">
        <v>40</v>
      </c>
      <c r="J78" s="66" t="s">
        <v>40</v>
      </c>
      <c r="K78" s="66"/>
      <c r="L78" s="66"/>
      <c r="M78" s="65"/>
    </row>
    <row r="79" spans="2:13" ht="84" customHeight="1" x14ac:dyDescent="0.2">
      <c r="B79" s="25" t="str">
        <f>CONCATENATE("4.",Prüfkriterien_4[[#This Row],[Spalte2]])</f>
        <v>4.11</v>
      </c>
      <c r="C79" s="26">
        <f>ROW()-ROW(Prüfkriterien_4[[#Headers],[Spalte3]])</f>
        <v>11</v>
      </c>
      <c r="D79" s="26">
        <f>(Prüfkriterien_4[Spalte2]+40)/10</f>
        <v>5.0999999999999996</v>
      </c>
      <c r="E79" s="105" t="s">
        <v>290</v>
      </c>
      <c r="F79" s="100" t="s">
        <v>238</v>
      </c>
      <c r="G79" s="100" t="s">
        <v>239</v>
      </c>
      <c r="H79" s="66"/>
      <c r="I79" s="66"/>
      <c r="J79" s="66"/>
      <c r="K79" s="66"/>
      <c r="L79" s="66"/>
      <c r="M79" s="65"/>
    </row>
    <row r="80" spans="2:13" ht="84" customHeight="1" x14ac:dyDescent="0.2">
      <c r="B80" s="25" t="str">
        <f>CONCATENATE("4.",Prüfkriterien_4[[#This Row],[Spalte2]])</f>
        <v>4.12</v>
      </c>
      <c r="C80" s="26">
        <f>ROW()-ROW(Prüfkriterien_4[[#Headers],[Spalte3]])</f>
        <v>12</v>
      </c>
      <c r="D80" s="26">
        <f>(Prüfkriterien_4[Spalte2]+40)/10</f>
        <v>5.2</v>
      </c>
      <c r="E80" s="105" t="s">
        <v>290</v>
      </c>
      <c r="F80" s="100" t="s">
        <v>240</v>
      </c>
      <c r="G80" s="100" t="s">
        <v>241</v>
      </c>
      <c r="H80" s="66"/>
      <c r="I80" s="66"/>
      <c r="J80" s="66"/>
      <c r="K80" s="66"/>
      <c r="L80" s="66"/>
      <c r="M80" s="65"/>
    </row>
    <row r="81" spans="2:13" ht="144.75" customHeight="1" x14ac:dyDescent="0.2">
      <c r="B81" s="25" t="str">
        <f>CONCATENATE("4.",Prüfkriterien_4[[#This Row],[Spalte2]])</f>
        <v>4.13</v>
      </c>
      <c r="C81" s="26">
        <f>ROW()-ROW(Prüfkriterien_4[[#Headers],[Spalte3]])</f>
        <v>13</v>
      </c>
      <c r="D81" s="26">
        <f>(Prüfkriterien_4[Spalte2]+40)/10</f>
        <v>5.3</v>
      </c>
      <c r="E81" s="105" t="s">
        <v>291</v>
      </c>
      <c r="F81" s="100" t="s">
        <v>223</v>
      </c>
      <c r="G81" s="100" t="s">
        <v>313</v>
      </c>
      <c r="H81" s="66"/>
      <c r="I81" s="66"/>
      <c r="J81" s="66"/>
      <c r="K81" s="66"/>
      <c r="L81" s="66"/>
      <c r="M81" s="65"/>
    </row>
    <row r="82" spans="2:13" ht="155.25" customHeight="1" x14ac:dyDescent="0.2">
      <c r="B82" s="25" t="str">
        <f>CONCATENATE("4.",Prüfkriterien_4[[#This Row],[Spalte2]])</f>
        <v>4.14</v>
      </c>
      <c r="C82" s="26">
        <f>ROW()-ROW(Prüfkriterien_4[[#Headers],[Spalte3]])</f>
        <v>14</v>
      </c>
      <c r="D82" s="26">
        <f>(Prüfkriterien_4[Spalte2]+40)/10</f>
        <v>5.4</v>
      </c>
      <c r="E82" s="105" t="s">
        <v>292</v>
      </c>
      <c r="F82" s="100" t="s">
        <v>225</v>
      </c>
      <c r="G82" s="100" t="s">
        <v>226</v>
      </c>
      <c r="H82" s="66"/>
      <c r="I82" s="66"/>
      <c r="J82" s="66"/>
      <c r="K82" s="66"/>
      <c r="L82" s="66"/>
      <c r="M82" s="65"/>
    </row>
    <row r="83" spans="2:13" ht="124.5" customHeight="1" x14ac:dyDescent="0.2">
      <c r="B83" s="25" t="str">
        <f>CONCATENATE("4.",Prüfkriterien_4[[#This Row],[Spalte2]])</f>
        <v>4.15</v>
      </c>
      <c r="C83" s="26">
        <f>ROW()-ROW(Prüfkriterien_4[[#Headers],[Spalte3]])</f>
        <v>15</v>
      </c>
      <c r="D83" s="26">
        <f>(Prüfkriterien_4[Spalte2]+40)/10</f>
        <v>5.5</v>
      </c>
      <c r="E83" s="105" t="s">
        <v>292</v>
      </c>
      <c r="F83" s="100" t="s">
        <v>224</v>
      </c>
      <c r="G83" s="100" t="s">
        <v>227</v>
      </c>
      <c r="H83" s="66"/>
      <c r="I83" s="66"/>
      <c r="J83" s="66"/>
      <c r="K83" s="66"/>
      <c r="L83" s="66"/>
      <c r="M83" s="65"/>
    </row>
    <row r="84" spans="2:13" ht="124.5" customHeight="1" x14ac:dyDescent="0.2">
      <c r="B84" s="25" t="str">
        <f>CONCATENATE("4.",Prüfkriterien_4[[#This Row],[Spalte2]])</f>
        <v>4.16</v>
      </c>
      <c r="C84" s="26">
        <f>ROW()-ROW(Prüfkriterien_4[[#Headers],[Spalte3]])</f>
        <v>16</v>
      </c>
      <c r="D84" s="26">
        <f>(Prüfkriterien_4[Spalte2]+40)/10</f>
        <v>5.6</v>
      </c>
      <c r="E84" s="105" t="s">
        <v>292</v>
      </c>
      <c r="F84" s="100" t="s">
        <v>228</v>
      </c>
      <c r="G84" s="100" t="s">
        <v>229</v>
      </c>
      <c r="H84" s="66"/>
      <c r="I84" s="66"/>
      <c r="J84" s="66"/>
      <c r="K84" s="66"/>
      <c r="L84" s="66"/>
      <c r="M84" s="65"/>
    </row>
    <row r="85" spans="2:13" ht="57" customHeight="1" x14ac:dyDescent="0.2">
      <c r="B85" s="25" t="str">
        <f>CONCATENATE("4.",Prüfkriterien_4[[#This Row],[Spalte2]])</f>
        <v>4.17</v>
      </c>
      <c r="C85" s="26">
        <f>ROW()-ROW(Prüfkriterien_4[[#Headers],[Spalte3]])</f>
        <v>17</v>
      </c>
      <c r="D85" s="26">
        <f>(Prüfkriterien_4[Spalte2]+40)/10</f>
        <v>5.7</v>
      </c>
      <c r="E85" s="105" t="s">
        <v>288</v>
      </c>
      <c r="F85" s="104" t="s">
        <v>320</v>
      </c>
      <c r="G85" s="104" t="s">
        <v>125</v>
      </c>
      <c r="H85" s="66"/>
      <c r="I85" s="66" t="s">
        <v>40</v>
      </c>
      <c r="J85" s="66" t="s">
        <v>40</v>
      </c>
      <c r="K85" s="66"/>
      <c r="L85" s="66"/>
      <c r="M85" s="65"/>
    </row>
    <row r="86" spans="2:13" ht="105" customHeight="1" x14ac:dyDescent="0.2">
      <c r="B86" s="25" t="str">
        <f>CONCATENATE("4.",Prüfkriterien_4[[#This Row],[Spalte2]])</f>
        <v>4.18</v>
      </c>
      <c r="C86" s="26">
        <f>ROW()-ROW(Prüfkriterien_4[[#Headers],[Spalte3]])</f>
        <v>18</v>
      </c>
      <c r="D86" s="26">
        <f>(Prüfkriterien_4[Spalte2]+40)/10</f>
        <v>5.8</v>
      </c>
      <c r="E86" s="105" t="s">
        <v>293</v>
      </c>
      <c r="F86" s="104" t="s">
        <v>321</v>
      </c>
      <c r="G86" s="104" t="s">
        <v>201</v>
      </c>
      <c r="H86" s="66"/>
      <c r="I86" s="66"/>
      <c r="J86" s="66"/>
      <c r="K86" s="66"/>
      <c r="L86" s="66"/>
      <c r="M86" s="65"/>
    </row>
    <row r="87" spans="2:13" ht="153" x14ac:dyDescent="0.2">
      <c r="B87" s="106" t="str">
        <f>CONCATENATE("4.",Prüfkriterien_4[[#This Row],[Spalte2]])</f>
        <v>4.19</v>
      </c>
      <c r="C87" s="109">
        <f>ROW()-ROW(Prüfkriterien_4[[#Headers],[Spalte3]])</f>
        <v>19</v>
      </c>
      <c r="D87" s="109">
        <f>(Prüfkriterien_4[Spalte2]+40)/10</f>
        <v>5.9</v>
      </c>
      <c r="E87" s="105" t="s">
        <v>294</v>
      </c>
      <c r="F87" s="34" t="s">
        <v>110</v>
      </c>
      <c r="G87" s="107" t="s">
        <v>109</v>
      </c>
      <c r="H87" s="43"/>
      <c r="I87" s="43"/>
      <c r="J87" s="43"/>
      <c r="K87" s="43"/>
      <c r="L87" s="43"/>
      <c r="M87" s="42"/>
    </row>
    <row r="88" spans="2:13" ht="218.25" customHeight="1" x14ac:dyDescent="0.2">
      <c r="B88" s="106" t="str">
        <f>CONCATENATE("4.",Prüfkriterien_4[[#This Row],[Spalte2]])</f>
        <v>4.20</v>
      </c>
      <c r="C88" s="109">
        <f>ROW()-ROW(Prüfkriterien_4[[#Headers],[Spalte3]])</f>
        <v>20</v>
      </c>
      <c r="D88" s="109">
        <f>(Prüfkriterien_4[Spalte2]+40)/10</f>
        <v>6</v>
      </c>
      <c r="E88" s="105" t="s">
        <v>294</v>
      </c>
      <c r="F88" s="107" t="s">
        <v>111</v>
      </c>
      <c r="G88" s="107" t="s">
        <v>112</v>
      </c>
      <c r="H88" s="43"/>
      <c r="I88" s="43"/>
      <c r="J88" s="43"/>
      <c r="K88" s="43"/>
      <c r="L88" s="43"/>
      <c r="M88" s="42"/>
    </row>
    <row r="89" spans="2:13" ht="51" customHeight="1" x14ac:dyDescent="0.2">
      <c r="B89" s="25" t="str">
        <f>CONCATENATE("4.",Prüfkriterien_4[[#This Row],[Spalte2]])</f>
        <v>4.21</v>
      </c>
      <c r="C89" s="26">
        <f>ROW()-ROW(Prüfkriterien_4[[#Headers],[Spalte3]])</f>
        <v>21</v>
      </c>
      <c r="D89" s="26">
        <f>(Prüfkriterien_4[Spalte2]+40)/10</f>
        <v>6.1</v>
      </c>
      <c r="E89" s="105" t="s">
        <v>295</v>
      </c>
      <c r="F89" s="34" t="s">
        <v>114</v>
      </c>
      <c r="G89" s="34" t="s">
        <v>113</v>
      </c>
      <c r="H89" s="66"/>
      <c r="I89" s="66"/>
      <c r="J89" s="66"/>
      <c r="K89" s="66"/>
      <c r="L89" s="66"/>
      <c r="M89" s="65"/>
    </row>
    <row r="90" spans="2:13" ht="208.5" customHeight="1" x14ac:dyDescent="0.2">
      <c r="B90" s="25" t="str">
        <f>CONCATENATE("4.",Prüfkriterien_4[[#This Row],[Spalte2]])</f>
        <v>4.22</v>
      </c>
      <c r="C90" s="26">
        <f>ROW()-ROW(Prüfkriterien_4[[#Headers],[Spalte3]])</f>
        <v>22</v>
      </c>
      <c r="D90" s="26">
        <f>(Prüfkriterien_4[Spalte2]+40)/10</f>
        <v>6.2</v>
      </c>
      <c r="E90" s="105" t="s">
        <v>295</v>
      </c>
      <c r="F90" s="34" t="s">
        <v>115</v>
      </c>
      <c r="G90" s="34" t="s">
        <v>118</v>
      </c>
      <c r="H90" s="66"/>
      <c r="I90" s="66"/>
      <c r="J90" s="66"/>
      <c r="K90" s="66"/>
      <c r="L90" s="66"/>
      <c r="M90" s="65"/>
    </row>
    <row r="91" spans="2:13" ht="48.75" customHeight="1" x14ac:dyDescent="0.2">
      <c r="B91" s="25" t="str">
        <f>CONCATENATE("4.",Prüfkriterien_4[[#This Row],[Spalte2]])</f>
        <v>4.23</v>
      </c>
      <c r="C91" s="26">
        <f>ROW()-ROW(Prüfkriterien_4[[#Headers],[Spalte3]])</f>
        <v>23</v>
      </c>
      <c r="D91" s="26">
        <f>(Prüfkriterien_4[Spalte2]+40)/10</f>
        <v>6.3</v>
      </c>
      <c r="E91" s="105" t="s">
        <v>295</v>
      </c>
      <c r="F91" s="34" t="s">
        <v>116</v>
      </c>
      <c r="G91" s="34" t="s">
        <v>117</v>
      </c>
      <c r="H91" s="66"/>
      <c r="I91" s="66"/>
      <c r="J91" s="66"/>
      <c r="K91" s="66"/>
      <c r="L91" s="66"/>
      <c r="M91" s="65"/>
    </row>
    <row r="92" spans="2:13" ht="259.5" customHeight="1" x14ac:dyDescent="0.2">
      <c r="B92" s="25" t="str">
        <f>CONCATENATE("4.",Prüfkriterien_4[[#This Row],[Spalte2]])</f>
        <v>4.24</v>
      </c>
      <c r="C92" s="26">
        <f>ROW()-ROW(Prüfkriterien_4[[#Headers],[Spalte3]])</f>
        <v>24</v>
      </c>
      <c r="D92" s="26">
        <f>(Prüfkriterien_4[Spalte2]+40)/10</f>
        <v>6.4</v>
      </c>
      <c r="E92" s="105" t="s">
        <v>296</v>
      </c>
      <c r="F92" s="100" t="s">
        <v>119</v>
      </c>
      <c r="G92" s="100" t="s">
        <v>195</v>
      </c>
      <c r="H92" s="66"/>
      <c r="I92" s="66"/>
      <c r="J92" s="66"/>
      <c r="K92" s="66"/>
      <c r="L92" s="66"/>
      <c r="M92" s="65"/>
    </row>
    <row r="93" spans="2:13" ht="264.75" customHeight="1" x14ac:dyDescent="0.2">
      <c r="B93" s="25" t="str">
        <f>CONCATENATE("4.",Prüfkriterien_4[[#This Row],[Spalte2]])</f>
        <v>4.25</v>
      </c>
      <c r="C93" s="26">
        <f>ROW()-ROW(Prüfkriterien_4[[#Headers],[Spalte3]])</f>
        <v>25</v>
      </c>
      <c r="D93" s="26">
        <f>(Prüfkriterien_4[Spalte2]+40)/10</f>
        <v>6.5</v>
      </c>
      <c r="E93" s="105" t="s">
        <v>288</v>
      </c>
      <c r="F93" s="100" t="s">
        <v>126</v>
      </c>
      <c r="G93" s="100" t="s">
        <v>127</v>
      </c>
      <c r="H93" s="66"/>
      <c r="I93" s="66"/>
      <c r="J93" s="66"/>
      <c r="K93" s="66"/>
      <c r="L93" s="66"/>
      <c r="M93" s="65"/>
    </row>
    <row r="94" spans="2:13" ht="45" customHeight="1" x14ac:dyDescent="0.2">
      <c r="B94" s="25" t="str">
        <f>CONCATENATE("4.",Prüfkriterien_4[[#This Row],[Spalte2]])</f>
        <v>4.26</v>
      </c>
      <c r="C94" s="26">
        <f>ROW()-ROW(Prüfkriterien_4[[#Headers],[Spalte3]])</f>
        <v>26</v>
      </c>
      <c r="D94" s="26">
        <f>(Prüfkriterien_4[Spalte2]+40)/10</f>
        <v>6.6</v>
      </c>
      <c r="E94" s="105" t="s">
        <v>288</v>
      </c>
      <c r="F94" s="100" t="s">
        <v>128</v>
      </c>
      <c r="G94" s="100"/>
      <c r="H94" s="66"/>
      <c r="I94" s="66"/>
      <c r="J94" s="66"/>
      <c r="K94" s="66"/>
      <c r="L94" s="66"/>
      <c r="M94" s="65"/>
    </row>
    <row r="95" spans="2:13" ht="143.25" customHeight="1" x14ac:dyDescent="0.2">
      <c r="B95" s="25" t="str">
        <f>CONCATENATE("4.",Prüfkriterien_4[[#This Row],[Spalte2]])</f>
        <v>4.27</v>
      </c>
      <c r="C95" s="26">
        <f>ROW()-ROW(Prüfkriterien_4[[#Headers],[Spalte3]])</f>
        <v>27</v>
      </c>
      <c r="D95" s="26">
        <f>(Prüfkriterien_4[Spalte2]+40)/10</f>
        <v>6.7</v>
      </c>
      <c r="E95" s="105" t="s">
        <v>288</v>
      </c>
      <c r="F95" s="100" t="s">
        <v>197</v>
      </c>
      <c r="G95" s="100" t="s">
        <v>198</v>
      </c>
      <c r="H95" s="66"/>
      <c r="I95" s="66"/>
      <c r="J95" s="66"/>
      <c r="K95" s="66"/>
      <c r="L95" s="66"/>
      <c r="M95" s="65"/>
    </row>
    <row r="96" spans="2:13" ht="45" customHeight="1" x14ac:dyDescent="0.2">
      <c r="B96" s="25" t="str">
        <f>CONCATENATE("4.",Prüfkriterien_4[[#This Row],[Spalte2]])</f>
        <v>4.28</v>
      </c>
      <c r="C96" s="26">
        <f>ROW()-ROW(Prüfkriterien_4[[#Headers],[Spalte3]])</f>
        <v>28</v>
      </c>
      <c r="D96" s="26">
        <f>(Prüfkriterien_4[Spalte2]+40)/10</f>
        <v>6.8</v>
      </c>
      <c r="E96" s="105" t="s">
        <v>288</v>
      </c>
      <c r="F96" s="100" t="s">
        <v>132</v>
      </c>
      <c r="G96" s="100" t="s">
        <v>131</v>
      </c>
      <c r="H96" s="66"/>
      <c r="I96" s="66"/>
      <c r="J96" s="66"/>
      <c r="K96" s="66"/>
      <c r="L96" s="66"/>
      <c r="M96" s="65"/>
    </row>
    <row r="97" spans="2:13" ht="51.75" customHeight="1" x14ac:dyDescent="0.2">
      <c r="B97" s="25" t="str">
        <f>CONCATENATE("4.",Prüfkriterien_4[[#This Row],[Spalte2]])</f>
        <v>4.29</v>
      </c>
      <c r="C97" s="26">
        <f>ROW()-ROW(Prüfkriterien_4[[#Headers],[Spalte3]])</f>
        <v>29</v>
      </c>
      <c r="D97" s="26">
        <f>(Prüfkriterien_4[Spalte2]+40)/10</f>
        <v>6.9</v>
      </c>
      <c r="E97" s="105" t="s">
        <v>288</v>
      </c>
      <c r="F97" s="100" t="s">
        <v>129</v>
      </c>
      <c r="G97" s="102" t="s">
        <v>196</v>
      </c>
      <c r="H97" s="66"/>
      <c r="I97" s="66"/>
      <c r="J97" s="66"/>
      <c r="K97" s="66"/>
      <c r="L97" s="66"/>
      <c r="M97" s="65"/>
    </row>
    <row r="98" spans="2:13" ht="86.25" customHeight="1" x14ac:dyDescent="0.2">
      <c r="B98" s="25" t="str">
        <f>CONCATENATE("4.",Prüfkriterien_4[[#This Row],[Spalte2]])</f>
        <v>4.30</v>
      </c>
      <c r="C98" s="26">
        <f>ROW()-ROW(Prüfkriterien_4[[#Headers],[Spalte3]])</f>
        <v>30</v>
      </c>
      <c r="D98" s="26">
        <f>(Prüfkriterien_4[Spalte2]+40)/10</f>
        <v>7</v>
      </c>
      <c r="E98" s="105" t="s">
        <v>288</v>
      </c>
      <c r="F98" s="100" t="s">
        <v>135</v>
      </c>
      <c r="G98" s="100" t="s">
        <v>134</v>
      </c>
      <c r="H98" s="66"/>
      <c r="I98" s="66"/>
      <c r="J98" s="66"/>
      <c r="K98" s="66"/>
      <c r="L98" s="66"/>
      <c r="M98" s="65"/>
    </row>
    <row r="99" spans="2:13" ht="105" customHeight="1" x14ac:dyDescent="0.2">
      <c r="B99" s="25" t="str">
        <f>CONCATENATE("4.",Prüfkriterien_4[[#This Row],[Spalte2]])</f>
        <v>4.31</v>
      </c>
      <c r="C99" s="26">
        <f>ROW()-ROW(Prüfkriterien_4[[#Headers],[Spalte3]])</f>
        <v>31</v>
      </c>
      <c r="D99" s="26">
        <f>(Prüfkriterien_4[Spalte2]+40)/10</f>
        <v>7.1</v>
      </c>
      <c r="E99" s="105" t="s">
        <v>288</v>
      </c>
      <c r="F99" s="100" t="s">
        <v>133</v>
      </c>
      <c r="G99" s="74" t="s">
        <v>130</v>
      </c>
      <c r="H99" s="66"/>
      <c r="I99" s="66"/>
      <c r="J99" s="66"/>
      <c r="K99" s="66"/>
      <c r="L99" s="66"/>
      <c r="M99" s="65"/>
    </row>
    <row r="100" spans="2:13" ht="45" customHeight="1" x14ac:dyDescent="0.2">
      <c r="B100" s="25" t="str">
        <f>CONCATENATE("4.",Prüfkriterien_4[[#This Row],[Spalte2]])</f>
        <v>4.32</v>
      </c>
      <c r="C100" s="26">
        <f>ROW()-ROW(Prüfkriterien_4[[#Headers],[Spalte3]])</f>
        <v>32</v>
      </c>
      <c r="D100" s="26">
        <f>(Prüfkriterien_4[Spalte2]+40)/10</f>
        <v>7.2</v>
      </c>
      <c r="E100" s="105" t="s">
        <v>288</v>
      </c>
      <c r="F100" s="100" t="s">
        <v>136</v>
      </c>
      <c r="G100" s="100"/>
      <c r="H100" s="66"/>
      <c r="I100" s="66"/>
      <c r="J100" s="66"/>
      <c r="K100" s="66"/>
      <c r="L100" s="66"/>
      <c r="M100" s="65"/>
    </row>
    <row r="101" spans="2:13" ht="12.75" hidden="1" customHeight="1" x14ac:dyDescent="0.2">
      <c r="B101" s="67" t="str">
        <f>CONCATENATE("4.",Prüfkriterien_4[[#This Row],[Spalte2]])</f>
        <v>4.33</v>
      </c>
      <c r="C101" s="68">
        <f>ROW()-ROW(Prüfkriterien_4[[#Headers],[Spalte3]])</f>
        <v>33</v>
      </c>
      <c r="D101" s="68">
        <f>(Prüfkriterien_4[Spalte2]+40)/10</f>
        <v>7.3</v>
      </c>
      <c r="E101" s="64"/>
      <c r="F101" s="60"/>
      <c r="G101" s="60"/>
      <c r="H101" s="66"/>
      <c r="I101" s="66"/>
      <c r="J101" s="66"/>
      <c r="K101" s="66"/>
      <c r="L101" s="66"/>
      <c r="M101" s="65"/>
    </row>
    <row r="102" spans="2:13" hidden="1" x14ac:dyDescent="0.2">
      <c r="B102" s="67" t="s">
        <v>43</v>
      </c>
      <c r="C102" s="68" t="s">
        <v>44</v>
      </c>
      <c r="D102" s="68" t="s">
        <v>45</v>
      </c>
      <c r="E102" s="64" t="s">
        <v>46</v>
      </c>
      <c r="F102" s="65" t="s">
        <v>47</v>
      </c>
      <c r="G102" s="65" t="s">
        <v>50</v>
      </c>
      <c r="H102" s="66" t="s">
        <v>51</v>
      </c>
      <c r="I102" s="66" t="s">
        <v>52</v>
      </c>
      <c r="J102" s="66" t="s">
        <v>53</v>
      </c>
      <c r="K102" s="66" t="s">
        <v>54</v>
      </c>
      <c r="L102" s="66" t="s">
        <v>55</v>
      </c>
      <c r="M102" s="65" t="s">
        <v>56</v>
      </c>
    </row>
    <row r="103" spans="2:13" hidden="1" x14ac:dyDescent="0.2">
      <c r="B103" s="39" t="str">
        <f>CONCATENATE("5.",Prüfkriterien_5[[#This Row],[Spalte2]])</f>
        <v>5.1</v>
      </c>
      <c r="C103" s="40">
        <f>ROW()-ROW(Prüfkriterien_5[[#Headers],[Spalte3]])</f>
        <v>1</v>
      </c>
      <c r="D103" s="40">
        <f>(Prüfkriterien_5[Spalte2]+50)/10</f>
        <v>5.0999999999999996</v>
      </c>
      <c r="E103" s="41"/>
      <c r="F103" s="42"/>
      <c r="G103" s="42"/>
      <c r="H103" s="43"/>
      <c r="I103" s="43"/>
      <c r="J103" s="43"/>
      <c r="K103" s="43"/>
      <c r="L103" s="43"/>
      <c r="M103" s="42"/>
    </row>
    <row r="104" spans="2:13" x14ac:dyDescent="0.2">
      <c r="B104" s="156" t="s">
        <v>310</v>
      </c>
      <c r="C104" s="157"/>
      <c r="D104" s="157"/>
      <c r="E104" s="157"/>
      <c r="F104" s="157"/>
      <c r="G104" s="157"/>
      <c r="H104" s="157"/>
      <c r="I104" s="157"/>
      <c r="J104" s="157"/>
      <c r="K104" s="157"/>
      <c r="L104" s="157"/>
      <c r="M104" s="158"/>
    </row>
    <row r="105" spans="2:13" hidden="1" x14ac:dyDescent="0.2">
      <c r="B105" s="67" t="s">
        <v>43</v>
      </c>
      <c r="C105" s="68" t="s">
        <v>44</v>
      </c>
      <c r="D105" s="68" t="s">
        <v>45</v>
      </c>
      <c r="E105" s="64" t="s">
        <v>46</v>
      </c>
      <c r="F105" s="65" t="s">
        <v>47</v>
      </c>
      <c r="G105" s="65" t="s">
        <v>50</v>
      </c>
      <c r="H105" s="66" t="s">
        <v>51</v>
      </c>
      <c r="I105" s="66" t="s">
        <v>52</v>
      </c>
      <c r="J105" s="66" t="s">
        <v>53</v>
      </c>
      <c r="K105" s="66" t="s">
        <v>54</v>
      </c>
      <c r="L105" s="66" t="s">
        <v>55</v>
      </c>
      <c r="M105" s="65" t="s">
        <v>56</v>
      </c>
    </row>
    <row r="106" spans="2:13" ht="114.75" x14ac:dyDescent="0.2">
      <c r="B106" s="25" t="str">
        <f>CONCATENATE("5.",Prüfkriterien_6[[#This Row],[Spalte2]])</f>
        <v>5.1</v>
      </c>
      <c r="C106" s="26">
        <f>ROW()-ROW(Prüfkriterien_6[[#Headers],[Spalte3]])</f>
        <v>1</v>
      </c>
      <c r="D106" s="26">
        <f>(Prüfkriterien_6[Spalte2]+60)/10</f>
        <v>6.1</v>
      </c>
      <c r="E106" s="105" t="s">
        <v>297</v>
      </c>
      <c r="F106" s="34" t="s">
        <v>245</v>
      </c>
      <c r="G106" s="34" t="s">
        <v>337</v>
      </c>
      <c r="H106" s="66"/>
      <c r="I106" s="66"/>
      <c r="J106" s="66"/>
      <c r="K106" s="66"/>
      <c r="L106" s="66"/>
      <c r="M106" s="65"/>
    </row>
    <row r="107" spans="2:13" ht="114.75" x14ac:dyDescent="0.2">
      <c r="B107" s="25" t="str">
        <f>CONCATENATE("5.",Prüfkriterien_6[[#This Row],[Spalte2]])</f>
        <v>5.2</v>
      </c>
      <c r="C107" s="26">
        <f>ROW()-ROW(Prüfkriterien_6[[#Headers],[Spalte3]])</f>
        <v>2</v>
      </c>
      <c r="D107" s="26">
        <f>(Prüfkriterien_6[Spalte2]+60)/10</f>
        <v>6.2</v>
      </c>
      <c r="E107" s="105" t="s">
        <v>297</v>
      </c>
      <c r="F107" s="34" t="s">
        <v>246</v>
      </c>
      <c r="G107" s="34" t="s">
        <v>338</v>
      </c>
      <c r="H107" s="66"/>
      <c r="I107" s="66"/>
      <c r="J107" s="66"/>
      <c r="K107" s="66"/>
      <c r="L107" s="66"/>
      <c r="M107" s="65"/>
    </row>
    <row r="108" spans="2:13" ht="127.5" x14ac:dyDescent="0.2">
      <c r="B108" s="106" t="str">
        <f>CONCATENATE("5.",Prüfkriterien_6[[#This Row],[Spalte2]])</f>
        <v>5.3</v>
      </c>
      <c r="C108" s="109">
        <f>ROW()-ROW(Prüfkriterien_6[[#Headers],[Spalte3]])</f>
        <v>3</v>
      </c>
      <c r="D108" s="109">
        <f>(Prüfkriterien_6[Spalte2]+60)/10</f>
        <v>6.3</v>
      </c>
      <c r="E108" s="105" t="s">
        <v>298</v>
      </c>
      <c r="F108" s="34" t="s">
        <v>244</v>
      </c>
      <c r="G108" s="34" t="s">
        <v>339</v>
      </c>
      <c r="H108" s="43"/>
      <c r="I108" s="43"/>
      <c r="J108" s="43"/>
      <c r="K108" s="43"/>
      <c r="L108" s="43"/>
      <c r="M108" s="42"/>
    </row>
    <row r="109" spans="2:13" ht="132" customHeight="1" x14ac:dyDescent="0.2">
      <c r="B109" s="25" t="str">
        <f>CONCATENATE("5.",Prüfkriterien_6[[#This Row],[Spalte2]])</f>
        <v>5.4</v>
      </c>
      <c r="C109" s="26">
        <f>ROW()-ROW(Prüfkriterien_6[[#Headers],[Spalte3]])</f>
        <v>4</v>
      </c>
      <c r="D109" s="26">
        <f>(Prüfkriterien_6[Spalte2]+60)/10</f>
        <v>6.4</v>
      </c>
      <c r="E109" s="105" t="s">
        <v>298</v>
      </c>
      <c r="F109" s="34" t="s">
        <v>243</v>
      </c>
      <c r="G109" s="34" t="s">
        <v>340</v>
      </c>
      <c r="H109" s="66"/>
      <c r="I109" s="66"/>
      <c r="J109" s="66"/>
      <c r="K109" s="66"/>
      <c r="L109" s="66"/>
      <c r="M109" s="65"/>
    </row>
    <row r="110" spans="2:13" ht="114.75" x14ac:dyDescent="0.2">
      <c r="B110" s="25" t="str">
        <f>CONCATENATE("5.",Prüfkriterien_6[[#This Row],[Spalte2]])</f>
        <v>5.5</v>
      </c>
      <c r="C110" s="26">
        <f>ROW()-ROW(Prüfkriterien_6[[#Headers],[Spalte3]])</f>
        <v>5</v>
      </c>
      <c r="D110" s="26">
        <f>(Prüfkriterien_6[Spalte2]+60)/10</f>
        <v>6.5</v>
      </c>
      <c r="E110" s="105" t="s">
        <v>299</v>
      </c>
      <c r="F110" s="34" t="s">
        <v>247</v>
      </c>
      <c r="G110" s="34" t="s">
        <v>341</v>
      </c>
      <c r="H110" s="66"/>
      <c r="I110" s="66"/>
      <c r="J110" s="66"/>
      <c r="K110" s="66"/>
      <c r="L110" s="66"/>
      <c r="M110" s="65"/>
    </row>
    <row r="111" spans="2:13" ht="127.5" x14ac:dyDescent="0.2">
      <c r="B111" s="25" t="str">
        <f>CONCATENATE("5.",Prüfkriterien_6[[#This Row],[Spalte2]])</f>
        <v>5.6</v>
      </c>
      <c r="C111" s="26">
        <f>ROW()-ROW(Prüfkriterien_6[[#Headers],[Spalte3]])</f>
        <v>6</v>
      </c>
      <c r="D111" s="26">
        <f>(Prüfkriterien_6[Spalte2]+60)/10</f>
        <v>6.6</v>
      </c>
      <c r="E111" s="105" t="s">
        <v>300</v>
      </c>
      <c r="F111" s="34" t="s">
        <v>248</v>
      </c>
      <c r="G111" s="34" t="s">
        <v>342</v>
      </c>
      <c r="H111" s="66"/>
      <c r="I111" s="66"/>
      <c r="J111" s="66"/>
      <c r="K111" s="66"/>
      <c r="L111" s="66"/>
      <c r="M111" s="65"/>
    </row>
    <row r="112" spans="2:13" ht="163.5" customHeight="1" x14ac:dyDescent="0.2">
      <c r="B112" s="25" t="str">
        <f>CONCATENATE("5.",Prüfkriterien_6[[#This Row],[Spalte2]])</f>
        <v>5.7</v>
      </c>
      <c r="C112" s="26">
        <f>ROW()-ROW(Prüfkriterien_6[[#Headers],[Spalte3]])</f>
        <v>7</v>
      </c>
      <c r="D112" s="26">
        <f>(Prüfkriterien_6[Spalte2]+60)/10</f>
        <v>6.7</v>
      </c>
      <c r="E112" s="105" t="s">
        <v>300</v>
      </c>
      <c r="F112" s="34" t="s">
        <v>249</v>
      </c>
      <c r="G112" s="100" t="s">
        <v>343</v>
      </c>
      <c r="H112" s="66"/>
      <c r="I112" s="66"/>
      <c r="J112" s="66"/>
      <c r="K112" s="66"/>
      <c r="L112" s="66"/>
      <c r="M112" s="65"/>
    </row>
    <row r="113" spans="2:13" ht="140.25" customHeight="1" x14ac:dyDescent="0.2">
      <c r="B113" s="25" t="str">
        <f>CONCATENATE("5.",Prüfkriterien_6[[#This Row],[Spalte2]])</f>
        <v>5.8</v>
      </c>
      <c r="C113" s="26">
        <f>ROW()-ROW(Prüfkriterien_6[[#Headers],[Spalte3]])</f>
        <v>8</v>
      </c>
      <c r="D113" s="26">
        <f>(Prüfkriterien_6[Spalte2]+60)/10</f>
        <v>6.8</v>
      </c>
      <c r="E113" s="105" t="s">
        <v>301</v>
      </c>
      <c r="F113" s="34" t="s">
        <v>250</v>
      </c>
      <c r="G113" s="100" t="s">
        <v>344</v>
      </c>
      <c r="H113" s="66"/>
      <c r="I113" s="66"/>
      <c r="J113" s="66"/>
      <c r="K113" s="66"/>
      <c r="L113" s="66"/>
      <c r="M113" s="65"/>
    </row>
    <row r="114" spans="2:13" ht="51" x14ac:dyDescent="0.2">
      <c r="B114" s="25" t="str">
        <f>CONCATENATE("5.",Prüfkriterien_6[[#This Row],[Spalte2]])</f>
        <v>5.9</v>
      </c>
      <c r="C114" s="26">
        <f>ROW()-ROW(Prüfkriterien_6[[#Headers],[Spalte3]])</f>
        <v>9</v>
      </c>
      <c r="D114" s="26">
        <f>(Prüfkriterien_6[Spalte2]+60)/10</f>
        <v>6.9</v>
      </c>
      <c r="E114" s="105" t="s">
        <v>301</v>
      </c>
      <c r="F114" s="34" t="s">
        <v>251</v>
      </c>
      <c r="G114" s="34" t="s">
        <v>252</v>
      </c>
      <c r="H114" s="66"/>
      <c r="I114" s="66"/>
      <c r="J114" s="66"/>
      <c r="K114" s="66"/>
      <c r="L114" s="66"/>
      <c r="M114" s="65"/>
    </row>
    <row r="115" spans="2:13" ht="12.75" hidden="1" customHeight="1" x14ac:dyDescent="0.2">
      <c r="B115" s="39" t="str">
        <f>CONCATENATE("5.",Prüfkriterien_6[[#This Row],[Spalte2]])</f>
        <v>5.10</v>
      </c>
      <c r="C115" s="40">
        <f>ROW()-ROW(Prüfkriterien_6[[#Headers],[Spalte3]])</f>
        <v>10</v>
      </c>
      <c r="D115" s="40">
        <f>(Prüfkriterien_6[Spalte2]+60)/10</f>
        <v>7</v>
      </c>
      <c r="E115" s="41"/>
      <c r="F115" s="42"/>
      <c r="G115" s="42" t="s">
        <v>242</v>
      </c>
      <c r="H115" s="43"/>
      <c r="I115" s="43"/>
      <c r="J115" s="43"/>
      <c r="K115" s="43"/>
      <c r="L115" s="43"/>
      <c r="M115" s="42"/>
    </row>
    <row r="116" spans="2:13" x14ac:dyDescent="0.2">
      <c r="B116" s="156" t="s">
        <v>311</v>
      </c>
      <c r="C116" s="157"/>
      <c r="D116" s="157"/>
      <c r="E116" s="157"/>
      <c r="F116" s="157"/>
      <c r="G116" s="157"/>
      <c r="H116" s="157"/>
      <c r="I116" s="157"/>
      <c r="J116" s="157"/>
      <c r="K116" s="157"/>
      <c r="L116" s="157"/>
      <c r="M116" s="158"/>
    </row>
    <row r="117" spans="2:13" hidden="1" x14ac:dyDescent="0.2">
      <c r="B117" s="67" t="s">
        <v>43</v>
      </c>
      <c r="C117" s="68" t="s">
        <v>44</v>
      </c>
      <c r="D117" s="68" t="s">
        <v>45</v>
      </c>
      <c r="E117" s="64" t="s">
        <v>46</v>
      </c>
      <c r="F117" s="65" t="s">
        <v>47</v>
      </c>
      <c r="G117" s="65" t="s">
        <v>50</v>
      </c>
      <c r="H117" s="66" t="s">
        <v>51</v>
      </c>
      <c r="I117" s="66" t="s">
        <v>52</v>
      </c>
      <c r="J117" s="66" t="s">
        <v>53</v>
      </c>
      <c r="K117" s="66" t="s">
        <v>54</v>
      </c>
      <c r="L117" s="66" t="s">
        <v>55</v>
      </c>
      <c r="M117" s="65" t="s">
        <v>56</v>
      </c>
    </row>
    <row r="118" spans="2:13" ht="102" x14ac:dyDescent="0.2">
      <c r="B118" s="25" t="str">
        <f>CONCATENATE("6.",Prüfkriterien_7[[#This Row],[Spalte2]])</f>
        <v>6.1</v>
      </c>
      <c r="C118" s="26">
        <f>ROW()-ROW(Prüfkriterien_7[[#Headers],[Spalte3]])</f>
        <v>1</v>
      </c>
      <c r="D118" s="26">
        <f>(Prüfkriterien_7[Spalte2]+70)/10</f>
        <v>7.1</v>
      </c>
      <c r="E118" s="105" t="s">
        <v>302</v>
      </c>
      <c r="F118" s="34" t="s">
        <v>168</v>
      </c>
      <c r="G118" s="34" t="s">
        <v>169</v>
      </c>
      <c r="H118" s="66"/>
      <c r="I118" s="66"/>
      <c r="J118" s="66"/>
      <c r="K118" s="66"/>
      <c r="L118" s="66"/>
      <c r="M118" s="65"/>
    </row>
    <row r="119" spans="2:13" ht="93.75" customHeight="1" x14ac:dyDescent="0.2">
      <c r="B119" s="25" t="str">
        <f>CONCATENATE("6.",Prüfkriterien_7[[#This Row],[Spalte2]])</f>
        <v>6.2</v>
      </c>
      <c r="C119" s="26">
        <f>ROW()-ROW(Prüfkriterien_7[[#Headers],[Spalte3]])</f>
        <v>2</v>
      </c>
      <c r="D119" s="26">
        <f>(Prüfkriterien_7[Spalte2]+70)/10</f>
        <v>7.2</v>
      </c>
      <c r="E119" s="105"/>
      <c r="F119" s="111" t="s">
        <v>170</v>
      </c>
      <c r="G119" s="34"/>
      <c r="H119" s="66" t="s">
        <v>40</v>
      </c>
      <c r="I119" s="66" t="s">
        <v>40</v>
      </c>
      <c r="J119" s="66" t="s">
        <v>40</v>
      </c>
      <c r="K119" s="66" t="s">
        <v>40</v>
      </c>
      <c r="L119" s="66" t="s">
        <v>40</v>
      </c>
      <c r="M119" s="65"/>
    </row>
    <row r="120" spans="2:13" ht="29.25" customHeight="1" x14ac:dyDescent="0.2">
      <c r="B120" s="25" t="str">
        <f>CONCATENATE("6.",Prüfkriterien_7[[#This Row],[Spalte2]])</f>
        <v>6.3</v>
      </c>
      <c r="C120" s="26">
        <f>ROW()-ROW(Prüfkriterien_7[[#Headers],[Spalte3]])</f>
        <v>3</v>
      </c>
      <c r="D120" s="26">
        <f>(Prüfkriterien_7[Spalte2]+70)/10</f>
        <v>7.3</v>
      </c>
      <c r="E120" s="105" t="s">
        <v>303</v>
      </c>
      <c r="F120" s="34" t="s">
        <v>150</v>
      </c>
      <c r="G120" s="100" t="s">
        <v>151</v>
      </c>
      <c r="H120" s="66"/>
      <c r="I120" s="66" t="s">
        <v>40</v>
      </c>
      <c r="J120" s="66" t="s">
        <v>40</v>
      </c>
      <c r="K120" s="66"/>
      <c r="L120" s="66"/>
      <c r="M120" s="65"/>
    </row>
    <row r="121" spans="2:13" ht="183.75" customHeight="1" x14ac:dyDescent="0.2">
      <c r="B121" s="25" t="str">
        <f>CONCATENATE("6.",Prüfkriterien_7[[#This Row],[Spalte2]])</f>
        <v>6.4</v>
      </c>
      <c r="C121" s="26">
        <f>ROW()-ROW(Prüfkriterien_7[[#Headers],[Spalte3]])</f>
        <v>4</v>
      </c>
      <c r="D121" s="26">
        <f>(Prüfkriterien_7[Spalte2]+70)/10</f>
        <v>7.4</v>
      </c>
      <c r="E121" s="105" t="s">
        <v>304</v>
      </c>
      <c r="F121" s="34" t="s">
        <v>259</v>
      </c>
      <c r="G121" s="100" t="s">
        <v>260</v>
      </c>
      <c r="H121" s="66"/>
      <c r="I121" s="66"/>
      <c r="J121" s="66"/>
      <c r="K121" s="66"/>
      <c r="L121" s="66"/>
      <c r="M121" s="65"/>
    </row>
    <row r="122" spans="2:13" ht="51" x14ac:dyDescent="0.2">
      <c r="B122" s="25" t="str">
        <f>CONCATENATE("6.",Prüfkriterien_7[[#This Row],[Spalte2]])</f>
        <v>6.5</v>
      </c>
      <c r="C122" s="26">
        <f>ROW()-ROW(Prüfkriterien_7[[#Headers],[Spalte3]])</f>
        <v>5</v>
      </c>
      <c r="D122" s="26">
        <f>(Prüfkriterien_7[Spalte2]+70)/10</f>
        <v>7.5</v>
      </c>
      <c r="E122" s="105" t="s">
        <v>304</v>
      </c>
      <c r="F122" s="34" t="s">
        <v>158</v>
      </c>
      <c r="G122" s="100" t="s">
        <v>180</v>
      </c>
      <c r="H122" s="66"/>
      <c r="I122" s="66" t="s">
        <v>40</v>
      </c>
      <c r="J122" s="66" t="s">
        <v>40</v>
      </c>
      <c r="K122" s="66"/>
      <c r="L122" s="66"/>
      <c r="M122" s="65"/>
    </row>
    <row r="123" spans="2:13" ht="63.75" x14ac:dyDescent="0.2">
      <c r="B123" s="25" t="str">
        <f>CONCATENATE("6.",Prüfkriterien_7[[#This Row],[Spalte2]])</f>
        <v>6.6</v>
      </c>
      <c r="C123" s="26">
        <f>ROW()-ROW(Prüfkriterien_7[[#Headers],[Spalte3]])</f>
        <v>6</v>
      </c>
      <c r="D123" s="26">
        <f>(Prüfkriterien_7[Spalte2]+70)/10</f>
        <v>7.6</v>
      </c>
      <c r="E123" s="105" t="s">
        <v>304</v>
      </c>
      <c r="F123" s="34" t="s">
        <v>159</v>
      </c>
      <c r="G123" s="102" t="s">
        <v>181</v>
      </c>
      <c r="H123" s="66"/>
      <c r="I123" s="66" t="s">
        <v>40</v>
      </c>
      <c r="J123" s="66" t="s">
        <v>40</v>
      </c>
      <c r="K123" s="66"/>
      <c r="L123" s="66"/>
      <c r="M123" s="65"/>
    </row>
    <row r="124" spans="2:13" ht="154.5" customHeight="1" x14ac:dyDescent="0.2">
      <c r="B124" s="25" t="str">
        <f>CONCATENATE("6.",Prüfkriterien_7[[#This Row],[Spalte2]])</f>
        <v>6.7</v>
      </c>
      <c r="C124" s="26">
        <f>ROW()-ROW(Prüfkriterien_7[[#Headers],[Spalte3]])</f>
        <v>7</v>
      </c>
      <c r="D124" s="26">
        <f>(Prüfkriterien_7[Spalte2]+70)/10</f>
        <v>7.7</v>
      </c>
      <c r="E124" s="105" t="s">
        <v>304</v>
      </c>
      <c r="F124" s="34" t="s">
        <v>154</v>
      </c>
      <c r="G124" s="100" t="s">
        <v>155</v>
      </c>
      <c r="H124" s="66"/>
      <c r="I124" s="66"/>
      <c r="J124" s="66"/>
      <c r="K124" s="66"/>
      <c r="L124" s="66"/>
      <c r="M124" s="65"/>
    </row>
    <row r="125" spans="2:13" ht="89.25" x14ac:dyDescent="0.2">
      <c r="B125" s="25" t="str">
        <f>CONCATENATE("6.",Prüfkriterien_7[[#This Row],[Spalte2]])</f>
        <v>6.8</v>
      </c>
      <c r="C125" s="26">
        <f>ROW()-ROW(Prüfkriterien_7[[#Headers],[Spalte3]])</f>
        <v>8</v>
      </c>
      <c r="D125" s="26">
        <f>(Prüfkriterien_7[Spalte2]+70)/10</f>
        <v>7.8</v>
      </c>
      <c r="E125" s="105" t="s">
        <v>304</v>
      </c>
      <c r="F125" s="34" t="s">
        <v>152</v>
      </c>
      <c r="G125" s="100" t="s">
        <v>153</v>
      </c>
      <c r="H125" s="66"/>
      <c r="I125" s="66"/>
      <c r="J125" s="66"/>
      <c r="K125" s="66"/>
      <c r="L125" s="66"/>
      <c r="M125" s="65"/>
    </row>
    <row r="126" spans="2:13" ht="395.25" x14ac:dyDescent="0.2">
      <c r="B126" s="106" t="str">
        <f>CONCATENATE("6.",Prüfkriterien_7[[#This Row],[Spalte2]])</f>
        <v>6.9</v>
      </c>
      <c r="C126" s="109">
        <f>ROW()-ROW(Prüfkriterien_7[[#Headers],[Spalte3]])</f>
        <v>9</v>
      </c>
      <c r="D126" s="109">
        <f>(Prüfkriterien_7[Spalte2]+70)/10</f>
        <v>7.9</v>
      </c>
      <c r="E126" s="105" t="s">
        <v>304</v>
      </c>
      <c r="F126" s="34" t="s">
        <v>157</v>
      </c>
      <c r="G126" s="34" t="s">
        <v>156</v>
      </c>
      <c r="H126" s="43"/>
      <c r="I126" s="43" t="s">
        <v>40</v>
      </c>
      <c r="J126" s="43" t="s">
        <v>40</v>
      </c>
      <c r="K126" s="43"/>
      <c r="L126" s="43"/>
      <c r="M126" s="42"/>
    </row>
    <row r="127" spans="2:13" ht="25.5" x14ac:dyDescent="0.2">
      <c r="B127" s="25" t="str">
        <f>CONCATENATE("6.",Prüfkriterien_7[[#This Row],[Spalte2]])</f>
        <v>6.10</v>
      </c>
      <c r="C127" s="26">
        <f>ROW()-ROW(Prüfkriterien_7[[#Headers],[Spalte3]])</f>
        <v>10</v>
      </c>
      <c r="D127" s="26">
        <f>(Prüfkriterien_7[Spalte2]+70)/10</f>
        <v>8</v>
      </c>
      <c r="E127" s="105" t="s">
        <v>304</v>
      </c>
      <c r="F127" s="34" t="s">
        <v>148</v>
      </c>
      <c r="G127" s="100" t="s">
        <v>149</v>
      </c>
      <c r="H127" s="66"/>
      <c r="I127" s="66" t="s">
        <v>40</v>
      </c>
      <c r="J127" s="66" t="s">
        <v>40</v>
      </c>
      <c r="K127" s="66"/>
      <c r="L127" s="66"/>
      <c r="M127" s="65"/>
    </row>
    <row r="128" spans="2:13" ht="38.25" x14ac:dyDescent="0.2">
      <c r="B128" s="112" t="str">
        <f>CONCATENATE("6.",Prüfkriterien_7[[#This Row],[Spalte2]])</f>
        <v>6.11</v>
      </c>
      <c r="C128" s="96">
        <f>ROW()-ROW(Prüfkriterien_7[[#Headers],[Spalte3]])</f>
        <v>11</v>
      </c>
      <c r="D128" s="96">
        <f>(Prüfkriterien_7[Spalte2]+70)/10</f>
        <v>8.1</v>
      </c>
      <c r="E128" s="113" t="s">
        <v>307</v>
      </c>
      <c r="F128" s="114" t="s">
        <v>308</v>
      </c>
      <c r="G128" s="115" t="s">
        <v>309</v>
      </c>
      <c r="H128" s="46"/>
      <c r="I128" s="46"/>
      <c r="J128" s="46"/>
      <c r="K128" s="46"/>
      <c r="L128" s="46"/>
      <c r="M128" s="73"/>
    </row>
    <row r="129" spans="2:13" ht="63.75" x14ac:dyDescent="0.2">
      <c r="B129" s="25" t="str">
        <f>CONCATENATE("6.",Prüfkriterien_7[[#This Row],[Spalte2]])</f>
        <v>6.12</v>
      </c>
      <c r="C129" s="26">
        <f>ROW()-ROW(Prüfkriterien_7[[#Headers],[Spalte3]])</f>
        <v>12</v>
      </c>
      <c r="D129" s="26">
        <f>(Prüfkriterien_7[Spalte2]+70)/10</f>
        <v>8.1999999999999993</v>
      </c>
      <c r="E129" s="105" t="s">
        <v>305</v>
      </c>
      <c r="F129" s="108" t="s">
        <v>322</v>
      </c>
      <c r="G129" s="108" t="s">
        <v>174</v>
      </c>
      <c r="H129" s="66"/>
      <c r="I129" s="66"/>
      <c r="J129" s="66"/>
      <c r="K129" s="66"/>
      <c r="L129" s="66"/>
      <c r="M129" s="65"/>
    </row>
    <row r="130" spans="2:13" hidden="1" x14ac:dyDescent="0.2">
      <c r="B130" s="39" t="str">
        <f>CONCATENATE("7.",Prüfkriterien_7[[#This Row],[Spalte2]])</f>
        <v>7.13</v>
      </c>
      <c r="C130" s="40">
        <f>ROW()-ROW(Prüfkriterien_7[[#Headers],[Spalte3]])</f>
        <v>13</v>
      </c>
      <c r="D130" s="40">
        <f>(Prüfkriterien_7[Spalte2]+70)/10</f>
        <v>8.3000000000000007</v>
      </c>
      <c r="E130" s="41"/>
      <c r="F130" s="42"/>
      <c r="G130" s="42"/>
      <c r="H130" s="43"/>
      <c r="I130" s="43"/>
      <c r="J130" s="43"/>
      <c r="K130" s="43"/>
      <c r="L130" s="43"/>
      <c r="M130" s="42"/>
    </row>
    <row r="131" spans="2:13" hidden="1" x14ac:dyDescent="0.2">
      <c r="B131" s="67" t="s">
        <v>43</v>
      </c>
      <c r="C131" s="68" t="s">
        <v>44</v>
      </c>
      <c r="D131" s="68" t="s">
        <v>45</v>
      </c>
      <c r="E131" s="64" t="s">
        <v>46</v>
      </c>
      <c r="F131" s="65" t="s">
        <v>47</v>
      </c>
      <c r="G131" s="65" t="s">
        <v>50</v>
      </c>
      <c r="H131" s="66" t="s">
        <v>51</v>
      </c>
      <c r="I131" s="66" t="s">
        <v>52</v>
      </c>
      <c r="J131" s="66" t="s">
        <v>53</v>
      </c>
      <c r="K131" s="66" t="s">
        <v>54</v>
      </c>
      <c r="L131" s="66" t="s">
        <v>55</v>
      </c>
      <c r="M131" s="65" t="s">
        <v>56</v>
      </c>
    </row>
    <row r="132" spans="2:13" ht="12.75" hidden="1" customHeight="1" x14ac:dyDescent="0.2">
      <c r="B132" s="39" t="str">
        <f>CONCATENATE("8.",Prüfkriterien_8[[#This Row],[Spalte2]])</f>
        <v>8.1</v>
      </c>
      <c r="C132" s="40">
        <f>ROW()-ROW(Prüfkriterien_8[[#Headers],[Spalte3]])</f>
        <v>1</v>
      </c>
      <c r="D132" s="40">
        <f>(Prüfkriterien_8[Spalte2]+80)/10</f>
        <v>8.1</v>
      </c>
      <c r="E132" s="41"/>
      <c r="F132" s="42"/>
      <c r="G132" s="42" t="s">
        <v>261</v>
      </c>
      <c r="H132" s="43"/>
      <c r="I132" s="43"/>
      <c r="J132" s="43"/>
      <c r="K132" s="43"/>
      <c r="L132" s="43"/>
      <c r="M132" s="42"/>
    </row>
    <row r="133" spans="2:13" x14ac:dyDescent="0.2">
      <c r="B133" s="67"/>
      <c r="C133" s="68"/>
      <c r="D133" s="68"/>
      <c r="E133" s="64"/>
      <c r="F133" s="65"/>
      <c r="G133" s="65"/>
      <c r="H133" s="66"/>
      <c r="I133" s="66"/>
      <c r="J133" s="66"/>
      <c r="K133" s="66"/>
      <c r="L133" s="66"/>
      <c r="M133" s="65"/>
    </row>
    <row r="134" spans="2:13" x14ac:dyDescent="0.2">
      <c r="B134" s="67"/>
      <c r="C134" s="68"/>
      <c r="D134" s="68"/>
      <c r="E134" s="64"/>
      <c r="F134" s="65"/>
      <c r="G134" s="65"/>
      <c r="H134" s="66"/>
      <c r="I134" s="66"/>
      <c r="J134" s="66"/>
      <c r="K134" s="66"/>
      <c r="L134" s="66"/>
      <c r="M134" s="65"/>
    </row>
    <row r="135" spans="2:13" x14ac:dyDescent="0.2">
      <c r="B135" s="39"/>
      <c r="C135" s="40"/>
      <c r="D135" s="40"/>
      <c r="E135" s="41"/>
      <c r="F135" s="42"/>
      <c r="G135" s="42"/>
      <c r="H135" s="43"/>
      <c r="I135" s="43"/>
      <c r="J135" s="43"/>
      <c r="K135" s="43"/>
      <c r="L135" s="43"/>
      <c r="M135" s="42"/>
    </row>
    <row r="136" spans="2:13" x14ac:dyDescent="0.2">
      <c r="B136" s="67"/>
      <c r="C136" s="68"/>
      <c r="D136" s="68"/>
      <c r="E136" s="64"/>
      <c r="F136" s="65"/>
      <c r="G136" s="65"/>
      <c r="H136" s="66"/>
      <c r="I136" s="66"/>
      <c r="J136" s="66"/>
      <c r="K136" s="66"/>
      <c r="L136" s="66"/>
      <c r="M136" s="65"/>
    </row>
    <row r="137" spans="2:13" hidden="1" x14ac:dyDescent="0.2">
      <c r="B137" s="67"/>
      <c r="C137" s="68"/>
      <c r="D137" s="68"/>
      <c r="E137" s="64"/>
      <c r="F137" s="65"/>
      <c r="G137" s="65"/>
      <c r="H137" s="66"/>
      <c r="I137" s="66"/>
      <c r="J137" s="66"/>
      <c r="K137" s="66"/>
      <c r="L137" s="66"/>
      <c r="M137" s="65"/>
    </row>
    <row r="138" spans="2:13" x14ac:dyDescent="0.2">
      <c r="B138" s="39"/>
      <c r="C138" s="40"/>
      <c r="D138" s="40"/>
      <c r="E138" s="41"/>
      <c r="F138" s="42"/>
      <c r="G138" s="42"/>
      <c r="H138" s="43"/>
      <c r="I138" s="43"/>
      <c r="J138" s="43"/>
      <c r="K138" s="43"/>
      <c r="L138" s="43"/>
      <c r="M138" s="42"/>
    </row>
    <row r="139" spans="2:13" x14ac:dyDescent="0.2">
      <c r="B139" s="67"/>
      <c r="C139" s="68"/>
      <c r="D139" s="68"/>
      <c r="E139" s="64"/>
      <c r="F139" s="65"/>
      <c r="G139" s="65"/>
      <c r="H139" s="66"/>
      <c r="I139" s="66"/>
      <c r="J139" s="66"/>
      <c r="K139" s="66"/>
      <c r="L139" s="66"/>
      <c r="M139" s="65"/>
    </row>
    <row r="140" spans="2:13" x14ac:dyDescent="0.2">
      <c r="B140" s="67"/>
      <c r="C140" s="68"/>
      <c r="D140" s="68"/>
      <c r="E140" s="64"/>
      <c r="F140" s="65"/>
      <c r="G140" s="65"/>
      <c r="H140" s="66"/>
      <c r="I140" s="66"/>
      <c r="J140" s="66"/>
      <c r="K140" s="66"/>
      <c r="L140" s="66"/>
      <c r="M140" s="65"/>
    </row>
    <row r="141" spans="2:13" x14ac:dyDescent="0.2">
      <c r="B141" s="39"/>
      <c r="C141" s="40"/>
      <c r="D141" s="40"/>
      <c r="E141" s="41"/>
      <c r="F141" s="42"/>
      <c r="G141" s="42"/>
      <c r="H141" s="43"/>
      <c r="I141" s="43"/>
      <c r="J141" s="43"/>
      <c r="K141" s="43"/>
      <c r="L141" s="43"/>
      <c r="M141" s="42"/>
    </row>
    <row r="142" spans="2:13" x14ac:dyDescent="0.2">
      <c r="B142" s="67"/>
      <c r="C142" s="68"/>
      <c r="D142" s="68"/>
      <c r="E142" s="64"/>
      <c r="F142" s="65"/>
      <c r="G142" s="65"/>
      <c r="H142" s="66"/>
      <c r="I142" s="66"/>
      <c r="J142" s="66"/>
      <c r="K142" s="66"/>
      <c r="L142" s="66"/>
      <c r="M142" s="65"/>
    </row>
    <row r="143" spans="2:13" ht="6.75" customHeight="1" x14ac:dyDescent="0.2">
      <c r="B143" s="67"/>
      <c r="C143" s="68"/>
      <c r="D143" s="68"/>
      <c r="E143" s="64"/>
      <c r="F143" s="65"/>
      <c r="G143" s="65"/>
      <c r="H143" s="66"/>
      <c r="I143" s="66"/>
      <c r="J143" s="66"/>
      <c r="K143" s="66"/>
      <c r="L143" s="66"/>
      <c r="M143" s="65"/>
    </row>
    <row r="144" spans="2:13" x14ac:dyDescent="0.2">
      <c r="B144" s="39"/>
      <c r="C144" s="40"/>
      <c r="D144" s="40"/>
      <c r="E144" s="41"/>
      <c r="F144" s="42"/>
      <c r="G144" s="42"/>
      <c r="H144" s="43"/>
      <c r="I144" s="43"/>
      <c r="J144" s="43"/>
      <c r="K144" s="43"/>
      <c r="L144" s="43"/>
      <c r="M144" s="42"/>
    </row>
  </sheetData>
  <sheetProtection algorithmName="SHA-512" hashValue="/liacdVOEEBB6Pi6ky97GDApWZOTbzvkRJ30JrJ0CBkMsj+qKZvcuHA9Jsz5mChwGAkAsSMECTaPcOMa8z29wg==" saltValue="Oxiu2gUf7Am+JVev1bx/Eg==" spinCount="100000" sheet="1" formatCells="0" formatRows="0" selectLockedCells="1"/>
  <mergeCells count="18">
    <mergeCell ref="B2:M2"/>
    <mergeCell ref="B5:M5"/>
    <mergeCell ref="B8:M8"/>
    <mergeCell ref="B42:M42"/>
    <mergeCell ref="B50:M50"/>
    <mergeCell ref="C4:K4"/>
    <mergeCell ref="B6:B7"/>
    <mergeCell ref="C6:C7"/>
    <mergeCell ref="E6:E7"/>
    <mergeCell ref="F6:F7"/>
    <mergeCell ref="G6:G7"/>
    <mergeCell ref="H6:L6"/>
    <mergeCell ref="B3:M3"/>
    <mergeCell ref="M6:M7"/>
    <mergeCell ref="D6:D7"/>
    <mergeCell ref="B67:M67"/>
    <mergeCell ref="B104:M104"/>
    <mergeCell ref="B116:M116"/>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tableParts count="8">
    <tablePart r:id="rId3"/>
    <tablePart r:id="rId4"/>
    <tablePart r:id="rId5"/>
    <tablePart r:id="rId6"/>
    <tablePart r:id="rId7"/>
    <tablePart r:id="rId8"/>
    <tablePart r:id="rId9"/>
    <tablePart r:id="rId10"/>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NOT(ISERROR(SEARCH("grau",H43)))</xm:f>
            <xm:f>"grau"</xm:f>
            <x14:dxf>
              <font>
                <color rgb="FF808080"/>
              </font>
              <fill>
                <patternFill>
                  <bgColor rgb="FF808080"/>
                </patternFill>
              </fill>
            </x14:dxf>
          </x14:cfRule>
          <xm:sqref>H43:L49 H105:L115 H51:L66 H117:L132 H68:L103</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H10:L41</xm:sqref>
        </x14:conditionalFormatting>
        <x14:conditionalFormatting xmlns:xm="http://schemas.microsoft.com/office/excel/2006/main">
          <x14:cfRule type="containsText" priority="2" operator="containsText" id="{24D64CB9-06C8-4AB6-96E9-068B2C93B725}">
            <xm:f>NOT(ISERROR(SEARCH("grau",H133)))</xm:f>
            <xm:f>"grau"</xm:f>
            <x14:dxf>
              <font>
                <color rgb="FF808080"/>
              </font>
              <fill>
                <patternFill>
                  <bgColor rgb="FF808080"/>
                </patternFill>
              </fill>
            </x14:dxf>
          </x14:cfRule>
          <xm:sqref>H133:L138</xm:sqref>
        </x14:conditionalFormatting>
        <x14:conditionalFormatting xmlns:xm="http://schemas.microsoft.com/office/excel/2006/main">
          <x14:cfRule type="containsText" priority="1" operator="containsText" id="{04852FE4-12C5-447A-9DDA-1F52D59ECA2D}">
            <xm:f>NOT(ISERROR(SEARCH("grau",H139)))</xm:f>
            <xm:f>"grau"</xm:f>
            <x14:dxf>
              <font>
                <color rgb="FF808080"/>
              </font>
              <fill>
                <patternFill>
                  <bgColor rgb="FF808080"/>
                </patternFill>
              </fill>
            </x14:dxf>
          </x14:cfRule>
          <xm:sqref>H139:L144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H43:L49 H9:L41 H105:L115 H51:L66 H117:L144 H68:L103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topLeftCell="A7" zoomScaleNormal="100" workbookViewId="0">
      <selection activeCell="C8" sqref="C8"/>
    </sheetView>
  </sheetViews>
  <sheetFormatPr baseColWidth="10" defaultColWidth="11.5703125" defaultRowHeight="14.25" x14ac:dyDescent="0.2"/>
  <cols>
    <col min="1" max="1" width="1.28515625" style="6" customWidth="1"/>
    <col min="2" max="2" width="29.28515625" style="6" customWidth="1"/>
    <col min="3" max="3" width="53.28515625" style="7" customWidth="1"/>
    <col min="4" max="4" width="1.28515625" style="6" customWidth="1"/>
    <col min="5" max="16384" width="11.5703125" style="6"/>
  </cols>
  <sheetData>
    <row r="1" spans="2:5" ht="6" customHeight="1" x14ac:dyDescent="0.2"/>
    <row r="2" spans="2:5" ht="15" x14ac:dyDescent="0.25">
      <c r="B2" s="174" t="s">
        <v>70</v>
      </c>
      <c r="C2" s="174"/>
    </row>
    <row r="3" spans="2:5" ht="7.9" customHeight="1" x14ac:dyDescent="0.25">
      <c r="B3" s="8"/>
      <c r="C3" s="8"/>
    </row>
    <row r="4" spans="2:5" ht="55.9" customHeight="1" x14ac:dyDescent="0.25">
      <c r="B4" s="175" t="s">
        <v>42</v>
      </c>
      <c r="C4" s="175"/>
    </row>
    <row r="5" spans="2:5" ht="7.9" customHeight="1" x14ac:dyDescent="0.2">
      <c r="B5" s="9"/>
      <c r="C5" s="9"/>
    </row>
    <row r="6" spans="2:5" s="10" customFormat="1" ht="25.9" customHeight="1" x14ac:dyDescent="0.25">
      <c r="B6" s="51" t="s">
        <v>57</v>
      </c>
      <c r="C6" s="37" t="s">
        <v>73</v>
      </c>
    </row>
    <row r="7" spans="2:5" s="10" customFormat="1" ht="25.9" customHeight="1" x14ac:dyDescent="0.25">
      <c r="B7" s="51" t="s">
        <v>71</v>
      </c>
      <c r="C7" s="37" t="s">
        <v>74</v>
      </c>
    </row>
    <row r="8" spans="2:5" s="10" customFormat="1" ht="25.9" customHeight="1" x14ac:dyDescent="0.25">
      <c r="B8" s="50" t="s">
        <v>69</v>
      </c>
      <c r="C8" s="38" t="s">
        <v>80</v>
      </c>
    </row>
    <row r="9" spans="2:5" s="10" customFormat="1" ht="25.9" customHeight="1" x14ac:dyDescent="0.25">
      <c r="B9" s="45" t="s">
        <v>58</v>
      </c>
      <c r="C9" s="12" t="s">
        <v>15</v>
      </c>
    </row>
    <row r="10" spans="2:5" s="10" customFormat="1" ht="25.9" customHeight="1" x14ac:dyDescent="0.25">
      <c r="B10" s="11"/>
      <c r="C10" s="59"/>
      <c r="E10" s="52" t="s">
        <v>72</v>
      </c>
    </row>
    <row r="11" spans="2:5" s="10" customFormat="1" ht="25.9" customHeight="1" x14ac:dyDescent="0.25">
      <c r="B11" s="11"/>
      <c r="C11" s="58" t="s">
        <v>40</v>
      </c>
    </row>
    <row r="12" spans="2:5" s="10" customFormat="1" ht="25.9" customHeight="1" x14ac:dyDescent="0.25">
      <c r="B12" s="45" t="s">
        <v>59</v>
      </c>
      <c r="C12" s="53" t="s">
        <v>27</v>
      </c>
    </row>
    <row r="13" spans="2:5" s="10" customFormat="1" ht="25.9" customHeight="1" x14ac:dyDescent="0.25">
      <c r="B13" s="11"/>
      <c r="C13" s="53" t="s">
        <v>28</v>
      </c>
    </row>
    <row r="14" spans="2:5" s="10" customFormat="1" ht="25.9" customHeight="1" x14ac:dyDescent="0.25">
      <c r="B14" s="11"/>
      <c r="C14" s="53" t="s">
        <v>29</v>
      </c>
    </row>
  </sheetData>
  <dataConsolidate/>
  <mergeCells count="2">
    <mergeCell ref="B2:C2"/>
    <mergeCell ref="B4:C4"/>
  </mergeCells>
  <pageMargins left="0.7" right="0.7" top="0.78740157499999996" bottom="0.78740157499999996"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2022-11-15T07:19:22Z</dcterms:modified>
</cp:coreProperties>
</file>