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Checkliste!$A$1:$N$129</definedName>
    <definedName name="_xlnm.Print_Area" localSheetId="1">Maßnahmenplan!$A$1:$J$24</definedName>
    <definedName name="_xlnm.Print_Titles" localSheetId="2">Checkliste!$1:$7</definedName>
  </definedNames>
  <calcPr calcId="145621" calcMode="manual"/>
</workbook>
</file>

<file path=xl/calcChain.xml><?xml version="1.0" encoding="utf-8"?>
<calcChain xmlns="http://schemas.openxmlformats.org/spreadsheetml/2006/main">
  <c r="C104" i="7" l="1"/>
  <c r="B104" i="7" s="1"/>
  <c r="C105" i="7"/>
  <c r="B105" i="7" s="1"/>
  <c r="C106" i="7"/>
  <c r="D106" i="7" s="1"/>
  <c r="C107" i="7"/>
  <c r="D107" i="7" s="1"/>
  <c r="C108" i="7"/>
  <c r="B108" i="7" s="1"/>
  <c r="D105" i="7" l="1"/>
  <c r="D104" i="7"/>
  <c r="D108" i="7"/>
  <c r="B107" i="7"/>
  <c r="B106" i="7"/>
  <c r="C96" i="7" l="1"/>
  <c r="B96" i="7" s="1"/>
  <c r="C97" i="7"/>
  <c r="B97" i="7" s="1"/>
  <c r="C98" i="7"/>
  <c r="B98" i="7" s="1"/>
  <c r="D97" i="7"/>
  <c r="D98" i="7"/>
  <c r="C86" i="7"/>
  <c r="B86" i="7" s="1"/>
  <c r="C87" i="7"/>
  <c r="B87" i="7" s="1"/>
  <c r="C88" i="7"/>
  <c r="B88" i="7" s="1"/>
  <c r="C79" i="7"/>
  <c r="B79" i="7" s="1"/>
  <c r="C80" i="7"/>
  <c r="B80" i="7" s="1"/>
  <c r="C81" i="7"/>
  <c r="D81" i="7" s="1"/>
  <c r="C82" i="7"/>
  <c r="D82" i="7" s="1"/>
  <c r="C83" i="7"/>
  <c r="D83" i="7" s="1"/>
  <c r="C75" i="7"/>
  <c r="B75" i="7" s="1"/>
  <c r="D96" i="7" l="1"/>
  <c r="D88" i="7"/>
  <c r="D87" i="7"/>
  <c r="D86" i="7"/>
  <c r="D80" i="7"/>
  <c r="D79" i="7"/>
  <c r="B82" i="7"/>
  <c r="B83" i="7"/>
  <c r="B81" i="7"/>
  <c r="D75" i="7"/>
  <c r="C50" i="7" l="1"/>
  <c r="D50" i="7" s="1"/>
  <c r="C51" i="7"/>
  <c r="B51" i="7" s="1"/>
  <c r="C52" i="7"/>
  <c r="B52" i="7" s="1"/>
  <c r="C53" i="7"/>
  <c r="B53" i="7" s="1"/>
  <c r="C54" i="7"/>
  <c r="B54" i="7" s="1"/>
  <c r="C55" i="7"/>
  <c r="B55" i="7" s="1"/>
  <c r="C56" i="7"/>
  <c r="B56" i="7" s="1"/>
  <c r="C57" i="7"/>
  <c r="D57" i="7" s="1"/>
  <c r="C58" i="7"/>
  <c r="D58" i="7" s="1"/>
  <c r="C59" i="7"/>
  <c r="B59" i="7" s="1"/>
  <c r="C60" i="7"/>
  <c r="B60" i="7" s="1"/>
  <c r="C61" i="7"/>
  <c r="D61" i="7" s="1"/>
  <c r="C62" i="7"/>
  <c r="D62" i="7" s="1"/>
  <c r="C63" i="7"/>
  <c r="D63" i="7" s="1"/>
  <c r="C42" i="7"/>
  <c r="B42" i="7" s="1"/>
  <c r="C43" i="7"/>
  <c r="B43" i="7" s="1"/>
  <c r="C44" i="7"/>
  <c r="B44" i="7" s="1"/>
  <c r="D60" i="7" l="1"/>
  <c r="D59" i="7"/>
  <c r="B57" i="7"/>
  <c r="D56" i="7"/>
  <c r="B58" i="7"/>
  <c r="D55" i="7"/>
  <c r="D54" i="7"/>
  <c r="B50" i="7"/>
  <c r="D53" i="7"/>
  <c r="D51" i="7"/>
  <c r="D52" i="7"/>
  <c r="B63" i="7"/>
  <c r="B62" i="7"/>
  <c r="B61" i="7"/>
  <c r="D44" i="7"/>
  <c r="D43" i="7"/>
  <c r="D42" i="7"/>
  <c r="C27" i="7"/>
  <c r="B27" i="7" s="1"/>
  <c r="C28" i="7"/>
  <c r="B28" i="7" s="1"/>
  <c r="C13" i="7"/>
  <c r="B13" i="7" s="1"/>
  <c r="C14" i="7"/>
  <c r="D14" i="7" s="1"/>
  <c r="C15" i="7"/>
  <c r="B15" i="7" s="1"/>
  <c r="C16" i="7"/>
  <c r="D16" i="7" s="1"/>
  <c r="C17" i="7"/>
  <c r="B17" i="7" s="1"/>
  <c r="C18" i="7"/>
  <c r="D18" i="7" s="1"/>
  <c r="C19" i="7"/>
  <c r="B19" i="7" s="1"/>
  <c r="C20" i="7"/>
  <c r="B20" i="7" s="1"/>
  <c r="C21" i="7"/>
  <c r="B21" i="7" s="1"/>
  <c r="C22" i="7"/>
  <c r="B22" i="7" s="1"/>
  <c r="C23" i="7"/>
  <c r="B23" i="7" s="1"/>
  <c r="C24" i="7"/>
  <c r="B24" i="7" s="1"/>
  <c r="C25" i="7"/>
  <c r="B25" i="7" s="1"/>
  <c r="C26" i="7"/>
  <c r="B26" i="7" s="1"/>
  <c r="D17" i="7" l="1"/>
  <c r="D24" i="7"/>
  <c r="B18" i="7"/>
  <c r="D19" i="7"/>
  <c r="D28" i="7"/>
  <c r="D27" i="7"/>
  <c r="D20" i="7"/>
  <c r="D21" i="7"/>
  <c r="B16" i="7"/>
  <c r="D15" i="7"/>
  <c r="B14" i="7"/>
  <c r="D13" i="7"/>
  <c r="D23" i="7"/>
  <c r="D22" i="7"/>
  <c r="D26" i="7"/>
  <c r="D25" i="7"/>
  <c r="B2" i="2"/>
  <c r="B2" i="7"/>
  <c r="B2" i="1"/>
  <c r="C12" i="7" l="1"/>
  <c r="D12" i="7" s="1"/>
  <c r="C29" i="7"/>
  <c r="D29" i="7" s="1"/>
  <c r="C128" i="7"/>
  <c r="B128" i="7" s="1"/>
  <c r="C127" i="7"/>
  <c r="B127" i="7" s="1"/>
  <c r="C126" i="7"/>
  <c r="D126" i="7" s="1"/>
  <c r="C125" i="7"/>
  <c r="D125" i="7" s="1"/>
  <c r="C124" i="7"/>
  <c r="B124" i="7" s="1"/>
  <c r="C121" i="7"/>
  <c r="D121" i="7" s="1"/>
  <c r="C120" i="7"/>
  <c r="B120" i="7" s="1"/>
  <c r="C119" i="7"/>
  <c r="D119" i="7" s="1"/>
  <c r="C118" i="7"/>
  <c r="D118" i="7" s="1"/>
  <c r="C117" i="7"/>
  <c r="D117" i="7" s="1"/>
  <c r="C114" i="7"/>
  <c r="B114" i="7" s="1"/>
  <c r="C111" i="7"/>
  <c r="D111" i="7" s="1"/>
  <c r="C110" i="7"/>
  <c r="D110" i="7" s="1"/>
  <c r="C109" i="7"/>
  <c r="B109" i="7" s="1"/>
  <c r="C101" i="7"/>
  <c r="B101" i="7" s="1"/>
  <c r="C100" i="7"/>
  <c r="B100" i="7" s="1"/>
  <c r="C99" i="7"/>
  <c r="D99" i="7" s="1"/>
  <c r="C95" i="7"/>
  <c r="D95" i="7" s="1"/>
  <c r="C94" i="7"/>
  <c r="B94" i="7" s="1"/>
  <c r="C91" i="7"/>
  <c r="D91" i="7" s="1"/>
  <c r="C90" i="7"/>
  <c r="B90" i="7" s="1"/>
  <c r="C89" i="7"/>
  <c r="D89" i="7" s="1"/>
  <c r="C85" i="7"/>
  <c r="D85" i="7" s="1"/>
  <c r="C84" i="7"/>
  <c r="B84" i="7" s="1"/>
  <c r="B89" i="7" l="1"/>
  <c r="B119" i="7"/>
  <c r="B12" i="7"/>
  <c r="B85" i="7"/>
  <c r="B99" i="7"/>
  <c r="B118" i="7"/>
  <c r="B126" i="7"/>
  <c r="B91" i="7"/>
  <c r="B95" i="7"/>
  <c r="B121" i="7"/>
  <c r="B117" i="7"/>
  <c r="B125" i="7"/>
  <c r="B110" i="7"/>
  <c r="B29" i="7"/>
  <c r="D84" i="7"/>
  <c r="D90" i="7"/>
  <c r="D128" i="7"/>
  <c r="D124" i="7"/>
  <c r="D127" i="7"/>
  <c r="D120" i="7"/>
  <c r="D114" i="7"/>
  <c r="D109" i="7"/>
  <c r="D101" i="7"/>
  <c r="D94" i="7"/>
  <c r="D100" i="7"/>
  <c r="C74" i="7" l="1"/>
  <c r="B74" i="7" s="1"/>
  <c r="C73" i="7"/>
  <c r="B73" i="7" s="1"/>
  <c r="D74" i="7" l="1"/>
  <c r="D73" i="7"/>
  <c r="C76" i="7"/>
  <c r="D76" i="7" s="1"/>
  <c r="C72" i="7"/>
  <c r="D72" i="7" s="1"/>
  <c r="C68" i="7"/>
  <c r="D68" i="7" s="1"/>
  <c r="C67" i="7"/>
  <c r="D67" i="7" s="1"/>
  <c r="C65" i="7"/>
  <c r="D65" i="7" s="1"/>
  <c r="C66" i="7"/>
  <c r="D66" i="7" s="1"/>
  <c r="C47" i="7"/>
  <c r="B47" i="7" s="1"/>
  <c r="C46" i="7"/>
  <c r="B46" i="7" s="1"/>
  <c r="C45" i="7"/>
  <c r="D45" i="7" s="1"/>
  <c r="C41" i="7"/>
  <c r="D41" i="7" s="1"/>
  <c r="C36" i="7"/>
  <c r="D36" i="7" s="1"/>
  <c r="C37" i="7"/>
  <c r="B37" i="7" s="1"/>
  <c r="C35" i="7"/>
  <c r="D35" i="7" s="1"/>
  <c r="C34" i="7"/>
  <c r="B34" i="7" s="1"/>
  <c r="B76" i="7" l="1"/>
  <c r="B72" i="7"/>
  <c r="B68" i="7"/>
  <c r="B67" i="7"/>
  <c r="B65" i="7"/>
  <c r="B66" i="7"/>
  <c r="D46" i="7"/>
  <c r="D47" i="7"/>
  <c r="B45" i="7"/>
  <c r="B41" i="7"/>
  <c r="B36" i="7"/>
  <c r="B35" i="7"/>
  <c r="D37" i="7"/>
  <c r="D34" i="7"/>
  <c r="C40" i="7" l="1"/>
  <c r="C33" i="7"/>
  <c r="C64" i="7"/>
  <c r="C71" i="7"/>
  <c r="C30" i="7"/>
  <c r="C10" i="7"/>
  <c r="C11" i="7"/>
  <c r="D40" i="7" l="1"/>
  <c r="B40" i="7"/>
  <c r="D64" i="7"/>
  <c r="B64" i="7"/>
  <c r="D10" i="7"/>
  <c r="B10" i="7"/>
  <c r="D71" i="7"/>
  <c r="B71" i="7"/>
  <c r="D33" i="7"/>
  <c r="B33" i="7"/>
  <c r="D30" i="7"/>
  <c r="B30" i="7"/>
  <c r="D11" i="7"/>
  <c r="B11" i="7"/>
</calcChain>
</file>

<file path=xl/sharedStrings.xml><?xml version="1.0" encoding="utf-8"?>
<sst xmlns="http://schemas.openxmlformats.org/spreadsheetml/2006/main" count="514" uniqueCount="318">
  <si>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</si>
  <si>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</si>
  <si>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</si>
  <si>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</si>
  <si>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</si>
  <si>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</si>
  <si>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</si>
  <si>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</si>
  <si>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</si>
  <si>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</si>
  <si>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</si>
  <si>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</si>
  <si>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</si>
  <si>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</si>
  <si>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</si>
  <si>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</si>
  <si>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</si>
  <si>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</si>
  <si>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</si>
  <si>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</si>
  <si>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</si>
  <si>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</si>
  <si>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</si>
  <si>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</si>
  <si>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</si>
  <si>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</si>
  <si>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</si>
  <si>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</si>
  <si>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</si>
  <si>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</si>
  <si>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</si>
  <si>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</si>
  <si>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</si>
  <si>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</si>
  <si>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</si>
  <si>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</si>
  <si>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</si>
  <si>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</si>
  <si>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</si>
  <si>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</si>
  <si>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Erkennt der Systemteilnehmer die Nutzungsbedingungen und Vorgaben der Zertifizierungsstelle und des Labelgebers an?</t>
  </si>
  <si>
    <t>Ist die Betriebsbeschreibung vollständig und aktuell?</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</si>
  <si>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</si>
  <si>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</si>
  <si>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</si>
  <si>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</si>
  <si>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</si>
  <si>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</si>
  <si>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</si>
  <si>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</si>
  <si>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</si>
  <si>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</si>
  <si>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</si>
  <si>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</si>
  <si>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</si>
  <si>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</si>
  <si>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</si>
  <si>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</si>
  <si>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</si>
  <si>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</si>
  <si>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</si>
  <si>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</si>
  <si>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</si>
  <si>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</si>
  <si>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</si>
  <si>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</si>
  <si>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</si>
  <si>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</si>
  <si>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</si>
  <si>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</si>
  <si>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</si>
  <si>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</si>
  <si>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10.</t>
  </si>
  <si>
    <t>11.</t>
  </si>
  <si>
    <t xml:space="preserve">
RL Zert 2020
3.2.</t>
  </si>
  <si>
    <t>RL Zert 2020
6.4.2</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</si>
  <si>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</si>
  <si>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</si>
  <si>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</si>
  <si>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</si>
  <si>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</si>
  <si>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</si>
  <si>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</si>
  <si>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</si>
  <si>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</si>
  <si>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</si>
  <si>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</si>
  <si>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Milchkühe</t>
  </si>
  <si>
    <t>Nachweis über einen gültigen Vertrag mit der Zertifizierungsgesellschaft mit mindestens den Inhalten der ISO/EN 17065:2012 4.1.2. und die Einwilligungserklärung zur Dateneinsicht durch den Deutschen Tierschutzbund.</t>
  </si>
  <si>
    <t>2.5</t>
  </si>
  <si>
    <t>Abgleich der Betriebsbeschreibung, ggf. Korrektur bei betrieblichen Veränderungen. Es ist der Betriebsbeschreibungsbogen in der aktuellen Fassung 2021 zu verwenden.</t>
  </si>
  <si>
    <r>
      <t xml:space="preserve">Prüfung der vorangegangenen Auditberichte.
</t>
    </r>
    <r>
      <rPr>
        <b/>
        <sz val="10"/>
        <color theme="1"/>
        <rFont val="Arial"/>
        <family val="2"/>
      </rPr>
      <t xml:space="preserve">Erstaudit ≙ n.a. </t>
    </r>
  </si>
  <si>
    <t>2.3</t>
  </si>
  <si>
    <t>Hat der Betriebsleiter bzw. die auf dem Betrieb hauptverantwortliche Person an einer Fortbildung teilgenommen?</t>
  </si>
  <si>
    <r>
      <t xml:space="preserve">Überprüfung der Fortbildungsbestätigung. Die Personen, die auf dem Betrieb für die Betreuung der Tiere verantwortlich sind, verpflichten sich alle zwei Kalenderjahre an einer Fortbildung mit den Themenbereichen Tierverhalten, Tierschutz und/oder Tierhaltung von Milchkühen teilzunehmen.
</t>
    </r>
    <r>
      <rPr>
        <b/>
        <sz val="10"/>
        <color theme="1"/>
        <rFont val="Arial"/>
        <family val="2"/>
      </rPr>
      <t xml:space="preserve">Erstaudit ≙ n.a. </t>
    </r>
  </si>
  <si>
    <t>2.8</t>
  </si>
  <si>
    <t>Wurden die Vorgaben zur Meldepflicht eingehalten?</t>
  </si>
  <si>
    <r>
      <t xml:space="preserve">Informationen an den DTSchB bei entzogenen Zertifikaten, meldepflichtigen Krankheiten, Änderungen in der Tierhaltung oder Sabotagen/ Stallbrüchen.
</t>
    </r>
    <r>
      <rPr>
        <b/>
        <sz val="10"/>
        <color theme="1"/>
        <rFont val="Arial"/>
        <family val="2"/>
      </rPr>
      <t xml:space="preserve">Erstaudit ≙ n.a. </t>
    </r>
  </si>
  <si>
    <t>3.1</t>
  </si>
  <si>
    <t>Werden die Vorgaben zur Parallelhaltung eingehalten?</t>
  </si>
  <si>
    <t>3.2</t>
  </si>
  <si>
    <t>Werden die Vorgaben zur Warenstromkontrolle eingehalten?</t>
  </si>
  <si>
    <r>
      <t xml:space="preserve">Dokumente für eine Berechnung des Warenflusses auf dem Betrieb liegen im Original zur Einsicht vor (Zu- und Verkaufsbelege, Verlustzahlen, Lieferscheine und Schlachtabrechnungen). Prüfung auf Plausibilität.
</t>
    </r>
    <r>
      <rPr>
        <b/>
        <sz val="10"/>
        <color theme="1"/>
        <rFont val="Arial"/>
        <family val="2"/>
      </rPr>
      <t xml:space="preserve">Erstaudit ≙ n.a. </t>
    </r>
  </si>
  <si>
    <t>2.6</t>
  </si>
  <si>
    <t>Werden die Vorgaben zur Eigenkontrolle eingehalten?</t>
  </si>
  <si>
    <r>
      <t xml:space="preserve">Alle 12 Monate ist eine Eigenkontrolle durchzuführen, die alle TSL-Anforderungen der jeweiligen Bereiche umfasst.
</t>
    </r>
    <r>
      <rPr>
        <b/>
        <sz val="10"/>
        <color theme="1"/>
        <rFont val="Arial"/>
        <family val="2"/>
      </rPr>
      <t xml:space="preserve">Erstaudit ≙ n.a. </t>
    </r>
  </si>
  <si>
    <t>4.5</t>
  </si>
  <si>
    <t>Werden die Vorgaben zu den Bestandsobergrenzen eingehalten?</t>
  </si>
  <si>
    <t>4.10</t>
  </si>
  <si>
    <t>Werden die Vorgaben zur GVO-freien Fütterung eingehalten?</t>
  </si>
  <si>
    <t xml:space="preserve">Prüfung der Lieferscheine aller gelieferten Futtermittel sowie des verwendeten Saatgut. Die weibliche Nachzucht (hochtragende Färsen) müssen min. drei Monate vor dem errechneten Kalbetermin mit GVO-freien Futtermitteln gefüttert werden. Nach der Kalbung sind die Kühe durchgehend mit GVO-freien Futtermitteln zu füttern (in allen Laktationsstadien). Wenn ein VLOG-Zertifikat vorliegt, kann auf die Prüfung der Lieferscheine verzichtet werden. </t>
  </si>
  <si>
    <t>4.14</t>
  </si>
  <si>
    <t>Werden die Vorgaben zur Bestandsbetreuung durch den Tierarzt eingehalten?</t>
  </si>
  <si>
    <r>
      <t xml:space="preserve">Eine tierärztliche Bestandskontrolle erfolgt min. zwei Mal im Jahr. Entsprechende Besuchsprotokolle sind vorzuhalten. Zur Dokumentation der Bestandsbetreuung kann die MU 9.5 in seiner gültigen Fassung 2021 verwendet werden.
</t>
    </r>
    <r>
      <rPr>
        <b/>
        <sz val="10"/>
        <color theme="1"/>
        <rFont val="Arial"/>
        <family val="2"/>
      </rPr>
      <t>Erstaudit ≙ n.a., Vertrag muss vorliegen</t>
    </r>
  </si>
  <si>
    <t>4.15</t>
  </si>
  <si>
    <t>Werden die Vorgaben zur Dokumentation der täglichen Tier- und Stallkontrolle eingehalten?</t>
  </si>
  <si>
    <r>
      <t xml:space="preserve">Festgestellte Abweichungen (z.B. gesperrter Laufhof, defekte Liegebox usw.) sind tagesaktuell zu dokumentieren (z.B. Herdensoftware oder handschriftlich).
</t>
    </r>
    <r>
      <rPr>
        <b/>
        <sz val="10"/>
        <color theme="1"/>
        <rFont val="Arial"/>
        <family val="2"/>
      </rPr>
      <t>Erstaudit ≙ n.a.</t>
    </r>
  </si>
  <si>
    <t>4.16</t>
  </si>
  <si>
    <t>Werden die Vorgaben zur Überprüfung des Melksystems eingehalten?</t>
  </si>
  <si>
    <r>
      <t xml:space="preserve">Alle 12 Monate muss eine Wartung der Melkanlage durch eine extern zertifizierte Firma oder den Hersteller der Melkanlage durchgeführt werden. Die Überprüfung der Melkanlage erfolgt mittels DIN ISO 6690, Rechnungsbeleg oder Servicevertrag.
</t>
    </r>
    <r>
      <rPr>
        <b/>
        <sz val="10"/>
        <color theme="1"/>
        <rFont val="Arial"/>
        <family val="2"/>
      </rPr>
      <t>Erstaudit ≙ n.a.</t>
    </r>
  </si>
  <si>
    <t>4.17</t>
  </si>
  <si>
    <t>Werden die Vorgaben zur regelmäßigen Klauenpflege eingehalten?</t>
  </si>
  <si>
    <r>
      <t xml:space="preserve">Alle 12 Monate muss eine dokumentierte Klauenpflege im Bestand durchgeführt werden. Prüfung der Abrechnungsbelege sowie Prüfung der Dokumentation der Klauenpflege pro Tier (aus den Dokumenten sollen durchgeführte Behandlungen an den Klauen sowie die Klauenbefunde hervorgehen). Wenn die Klauenpflege durch betriebseigene Mitarbeiter durchgeführt wird, ist auch hier die Dokumentation der Klauenpflege pro Tier zu überprüfen. 
</t>
    </r>
    <r>
      <rPr>
        <b/>
        <sz val="10"/>
        <color theme="1"/>
        <rFont val="Arial"/>
        <family val="2"/>
      </rPr>
      <t>Erstaudit ≙ n.a.</t>
    </r>
  </si>
  <si>
    <t>Sind die Mitarbeiter, die die Klauenpflege an den Tieren durchführen, qualifiziert und geschult?</t>
  </si>
  <si>
    <r>
      <t xml:space="preserve">Nachweis über einen Lehrgang zur Klauenpflege. Wenn die landwirtschaftliche Ausbildung länger als zehn Jahre zurück liegt, muss für die betriebseigene Klauenpflege eine Schulung nachgewiesen werden. Aufgrund geringer Schulungsangebote kann der Nachweis einer zu absolvierenden Schulung innerhalb von 12 Monaten nach Erstzertifizierung erbracht werden.
</t>
    </r>
    <r>
      <rPr>
        <b/>
        <sz val="10"/>
        <color theme="1"/>
        <rFont val="Arial"/>
        <family val="2"/>
      </rPr>
      <t>Erstaudit ≙ n.a.</t>
    </r>
  </si>
  <si>
    <t>4.19</t>
  </si>
  <si>
    <t>Nimmt der Betrieb an der Milchleistungsprüfung (MLP) teil?</t>
  </si>
  <si>
    <t>Überprüfung der Milchleistungsprüfung - Berichte oder des Vertrags mit dem LKV. Anerkannt werden auch Eigenkontrollsysteme, sofern sie zuverlässig alle Informationen liefern, die für die Erhebung der tierbezogenen Kriterien relevant sind.</t>
  </si>
  <si>
    <t>Nimmt der Betrieb an einem Qualitätsmanagementprogramm teil?</t>
  </si>
  <si>
    <t>Überprüfung z.B. der "QM-Milch"-Zertifikate. Anerkannt sind auch gleichwertige Qualitätsmanagementsysteme.</t>
  </si>
  <si>
    <t>4.20</t>
  </si>
  <si>
    <t>Werden die Vorgaben zum Einsatz von Antibiotika eingehalten?</t>
  </si>
  <si>
    <r>
      <t xml:space="preserve">Der prophylaktische und metaphylaktische Einsatz von Antibiotika ist verboten. Antibiotika dürfen nur nach tierärztlicher Untersuchung im Rahmen einer Therapie eingesetzt werden. Überprüfung der AUA-Belege oder der Tierarztrechnungen. Es muss die Indikation für die Antibiotikagabe für die zu behandelnde Kuh (Identifizierung über Ohrmarkennummer und Kuhnummer) angegeben sein.
</t>
    </r>
    <r>
      <rPr>
        <b/>
        <sz val="10"/>
        <color theme="1"/>
        <rFont val="Arial"/>
        <family val="2"/>
      </rPr>
      <t>Erstaudit ≙ n.a.</t>
    </r>
  </si>
  <si>
    <t>Wird selektives Trockenstellen angewandt?                                                                      Ja: ____              Nein: ____                                                                                                     Liegt eine Managementmaßnahme vor?                                                                                             Ja: ____              Nein: ____                                                                                                            Handelt es sich bei den antibiotischen Trockenstellern um Reserveantibiotika?                                                                                                                                  Ja: ____              Nein: ____                                                                                                            Bei Verwendung von einem Reserveantibiotika zum Trockenstellen: Liegt ein Antibiogramm vor?                                                                                                                            Ja: ____              Nein: ____</t>
  </si>
  <si>
    <t xml:space="preserve">Überprüfung der AUA-Belege oder der Tierarztrechnungen. Es muss die Indikation für die Antibiotikagabe für die zu behandelnde Kuh (Identifizierung über Ohrmarkennummer und Kuhnummer) angegeben sein. Hierzu zählt auch die Verwendung von antibiotischen Trockenstellern. Es muss auf dem Betrieb ein mit dem Tierarzt oder mit einer anderen Beratungsstelle ausgearbeitete Managementmaßnahme vorliegen, aus der hervorgeht, wie der Einsatz von antibiotischen Trockenstellern auf dem Betrieb langfristig reduziert werden soll. </t>
  </si>
  <si>
    <t xml:space="preserve">Wurden Reserveantibiotika für die Humanmedizin (Cephalosporine der dritten und vierten Generation und Fluorchinoline) eingesetzt?                                                                                                                                                  Ja: ____              Nein: ____
                                                                                                                   Bei Verwendung eines Reserveantibiotikums: Liegt ein Antibiogramm vor?                                                              Ja: ____              Nein: ____  </t>
  </si>
  <si>
    <r>
      <t xml:space="preserve">Überprüfung der AUA-Belege oder der Tierarztrechnungen und das Ergebnis des Resistenztests. Es muss die Indikation für die Reserve-Antibiotikagabe für die zu behandelnde Kuh (Identifizierung über Ohrmarkennummer und Kuhnummer) angegeben sein. Verweis auf Anhang 8.1 der Richtlinie 2021, Reserveantibiotika dürfen ausnahmsweise im Falle eines Therapienotstandes und nach Vorliegen eines Resistenztests eingesetzt werden, wenn dessen Ergebnis nach allen anderen Wirkstoffe gänzlich unwirksam sind.
</t>
    </r>
    <r>
      <rPr>
        <b/>
        <sz val="10"/>
        <color theme="1"/>
        <rFont val="Arial"/>
        <family val="2"/>
      </rPr>
      <t>Erstaudit ≙ n.a.</t>
    </r>
  </si>
  <si>
    <t>4.21</t>
  </si>
  <si>
    <t xml:space="preserve">Liegt ein, an die auf dem Betrieb vorliegende Haltungsform angepasster, mit dem Tierarzt abgestimmter, schriftlicher Managementplan zum Umgang mit Endo- und Ektoparasiten vor?     </t>
  </si>
  <si>
    <t xml:space="preserve">Überprüfung des schriftlich vorliegenden, mit dem Tierarzt abgestimmten, Managementplans. Die diesem Managementplan entsprechend durchzuführenden Maßnahmen (prophylaktische Behandlungen, parasitologische Untersuchungen inklusive Ergebnis sowie die eventuell daraufhin durchgeführten Behandlungen) sind zu dokumentieren und vorzuhalten. </t>
  </si>
  <si>
    <t>2. Dokumentenprüfung - Spezieller Teil: Eingriffe an den Tieren</t>
  </si>
  <si>
    <r>
      <t xml:space="preserve">Grundsätzlich ist pro Betrieb (Registriernummer) eine Parallelhaltung von Tieren der gleichen Nutzungsart (Milchkühe), die unterhalb des Tierschutzlabels der </t>
    </r>
    <r>
      <rPr>
        <sz val="10"/>
        <rFont val="Arial"/>
        <family val="2"/>
      </rPr>
      <t xml:space="preserve">Premiumstufe </t>
    </r>
    <r>
      <rPr>
        <sz val="10"/>
        <color theme="1"/>
        <rFont val="Arial"/>
        <family val="2"/>
      </rPr>
      <t>liegt, verboten. Im Einzelfall können Ausnahmegenehmigungen erteilt werden, diese müssen auf Aktualität geprüft werden.</t>
    </r>
  </si>
  <si>
    <t>In der Premiumstufe sind max. 600 Kuhplätze erlaubt. In Ausnahmefällen können nach Einzelfallentscheidung in der Premiumstufe auch größere Bestände zugelassen werden.</t>
  </si>
  <si>
    <t>4.3.1</t>
  </si>
  <si>
    <t>Werden die Vorgaben zum schonenden Veröden der Hornanlagen bei unter sechs Wochen alten Kälbern eingehalten?</t>
  </si>
  <si>
    <r>
      <t xml:space="preserve">Überprüfung der AUA-Belege, der Tierarztrechnungen oder des Bestandsbetreuungsvertrages, sofern dieser die regelmäßige Lokalanästhesie der Kälber zum Zweck der schonenden Verödung der Hornanlagen beinhaltet oder der MU 9.4. Aus den Dokumenten muss eindeutig hervorgehen, dass das Kalb eine Lokalanästhesie durch den Tierarzt erhalten hat sowie eine Schmerzmittelgabe und Sedierung erfolgt ist.
</t>
    </r>
    <r>
      <rPr>
        <b/>
        <sz val="10"/>
        <color theme="1"/>
        <rFont val="Arial"/>
        <family val="2"/>
      </rPr>
      <t>Erstaudit ≙ n.a.</t>
    </r>
  </si>
  <si>
    <t>Werden die Vorgaben zur Schulung der Mitarbeiter, die die Verödung der Hornanlagen bei den Kälbern durchführen, eingehalten?</t>
  </si>
  <si>
    <r>
      <t xml:space="preserve">Nachweis über eine Schulung zum schonenden Veröden der Hornanlagen bei Kälbern. Wenn die landwirtschaftliche Ausbildung länger als zehn Jahre zurück liegt, muss für die Verödung der Hornanlagen bei den Kälbern eine Schulung nachgewiesen werden. Aufgrund geringer Schulungsangebote kann der Nachweis einer zu absolvierenden Schulung innerhalb von 12 Monaten nach Erstzertifizierung erbracht werden.
</t>
    </r>
    <r>
      <rPr>
        <b/>
        <sz val="10"/>
        <color theme="1"/>
        <rFont val="Arial"/>
        <family val="2"/>
      </rPr>
      <t>Erstaudit ≙ n.a.</t>
    </r>
  </si>
  <si>
    <t>4.3.2</t>
  </si>
  <si>
    <t>Werden die Vorgaben zum Enthornen von adulten Rindern eingehalten?</t>
  </si>
  <si>
    <r>
      <t xml:space="preserve">Überprüfung der AUA-Belege, der Tierarztrechnungen o.ä.. Aus den Dokumenten muss eindeutig hervorgehen, dass das Rind eine Lokalanästhesie durch den Tierarzt erhalten hat sowie eine Schmerzmittelgabe und Sedierung erfolgt ist. 
</t>
    </r>
    <r>
      <rPr>
        <b/>
        <sz val="10"/>
        <color theme="1"/>
        <rFont val="Arial"/>
        <family val="2"/>
      </rPr>
      <t>Erstaudit ≙ n.a.</t>
    </r>
  </si>
  <si>
    <t>4.3.3</t>
  </si>
  <si>
    <t>Werden die Vorgaben zum Zukauf von Tieren eingehalten?
Wurden Tiere zugekauft?
Ja: ____              Nein: ____
Wurden bei zugekauften Tieren, die Hornanlage labelkonform schonend verödet?
Ja: ____              Nein: ____</t>
  </si>
  <si>
    <r>
      <t xml:space="preserve">Überprüfung der Verkaufsdokumente oder Rechnungen beim Tierzukauf. Ein Zukauf nicht richtlinienkonform enthornter Tiere </t>
    </r>
    <r>
      <rPr>
        <sz val="10"/>
        <rFont val="Arial"/>
        <family val="2"/>
      </rPr>
      <t xml:space="preserve">ist </t>
    </r>
    <r>
      <rPr>
        <sz val="10"/>
        <color theme="1"/>
        <rFont val="Arial"/>
        <family val="2"/>
      </rPr>
      <t>bis zum 31.12.2021 gestattet.</t>
    </r>
    <r>
      <rPr>
        <sz val="10"/>
        <color rgb="FFFF0000"/>
        <rFont val="Arial"/>
        <family val="2"/>
      </rPr>
      <t xml:space="preserve"> 
</t>
    </r>
    <r>
      <rPr>
        <b/>
        <sz val="10"/>
        <rFont val="Arial"/>
        <family val="2"/>
      </rPr>
      <t>Erstaudit ≙ n.a.</t>
    </r>
  </si>
  <si>
    <t>4.3.4</t>
  </si>
  <si>
    <t>Werden die Vorgaben zum Einziehen von Gaumenringen eingehalten?</t>
  </si>
  <si>
    <t>Das Einziehen von Gaumenringen ist in allen Altersstadien verboten. Bereits eingezogene Gaumenringe müssen nicht nachträglich entfernt werden.</t>
  </si>
  <si>
    <t xml:space="preserve">3. Dokumentenprüfung - Spezieller Teil: Tierbezogene Kriterien </t>
  </si>
  <si>
    <t>6.1</t>
  </si>
  <si>
    <t>Erfolgt 2x jährlich eine Erfassung der tierbezogenen Kriterien und werden diese dokumentiert?</t>
  </si>
  <si>
    <r>
      <t xml:space="preserve">Der Betrieb führt 2x im Jahr im Abstand von etwa 6 Monaten (im Sommer- und im Winterhalbjahr), eine Erfassung der tierbezogenen Kriterien in der gesamten Herde durch. Zur Erfassung der tierbezogenen Kriterien im Stall kann die MU 9.11 genutzt werden. Wesentlich sind jedoch die Ergebnisse der MU 9.10, die beim Audit überprüft werden.
</t>
    </r>
    <r>
      <rPr>
        <b/>
        <sz val="10"/>
        <color theme="1"/>
        <rFont val="Arial"/>
        <family val="2"/>
      </rPr>
      <t>Erstaudit ≙ n.a.</t>
    </r>
  </si>
  <si>
    <t>6.2</t>
  </si>
  <si>
    <t>Wurde beim Überschreiten von einem oder mehreren Grenzwerten bei der Erfassung der tierbezogenen Kriterien ein Tierarzt, landwirtschaftlicher Berater oder ein Berater des Deutschen Tierschutzbundes zur Beratung hinzugezogen?</t>
  </si>
  <si>
    <r>
      <t xml:space="preserve">Überprüfung der Beratungsdokumente.
</t>
    </r>
    <r>
      <rPr>
        <b/>
        <sz val="10"/>
        <color theme="1"/>
        <rFont val="Arial"/>
        <family val="2"/>
      </rPr>
      <t>Erstaudit ≙ n.a.</t>
    </r>
  </si>
  <si>
    <t>Bei Feststellung von Abweichungen bei der Erfassung der tierbezogenen Kriterien wurden Korrekturmaßnahmen ergriffen?</t>
  </si>
  <si>
    <r>
      <t xml:space="preserve">Überprüfung der durchgeführten und dokumentierten Korrekturmaßnahmen.
</t>
    </r>
    <r>
      <rPr>
        <b/>
        <sz val="10"/>
        <color theme="1"/>
        <rFont val="Arial"/>
        <family val="2"/>
      </rPr>
      <t>Erstaudit ≙ n.a.</t>
    </r>
  </si>
  <si>
    <t>6.4</t>
  </si>
  <si>
    <t>Liegt der Gehalt an somatischen Zellen innerhalb der letzten drei Monate unter den angegeben Zielwerten?
&lt; 100.000 Zellen ________% der Tiere                                                                         
100.000 - 400.000 Zellen ________% der Tiere                                                         
&gt; 400.000 Zellen ________% der Tiere</t>
  </si>
  <si>
    <r>
      <t xml:space="preserve">Erläuterungen zur Erfassung tierbezogenen Kriterien siehe MU 9.9.
</t>
    </r>
    <r>
      <rPr>
        <b/>
        <sz val="10"/>
        <color theme="1"/>
        <rFont val="Arial"/>
        <family val="2"/>
      </rPr>
      <t xml:space="preserve">Zielwerte:      </t>
    </r>
    <r>
      <rPr>
        <sz val="10"/>
        <color theme="1"/>
        <rFont val="Arial"/>
        <family val="2"/>
      </rPr>
      <t xml:space="preserve">                                                                                                                                                                                                            
Eutergesunde Kühe: &gt; 75 % der Kühe &lt; 100.000 Zellen/ml
Euterkranke/auffällige Tiere: &lt; 8 % der Kühe &gt; 400.000 Zellen/ml
Erstlaktierende: &lt; 15 % der Erstlaktierenden &gt; 100.000 Zellen/ml
</t>
    </r>
  </si>
  <si>
    <t>6.7</t>
  </si>
  <si>
    <t>Liegen die Abgangsraten der Milchkühe innerhalb der letzten zwölf Monate unter dem vorgegebenen Zielwert?
Abgangsrate bis zum 60. Laktationstag: _________________                                              
Abgangsrate bis zum Laktationsende: _________________</t>
  </si>
  <si>
    <r>
      <t xml:space="preserve">Erläuterungen zur Erfassung tierbezogenen Kriterien siehe MU 9.9.
</t>
    </r>
    <r>
      <rPr>
        <b/>
        <sz val="10"/>
        <color theme="1"/>
        <rFont val="Arial"/>
        <family val="2"/>
      </rPr>
      <t>Zielwert:</t>
    </r>
    <r>
      <rPr>
        <sz val="10"/>
        <color theme="1"/>
        <rFont val="Arial"/>
        <family val="2"/>
      </rPr>
      <t xml:space="preserve">
Anteil Abgänge von der Kalbung bis zum 60. Laktationstag: max. 6%
Anteil Abgänge von der Kalbung bis zum Laktationsende: max. 25%</t>
    </r>
  </si>
  <si>
    <t>6.8</t>
  </si>
  <si>
    <t>Liegen die Verluste der Milchkühe und hochtragenden Färsen innerhalb der letzten zwölf Monate unter dem  vorgegebenen Grenzwert?
Anzahl notgetöteter Tiere: ________                                                                                                         
Anzahl verendeter Tiere: ________                                                                         
Anzahl euthanasierter Tiere: ________</t>
  </si>
  <si>
    <r>
      <t xml:space="preserve">Erläuterungen zur Erfassung tierbezogenen Kriterien siehe MU 9.9.
</t>
    </r>
    <r>
      <rPr>
        <b/>
        <sz val="10"/>
        <color theme="1"/>
        <rFont val="Arial"/>
        <family val="2"/>
      </rPr>
      <t>Grenzwert:</t>
    </r>
    <r>
      <rPr>
        <sz val="10"/>
        <color theme="1"/>
        <rFont val="Arial"/>
        <family val="2"/>
      </rPr>
      <t xml:space="preserve"> Anteil Verluste liegen bei 3%</t>
    </r>
  </si>
  <si>
    <t>6.9</t>
  </si>
  <si>
    <t>Liegen die Totgeburten innerhalb der letzten zwölf Monate unter dem vorgegebenen Grenzwert?
Anzahl totgeborener Kälber: ________                                                                                                  
Anzahl innerhalb von 48 Stunden verendeter Kälber inkl. Euthanasie: ________</t>
  </si>
  <si>
    <r>
      <t xml:space="preserve">Erläuterungen zur Erfassung tierbezogenen Kriterien siehe MU 9.9.
</t>
    </r>
    <r>
      <rPr>
        <b/>
        <sz val="10"/>
        <color theme="1"/>
        <rFont val="Arial"/>
        <family val="2"/>
      </rPr>
      <t>Grenzwert:</t>
    </r>
    <r>
      <rPr>
        <sz val="10"/>
        <color theme="1"/>
        <rFont val="Arial"/>
        <family val="2"/>
      </rPr>
      <t xml:space="preserve"> Anteil an Totgeburten liegen bei 10%.</t>
    </r>
  </si>
  <si>
    <t>6.10</t>
  </si>
  <si>
    <t>Liegen die Kälberverluste innerhalb der letzten zwölf Monate unter den vorgegebenen Grenzwerten?
                                                                                                                                   Anzahl verendeter Kälber bis zum Ende des 3. Lebensmonats: ________________                                                                              Anzahl verendeter Kälber zwischen dem 4. und Ende des 6. Lebensmonat: _________________                             Gründe für Kälberverluste: __________________</t>
  </si>
  <si>
    <r>
      <t xml:space="preserve">Erläuterungen zur Erfassung tierbezogenen Kriterien siehe MU 9.9.
</t>
    </r>
    <r>
      <rPr>
        <b/>
        <sz val="10"/>
        <color theme="1"/>
        <rFont val="Arial"/>
        <family val="2"/>
      </rPr>
      <t>Grenzwert:</t>
    </r>
    <r>
      <rPr>
        <sz val="10"/>
        <color theme="1"/>
        <rFont val="Arial"/>
        <family val="2"/>
      </rPr>
      <t xml:space="preserve"> Anteil Kälberverluste liegt bei 10%</t>
    </r>
  </si>
  <si>
    <t>4. Physische Prüfung im Stall - Haltung der Tiere</t>
  </si>
  <si>
    <t>4.6</t>
  </si>
  <si>
    <t>Auf dem gesamten Betrieb liegt keine Anbindehaltung vor?</t>
  </si>
  <si>
    <t>Zugelassen sind Liegeboxenlaufställe, Tretmistställe, Tiefstreuställe oder andere alternative Freilaufställe. Für die Umsetzung des Verbotes der Anbindehaltung gilt für alle Rinder des Betriebes, die nicht im Geltungsbereich dieser Richtlinie genannt sind, eine Übergangsfrist von 12 Monaten ab dem Zeitpunkt der Erstzertifizierung.</t>
  </si>
  <si>
    <t>4.0</t>
  </si>
  <si>
    <t>Werden auf dem Betrieb die gesetzlichen Vorgaben hinsichtlich des Tierschutzgesetzes und der Tierschutz-Nutztierhaltungsverordnung im Allgemeinen sowie im Besonderen der Abschnitt 2 "Verordnung zur Haltung von Kälbern" in der jeweils gültigen Fassung eingehalten?</t>
  </si>
  <si>
    <t>Alle gesetzlichen Anforderungen werden augenscheinlich erfüllt. Überprüfung der Tierhaltung auf dem gesamten Betrieb (Haltung der Milchkühe, Kälber, Jungtiere, Färsen, gegebenenfalls Bullen).</t>
  </si>
  <si>
    <t>4.4</t>
  </si>
  <si>
    <t>Verfügen die einzelnen Gruppen über ausreichend Scheuermöglichkeiten?</t>
  </si>
  <si>
    <t>Die genaue Anzahl an Scheuermöglichkeiten je Gruppe sind dem Betriebsbeschreibungsbogen zu entnehmen. Sie müssen nicht in jedem Audit neu erhoben werden. Arten der Scheuermöglichkeiten: Rotierende Bürsten, feste Bürsten, Scheuerbaum o.ä. Verpflichtende Anzahl: Eine Scheuermöglichkeit je 60 Tiere in einer Gruppe. Die Scheuermöglichkeiten müssen voll funktionstüchtig sein. Z.B. sind abgenutzte Borsten oder defekte Motoren an rotierenden Bürsten als "nicht funktionstüchtig" zu bewerten.</t>
  </si>
  <si>
    <t>4.7</t>
  </si>
  <si>
    <t xml:space="preserve">Verfügen die Laufgänge und Durchgänge über eine ausreichende Breite?   </t>
  </si>
  <si>
    <t xml:space="preserve">Die genauen Angaben zu den Laufgang- und Durchgangsbreiten je Gruppe sind dem Betriebsbeschreibungsbogen zu entnehmen. Sie müssen nicht in jedem Audit neu erhoben werden. Es müssen zwei Tiere problemlos aneinander vorbei gehen können. 
Von den oben genannten Vorgaben im Stall kann abgewichen werden, wenn durch die Beratung des DTSchB eine betriebsindividuellen Bewilligung (BiB) ausgestellt wurde. </t>
  </si>
  <si>
    <t>Sind die Laufflächen sauber und trittsicher?</t>
  </si>
  <si>
    <t>Die Laufflächen im Stall müssen jederzeit sauber sein. Das Management im Stall (z.B. Schieber, Entmistungsroboter, Abschieben per Hand oder Hoftrac) muss derart angepasst sein, z.B. über die Häufigkeit der Reinigungsintervalle (stündliches oder kontinuierliches Abschieben), dass ein höchstmöglicher Grad an Sauberkeit im Stall hergestellt wird.</t>
  </si>
  <si>
    <t>4.8</t>
  </si>
  <si>
    <r>
      <t>Stehen jedem Tier im Sinne der Richtlinie im Stall 6,0 m</t>
    </r>
    <r>
      <rPr>
        <vertAlign val="superscript"/>
        <sz val="10"/>
        <color theme="1"/>
        <rFont val="Arial"/>
        <family val="2"/>
      </rPr>
      <t xml:space="preserve">2 </t>
    </r>
    <r>
      <rPr>
        <sz val="10"/>
        <color theme="1"/>
        <rFont val="Arial"/>
        <family val="2"/>
      </rPr>
      <t xml:space="preserve">Platz zur Verfügung?     </t>
    </r>
  </si>
  <si>
    <t xml:space="preserve">Die genauen Angaben zur Stallinnenfläche je Gruppe sind dem Betriebsbeschreibungsbogen zu entnehmen. Sie müssen nicht in jedem Audit neu berechnet werden. Zur Stallinnenfläche gehören alle Flächen, welche das Tier regelmäßig und selbstständig aufsucht (Liegeboxen, Laufgänge, Fressplatz).  </t>
  </si>
  <si>
    <t>4.9</t>
  </si>
  <si>
    <t xml:space="preserve">Besteht in jeder Gruppe ein Tier-Liegeplatz-Verhältnis von 1:1?   </t>
  </si>
  <si>
    <t>Die genauen Angaben zur Anzahl an Liegeplätzen je Gruppe sind dem Betriebsbeschreibungsbogen zu entnehmen. Sie müssen nicht in jedem Audit neu erhoben werden. Im Audit ist zu überprüfen, ob jedem Tier in allen Laktationsstadien (in allen Gruppen einer Herde) ein Liegeplatz zur Verfügung steht.</t>
  </si>
  <si>
    <t xml:space="preserve">Werden die Vorgaben an die Liegeflächen erfüllt? </t>
  </si>
  <si>
    <t xml:space="preserve">Die Liegefläche der Liegebox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 Gummimatten müssen eingestreut werden, funktionstüchtig und in einem guten Zustand sein. Bei Tiefboxen darf keine Muldenbildung entstehen. </t>
  </si>
  <si>
    <t>Sind die Liegeboxen/Liegeflächen überdacht?</t>
  </si>
  <si>
    <t>Liegeboxen/Liegeflächen, die als Liegeboxen/Liegeflächen anerkannt werden sollen, müssen überdacht sein. Unüberdachte Liegeboxen/Liegeflächen werden nicht als Liegeflächen angerechnet.</t>
  </si>
  <si>
    <t xml:space="preserve">Wird bei frei gestalteten Liegeflächen die Größe der eingestreuten Fläche pro Kuh eingehalten?  </t>
  </si>
  <si>
    <t>Frei gestaltete Liegeflächen, wie sie z.B. in Zweiraumlaufställen mit Tiefstreuverfahren zu finden sind, müssen über eine eingestreute Liegefläche von 4,5 m² je Tier verfügen. Insgesamt müssen auch in diesen Ställen 6,0 m² Stallfläche pro Tier vorgehalten werden.</t>
  </si>
  <si>
    <t xml:space="preserve">Sind die Maße der Liegeboxen an die Herdengröße angepasst, so dass die Kühe arttypisches Aufsteh-, Ablege- und Ruheverhalten ausüben können? </t>
  </si>
  <si>
    <t>Die Kühe müssen die Möglichkeit haben, unterschiedliche Liegepositionen (Brustlage, gestrecktes Vorderbein, gestrecktes Hinterbein, totale Seitenlage, Schlafposition) einzunehmen. Die Kühe müssen frei von Technopathien sein.</t>
  </si>
  <si>
    <t>4.11</t>
  </si>
  <si>
    <t>Werden die Vorgaben zum Tier-Fressplatz-Verhältnis erfüllt?</t>
  </si>
  <si>
    <t>Die genauen Angaben zu der Anzahl der Fressplätze je Gruppe sind dem Betriebsbeschreibungsbogen zu entnehmen. Sie müssen nicht in jedem Audit neu erhoben werden. Die Anzahl der Fressplätze muss der Anzahl der Kühe in jeder Gruppe entsprechen (1:1). Das Tier-Fressplatz-Verhältnis kann auf 1,2:1 erhöht werden, wenn ad Libitum-Fütterung durch ständige Futtervorlage gewährleistet wird und mit einem Futterrest von min. 10% gewirtschaftet wird. Es darf in der Gruppe keinen Hinweis auf Futterstress geben.</t>
  </si>
  <si>
    <t>Werden die Vorgaben zur Fressplatzbreite erfüllt?</t>
  </si>
  <si>
    <t>Die genauen Angaben zur Fressplatzbreite je Gruppe sind dem Betriebsbeschreibungsbogen zu entnehmen. Sie müssen nicht in jedem Audit neu erhoben werden. Die Fressplatzbreite muss zwischen 65 und 75 cm liegen. Zur Berechnung der Anzahl der Fressplätze bei Futtertischen mit Nackenrohr werden pro Fressplatz 70 cm angenommen.</t>
  </si>
  <si>
    <t>4.12</t>
  </si>
  <si>
    <t>Werden die Vorgaben zu den Tränken erfüllt?</t>
  </si>
  <si>
    <t>Die Tränken sind auf Sauberkeit und Funktionstüchtigkeit zu überprüfen. Die genauen Anzahl der Tränken je Gruppe sind dem Betriebsbeschreibungsbogen zu entnehmen. Sie müssen nicht in jedem Audit neu erhoben werden. Der Bedarf an Tränkestellen verändert sich in Abhängigkeit zur Herdengröße:
bis 14 Kühe = 1 Tränke
15 - 39 Kühe = 2 Tränken
40 - 59 Kühe = 3 Tränken
60 - 79 Kühe = 4 Tränken
80 - 99 Kühe = 5 Tränken
100 -119 Kühe = 6 Tränken;
70 cm Wasserfläche bei einem Langtrog zählt als ein Tränkeplatz; Doppelventiltrogtränken zählen als zwei Tränken.</t>
  </si>
  <si>
    <t>4.18</t>
  </si>
  <si>
    <t>Werden kranke, schwache, verletzte oder Tiere, die sich um den Abkalbetermin befinden, separiert und gegebenenfalls tierärztlich behandelt?</t>
  </si>
  <si>
    <t xml:space="preserve">Besonderes Augenmerk ist auf kranke, schwache, verletzte, bewegungsunfähige Tiere sowie Tiere um den Abkalbetermin zu richten. Kranke Tiere sind gegebenenfalls abzusondern und tierärztlich zu behandeln oder tierschutzgerecht zu töten. </t>
  </si>
  <si>
    <t xml:space="preserve">Ist eine separate Krankenbucht vorhanden? 
</t>
  </si>
  <si>
    <t xml:space="preserve">Kranke Tiere müssen in gesonderten Buchten untergebracht werden können. Eine separate Krankenbox muss jederzeit verfügbar/schnell einrichtbar sein. </t>
  </si>
  <si>
    <t>Werden die Vorgaben für die Krankenbucht eingehalten?</t>
  </si>
  <si>
    <r>
      <t xml:space="preserve">Die genauen Angaben zur Krankenbucht sind dem Betriebsbeschreibungsbogen zu entnehmen. Sie müssen nicht in jedem Audit neu erhoben werden. Die Futter- und Wasserversorgung sowie die Melkung der Tiere muss in der Krankenbucht sichergestellt sein. Die Krankenbucht muss mit einem organischem Material oder einem Gemisch aus organischen und anorganischem Material so eingestreut werden, dass eine weiche, trockene, verformbare und saubere Liegefläche entsteht. Der Verschmutzungsgrad der Tiere muss regelmäßig überprüft werden, um Rückschlüsse auf die Einstreuqualität zu erhalten (siehe tierbezogene Kriterien unter </t>
    </r>
    <r>
      <rPr>
        <sz val="10"/>
        <rFont val="Arial"/>
        <family val="2"/>
      </rPr>
      <t>Punkt 6 dieser Checkliste und Kapitel 6 der RL 2021).</t>
    </r>
  </si>
  <si>
    <t>Ist ein ausreichend großer Abkalbebereich vorhanden?</t>
  </si>
  <si>
    <t>Tiere vor und nach der Geburt müssen in gesonderten Buchten untergebracht werden können. Abkalbebuchten müssen für 5 % des Kuhbestands vorgehalten werden. Die genauen Angaben zum Abkalbbereich sind dem Betriebsbeschreibungsbogen zu entnehmen. Sie müssen nicht in jedem Audit neu erhoben werden. Ausgenommen von den oben genannten Vorgaben sind Betriebe, die nachweislich vor dem 1.Juli 2018 erstzertifiziert wurden und eine entsprechende, vom Deutschen Tierschutzbund ausgestellte, betriebsindividuelle Bewilligung (BiB) vorweisen können.</t>
  </si>
  <si>
    <t>Werden die Vorgaben für die Abkalbebucht eingehalten?</t>
  </si>
  <si>
    <t>Die Futter- und Wasserversorgung sowie die Melkung der Tiere muss in der Abkalbebucht sichergestellt sein. Die Abkalbebucht muss mit einem organischem Material oder einem Gemisch aus organischen und anorganischem Material so eingestreut werden, dass eine weiche, trockene, verformbare und saubere Liegefläche entsteht. Der Verschmutzungsgrad der Tiere muss regelmäßig überprüft werden, um Rückschlüsse auf die Einstreuqualität zu erhalten (siehe unter Punkt 6 dieser Checkliste und Kapitel 6 der RL 2021). Die Abkalbebuchten sind regelmäßig zu reinigen und zu desinfizieren.</t>
  </si>
  <si>
    <t>5. Physische Prüfung auf dem Laufhof und auf der Weide - Anforderungen an die Premiumstufe</t>
  </si>
  <si>
    <t>5.3</t>
  </si>
  <si>
    <t xml:space="preserve">Ist der direkte Kontakt zum Außenklima möglich?
</t>
  </si>
  <si>
    <t xml:space="preserve">Den laktierenden Milchkühen muss ganzjährig der Zugang zum Außenklima (Weide/Laufhof) möglich sein, sodass sie innerhalb ihrer Haltungseinrichtung zwischen verschiedenen Klimazonen wählen können. Trockensteher und hochtragende Färsen müssen entweder Zugang zu einer Weide (April-Oktober) oder ganzjährig Zugang zu einem Laufhof haben. Betriebsindividuelle Ausnahmen sind in Einzelfällen auf Antrag für eine begrenzte Zeitdauer möglich. </t>
  </si>
  <si>
    <t>5.4</t>
  </si>
  <si>
    <t>Wird der Laufhof ganzjährig zur Verfügung gestellt?</t>
  </si>
  <si>
    <t xml:space="preserve">Als Laufhof zählt die unüberdachte Fläche sowie die überdachten Außenliegeboxen/Futtertisch, wenn vorhanden. Der Laufhof darf in den Wintermonaten oder an Tagen mit winterlichen Verhältnissen zum Zwecke der Beseitigung von Schnee und Eis kurzfristig geschlossen sein. Vorrang hat die Sicherheit der Tiere. Abweichungen, in diesem Fall das Sperren des Laufhofs, müssen innerhalb der täglichen Kontrolle (Stallbuch) dokumentiert werden, ebenso das Einfrieren von Schiebern. Sowie es die Witterungsverhältnisse ermöglichen, muss der Laufhof sofort gereinigt und den Tieren zur Verfügung gestellt werden. </t>
  </si>
  <si>
    <t>Werden die Vorgaben für den Laufhof eingehalten?</t>
  </si>
  <si>
    <t>Die genaue Laufhoffläche ist dem Betriebsbeschreibungsbogen zu entnehmen. Sie muss nicht in jedem Audit neu erhoben werden. Der Laufhof ist entweder planbefestigt oder er ist mit einem Spaltenboden ausgestattet. In begründeten Ausnahmefällen können auf Antrag betriebsindividuelle Bewilligungen erteilt werden, wenn eine größere Fläche (&gt; 6,0 m²  pro Kuh) im Stall vorhanden sind. Tränken auf dem Laufhof können bei Frost abgestellt werden. Der Boden im Laufhof muss rutschfest und sauber sein.</t>
  </si>
  <si>
    <t>Entsprechen die Zugänge zu den jeweiligen Laufhöfen den Vorgaben?</t>
  </si>
  <si>
    <t xml:space="preserve">Die Anzahl und die Breite der Zugänge für den jeweiligen Laufhof sind dem Betriebsbeschreibungsbogen zu entnehmen. Sie müssen nicht in jedem Audit neu erhoben werden. Der Zugang zum Laufhof muss min. 2,5 m breit sein. Wenn der Zugang schmaler ist, dann muss ein zweiter Zugang vorhanden sein. Von den oben genannten Vorgaben kann abgewichen werden, wenn durch die Beratung des DTSchB eine betriebsindividuellen Bewilligung (BiB) ausgestellt wurde. </t>
  </si>
  <si>
    <t>5.5</t>
  </si>
  <si>
    <t>Wird den laktierenden Kühen (ggf. auch den trockenstehenden Kühen) während der Weideperiode der Zugang zur Weide gewährt?</t>
  </si>
  <si>
    <t xml:space="preserve">Den Milchkühen und ggf. den Trockenstehern/ hochtragenden Färsen ist während der standortüblichen Vegetationsperiode (April bis Oktober) für min. 6 Stunden täglich Zugang zur Weide zu gewährleisten. Der Zustand der Weide, der Tränken und der Gesamteindruck der Herde muss während der Weideperiode täglich kontrolliert werden. Der Tierhalter kann in Ausnahmefällen (z.B. lange Regendauer, Arbeitsvorgänge o.ä.) den Zugang zur Weide während der Weideperiode für kurze Zeit schließen, muss dies aber im Weidetagebuch entsprechend dokumentieren (Überprüfung des Weidetagebuchs). </t>
  </si>
  <si>
    <t>Werden die Vorgaben für die Weide eingehalten?</t>
  </si>
  <si>
    <r>
      <t>Die Weide muss beim Austrieb befahrbar und über einen trittsicheren und begrünten Untergrund verfügen. Die Flächenangaben (mind. 6,0 m</t>
    </r>
    <r>
      <rPr>
        <vertAlign val="superscript"/>
        <sz val="10"/>
        <color theme="1"/>
        <rFont val="Arial"/>
        <family val="2"/>
      </rPr>
      <t>2</t>
    </r>
    <r>
      <rPr>
        <sz val="10"/>
        <color theme="1"/>
        <rFont val="Arial"/>
        <family val="2"/>
      </rPr>
      <t>) sowie die Angaben zu den Tränken und dem Witterungsschutz für die jeweilige Weide sind dem Betriebsbeschreibungsbogen zu entnehmen. Sie müssen nicht in jedem Audit neu erhoben werden. Wenn im Winter keine Weidehaltung stattfindet, kann auf eine Überprüfung der Tränken und des Witterungsschutzes verzichtet werden.</t>
    </r>
  </si>
  <si>
    <t xml:space="preserve">6. Physische Prüfung im Stall - Spezieller Teil: Tierbezogene Kriterien </t>
  </si>
  <si>
    <t>4.2</t>
  </si>
  <si>
    <t>Die Tiere weisen keine erkennbaren Zeichen einer Störung des allgemeinen Gesundheitszustandes auf?</t>
  </si>
  <si>
    <t>Die Tiere zeigen arteigenes Verhalten (z.B. Ruheverhalten, Erkundungsverhalten, Sozialverhalten).</t>
  </si>
  <si>
    <t xml:space="preserve">Ist der Kuhbestand insgesamt in einem überwiegend guten Ernährungs-, Pflege- und Gesundheitszustand?       </t>
  </si>
  <si>
    <t>Das Gesamterscheinungsbild der Herde soll bewertet werden.</t>
  </si>
  <si>
    <t>Werden die Anforderungen zur Meldung von Grenzwertüberschreitungen erfüllt?</t>
  </si>
  <si>
    <t>Grenzwertüberschreitungen der tierbezogenen Kriterien müssen unverzüglich dem zuständigen Berater vom DTSchB mitgeteilt werden. Bevorzugt schriftliche Meldungen müssen folgenden Punkte beinhalten: 
- Datum der Überschreitung
- exakter erfasster Zahlenwert der TBK
- Informationen zur Gruppe 
- ggf. eingeleitete Sofort-Maßnahmen</t>
  </si>
  <si>
    <t>Werden die Anforderungen an die Beratung bei Grenzwertüberschreitung erfüllt?</t>
  </si>
  <si>
    <t>Bei Grenzwertüberschreitung muss professionelle Beratung (Fachberater DTSchB, Tierarzt, unabhängiger Berater) hinzugezogen werden. Vereinbarte Verbesserungsmaßnahmen müssen durchgeführt und dokumentiert werden.</t>
  </si>
  <si>
    <t>Werden die Anforderungen bezüglich einer Überschreitung des Schwellenwertes erfüllt?</t>
  </si>
  <si>
    <t>Schwellenwertüberschreitungen der tierbezogenen Kriterien müssen dokumentiert und entsprechende Maßnahmen ergriffen werden.</t>
  </si>
  <si>
    <t>6.11</t>
  </si>
  <si>
    <r>
      <t xml:space="preserve">Befinden sich die Tiere je Erfassungsgruppe in einem guten Ernährungszustand (Body-Condition-Score)?
</t>
    </r>
    <r>
      <rPr>
        <b/>
        <sz val="10"/>
        <color theme="1"/>
        <rFont val="Arial"/>
        <family val="2"/>
      </rPr>
      <t>1) Gr. 1 Milchkühe:</t>
    </r>
    <r>
      <rPr>
        <sz val="10"/>
        <color theme="1"/>
        <rFont val="Arial"/>
        <family val="2"/>
      </rPr>
      <t xml:space="preserve"> ja: ____ nein:____                                                                                         
</t>
    </r>
    <r>
      <rPr>
        <b/>
        <sz val="10"/>
        <color theme="1"/>
        <rFont val="Arial"/>
        <family val="2"/>
      </rPr>
      <t>2) Gr. 2 Milchkühe:</t>
    </r>
    <r>
      <rPr>
        <sz val="10"/>
        <color theme="1"/>
        <rFont val="Arial"/>
        <family val="2"/>
      </rPr>
      <t xml:space="preserve"> ja: ____ nein:____                                                                                                
</t>
    </r>
    <r>
      <rPr>
        <b/>
        <sz val="10"/>
        <color theme="1"/>
        <rFont val="Arial"/>
        <family val="2"/>
      </rPr>
      <t>3) Trockensteher:</t>
    </r>
    <r>
      <rPr>
        <sz val="10"/>
        <color theme="1"/>
        <rFont val="Arial"/>
        <family val="2"/>
      </rPr>
      <t xml:space="preserve"> ja: ____ nein:____                                                                                          
</t>
    </r>
    <r>
      <rPr>
        <b/>
        <sz val="10"/>
        <color theme="1"/>
        <rFont val="Arial"/>
        <family val="2"/>
      </rPr>
      <t>4) Transit:</t>
    </r>
    <r>
      <rPr>
        <sz val="10"/>
        <color theme="1"/>
        <rFont val="Arial"/>
        <family val="2"/>
      </rPr>
      <t xml:space="preserve"> ja: ____ nein:____                                                                                                              
</t>
    </r>
    <r>
      <rPr>
        <b/>
        <sz val="10"/>
        <color theme="1"/>
        <rFont val="Arial"/>
        <family val="2"/>
      </rPr>
      <t xml:space="preserve">5) Färsen </t>
    </r>
    <r>
      <rPr>
        <sz val="10"/>
        <color theme="1"/>
        <rFont val="Arial"/>
        <family val="2"/>
      </rPr>
      <t xml:space="preserve">(3 Mon. vor der Kalbung): </t>
    </r>
    <r>
      <rPr>
        <b/>
        <sz val="10"/>
        <color theme="1"/>
        <rFont val="Arial"/>
        <family val="2"/>
      </rPr>
      <t xml:space="preserve">  </t>
    </r>
    <r>
      <rPr>
        <sz val="10"/>
        <color theme="1"/>
        <rFont val="Arial"/>
        <family val="2"/>
      </rPr>
      <t xml:space="preserve">                   ja: ____ nein:____    </t>
    </r>
  </si>
  <si>
    <r>
      <t xml:space="preserve">Anhand der festgelegten Stichprobe wird jedes Merkmal je Gruppe auf Einzeltierebene bonitiert (Verwendung der MU 9.12 o.ä.). Für alle tierbezogenen Kriterien gilt: Es wird je nach Herdengröße für die jeweiligen Gruppen (Früh- und Spätlaktierende, Trockensteher, hochtragende Färsen usw.) eine vorgegebene Anzahl an Tieren des Betriebes auf Einzeltierebene bewertet (siehe Richtlinie Punkt 6.1). Dieser Stichprobenumfang ist auf alle tierbezogenen Kriterien anzuwenden:
Gruppengröße       Anzahl zu bewertender Kühe
1-29                                         alle
30 - 59                                      30
60 - 89                                      35
90 - 129                                    40
130 - 159                                  45
160 - 199                                  50
200 - 280                                  55
</t>
    </r>
    <r>
      <rPr>
        <b/>
        <sz val="10"/>
        <color theme="1"/>
        <rFont val="Arial"/>
        <family val="2"/>
      </rPr>
      <t xml:space="preserve">Grenzwerte: </t>
    </r>
    <r>
      <rPr>
        <sz val="10"/>
        <color theme="1"/>
        <rFont val="Arial"/>
        <family val="2"/>
      </rPr>
      <t xml:space="preserve">                                                                                                                                                                                                       
Anteil unterkonditionierte Kühe &lt; 10 %
Anteil überkonditionierter Kühe &lt; 10 % </t>
    </r>
  </si>
  <si>
    <t>6.12</t>
  </si>
  <si>
    <r>
      <t xml:space="preserve">Ist der Klauenzustand der Gruppe gesund und gepflegt?                                                                                                             
</t>
    </r>
    <r>
      <rPr>
        <b/>
        <sz val="10"/>
        <color theme="1"/>
        <rFont val="Arial"/>
        <family val="2"/>
      </rPr>
      <t xml:space="preserve">1) Gr. 1 Milchkühe:
    </t>
    </r>
    <r>
      <rPr>
        <sz val="10"/>
        <color theme="1"/>
        <rFont val="Arial"/>
        <family val="2"/>
      </rPr>
      <t xml:space="preserve"> Anzahl ungepflegter Klauen: ____ 
     Anzahl bonitierter Tiere: ____                                                                                                            
</t>
    </r>
    <r>
      <rPr>
        <b/>
        <sz val="10"/>
        <color theme="1"/>
        <rFont val="Arial"/>
        <family val="2"/>
      </rPr>
      <t xml:space="preserve">2) Gr. 2 Milchkühe: 
     </t>
    </r>
    <r>
      <rPr>
        <sz val="10"/>
        <color theme="1"/>
        <rFont val="Arial"/>
        <family val="2"/>
      </rPr>
      <t xml:space="preserve">Anzahl ungepflegter Klauen: ____ 
     Anzahl bonitierter Tiere: ____                                                                                                                        
</t>
    </r>
    <r>
      <rPr>
        <b/>
        <sz val="10"/>
        <color theme="1"/>
        <rFont val="Arial"/>
        <family val="2"/>
      </rPr>
      <t xml:space="preserve">3) Trockensteher:
     </t>
    </r>
    <r>
      <rPr>
        <sz val="10"/>
        <color theme="1"/>
        <rFont val="Arial"/>
        <family val="2"/>
      </rPr>
      <t xml:space="preserve">Anzahl ungepflegter Klauen: ____ 
     Anzahl bonitierter Tiere: ____                                                                                                                         
</t>
    </r>
    <r>
      <rPr>
        <b/>
        <sz val="10"/>
        <color theme="1"/>
        <rFont val="Arial"/>
        <family val="2"/>
      </rPr>
      <t xml:space="preserve">4) Transit:
     </t>
    </r>
    <r>
      <rPr>
        <sz val="10"/>
        <color theme="1"/>
        <rFont val="Arial"/>
        <family val="2"/>
      </rPr>
      <t xml:space="preserve">Anzahl ungepflegter Klauen: ____ 
     Anzahl bonitierter Tiere: ____                                                                                                                      
</t>
    </r>
    <r>
      <rPr>
        <b/>
        <sz val="10"/>
        <color theme="1"/>
        <rFont val="Arial"/>
        <family val="2"/>
      </rPr>
      <t xml:space="preserve">5) Färsen </t>
    </r>
    <r>
      <rPr>
        <sz val="10"/>
        <color theme="1"/>
        <rFont val="Arial"/>
        <family val="2"/>
      </rPr>
      <t>(3 Mon. vor der Kalbung):
     Anzahl ungepflegter Klauen: ____ 
     Anzahl bonitierter Tiere: ____</t>
    </r>
  </si>
  <si>
    <r>
      <t xml:space="preserve">Erläuterungen zur Erfassung tierbezogenen Kriterien siehe MU 9.9.
</t>
    </r>
    <r>
      <rPr>
        <b/>
        <sz val="10"/>
        <color theme="1"/>
        <rFont val="Arial"/>
        <family val="2"/>
      </rPr>
      <t xml:space="preserve"> Zielwert:</t>
    </r>
    <r>
      <rPr>
        <sz val="10"/>
        <color theme="1"/>
        <rFont val="Arial"/>
        <family val="2"/>
      </rPr>
      <t xml:space="preserve"> Anteil klauengesunder Kühe &gt; 85 %</t>
    </r>
  </si>
  <si>
    <r>
      <t xml:space="preserve">Treten in der Gruppe Lahmheiten auf?                                                    
</t>
    </r>
    <r>
      <rPr>
        <b/>
        <sz val="10"/>
        <color theme="1"/>
        <rFont val="Arial"/>
        <family val="2"/>
      </rPr>
      <t>1) Gr. 1 Milchkühe:</t>
    </r>
    <r>
      <rPr>
        <sz val="10"/>
        <color theme="1"/>
        <rFont val="Arial"/>
        <family val="2"/>
      </rPr>
      <t xml:space="preserve"> 
     Anzahl lahmer Tiere: ____ 
     Anzahl bonitierter Tiere: ____                                                          
</t>
    </r>
    <r>
      <rPr>
        <b/>
        <sz val="10"/>
        <color theme="1"/>
        <rFont val="Arial"/>
        <family val="2"/>
      </rPr>
      <t xml:space="preserve">2) Gr. 2 Milchkühe: 
     </t>
    </r>
    <r>
      <rPr>
        <sz val="10"/>
        <color theme="1"/>
        <rFont val="Arial"/>
        <family val="2"/>
      </rPr>
      <t xml:space="preserve">Anzahl lahmer Tiere: ____ 
     Anzahl bonitierter Tiere: ____                                                                           
</t>
    </r>
    <r>
      <rPr>
        <b/>
        <sz val="10"/>
        <color theme="1"/>
        <rFont val="Arial"/>
        <family val="2"/>
      </rPr>
      <t>3) Trockensteher:</t>
    </r>
    <r>
      <rPr>
        <sz val="10"/>
        <color theme="1"/>
        <rFont val="Arial"/>
        <family val="2"/>
      </rPr>
      <t xml:space="preserve"> 
     Anzahl lahmer Tiere: ____ 
     Anzahl bonitierter Tiere: ____                                                            
</t>
    </r>
    <r>
      <rPr>
        <b/>
        <sz val="10"/>
        <color theme="1"/>
        <rFont val="Arial"/>
        <family val="2"/>
      </rPr>
      <t xml:space="preserve">4) Transit: 
     </t>
    </r>
    <r>
      <rPr>
        <sz val="10"/>
        <color theme="1"/>
        <rFont val="Arial"/>
        <family val="2"/>
      </rPr>
      <t xml:space="preserve">Anzahl lahmer Tiere: ____ 
     Anzahl bonitierter Tiere: ____                                                                                            
</t>
    </r>
    <r>
      <rPr>
        <b/>
        <sz val="10"/>
        <color theme="1"/>
        <rFont val="Arial"/>
        <family val="2"/>
      </rPr>
      <t xml:space="preserve">5) Färsen </t>
    </r>
    <r>
      <rPr>
        <sz val="10"/>
        <color theme="1"/>
        <rFont val="Arial"/>
        <family val="2"/>
      </rPr>
      <t xml:space="preserve">(3 Mon. vor der Kalbung): 
     Anzahl lahmer Tiere: ____ 
     Anzahl bonitierter Tiere: ____ </t>
    </r>
  </si>
  <si>
    <r>
      <t>Erläuterungen zur Erfassung tierbezogenen Kriterien siehe MU 9.9.</t>
    </r>
    <r>
      <rPr>
        <b/>
        <sz val="10"/>
        <color theme="1"/>
        <rFont val="Arial"/>
        <family val="2"/>
      </rPr>
      <t xml:space="preserve">
Grenzwert:</t>
    </r>
    <r>
      <rPr>
        <sz val="10"/>
        <color theme="1"/>
        <rFont val="Arial"/>
        <family val="2"/>
      </rPr>
      <t xml:space="preserve"> Anteil lahmer Kühe &lt; 10 % </t>
    </r>
  </si>
  <si>
    <t>6.13</t>
  </si>
  <si>
    <r>
      <t xml:space="preserve">Treten in der Gruppe Verschmutzungen auf?                                                                           
</t>
    </r>
    <r>
      <rPr>
        <b/>
        <sz val="10"/>
        <color theme="1"/>
        <rFont val="Arial"/>
        <family val="2"/>
      </rPr>
      <t xml:space="preserve">1) Gr. 1 Milchkühe: 
    </t>
    </r>
    <r>
      <rPr>
        <sz val="10"/>
        <color theme="1"/>
        <rFont val="Arial"/>
        <family val="2"/>
      </rPr>
      <t xml:space="preserve">Anzahl verschmutzter Tiere: ____ 
    Anzahl bonitierter Tiere: ____                                                                                                                       
</t>
    </r>
    <r>
      <rPr>
        <b/>
        <sz val="10"/>
        <color theme="1"/>
        <rFont val="Arial"/>
        <family val="2"/>
      </rPr>
      <t>2) Gr. 2 Milchkühe:</t>
    </r>
    <r>
      <rPr>
        <sz val="10"/>
        <color theme="1"/>
        <rFont val="Arial"/>
        <family val="2"/>
      </rPr>
      <t xml:space="preserve"> 
    Anzahl verschmutzter Tiere: ____ 
    Anzahl bonitierter Tiere: ____                                                                                                                        
</t>
    </r>
    <r>
      <rPr>
        <b/>
        <sz val="10"/>
        <color theme="1"/>
        <rFont val="Arial"/>
        <family val="2"/>
      </rPr>
      <t xml:space="preserve">3) Trockensteher: 
    </t>
    </r>
    <r>
      <rPr>
        <sz val="10"/>
        <color theme="1"/>
        <rFont val="Arial"/>
        <family val="2"/>
      </rPr>
      <t xml:space="preserve">Anzahl verschmutzter Tiere: ____  
    Anzahl bonitierter Tiere: ____                                                                                                                      
</t>
    </r>
    <r>
      <rPr>
        <b/>
        <sz val="10"/>
        <color theme="1"/>
        <rFont val="Arial"/>
        <family val="2"/>
      </rPr>
      <t>4) Transit:</t>
    </r>
    <r>
      <rPr>
        <sz val="10"/>
        <color theme="1"/>
        <rFont val="Arial"/>
        <family val="2"/>
      </rPr>
      <t xml:space="preserve"> 
    Anzahl verschmutzter Tiere: ____ 
    Anzahl bonitierter Tiere: ____                                                                                                                              
</t>
    </r>
    <r>
      <rPr>
        <b/>
        <sz val="10"/>
        <color theme="1"/>
        <rFont val="Arial"/>
        <family val="2"/>
      </rPr>
      <t>5) Färsen</t>
    </r>
    <r>
      <rPr>
        <sz val="10"/>
        <color theme="1"/>
        <rFont val="Arial"/>
        <family val="2"/>
      </rPr>
      <t xml:space="preserve"> (3 Mon. vor der Kalbung):            
    Anzahl verschmutzter Tiere: ____ 
    Anzahl bonitierter Tiere: ____  </t>
    </r>
  </si>
  <si>
    <r>
      <t xml:space="preserve">Erläuterungen zur Erfassung tierbezogenen Kriterien siehe MU 9.9. 
</t>
    </r>
    <r>
      <rPr>
        <b/>
        <sz val="10"/>
        <color theme="1"/>
        <rFont val="Arial"/>
        <family val="2"/>
      </rPr>
      <t>Grenzwert:</t>
    </r>
    <r>
      <rPr>
        <sz val="10"/>
        <color theme="1"/>
        <rFont val="Arial"/>
        <family val="2"/>
      </rPr>
      <t xml:space="preserve"> Anteil verschmutzter Tiere 15%</t>
    </r>
  </si>
  <si>
    <t>6.14</t>
  </si>
  <si>
    <r>
      <t xml:space="preserve">Treten in der Gruppe Hautveränderungen (HV) und Integumentschäden (IS) auf? 
</t>
    </r>
    <r>
      <rPr>
        <b/>
        <sz val="10"/>
        <color theme="1"/>
        <rFont val="Arial"/>
        <family val="2"/>
      </rPr>
      <t xml:space="preserve">1) Gr. 1 Milchkühe:  </t>
    </r>
    <r>
      <rPr>
        <sz val="10"/>
        <color theme="1"/>
        <rFont val="Arial"/>
        <family val="2"/>
      </rPr>
      <t xml:space="preserve">                                                                                                                               
    Anzahl Tiere mit HV und IS: ____  
    Anzahl bonitierter Tiere: ____                                                                                                                                                        
</t>
    </r>
    <r>
      <rPr>
        <b/>
        <sz val="10"/>
        <color theme="1"/>
        <rFont val="Arial"/>
        <family val="2"/>
      </rPr>
      <t xml:space="preserve">2) Gr. 2 Milchkühe: </t>
    </r>
    <r>
      <rPr>
        <sz val="10"/>
        <color theme="1"/>
        <rFont val="Arial"/>
        <family val="2"/>
      </rPr>
      <t xml:space="preserve">                                                                                                                          
   Anzahl Tiere mit HV und IS: ____  
   Anzahl bonitierter Tiere: ____                                                                                                                                                     
</t>
    </r>
    <r>
      <rPr>
        <b/>
        <sz val="10"/>
        <color theme="1"/>
        <rFont val="Arial"/>
        <family val="2"/>
      </rPr>
      <t xml:space="preserve">3) Trockensteher:  </t>
    </r>
    <r>
      <rPr>
        <sz val="10"/>
        <color theme="1"/>
        <rFont val="Arial"/>
        <family val="2"/>
      </rPr>
      <t xml:space="preserve">                                                                                                                     
   Anzahl Tiere mit HV und IS: ____  
   Anzahl bonitierter Tiere: ____                                                                                                                                                           
</t>
    </r>
    <r>
      <rPr>
        <b/>
        <sz val="10"/>
        <color theme="1"/>
        <rFont val="Arial"/>
        <family val="2"/>
      </rPr>
      <t xml:space="preserve">4) Transit: </t>
    </r>
    <r>
      <rPr>
        <sz val="10"/>
        <color theme="1"/>
        <rFont val="Arial"/>
        <family val="2"/>
      </rPr>
      <t xml:space="preserve">                                                                                                                                         
   Anzahl Tiere mit HV und IS: ____  
   Anzahl bonitierter Tiere: ____                                                                                                                                                                              
</t>
    </r>
    <r>
      <rPr>
        <b/>
        <sz val="10"/>
        <color theme="1"/>
        <rFont val="Arial"/>
        <family val="2"/>
      </rPr>
      <t xml:space="preserve">5) Färsen </t>
    </r>
    <r>
      <rPr>
        <sz val="10"/>
        <color theme="1"/>
        <rFont val="Arial"/>
        <family val="2"/>
      </rPr>
      <t xml:space="preserve">(3 Mon  vor der Kalbung):                                                                                                                       
   Anzahl Tiere mit HV und IS: ____  
   Anzahl bonitierter Tiere: ____    </t>
    </r>
  </si>
  <si>
    <r>
      <t xml:space="preserve">Erläuterungen zur Erfassung tierbezogenen Kriterien siehe MU 9.9.
</t>
    </r>
    <r>
      <rPr>
        <b/>
        <sz val="10"/>
        <color theme="1"/>
        <rFont val="Arial"/>
        <family val="2"/>
      </rPr>
      <t xml:space="preserve">Grenzwert: </t>
    </r>
    <r>
      <rPr>
        <sz val="10"/>
        <color theme="1"/>
        <rFont val="Arial"/>
        <family val="2"/>
      </rPr>
      <t>Anteil Hautveränderungen und Integumentschäden bei Kühen max. 10 %</t>
    </r>
  </si>
  <si>
    <t>6.15</t>
  </si>
  <si>
    <r>
      <t xml:space="preserve">Treten in der Gruppe Umfangsvermehrungen (UV) auf?                                                                                           
</t>
    </r>
    <r>
      <rPr>
        <b/>
        <sz val="10"/>
        <color theme="1"/>
        <rFont val="Arial"/>
        <family val="2"/>
      </rPr>
      <t xml:space="preserve">1) Gr. 1 Milchkühe:  </t>
    </r>
    <r>
      <rPr>
        <sz val="10"/>
        <color theme="1"/>
        <rFont val="Arial"/>
        <family val="2"/>
      </rPr>
      <t xml:space="preserve">                                                                                                                               
    Anzahl Tiere mit UV: ____  
    Anzahl bonitierter Tiere: ____                                                                                                                                                        
</t>
    </r>
    <r>
      <rPr>
        <b/>
        <sz val="10"/>
        <color theme="1"/>
        <rFont val="Arial"/>
        <family val="2"/>
      </rPr>
      <t xml:space="preserve">2) Gr. 2 Milchkühe: </t>
    </r>
    <r>
      <rPr>
        <sz val="10"/>
        <color theme="1"/>
        <rFont val="Arial"/>
        <family val="2"/>
      </rPr>
      <t xml:space="preserve">                                                                                                                          
    Anzahl Tiere mit UV: ____  
    Anzahl bonitierter Tiere: ____                                                                                                                                                     
</t>
    </r>
    <r>
      <rPr>
        <b/>
        <sz val="10"/>
        <color theme="1"/>
        <rFont val="Arial"/>
        <family val="2"/>
      </rPr>
      <t xml:space="preserve">3) Trockensteher:   </t>
    </r>
    <r>
      <rPr>
        <sz val="10"/>
        <color theme="1"/>
        <rFont val="Arial"/>
        <family val="2"/>
      </rPr>
      <t xml:space="preserve">                                                                                                                    
    Anzahl Tiere mit UV: ____  
    Anzahl bonitierter Tiere: ____                                                                                                                                                           
</t>
    </r>
    <r>
      <rPr>
        <b/>
        <sz val="10"/>
        <color theme="1"/>
        <rFont val="Arial"/>
        <family val="2"/>
      </rPr>
      <t xml:space="preserve">4) Transit:   </t>
    </r>
    <r>
      <rPr>
        <sz val="10"/>
        <color theme="1"/>
        <rFont val="Arial"/>
        <family val="2"/>
      </rPr>
      <t xml:space="preserve">                                                                                                                                       
    Anzahl Tiere mit UV: ____  
    Anzahl bonitierter Tiere: ____                                                                                                                                                                             
</t>
    </r>
    <r>
      <rPr>
        <b/>
        <sz val="10"/>
        <color theme="1"/>
        <rFont val="Arial"/>
        <family val="2"/>
      </rPr>
      <t xml:space="preserve">5) Färsen </t>
    </r>
    <r>
      <rPr>
        <sz val="10"/>
        <color theme="1"/>
        <rFont val="Arial"/>
        <family val="2"/>
      </rPr>
      <t xml:space="preserve">(3 Mon  vor der Kalbung):                                                                                                                       
    Anzahl Tiere mit UV: ____  
    Anzahl bonitierter Tiere: ____      </t>
    </r>
  </si>
  <si>
    <r>
      <t xml:space="preserve">Erläuterungen zur Erfassung tierbezogenen Kriterien siehe MU 9.9.
</t>
    </r>
    <r>
      <rPr>
        <b/>
        <sz val="10"/>
        <color theme="1"/>
        <rFont val="Arial"/>
        <family val="2"/>
      </rPr>
      <t xml:space="preserve">Grenzwert: </t>
    </r>
    <r>
      <rPr>
        <sz val="10"/>
        <color theme="1"/>
        <rFont val="Arial"/>
        <family val="2"/>
      </rPr>
      <t>Anteil Umfangsvermehrungen bei Kühen max. 10 %</t>
    </r>
  </si>
  <si>
    <t>6.16</t>
  </si>
  <si>
    <t>Treten in der Herde andere Krankheiten und Verletzungen auf?                                               Wenn ja, welche? _______________________</t>
  </si>
  <si>
    <r>
      <t xml:space="preserve">Erläuterungen zur Erfassung tierbezogenen Kriterien siehe MU 9.9.
</t>
    </r>
    <r>
      <rPr>
        <b/>
        <sz val="10"/>
        <color theme="1"/>
        <rFont val="Arial"/>
        <family val="2"/>
      </rPr>
      <t>Grenzwert:</t>
    </r>
    <r>
      <rPr>
        <sz val="10"/>
        <color theme="1"/>
        <rFont val="Arial"/>
        <family val="2"/>
      </rPr>
      <t xml:space="preserve"> Anteil kranker und verletzter Kühe max. 5 %</t>
    </r>
  </si>
  <si>
    <t>6.17</t>
  </si>
  <si>
    <t>Werden kranke und verletzte Tiere in der Krankenbucht unterbracht?</t>
  </si>
  <si>
    <t>Kranke und verletzte Tiere, die nicht behandelt werden, nicht in einer Krankenbucht sind, die man „sich selber“ überlässt, gelten als Abweichung. Gezählt werden die Einzeltiere.</t>
  </si>
  <si>
    <t>7. Dokumentenprüfung - Abgabe von TSL-Milchkühen an ein TSL-Schlachtunternehmen</t>
  </si>
  <si>
    <t>2.9</t>
  </si>
  <si>
    <t>Wurden die Kühe, deren Fleisch unter dem Label "Für Mehr Tierschutz" vermarktet werden soll, min. 300 Tage unter Labelkriterien gehalten?</t>
  </si>
  <si>
    <r>
      <t xml:space="preserve">Überprüfung der MU 9.1 "Abgabe von TSL-Milchkühen an ein TSL-Schlachtunternehmen" in seiner gültigen Fassung 2021. Das Dokument ist vom Landwirt auszufüllen und zu unterschreiben. Das Original bleibt auf dem Betrieb. Eine Kopie geht an das Schlachtunternehmen.
</t>
    </r>
    <r>
      <rPr>
        <b/>
        <sz val="10"/>
        <rFont val="Arial"/>
        <family val="2"/>
      </rPr>
      <t>Erstaudit ≙ n.a.</t>
    </r>
  </si>
  <si>
    <t>Werden Kühe an ein nach den Kriterien des Tierschutzlabels "Für Mehr Tierschutz" zertifizierten Schlachtunternehmen abgegeben?                                                                                     Ja: ____ Nein:____                                                                                                                            Wenn ja: Name des Schlachtunternehmens eintragen:_____________________</t>
  </si>
  <si>
    <r>
      <t xml:space="preserve">Überprüfung der MU 9.1 in seiner gültigen Fassung 2021. Das Dokument ist vom Landwirt auszufüllen und zu unterschreiben. Das Original bleibt auf dem Betrieb. Eine Kopie geht an das Schlachtunternehmen.
</t>
    </r>
    <r>
      <rPr>
        <b/>
        <sz val="10"/>
        <rFont val="Arial"/>
        <family val="2"/>
      </rPr>
      <t>Erstaudit ≙ n.a.</t>
    </r>
  </si>
  <si>
    <t>4.22</t>
  </si>
  <si>
    <t>Wird bei den Kühen vor dem Transport zum Schlachtunternehmen eine Trächtigkeitsuntersuchung (TU) durchgeführt und dokumentiert?</t>
  </si>
  <si>
    <r>
      <t xml:space="preserve">Eine Schlachtung von tragenden Rindern ist verboten. Am Tag des Transports zum Schlachthof muss für jedes für die Schlachtung vorgesehene weibliche Rind, das älter als 18 Monate ist, das Ergebnis einer Trächtigkeitsuntersuchung vorliegen. Ausgenommen hiervon sind Kühe in den ersten 50 Tagen nach der Kalbung. Die TU darf bezogen auf den Schlachttermin nicht weiter als vier Wochen zurückliegen. Die TU muss dokumentiert werden (Ohrmarkennummer, Zeitpunkt nach Besamung und durchgeführte Art der TU) und von einer betriebsfremden Person durchgeführt werden. Zur Dokumentation kann die MU 9.6 "Dokumentation TU" in seiner gültigen Fassung 2021 verwendet werden. Als TU anerkannt sind der Trächtigkeitstest in der Milch und im Blut ab dem 28. Tag nach Besamung, die rektale Untersuchung ab dem 35. Tag nach Besamung sowie die Ultraschall-Untersuchung ab dem 28. Tag nach Besamung. Wurde das Tier weder besamt noch hatte es Kontakt zum Bullen, so kann der Landwirt anhand der MU 9.8 "Bestätigung des Ausschluss einer Trächtigkeit" in seiner gültigen Fassung 2021 mit seiner Unterschrift bestätigen, dass das Tier nicht tragend ist.
</t>
    </r>
    <r>
      <rPr>
        <b/>
        <sz val="10"/>
        <color theme="1"/>
        <rFont val="Arial"/>
        <family val="2"/>
      </rPr>
      <t>Erstaudit ≙ n.a.</t>
    </r>
  </si>
  <si>
    <t>Wurden niedertragende Rinder an ein Schlachtunternehmen geliefert?
Ja: ____              Nein: ____
Wie viele niedertragende Rinder wurden im laufenden Kalenderjahr an ein Schlachtunternehmen geliefert?
Anzahl Rinder ____ im Kalenderjahr 20___
Wurde das Dokument "Abgabe von niedertragenden TSL-Rindern an ein
Schlachtunternehmen" an den Deutschen Tierschutzbund gesendet?
Ja: ____              Nein: ____</t>
  </si>
  <si>
    <r>
      <t xml:space="preserve">In begründeten Ausnahmefällen ist die Schlachtung eines tragenden Rindes in den ersten drei Monaten der Trächtigkeit zulässig, wenn zu erwarten ist, dass das Muttertier bis zur Geburt leiden würde, während es zu diesem frühen Trächtigkeitsstadium noch transportfähig ist und das Fleisch verzehrstauglich sein wird. Die Anzahl niedertragender Rinder, die an ein Schlachtunternehmen geliefert wurde, muss dem DTSchB in Form der MU 9.7 "Abgabe von niedertragenden TSL-Rindern an ein Schlachtunternehmen" in seiner gültigen Fassung 2021 übermittelt werden.
</t>
    </r>
    <r>
      <rPr>
        <b/>
        <sz val="10"/>
        <rFont val="Arial"/>
        <family val="2"/>
      </rPr>
      <t xml:space="preserve">Erstaudit ≙ n.a.               </t>
    </r>
    <r>
      <rPr>
        <sz val="10"/>
        <rFont val="Arial"/>
        <family val="2"/>
      </rPr>
      <t xml:space="preserve">                                       </t>
    </r>
  </si>
  <si>
    <t>Wurden die Kühe vor dem Transport zum Schlachtunternehmen gemolken?</t>
  </si>
  <si>
    <r>
      <t xml:space="preserve">Laktierende Tiere müssen vor dem Transport zum Schlachtbetrieb gemolken werden, wenn die Schlachtung voraussichtlich nicht vor der nächsten Melkzeit stattfinden wird. Überprüfung der MU 9.1 "Abgabe von TSL-Milchkühen an ein TSL-Schlachtunternehmen" in seiner gültigen Fassung 2021. Das Dokument ist vom Landwirt auszufüllen und zu unterschreiben. Das Original bleibt auf dem Betrieb. Eine Kopie geht an das Schlachtunternehmen.
</t>
    </r>
    <r>
      <rPr>
        <b/>
        <sz val="10"/>
        <color theme="1"/>
        <rFont val="Arial"/>
        <family val="2"/>
      </rPr>
      <t>Erstaudit ≙ n.a.</t>
    </r>
  </si>
  <si>
    <t>7.3</t>
  </si>
  <si>
    <t>Wurden nur transportfähige Tiere verladen?</t>
  </si>
  <si>
    <r>
      <t xml:space="preserve">Es dürfen nur Tiere befördert werden, die als transportfähig gelten. Hierzu sind die Regelungen der VERORDNUNG (EG) Nr. 1/2005 über den Schutz von Tieren beim Transport zu beachten. Überprüfung der MU 9.1 "Abgabe von TSL-Milchkühen an ein TSL-Schlachtunternehmen" in seiner gültigen Fassung 2021. Das Dokument ist vom Landwirt auszufüllen und zu unterschreiben. Das Original bleibt auf dem Betrieb. Eine Kopie geht an das Schlachtunternehmen.
</t>
    </r>
    <r>
      <rPr>
        <b/>
        <sz val="10"/>
        <color theme="1"/>
        <rFont val="Arial"/>
        <family val="2"/>
      </rPr>
      <t>Erstaudit ≙ n.a.</t>
    </r>
  </si>
  <si>
    <t>Wurden die realen Transportentfernungen und –zeiten im Schlachtunternehmen erfasst, dokumentiert und umgehend an den Deutschen Tierschutzbund und an den Tierhalter übermittelt?</t>
  </si>
  <si>
    <r>
      <t>Überprüfung der vom Schlachtunternehmen übermittelten Dokumentationen bzgl. der Transportdauer und der Transportentfernung sowie zur Erfassung der tierbezogenen Kriterien am Schlachtunternehmen anhand der MU 7.1 "Kontrolle am Schlachtunternehmen" (Richtlinie Schlachtung) in seiner gültigen Fassung 2021. Abweichungen hinsichtlich der o.g. Kriterien müssen beim Tierhalter zur  Einsicht für den Auditor bereitliegen.</t>
    </r>
    <r>
      <rPr>
        <sz val="10"/>
        <color rgb="FFFF0000"/>
        <rFont val="Arial"/>
        <family val="2"/>
      </rPr>
      <t xml:space="preserve"> 
</t>
    </r>
    <r>
      <rPr>
        <b/>
        <sz val="10"/>
        <rFont val="Arial"/>
        <family val="2"/>
      </rPr>
      <t>Erstaudit ≙ n.a.</t>
    </r>
  </si>
  <si>
    <t>Wurde beim Verladen auf das schmerzinduzierende Treiben verzichtet?</t>
  </si>
  <si>
    <r>
      <t xml:space="preserve">Schmerzinduzierendes Treiben (z.B. der Einsatz elektrischer Treibstöcke, Schläge) ist verboten. Überprüfung anhand der MU 9.1 "Abgabe von TSL-Milchkühen an ein TSL-Schlachtunternehmen" in seiner gültigen Fassung 2021. Das Dokument ist vom Landwirt auszufüllen und zu unterschreiben. Das Original bleibt auf dem Betrieb. Eine Kopie geht an das Schlachtunternehmen. 
</t>
    </r>
    <r>
      <rPr>
        <b/>
        <sz val="10"/>
        <rFont val="Arial"/>
        <family val="2"/>
      </rPr>
      <t>Erstaudit ≙ n.a.</t>
    </r>
  </si>
  <si>
    <t>8. Allgemeine Anforderungen an den Tiertransport zum Schlachtunternehmen</t>
  </si>
  <si>
    <t>Die Transportstrecke von max. 200 km und eine Dauer von max. vier Stunden dürfen nicht überschritten werden.</t>
  </si>
  <si>
    <t>Die Anforderungen an die Transportfahrzeuge und die Verladedichte werden eingehalten.</t>
  </si>
  <si>
    <t>Der Notfallplan für den Tiertransport liegt vor und ist jederzeit einsehbar.</t>
  </si>
  <si>
    <t>Bei über 30 °C Außentemperatur werden keine Tiere verladen oder das Transportfahrzeug ist mit einer funktionsfähigen Klimaanlage ausgestattet.</t>
  </si>
  <si>
    <t>Bei der Verladung werden keine Tiere aus verschiedenen Haltungsbuchten gemischt.</t>
  </si>
  <si>
    <t>Der mehrstöckige Transport von Rindern ist verboten.</t>
  </si>
  <si>
    <t>Der Fahrzeugboden wird eingestreut.</t>
  </si>
  <si>
    <t>9. Sachkunde und Zulassung der Transportunternehmen</t>
  </si>
  <si>
    <t>Die TSL-Anforderungen hinsichtlich der Sachkunde der am Transport beteiligten Personen sowie bezüglich der Zulassung des Transportunternehmens werden eingehalten.</t>
  </si>
  <si>
    <t>7.1</t>
  </si>
  <si>
    <t>Die Transportdaten werden anhand der mitgeltenden Unterlage (MU 9.1 --&gt; Richtlinie Milchkühe 2021) erfasst und die Informationen an das Schlachtunternehmen übermittelt.</t>
  </si>
  <si>
    <r>
      <t xml:space="preserve">Die vollständig ausgefüllte und unterschriebene MU 9.1 --&gt; Richtlinie Milchkühe 2021 muss mit den Lieferpapieren an das Schlachtunternehmen abgegeben werden. Das Original wird an den Fahrer des Transportunternehmen übergeben. Eine Kopie bleibt auf dem Betrieb.
</t>
    </r>
    <r>
      <rPr>
        <b/>
        <sz val="10"/>
        <color theme="1"/>
        <rFont val="Arial"/>
        <family val="2"/>
      </rPr>
      <t>Erstaudit ≙ n.a.</t>
    </r>
  </si>
  <si>
    <r>
      <t xml:space="preserve">Überprüfung anhand der Angaben in der MU 7.1 --&gt; Richtlinie Schlachtung 2021 und MU 9.1 --&gt; Richtlinie Milchkühe 2021.
</t>
    </r>
    <r>
      <rPr>
        <b/>
        <sz val="10"/>
        <color theme="1"/>
        <rFont val="Arial"/>
        <family val="2"/>
      </rPr>
      <t>Erstaudit ≙ n.a.</t>
    </r>
  </si>
  <si>
    <r>
      <t xml:space="preserve">Eine Kopie des Notfallplans muss bei dem Fahrer des Transportunternehmens und bei dem Tierhalter vorliegen. Überprüfung anhand der MU 9.1 --&gt; Richtlinie Milchkühe 2021.
</t>
    </r>
    <r>
      <rPr>
        <b/>
        <sz val="10"/>
        <color theme="1"/>
        <rFont val="Arial"/>
        <family val="2"/>
      </rPr>
      <t>Erstaudit ≙ n.a.</t>
    </r>
  </si>
  <si>
    <r>
      <t xml:space="preserve">Überprüfung anhand der MU 9.1 --&gt; Richtlinie Milchkühe 2021.
</t>
    </r>
    <r>
      <rPr>
        <b/>
        <sz val="10"/>
        <color theme="1"/>
        <rFont val="Arial"/>
        <family val="2"/>
      </rPr>
      <t>Erstaudit ≙ n.a.</t>
    </r>
  </si>
  <si>
    <t xml:space="preserve">Hiermit bestätige ich die Angaben zum Betrieb und zu Durchführung des Audits. Eine Kopie des Auditberichtes (mindestens dieses Deckblattes) und des Maßnahmenplans habe ich erhalten. </t>
  </si>
  <si>
    <t>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</si>
</sst>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ont>
    <font>
      <sz val="11"/>
      <color rgb="FF3F3F76"/>
      <name val="Arial"/>
      <family val="2"/>
    </font>
    <font>
      <sz val="11"/>
      <name val="Arial"/>
      <family val="2"/>
    </font>
    <font>
      <sz val="10"/>
      <name val="Arial"/>
      <family val="2"/>
    </font>
    <font>
      <sz val="10"/>
      <color rgb="FFFF0000"/>
      <name val="Arial"/>
      <family val="2"/>
    </font>
    <font>
      <b/>
      <sz val="10"/>
      <name val="Arial"/>
      <family val="2"/>
    </font>
    <font>
      <vertAlign val="superscrip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63">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1" fontId="16" fillId="0" borderId="0" xfId="0" applyNumberFormat="1"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Alignment="1" applyProtection="1">
      <alignment vertical="center" wrapText="1"/>
      <protection locked="0"/>
    </xf>
    <xf numFmtId="0" fontId="19" fillId="0" borderId="1"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vertical="center" wrapText="1"/>
      <protection locked="0"/>
    </xf>
    <xf numFmtId="0" fontId="8" fillId="0" borderId="0" xfId="0" applyFont="1" applyBorder="1" applyAlignment="1" applyProtection="1">
      <alignment vertical="top" wrapText="1"/>
      <protection locked="0"/>
    </xf>
    <xf numFmtId="49"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19" fillId="0" borderId="0" xfId="0" applyFont="1" applyBorder="1" applyAlignment="1" applyProtection="1">
      <alignment vertical="center" wrapText="1"/>
      <protection locked="0"/>
    </xf>
    <xf numFmtId="49" fontId="19" fillId="0" borderId="0" xfId="0" applyNumberFormat="1" applyFont="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49" fontId="8" fillId="0" borderId="0" xfId="0" applyNumberFormat="1" applyFont="1" applyBorder="1" applyAlignment="1" applyProtection="1">
      <alignment horizontal="left" vertical="center"/>
      <protection locked="0"/>
    </xf>
  </cellXfs>
  <cellStyles count="2">
    <cellStyle name="Eingabe" xfId="1" builtinId="20"/>
    <cellStyle name="Standard" xfId="0" builtinId="0"/>
  </cellStyles>
  <dxfs count="202">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1"/>
      <tableStyleElement type="headerRow" dxfId="200"/>
      <tableStyleElement type="totalRow" dxfId="199"/>
      <tableStyleElement type="firstColumn" dxfId="198"/>
      <tableStyleElement type="lastColumn" dxfId="197"/>
      <tableStyleElement type="firstRowStripe" dxfId="196"/>
      <tableStyleElement type="secondRowStripe" dxfId="195"/>
      <tableStyleElement type="firstColumnStripe" dxfId="194"/>
      <tableStyleElement type="secondColumnStripe" dxfId="193"/>
    </tableStyle>
    <tableStyle name="TSL_1" pivot="0" count="9">
      <tableStyleElement type="wholeTable" dxfId="192"/>
      <tableStyleElement type="headerRow" dxfId="191"/>
      <tableStyleElement type="totalRow" dxfId="190"/>
      <tableStyleElement type="firstColumn" dxfId="189"/>
      <tableStyleElement type="lastColumn" dxfId="188"/>
      <tableStyleElement type="firstRowStripe" dxfId="187"/>
      <tableStyleElement type="secondRowStripe" dxfId="186"/>
      <tableStyleElement type="firstColumnStripe" dxfId="185"/>
      <tableStyleElement type="secondColumnStripe" dxfId="184"/>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30" totalsRowShown="0" headerRowDxfId="183" dataDxfId="182" tableBorderDxfId="181">
  <autoFilter ref="B9:M30"/>
  <tableColumns count="12">
    <tableColumn id="1" name="Lfd. Nr" dataDxfId="180">
      <calculatedColumnFormula>CONCATENATE("1.",Prüfkriterien_1[[#This Row],[Hilfsspalte_Num]])</calculatedColumnFormula>
    </tableColumn>
    <tableColumn id="2" name="Hilfsspalte_Num" dataDxfId="179">
      <calculatedColumnFormula>ROW()-ROW(Prüfkriterien_1[[#Headers],[Hilfsspalte_Kom]])</calculatedColumnFormula>
    </tableColumn>
    <tableColumn id="12" name="Hilfsspalte_Kom" dataDxfId="178">
      <calculatedColumnFormula>(Prüfkriterien_1[Hilfsspalte_Num]+10)/10</calculatedColumnFormula>
    </tableColumn>
    <tableColumn id="3" name="Kapitel_x000a_Richtlinie" dataDxfId="177"/>
    <tableColumn id="4" name="Kriterium" dataDxfId="176"/>
    <tableColumn id="5" name="Erläuterung / _x000a_Durchführungshinweis" dataDxfId="175"/>
    <tableColumn id="6" name="Bewertung" dataDxfId="174"/>
    <tableColumn id="7" name="Spalte1" dataDxfId="173"/>
    <tableColumn id="8" name="Spalte2" dataDxfId="172"/>
    <tableColumn id="9" name="Spalte3" dataDxfId="171"/>
    <tableColumn id="10" name="Spalte4" dataDxfId="170"/>
    <tableColumn id="11" name="Beschreibung" dataDxfId="169"/>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6:M121" totalsRowShown="0" headerRowDxfId="48" dataDxfId="47" tableBorderDxfId="46">
  <autoFilter ref="B116:M121"/>
  <tableColumns count="12">
    <tableColumn id="1" name="Spalte1" dataDxfId="45">
      <calculatedColumnFormula>CONCATENATE("10.",Prüfkriterien_10[[#This Row],[Spalte2]])</calculatedColumnFormula>
    </tableColumn>
    <tableColumn id="2" name="Spalte2" dataDxfId="44">
      <calculatedColumnFormula>ROW()-ROW(Prüfkriterien_10[[#Headers],[Spalte3]])</calculatedColumnFormula>
    </tableColumn>
    <tableColumn id="3" name="Spalte3" dataDxfId="43">
      <calculatedColumnFormula>(Prüfkriterien_10[Spalte2]+100)/10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3:M128" totalsRowShown="0" headerRowDxfId="33" dataDxfId="32" tableBorderDxfId="31">
  <autoFilter ref="B123:M128"/>
  <tableColumns count="12">
    <tableColumn id="1" name="Spalte1" dataDxfId="30">
      <calculatedColumnFormula>CONCATENATE("11.",Prüfkriterien_11[[#This Row],[Spalte2]])</calculatedColumnFormula>
    </tableColumn>
    <tableColumn id="2" name="Spalte2" dataDxfId="29">
      <calculatedColumnFormula>ROW()-ROW(Prüfkriterien_11[[#Headers],[Spalte3]])</calculatedColumnFormula>
    </tableColumn>
    <tableColumn id="3" name="Spalte3" dataDxfId="28">
      <calculatedColumnFormula>(Prüfkriterien_11[Spalte2]+110)/10</calculatedColumnFormula>
    </tableColumn>
    <tableColumn id="4" name="Spalte4" dataDxfId="27"/>
    <tableColumn id="5" name="Spalte5" dataDxfId="26"/>
    <tableColumn id="6" name="Spalte6" dataDxfId="25"/>
    <tableColumn id="7" name="Spalte7" dataDxfId="24"/>
    <tableColumn id="8" name="Spalte8" dataDxfId="23"/>
    <tableColumn id="9" name="Spalte9" dataDxfId="22"/>
    <tableColumn id="10" name="Spalte10" dataDxfId="21"/>
    <tableColumn id="11" name="Spalte11" dataDxfId="20"/>
    <tableColumn id="12" name="Spalte12" dataDxfId="19"/>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2:M37" totalsRowShown="0" headerRowDxfId="168" dataDxfId="167" tableBorderDxfId="166">
  <autoFilter ref="B32:M37"/>
  <tableColumns count="12">
    <tableColumn id="1" name="Spalte1" dataDxfId="165">
      <calculatedColumnFormula>CONCATENATE("2.",Prüfkriterien_2[[#This Row],[Spalte2]])</calculatedColumnFormula>
    </tableColumn>
    <tableColumn id="2" name="Spalte2" dataDxfId="164">
      <calculatedColumnFormula>ROW()-ROW(Prüfkriterien_2[[#Headers],[Spalte3]])</calculatedColumnFormula>
    </tableColumn>
    <tableColumn id="3" name="Spalte3" dataDxfId="163">
      <calculatedColumnFormula>(Prüfkriterien_2[[#This Row],[Spalte2]]+20)/10</calculatedColumnFormula>
    </tableColumn>
    <tableColumn id="4" name="Spalte4" dataDxfId="162"/>
    <tableColumn id="5" name="Spalte5" dataDxfId="161"/>
    <tableColumn id="6" name="Spalte6" dataDxfId="160"/>
    <tableColumn id="7" name="Spalte7" dataDxfId="159"/>
    <tableColumn id="8" name="Spalte8" dataDxfId="158"/>
    <tableColumn id="9" name="Spalte9" dataDxfId="157"/>
    <tableColumn id="10" name="Spalte10" dataDxfId="156"/>
    <tableColumn id="11" name="Spalte11" dataDxfId="155"/>
    <tableColumn id="12" name="Spalte12" dataDxfId="15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9:M47" totalsRowShown="0" headerRowDxfId="153" dataDxfId="152" tableBorderDxfId="151">
  <autoFilter ref="B39:M47"/>
  <tableColumns count="12">
    <tableColumn id="1" name="Spalte1" dataDxfId="150">
      <calculatedColumnFormula>CONCATENATE("3.",Prüfkriterien_3[[#This Row],[Spalte2]])</calculatedColumnFormula>
    </tableColumn>
    <tableColumn id="2" name="Spalte2" dataDxfId="149">
      <calculatedColumnFormula>ROW()-ROW(Prüfkriterien_3[[#Headers],[Spalte3]])</calculatedColumnFormula>
    </tableColumn>
    <tableColumn id="3" name="Spalte3" dataDxfId="148">
      <calculatedColumnFormula>(Prüfkriterien_3[[#This Row],[Spalte2]]+30)/10</calculatedColumnFormula>
    </tableColumn>
    <tableColumn id="4" name="Spalte4" dataDxfId="147"/>
    <tableColumn id="5" name="Spalte5" dataDxfId="146"/>
    <tableColumn id="6" name="Spalte6" dataDxfId="145"/>
    <tableColumn id="7" name="Spalte7" dataDxfId="144"/>
    <tableColumn id="8" name="Spalte8" dataDxfId="143"/>
    <tableColumn id="9" name="Spalte9" dataDxfId="142"/>
    <tableColumn id="10" name="Spalte10" dataDxfId="141"/>
    <tableColumn id="11" name="Spalte11" dataDxfId="140"/>
    <tableColumn id="12" name="Spalte12" dataDxfId="139"/>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9:M68" totalsRowShown="0" headerRowDxfId="138" dataDxfId="137" tableBorderDxfId="136">
  <autoFilter ref="B49:M68"/>
  <tableColumns count="12">
    <tableColumn id="1" name="Spalte1" dataDxfId="135">
      <calculatedColumnFormula>CONCATENATE("4.",Prüfkriterien_4[[#This Row],[Spalte2]])</calculatedColumnFormula>
    </tableColumn>
    <tableColumn id="2" name="Spalte2" dataDxfId="134">
      <calculatedColumnFormula>ROW()-ROW(Prüfkriterien_4[[#Headers],[Spalte3]])</calculatedColumnFormula>
    </tableColumn>
    <tableColumn id="3" name="Spalte3" dataDxfId="133">
      <calculatedColumnFormula>(Prüfkriterien_4[Spalte2]+40)/10</calculatedColumnFormula>
    </tableColumn>
    <tableColumn id="4" name="Spalte4" dataDxfId="132"/>
    <tableColumn id="5" name="Spalte5" dataDxfId="131"/>
    <tableColumn id="6" name="Spalte6" dataDxfId="130"/>
    <tableColumn id="7" name="Spalte7" dataDxfId="129"/>
    <tableColumn id="8" name="Spalte8" dataDxfId="128"/>
    <tableColumn id="9" name="Spalte9" dataDxfId="127"/>
    <tableColumn id="10" name="Spalte10" dataDxfId="126"/>
    <tableColumn id="11" name="Spalte11" dataDxfId="125"/>
    <tableColumn id="12" name="Spalte12" dataDxfId="12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0:M76" totalsRowShown="0" headerRowDxfId="123" dataDxfId="122" tableBorderDxfId="121">
  <autoFilter ref="B70:M76"/>
  <tableColumns count="12">
    <tableColumn id="1" name="Spalte1" dataDxfId="120">
      <calculatedColumnFormula>CONCATENATE("5.",Prüfkriterien_5[[#This Row],[Spalte2]])</calculatedColumnFormula>
    </tableColumn>
    <tableColumn id="2" name="Spalte2" dataDxfId="119">
      <calculatedColumnFormula>ROW()-ROW(Prüfkriterien_5[[#Headers],[Spalte3]])</calculatedColumnFormula>
    </tableColumn>
    <tableColumn id="3" name="Spalte3" dataDxfId="118">
      <calculatedColumnFormula>(Prüfkriterien_5[Spalte2]+50)/10</calculatedColumnFormula>
    </tableColumn>
    <tableColumn id="4" name="Spalte4" dataDxfId="117"/>
    <tableColumn id="5" name="Spalte5" dataDxfId="116"/>
    <tableColumn id="6" name="Spalte6" dataDxfId="115"/>
    <tableColumn id="7" name="Spalte7" dataDxfId="114"/>
    <tableColumn id="8" name="Spalte8" dataDxfId="113"/>
    <tableColumn id="9" name="Spalte9" dataDxfId="112"/>
    <tableColumn id="10" name="Spalte10" dataDxfId="111"/>
    <tableColumn id="11" name="Spalte11" dataDxfId="110"/>
    <tableColumn id="12" name="Spalte12" dataDxfId="109"/>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8:M91" totalsRowShown="0" headerRowDxfId="108" dataDxfId="107" tableBorderDxfId="106">
  <autoFilter ref="B78:M91"/>
  <tableColumns count="12">
    <tableColumn id="1" name="Spalte1" dataDxfId="105">
      <calculatedColumnFormula>CONCATENATE("6.",Prüfkriterien_6[[#This Row],[Spalte2]])</calculatedColumnFormula>
    </tableColumn>
    <tableColumn id="2" name="Spalte2" dataDxfId="104">
      <calculatedColumnFormula>ROW()-ROW(Prüfkriterien_6[[#Headers],[Spalte3]])</calculatedColumnFormula>
    </tableColumn>
    <tableColumn id="3" name="Spalte3" dataDxfId="103">
      <calculatedColumnFormula>(Prüfkriterien_6[Spalte2]+60)/10</calculatedColumnFormula>
    </tableColumn>
    <tableColumn id="4" name="Spalte4" dataDxfId="102"/>
    <tableColumn id="5" name="Spalte5" dataDxfId="101"/>
    <tableColumn id="6" name="Spalte6" dataDxfId="100"/>
    <tableColumn id="7" name="Spalte7" dataDxfId="99"/>
    <tableColumn id="8" name="Spalte8" dataDxfId="98"/>
    <tableColumn id="9" name="Spalte9" dataDxfId="97"/>
    <tableColumn id="10" name="Spalte10" dataDxfId="96"/>
    <tableColumn id="11" name="Spalte11" dataDxfId="95"/>
    <tableColumn id="12" name="Spalte12" dataDxfId="9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3:M101" totalsRowShown="0" headerRowDxfId="93" dataDxfId="92" tableBorderDxfId="91">
  <autoFilter ref="B93:M101"/>
  <tableColumns count="12">
    <tableColumn id="1" name="Spalte1" dataDxfId="90">
      <calculatedColumnFormula>CONCATENATE("7.",Prüfkriterien_7[[#This Row],[Spalte2]])</calculatedColumnFormula>
    </tableColumn>
    <tableColumn id="2" name="Spalte2" dataDxfId="89">
      <calculatedColumnFormula>ROW()-ROW(Prüfkriterien_7[[#Headers],[Spalte3]])</calculatedColumnFormula>
    </tableColumn>
    <tableColumn id="3" name="Spalte3" dataDxfId="88">
      <calculatedColumnFormula>(Prüfkriterien_7[Spalte2]+70)/10</calculatedColumnFormula>
    </tableColumn>
    <tableColumn id="4" name="Spalte4" dataDxfId="87"/>
    <tableColumn id="5" name="Spalte5" dataDxfId="86"/>
    <tableColumn id="6" name="Spalte6" dataDxfId="85"/>
    <tableColumn id="7" name="Spalte7" dataDxfId="84"/>
    <tableColumn id="8" name="Spalte8" dataDxfId="83"/>
    <tableColumn id="9" name="Spalte9" dataDxfId="82"/>
    <tableColumn id="10" name="Spalte10" dataDxfId="81"/>
    <tableColumn id="11" name="Spalte11" dataDxfId="80"/>
    <tableColumn id="12" name="Spalte12" dataDxfId="79"/>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3:M111" totalsRowShown="0" headerRowDxfId="78" dataDxfId="77" tableBorderDxfId="76">
  <autoFilter ref="B103:M111"/>
  <tableColumns count="12">
    <tableColumn id="1" name="Spalte1" dataDxfId="75">
      <calculatedColumnFormula>CONCATENATE("8.",Prüfkriterien_8[[#This Row],[Spalte2]])</calculatedColumnFormula>
    </tableColumn>
    <tableColumn id="2" name="Spalte2" dataDxfId="74">
      <calculatedColumnFormula>ROW()-ROW(Prüfkriterien_8[[#Headers],[Spalte3]])</calculatedColumnFormula>
    </tableColumn>
    <tableColumn id="3" name="Spalte3" dataDxfId="73">
      <calculatedColumnFormula>(Prüfkriterien_8[Spalte2]+80)/10</calculatedColumnFormula>
    </tableColumn>
    <tableColumn id="4" name="Spalte4" dataDxfId="72"/>
    <tableColumn id="5" name="Spalte5" dataDxfId="71"/>
    <tableColumn id="6" name="Spalte6" dataDxfId="70"/>
    <tableColumn id="7" name="Spalte7" dataDxfId="69"/>
    <tableColumn id="8" name="Spalte8" dataDxfId="68"/>
    <tableColumn id="9" name="Spalte9" dataDxfId="67"/>
    <tableColumn id="10" name="Spalte10" dataDxfId="66"/>
    <tableColumn id="11" name="Spalte11" dataDxfId="65"/>
    <tableColumn id="12" name="Spalte12" dataDxfId="64"/>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3:M114" totalsRowShown="0" headerRowDxfId="63" dataDxfId="62" tableBorderDxfId="61">
  <autoFilter ref="B113:M114"/>
  <tableColumns count="12">
    <tableColumn id="1" name="Spalte1" dataDxfId="60">
      <calculatedColumnFormula>CONCATENATE("9.",Prüfkriterien_9[[#This Row],[Spalte2]])</calculatedColumnFormula>
    </tableColumn>
    <tableColumn id="2" name="Spalte2" dataDxfId="59">
      <calculatedColumnFormula>ROW()-ROW(Prüfkriterien_9[[#Headers],[Spalte3]])</calculatedColumnFormula>
    </tableColumn>
    <tableColumn id="3" name="Spalte3" dataDxfId="58">
      <calculatedColumnFormula>(Prüfkriterien_9[Spalte2]+90)/10</calculatedColumnFormula>
    </tableColumn>
    <tableColumn id="4" name="Spalte4" dataDxfId="57"/>
    <tableColumn id="5" name="Spalte5" dataDxfId="56"/>
    <tableColumn id="6" name="Spalte6" dataDxfId="55"/>
    <tableColumn id="7" name="Spalte7" dataDxfId="54"/>
    <tableColumn id="8" name="Spalte8" dataDxfId="53"/>
    <tableColumn id="9" name="Spalte9" dataDxfId="52"/>
    <tableColumn id="10" name="Spalte10" dataDxfId="51"/>
    <tableColumn id="11" name="Spalte11" dataDxfId="50"/>
    <tableColumn id="12" name="Spalte12" dataDxfId="49"/>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topLeftCell="A10" zoomScale="80" zoomScaleNormal="80" zoomScalePageLayoutView="70" workbookViewId="0">
      <selection activeCell="B8" sqref="B8:M8"/>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
    <row r="2" spans="2:12" s="10" customFormat="1" ht="18" customHeight="1" x14ac:dyDescent="0.25">
      <c r="B2" s="114" t="str">
        <f>"Checkliste "&amp;_RLV&amp;" Premiumstufe"</f>
        <v>Checkliste Milchkühe Premiumstufe</v>
      </c>
      <c r="C2" s="114"/>
      <c r="D2" s="114"/>
      <c r="E2" s="114"/>
      <c r="F2" s="114"/>
      <c r="G2" s="114"/>
      <c r="H2" s="114"/>
      <c r="I2" s="114"/>
      <c r="J2" s="114"/>
      <c r="K2" s="114"/>
      <c r="L2" s="114"/>
    </row>
    <row r="3" spans="2:12" ht="6" customHeight="1" x14ac:dyDescent="0.2"/>
    <row r="4" spans="2:12" ht="27" customHeight="1" x14ac:dyDescent="0.2"/>
    <row r="5" spans="2:12" s="28" customFormat="1" ht="27" customHeight="1" x14ac:dyDescent="0.25">
      <c r="B5" s="115" t="s">
        <v>0</v>
      </c>
      <c r="C5" s="115"/>
      <c r="D5" s="115"/>
      <c r="E5" s="115"/>
      <c r="F5" s="115"/>
      <c r="G5" s="115"/>
      <c r="H5" s="115"/>
      <c r="I5" s="115"/>
      <c r="J5" s="115"/>
      <c r="K5" s="115"/>
      <c r="L5" s="115"/>
    </row>
    <row r="6" spans="2:12" s="28" customFormat="1" ht="29.4" customHeight="1" x14ac:dyDescent="0.25">
      <c r="B6" s="116" t="s">
        <v>84</v>
      </c>
      <c r="C6" s="116"/>
      <c r="D6" s="116"/>
      <c r="E6" s="116"/>
      <c r="F6" s="116"/>
      <c r="G6" s="118"/>
      <c r="H6" s="118"/>
      <c r="I6" s="118"/>
      <c r="J6" s="118"/>
      <c r="K6" s="118"/>
      <c r="L6" s="118"/>
    </row>
    <row r="7" spans="2:12" s="28" customFormat="1" ht="29.4" customHeight="1" x14ac:dyDescent="0.3">
      <c r="B7" s="116" t="s">
        <v>85</v>
      </c>
      <c r="C7" s="116"/>
      <c r="D7" s="116"/>
      <c r="E7" s="116"/>
      <c r="F7" s="116"/>
      <c r="G7" s="118"/>
      <c r="H7" s="118"/>
      <c r="I7" s="118"/>
      <c r="J7" s="118"/>
      <c r="K7" s="118"/>
      <c r="L7" s="118"/>
    </row>
    <row r="8" spans="2:12" s="28" customFormat="1" ht="29.4" customHeight="1" x14ac:dyDescent="0.3">
      <c r="B8" s="104" t="s">
        <v>82</v>
      </c>
      <c r="C8" s="105"/>
      <c r="D8" s="105"/>
      <c r="E8" s="105"/>
      <c r="F8" s="106"/>
      <c r="G8" s="107"/>
      <c r="H8" s="108"/>
      <c r="I8" s="108"/>
      <c r="J8" s="108"/>
      <c r="K8" s="108"/>
      <c r="L8" s="109"/>
    </row>
    <row r="9" spans="2:12" s="28" customFormat="1" ht="29.4" customHeight="1" x14ac:dyDescent="0.3">
      <c r="B9" s="116" t="s">
        <v>1</v>
      </c>
      <c r="C9" s="116"/>
      <c r="D9" s="116"/>
      <c r="E9" s="116"/>
      <c r="F9" s="116"/>
      <c r="G9" s="118"/>
      <c r="H9" s="118"/>
      <c r="I9" s="118"/>
      <c r="J9" s="118"/>
      <c r="K9" s="118"/>
      <c r="L9" s="118"/>
    </row>
    <row r="10" spans="2:12" s="28" customFormat="1" ht="29.4" customHeight="1" x14ac:dyDescent="0.3">
      <c r="B10" s="116" t="s">
        <v>2</v>
      </c>
      <c r="C10" s="116"/>
      <c r="D10" s="116"/>
      <c r="E10" s="116"/>
      <c r="F10" s="116"/>
      <c r="G10" s="118"/>
      <c r="H10" s="118"/>
      <c r="I10" s="118"/>
      <c r="J10" s="118"/>
      <c r="K10" s="118"/>
      <c r="L10" s="118"/>
    </row>
    <row r="11" spans="2:12" s="28" customFormat="1" ht="29.4" customHeight="1" x14ac:dyDescent="0.3">
      <c r="B11" s="116" t="s">
        <v>3</v>
      </c>
      <c r="C11" s="116"/>
      <c r="D11" s="116"/>
      <c r="E11" s="116"/>
      <c r="F11" s="116"/>
      <c r="G11" s="118"/>
      <c r="H11" s="118"/>
      <c r="I11" s="118"/>
      <c r="J11" s="118"/>
      <c r="K11" s="118"/>
      <c r="L11" s="118"/>
    </row>
    <row r="12" spans="2:12" s="28" customFormat="1" ht="29.4" customHeight="1" x14ac:dyDescent="0.3">
      <c r="B12" s="116" t="s">
        <v>4</v>
      </c>
      <c r="C12" s="116"/>
      <c r="D12" s="116"/>
      <c r="E12" s="116"/>
      <c r="F12" s="116"/>
      <c r="G12" s="118"/>
      <c r="H12" s="118"/>
      <c r="I12" s="118"/>
      <c r="J12" s="118"/>
      <c r="K12" s="118"/>
      <c r="L12" s="118"/>
    </row>
    <row r="13" spans="2:12" s="28" customFormat="1" ht="29.4" customHeight="1" x14ac:dyDescent="0.3">
      <c r="B13" s="116" t="s">
        <v>5</v>
      </c>
      <c r="C13" s="116"/>
      <c r="D13" s="116"/>
      <c r="E13" s="116"/>
      <c r="F13" s="116"/>
      <c r="G13" s="118"/>
      <c r="H13" s="118"/>
      <c r="I13" s="118"/>
      <c r="J13" s="118"/>
      <c r="K13" s="118"/>
      <c r="L13" s="118"/>
    </row>
    <row r="14" spans="2:12" s="28" customFormat="1" ht="29.4" customHeight="1" x14ac:dyDescent="0.25">
      <c r="B14" s="116" t="s">
        <v>6</v>
      </c>
      <c r="C14" s="116"/>
      <c r="D14" s="116"/>
      <c r="E14" s="116"/>
      <c r="F14" s="116"/>
      <c r="G14" s="40" t="s">
        <v>65</v>
      </c>
      <c r="H14" s="73"/>
      <c r="I14" s="40" t="s">
        <v>66</v>
      </c>
      <c r="J14" s="73"/>
      <c r="K14" s="40" t="s">
        <v>67</v>
      </c>
      <c r="L14" s="73"/>
    </row>
    <row r="15" spans="2:12" s="28" customFormat="1" ht="29.4" customHeight="1" x14ac:dyDescent="0.25">
      <c r="B15" s="117" t="s">
        <v>64</v>
      </c>
      <c r="C15" s="117"/>
      <c r="D15" s="117"/>
      <c r="E15" s="117"/>
      <c r="F15" s="117"/>
      <c r="G15" s="120"/>
      <c r="H15" s="120"/>
      <c r="I15" s="120"/>
      <c r="J15" s="120"/>
      <c r="K15" s="120"/>
      <c r="L15" s="120"/>
    </row>
    <row r="16" spans="2:12" s="28" customFormat="1" ht="29.4" customHeight="1" x14ac:dyDescent="0.25">
      <c r="B16" s="117" t="s">
        <v>7</v>
      </c>
      <c r="C16" s="117"/>
      <c r="D16" s="117"/>
      <c r="E16" s="117"/>
      <c r="F16" s="117"/>
      <c r="G16" s="74" t="s">
        <v>63</v>
      </c>
      <c r="H16" s="13"/>
      <c r="I16" s="74" t="s">
        <v>10</v>
      </c>
      <c r="J16" s="13"/>
      <c r="K16" s="74" t="s">
        <v>11</v>
      </c>
      <c r="L16" s="14"/>
    </row>
    <row r="17" spans="2:12" s="28" customFormat="1" ht="29.4" customHeight="1" x14ac:dyDescent="0.25">
      <c r="B17" s="117" t="s">
        <v>8</v>
      </c>
      <c r="C17" s="117"/>
      <c r="D17" s="117"/>
      <c r="E17" s="117"/>
      <c r="F17" s="117"/>
      <c r="G17" s="121"/>
      <c r="H17" s="121"/>
      <c r="I17" s="121"/>
      <c r="J17" s="121"/>
      <c r="K17" s="121"/>
      <c r="L17" s="121"/>
    </row>
    <row r="18" spans="2:12" s="28" customFormat="1" ht="29.4" customHeight="1" x14ac:dyDescent="0.3">
      <c r="B18" s="117" t="s">
        <v>9</v>
      </c>
      <c r="C18" s="117"/>
      <c r="D18" s="117"/>
      <c r="E18" s="117"/>
      <c r="F18" s="117"/>
      <c r="G18" s="121"/>
      <c r="H18" s="121"/>
      <c r="I18" s="121"/>
      <c r="J18" s="121"/>
      <c r="K18" s="121"/>
      <c r="L18" s="121"/>
    </row>
    <row r="19" spans="2:12" ht="29.25" customHeight="1" x14ac:dyDescent="0.25">
      <c r="B19" s="126" t="s">
        <v>86</v>
      </c>
      <c r="C19" s="127"/>
      <c r="D19" s="127"/>
      <c r="E19" s="127"/>
      <c r="F19" s="128"/>
      <c r="G19" s="110"/>
      <c r="H19" s="111"/>
      <c r="I19" s="111"/>
      <c r="J19" s="111"/>
      <c r="K19" s="111"/>
      <c r="L19" s="112"/>
    </row>
    <row r="22" spans="2:12" s="10" customFormat="1" ht="13.95" customHeight="1" x14ac:dyDescent="0.25">
      <c r="B22" s="122" t="s">
        <v>12</v>
      </c>
      <c r="C22" s="122"/>
      <c r="D22" s="122"/>
      <c r="E22" s="122"/>
      <c r="F22" s="122"/>
      <c r="G22" s="122"/>
      <c r="H22" s="122"/>
      <c r="I22" s="122"/>
      <c r="J22" s="122"/>
      <c r="K22" s="122"/>
      <c r="L22" s="122"/>
    </row>
    <row r="23" spans="2:12" ht="6.6" customHeight="1" x14ac:dyDescent="0.25">
      <c r="B23" s="2"/>
      <c r="C23" s="2"/>
      <c r="D23" s="2"/>
      <c r="E23" s="2"/>
      <c r="F23" s="2"/>
      <c r="G23" s="2"/>
      <c r="H23" s="2"/>
      <c r="I23" s="2"/>
      <c r="J23" s="2"/>
      <c r="K23" s="2"/>
      <c r="L23" s="2"/>
    </row>
    <row r="24" spans="2:12" s="10" customFormat="1" ht="13.95" customHeight="1" x14ac:dyDescent="0.3">
      <c r="B24" s="15"/>
      <c r="C24" s="37"/>
      <c r="D24" s="83" t="s">
        <v>13</v>
      </c>
      <c r="E24" s="83"/>
      <c r="F24" s="83"/>
      <c r="G24" s="83"/>
      <c r="H24" s="83"/>
      <c r="I24" s="83"/>
      <c r="J24" s="83"/>
      <c r="K24" s="83"/>
      <c r="L24" s="83"/>
    </row>
    <row r="25" spans="2:12" ht="13.95" customHeight="1" x14ac:dyDescent="0.25">
      <c r="B25" s="3"/>
      <c r="C25" s="3"/>
      <c r="D25" s="82"/>
      <c r="E25" s="82"/>
      <c r="F25" s="82"/>
      <c r="G25" s="82"/>
      <c r="H25" s="82"/>
      <c r="I25" s="82"/>
      <c r="J25" s="82"/>
      <c r="K25" s="82"/>
      <c r="L25" s="82"/>
    </row>
    <row r="26" spans="2:12" ht="13.95" customHeight="1" x14ac:dyDescent="0.25">
      <c r="B26" s="15"/>
      <c r="C26" s="37"/>
      <c r="D26" s="83" t="s">
        <v>14</v>
      </c>
      <c r="E26" s="83"/>
      <c r="F26" s="83"/>
      <c r="G26" s="83"/>
      <c r="H26" s="83"/>
      <c r="I26" s="83"/>
      <c r="J26" s="83"/>
      <c r="K26" s="83"/>
      <c r="L26" s="83"/>
    </row>
    <row r="27" spans="2:12" x14ac:dyDescent="0.25">
      <c r="B27" s="2"/>
      <c r="C27" s="2"/>
      <c r="D27" s="2"/>
      <c r="E27" s="2"/>
      <c r="F27" s="2"/>
      <c r="G27" s="2"/>
      <c r="H27" s="2"/>
      <c r="I27" s="2"/>
      <c r="J27" s="2"/>
      <c r="K27" s="2"/>
      <c r="L27" s="2"/>
    </row>
    <row r="28" spans="2:12" ht="27" customHeight="1" x14ac:dyDescent="0.25">
      <c r="B28" s="125" t="s">
        <v>316</v>
      </c>
      <c r="C28" s="125"/>
      <c r="D28" s="125"/>
      <c r="E28" s="125"/>
      <c r="F28" s="125"/>
      <c r="G28" s="125"/>
      <c r="H28" s="125"/>
      <c r="I28" s="125"/>
      <c r="J28" s="125"/>
      <c r="K28" s="125"/>
      <c r="L28" s="125"/>
    </row>
    <row r="29" spans="2:12" x14ac:dyDescent="0.25">
      <c r="B29" s="2"/>
      <c r="C29" s="2"/>
      <c r="D29" s="2"/>
      <c r="E29" s="2"/>
      <c r="F29" s="2"/>
      <c r="G29" s="2"/>
      <c r="H29" s="2"/>
      <c r="I29" s="2"/>
      <c r="J29" s="2"/>
      <c r="K29" s="2"/>
      <c r="L29" s="2"/>
    </row>
    <row r="30" spans="2:12" x14ac:dyDescent="0.25">
      <c r="B30" s="113"/>
      <c r="C30" s="113"/>
      <c r="D30" s="113"/>
      <c r="E30" s="113"/>
      <c r="F30" s="113"/>
      <c r="G30" s="41"/>
      <c r="H30" s="41"/>
      <c r="I30" s="41"/>
      <c r="J30" s="41"/>
      <c r="K30" s="41"/>
      <c r="L30" s="41"/>
    </row>
    <row r="31" spans="2:12" ht="14.4" customHeight="1" x14ac:dyDescent="0.25">
      <c r="B31" s="119" t="s">
        <v>16</v>
      </c>
      <c r="C31" s="119"/>
      <c r="D31" s="119"/>
      <c r="E31" s="119"/>
      <c r="F31" s="124" t="s">
        <v>19</v>
      </c>
      <c r="G31" s="124"/>
      <c r="H31" s="124"/>
      <c r="I31" s="124"/>
      <c r="J31" s="124"/>
      <c r="K31" s="123" t="s">
        <v>18</v>
      </c>
      <c r="L31" s="123"/>
    </row>
    <row r="32" spans="2:12" ht="6" customHeight="1" x14ac:dyDescent="0.25"/>
  </sheetData>
  <sheetProtection password="AA96" sheet="1" objects="1" scenarios="1" formatCells="0"/>
  <mergeCells count="34">
    <mergeCell ref="B31:E31"/>
    <mergeCell ref="G13:L13"/>
    <mergeCell ref="G15:L15"/>
    <mergeCell ref="G17:L17"/>
    <mergeCell ref="G18:L18"/>
    <mergeCell ref="B22:L22"/>
    <mergeCell ref="B15:F15"/>
    <mergeCell ref="B16:F16"/>
    <mergeCell ref="B17:F17"/>
    <mergeCell ref="K31:L31"/>
    <mergeCell ref="F31:J31"/>
    <mergeCell ref="B28:L28"/>
    <mergeCell ref="B19:F19"/>
    <mergeCell ref="B10:F10"/>
    <mergeCell ref="B12:F12"/>
    <mergeCell ref="B11:F11"/>
    <mergeCell ref="B14:F14"/>
    <mergeCell ref="B13:F13"/>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abSelected="1" zoomScale="80" zoomScaleNormal="80" workbookViewId="0">
      <selection activeCell="B8" sqref="B8:M8"/>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25"/>
    <row r="2" spans="2:9" s="38" customFormat="1" ht="18" customHeight="1" x14ac:dyDescent="0.25">
      <c r="B2" s="129" t="str">
        <f>"Checkliste "&amp;_RLV&amp;" Premiumstufe"</f>
        <v>Checkliste Milchkühe Premiumstufe</v>
      </c>
      <c r="C2" s="129"/>
      <c r="D2" s="129"/>
      <c r="E2" s="129"/>
      <c r="F2" s="129"/>
      <c r="G2" s="129"/>
      <c r="H2" s="129"/>
      <c r="I2" s="129"/>
    </row>
    <row r="3" spans="2:9" s="19" customFormat="1" ht="6" customHeight="1" x14ac:dyDescent="0.25">
      <c r="B3" s="17"/>
      <c r="C3" s="17"/>
      <c r="D3" s="17"/>
      <c r="E3" s="17"/>
      <c r="F3" s="18"/>
      <c r="G3" s="18"/>
      <c r="H3" s="18"/>
      <c r="I3" s="17"/>
    </row>
    <row r="4" spans="2:9" ht="27" customHeight="1" x14ac:dyDescent="0.25">
      <c r="B4" s="20" t="s">
        <v>20</v>
      </c>
      <c r="C4" s="135"/>
      <c r="D4" s="135"/>
      <c r="E4" s="135"/>
      <c r="F4" s="135"/>
      <c r="G4" s="135"/>
      <c r="H4" s="22"/>
      <c r="I4" s="63"/>
    </row>
    <row r="5" spans="2:9" ht="27" customHeight="1" x14ac:dyDescent="0.3">
      <c r="B5" s="134" t="s">
        <v>21</v>
      </c>
      <c r="C5" s="134"/>
      <c r="D5" s="134"/>
      <c r="E5" s="134"/>
      <c r="F5" s="134"/>
      <c r="G5" s="134"/>
      <c r="H5" s="134"/>
      <c r="I5" s="134"/>
    </row>
    <row r="6" spans="2:9" s="16" customFormat="1" ht="27" customHeight="1" x14ac:dyDescent="0.3">
      <c r="B6" s="5" t="s">
        <v>22</v>
      </c>
      <c r="C6" s="5" t="s">
        <v>69</v>
      </c>
      <c r="D6" s="139" t="s">
        <v>23</v>
      </c>
      <c r="E6" s="140"/>
      <c r="F6" s="4" t="s">
        <v>32</v>
      </c>
      <c r="G6" s="5" t="s">
        <v>25</v>
      </c>
      <c r="H6" s="5" t="s">
        <v>26</v>
      </c>
      <c r="I6" s="5" t="s">
        <v>27</v>
      </c>
    </row>
    <row r="7" spans="2:9" ht="56.1" customHeight="1" x14ac:dyDescent="0.25">
      <c r="B7" s="5">
        <v>1</v>
      </c>
      <c r="C7" s="1"/>
      <c r="D7" s="130"/>
      <c r="E7" s="131"/>
      <c r="F7" s="80"/>
      <c r="G7" s="1"/>
      <c r="H7" s="1"/>
      <c r="I7" s="1"/>
    </row>
    <row r="8" spans="2:9" ht="56.1" customHeight="1" x14ac:dyDescent="0.25">
      <c r="B8" s="5">
        <v>2</v>
      </c>
      <c r="C8" s="1"/>
      <c r="D8" s="130"/>
      <c r="E8" s="131"/>
      <c r="F8" s="81"/>
      <c r="G8" s="1"/>
      <c r="H8" s="1"/>
      <c r="I8" s="1"/>
    </row>
    <row r="9" spans="2:9" ht="56.1" customHeight="1" x14ac:dyDescent="0.25">
      <c r="B9" s="5">
        <v>3</v>
      </c>
      <c r="C9" s="1"/>
      <c r="D9" s="130"/>
      <c r="E9" s="131"/>
      <c r="F9" s="81"/>
      <c r="G9" s="1"/>
      <c r="H9" s="1"/>
      <c r="I9" s="1"/>
    </row>
    <row r="10" spans="2:9" ht="56.1" customHeight="1" x14ac:dyDescent="0.25">
      <c r="B10" s="5">
        <v>4</v>
      </c>
      <c r="C10" s="1"/>
      <c r="D10" s="130"/>
      <c r="E10" s="131"/>
      <c r="F10" s="81"/>
      <c r="G10" s="1"/>
      <c r="H10" s="1"/>
      <c r="I10" s="1"/>
    </row>
    <row r="11" spans="2:9" ht="56.1" customHeight="1" x14ac:dyDescent="0.25">
      <c r="B11" s="5">
        <v>5</v>
      </c>
      <c r="C11" s="1"/>
      <c r="D11" s="130"/>
      <c r="E11" s="131"/>
      <c r="F11" s="81"/>
      <c r="G11" s="1"/>
      <c r="H11" s="1"/>
      <c r="I11" s="1"/>
    </row>
    <row r="12" spans="2:9" ht="56.1" customHeight="1" x14ac:dyDescent="0.25">
      <c r="B12" s="5">
        <v>6</v>
      </c>
      <c r="C12" s="1"/>
      <c r="D12" s="130"/>
      <c r="E12" s="131"/>
      <c r="F12" s="81"/>
      <c r="G12" s="1"/>
      <c r="H12" s="1"/>
      <c r="I12" s="1"/>
    </row>
    <row r="13" spans="2:9" ht="56.1" customHeight="1" x14ac:dyDescent="0.25">
      <c r="B13" s="5">
        <v>7</v>
      </c>
      <c r="C13" s="1"/>
      <c r="D13" s="130"/>
      <c r="E13" s="131"/>
      <c r="F13" s="81"/>
      <c r="G13" s="1"/>
      <c r="H13" s="1"/>
      <c r="I13" s="1"/>
    </row>
    <row r="14" spans="2:9" ht="56.1" customHeight="1" x14ac:dyDescent="0.25">
      <c r="B14" s="5">
        <v>8</v>
      </c>
      <c r="C14" s="1"/>
      <c r="D14" s="130"/>
      <c r="E14" s="131"/>
      <c r="F14" s="81"/>
      <c r="G14" s="1"/>
      <c r="H14" s="1"/>
      <c r="I14" s="1"/>
    </row>
    <row r="15" spans="2:9" ht="56.1" customHeight="1" x14ac:dyDescent="0.3">
      <c r="B15" s="5">
        <v>9</v>
      </c>
      <c r="C15" s="1"/>
      <c r="D15" s="130"/>
      <c r="E15" s="131"/>
      <c r="F15" s="81"/>
      <c r="G15" s="1"/>
      <c r="H15" s="1"/>
      <c r="I15" s="1"/>
    </row>
    <row r="16" spans="2:9" ht="56.1" customHeight="1" x14ac:dyDescent="0.3">
      <c r="B16" s="5">
        <v>10</v>
      </c>
      <c r="C16" s="1"/>
      <c r="D16" s="130"/>
      <c r="E16" s="131"/>
      <c r="F16" s="81"/>
      <c r="G16" s="1"/>
      <c r="H16" s="1"/>
      <c r="I16" s="1"/>
    </row>
    <row r="17" spans="2:9" x14ac:dyDescent="0.3">
      <c r="B17" s="136" t="s">
        <v>31</v>
      </c>
      <c r="C17" s="136"/>
      <c r="D17" s="136"/>
      <c r="E17" s="136"/>
      <c r="F17" s="3"/>
      <c r="G17" s="20"/>
      <c r="H17" s="20"/>
      <c r="I17" s="20"/>
    </row>
    <row r="19" spans="2:9" ht="28.2" customHeight="1" x14ac:dyDescent="0.3">
      <c r="B19" s="137" t="s">
        <v>68</v>
      </c>
      <c r="C19" s="138"/>
      <c r="D19" s="138"/>
      <c r="E19" s="138"/>
      <c r="F19" s="138"/>
      <c r="G19" s="138"/>
      <c r="H19" s="138"/>
      <c r="I19" s="138"/>
    </row>
    <row r="22" spans="2:9" x14ac:dyDescent="0.3">
      <c r="B22" s="113"/>
      <c r="C22" s="113"/>
      <c r="D22" s="113"/>
      <c r="E22" s="24"/>
      <c r="F22" s="25"/>
      <c r="G22" s="24"/>
      <c r="H22" s="24"/>
      <c r="I22" s="24"/>
    </row>
    <row r="23" spans="2:9" x14ac:dyDescent="0.3">
      <c r="B23" s="132" t="s">
        <v>16</v>
      </c>
      <c r="C23" s="132"/>
      <c r="E23" s="133" t="s">
        <v>17</v>
      </c>
      <c r="F23" s="133"/>
      <c r="G23" s="133"/>
      <c r="H23" s="123" t="s">
        <v>18</v>
      </c>
      <c r="I23" s="123"/>
    </row>
  </sheetData>
  <sheetProtection password="AA96" sheet="1" objects="1" scenarios="1"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 priority="1" operator="containsText" text="sAbw">
      <formula>NOT(ISERROR(SEARCH("sAbw",F7)))</formula>
    </cfRule>
    <cfRule type="containsText" dxfId="17" priority="2" operator="containsText" text="lAbw">
      <formula>NOT(ISERROR(SEARCH("lAbw",F7)))</formula>
    </cfRule>
    <cfRule type="containsText" dxfId="16"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129"/>
  <sheetViews>
    <sheetView tabSelected="1" zoomScale="80" zoomScaleNormal="80" zoomScaleSheetLayoutView="50" workbookViewId="0">
      <pane ySplit="7" topLeftCell="A105" activePane="bottomLeft" state="frozen"/>
      <selection activeCell="B8" sqref="B8:M8"/>
      <selection pane="bottomLeft" activeCell="B8" sqref="B8:M8"/>
    </sheetView>
  </sheetViews>
  <sheetFormatPr baseColWidth="10" defaultColWidth="8.88671875" defaultRowHeight="13.2" x14ac:dyDescent="0.25"/>
  <cols>
    <col min="1" max="1" width="1.109375" style="2" customWidth="1"/>
    <col min="2" max="2" width="8.6640625" style="66" customWidth="1"/>
    <col min="3" max="4" width="18.33203125" style="67" hidden="1" customWidth="1"/>
    <col min="5" max="5" width="12.6640625" style="68" customWidth="1"/>
    <col min="6" max="7" width="40.6640625" style="2" customWidth="1"/>
    <col min="8" max="10" width="9.6640625" style="2" customWidth="1"/>
    <col min="11" max="11" width="10.33203125" style="2" customWidth="1"/>
    <col min="12" max="12" width="10.6640625" style="2" customWidth="1"/>
    <col min="13" max="13" width="52.6640625" style="2" customWidth="1"/>
    <col min="14" max="14" width="1.109375" style="2" customWidth="1"/>
    <col min="15" max="16384" width="8.88671875" style="2"/>
  </cols>
  <sheetData>
    <row r="1" spans="2:13" s="10" customFormat="1" ht="6" customHeight="1" x14ac:dyDescent="0.25">
      <c r="B1" s="28"/>
      <c r="C1" s="16"/>
      <c r="D1" s="16"/>
      <c r="G1" s="16"/>
    </row>
    <row r="2" spans="2:13" s="38" customFormat="1" ht="18" customHeight="1" x14ac:dyDescent="0.25">
      <c r="B2" s="114" t="str">
        <f>"Checkliste "&amp;_RLV&amp;" Premiumstufe"</f>
        <v>Checkliste Milchkühe Premiumstufe</v>
      </c>
      <c r="C2" s="114"/>
      <c r="D2" s="114"/>
      <c r="E2" s="114"/>
      <c r="F2" s="114"/>
      <c r="G2" s="114"/>
      <c r="H2" s="114"/>
      <c r="I2" s="114"/>
      <c r="J2" s="114"/>
      <c r="K2" s="114"/>
      <c r="L2" s="114"/>
      <c r="M2" s="114"/>
    </row>
    <row r="3" spans="2:13" s="19" customFormat="1" ht="6" customHeight="1" x14ac:dyDescent="0.25">
      <c r="B3" s="18"/>
      <c r="C3" s="35"/>
      <c r="D3" s="35"/>
      <c r="E3" s="17"/>
      <c r="F3" s="17"/>
      <c r="G3" s="18"/>
      <c r="H3" s="18"/>
      <c r="I3" s="18"/>
      <c r="J3" s="17"/>
    </row>
    <row r="4" spans="2:13" s="10" customFormat="1" ht="27" customHeight="1" x14ac:dyDescent="0.25">
      <c r="B4" s="21" t="s">
        <v>20</v>
      </c>
      <c r="C4" s="144"/>
      <c r="D4" s="144"/>
      <c r="E4" s="144"/>
      <c r="F4" s="144"/>
      <c r="G4" s="144"/>
      <c r="H4" s="144"/>
      <c r="I4" s="144"/>
      <c r="J4" s="144"/>
      <c r="K4" s="144"/>
      <c r="M4" s="78"/>
    </row>
    <row r="5" spans="2:13" ht="27" customHeight="1" x14ac:dyDescent="0.25">
      <c r="B5" s="134" t="s">
        <v>33</v>
      </c>
      <c r="C5" s="134"/>
      <c r="D5" s="134"/>
      <c r="E5" s="134"/>
      <c r="F5" s="134"/>
      <c r="G5" s="134"/>
      <c r="H5" s="134"/>
      <c r="I5" s="134"/>
      <c r="J5" s="134"/>
      <c r="K5" s="134"/>
      <c r="L5" s="134"/>
      <c r="M5" s="134"/>
    </row>
    <row r="6" spans="2:13" s="27" customFormat="1" ht="26.4" customHeight="1" x14ac:dyDescent="0.3">
      <c r="B6" s="145" t="s">
        <v>34</v>
      </c>
      <c r="C6" s="147" t="s">
        <v>51</v>
      </c>
      <c r="D6" s="147" t="s">
        <v>52</v>
      </c>
      <c r="E6" s="149" t="s">
        <v>35</v>
      </c>
      <c r="F6" s="147" t="s">
        <v>36</v>
      </c>
      <c r="G6" s="151" t="s">
        <v>37</v>
      </c>
      <c r="H6" s="153" t="s">
        <v>24</v>
      </c>
      <c r="I6" s="154"/>
      <c r="J6" s="154"/>
      <c r="K6" s="154"/>
      <c r="L6" s="155"/>
      <c r="M6" s="147" t="s">
        <v>83</v>
      </c>
    </row>
    <row r="7" spans="2:13" x14ac:dyDescent="0.25">
      <c r="B7" s="146"/>
      <c r="C7" s="148"/>
      <c r="D7" s="148"/>
      <c r="E7" s="150"/>
      <c r="F7" s="148"/>
      <c r="G7" s="152"/>
      <c r="H7" s="23" t="s">
        <v>44</v>
      </c>
      <c r="I7" s="23" t="s">
        <v>28</v>
      </c>
      <c r="J7" s="23" t="s">
        <v>29</v>
      </c>
      <c r="K7" s="23" t="s">
        <v>30</v>
      </c>
      <c r="L7" s="23" t="s">
        <v>38</v>
      </c>
      <c r="M7" s="148"/>
    </row>
    <row r="8" spans="2:13" s="26" customFormat="1" x14ac:dyDescent="0.25">
      <c r="B8" s="156" t="s">
        <v>71</v>
      </c>
      <c r="C8" s="157"/>
      <c r="D8" s="157"/>
      <c r="E8" s="157"/>
      <c r="F8" s="157"/>
      <c r="G8" s="157"/>
      <c r="H8" s="157"/>
      <c r="I8" s="157"/>
      <c r="J8" s="157"/>
      <c r="K8" s="157"/>
      <c r="L8" s="157"/>
      <c r="M8" s="158"/>
    </row>
    <row r="9" spans="2:13" ht="25.5" hidden="1" x14ac:dyDescent="0.2">
      <c r="B9" s="29" t="s">
        <v>34</v>
      </c>
      <c r="C9" s="36" t="s">
        <v>51</v>
      </c>
      <c r="D9" s="36" t="s">
        <v>52</v>
      </c>
      <c r="E9" s="42" t="s">
        <v>35</v>
      </c>
      <c r="F9" s="43" t="s">
        <v>36</v>
      </c>
      <c r="G9" s="44" t="s">
        <v>37</v>
      </c>
      <c r="H9" s="37" t="s">
        <v>24</v>
      </c>
      <c r="I9" s="37" t="s">
        <v>46</v>
      </c>
      <c r="J9" s="37" t="s">
        <v>47</v>
      </c>
      <c r="K9" s="37" t="s">
        <v>48</v>
      </c>
      <c r="L9" s="37" t="s">
        <v>49</v>
      </c>
      <c r="M9" s="30" t="s">
        <v>39</v>
      </c>
    </row>
    <row r="10" spans="2:13" s="65" customFormat="1" ht="68.400000000000006" customHeight="1" x14ac:dyDescent="0.25">
      <c r="B10" s="51" t="str">
        <f>CONCATENATE("1.",Prüfkriterien_1[[#This Row],[Hilfsspalte_Num]])</f>
        <v>1.1</v>
      </c>
      <c r="C10" s="52">
        <f>ROW()-ROW(Prüfkriterien_1[[#Headers],[Hilfsspalte_Kom]])</f>
        <v>1</v>
      </c>
      <c r="D10" s="53">
        <f>(Prüfkriterien_1[Hilfsspalte_Num]+10)/10</f>
        <v>1.1000000000000001</v>
      </c>
      <c r="E10" s="49" t="s">
        <v>74</v>
      </c>
      <c r="F10" s="50" t="s">
        <v>40</v>
      </c>
      <c r="G10" s="32" t="s">
        <v>88</v>
      </c>
      <c r="H10" s="39" t="s">
        <v>70</v>
      </c>
      <c r="I10" s="39" t="s">
        <v>43</v>
      </c>
      <c r="J10" s="39" t="s">
        <v>43</v>
      </c>
      <c r="K10" s="39"/>
      <c r="L10" s="39" t="s">
        <v>43</v>
      </c>
      <c r="M10" s="32"/>
    </row>
    <row r="11" spans="2:13" s="65" customFormat="1" ht="55.2" customHeight="1" x14ac:dyDescent="0.25">
      <c r="B11" s="51" t="str">
        <f>CONCATENATE("1.",Prüfkriterien_1[[#This Row],[Hilfsspalte_Num]])</f>
        <v>1.2</v>
      </c>
      <c r="C11" s="52">
        <f>ROW()-ROW(Prüfkriterien_1[[#Headers],[Hilfsspalte_Kom]])</f>
        <v>2</v>
      </c>
      <c r="D11" s="53">
        <f>(Prüfkriterien_1[Hilfsspalte_Num]+10)/10</f>
        <v>1.2</v>
      </c>
      <c r="E11" s="49" t="s">
        <v>89</v>
      </c>
      <c r="F11" s="50" t="s">
        <v>41</v>
      </c>
      <c r="G11" s="32" t="s">
        <v>90</v>
      </c>
      <c r="H11" s="39"/>
      <c r="I11" s="39"/>
      <c r="J11" s="39"/>
      <c r="K11" s="39"/>
      <c r="L11" s="39"/>
      <c r="M11" s="32"/>
    </row>
    <row r="12" spans="2:13" s="65" customFormat="1" ht="46.95" customHeight="1" x14ac:dyDescent="0.25">
      <c r="B12" s="69" t="str">
        <f>CONCATENATE("1.",Prüfkriterien_1[[#This Row],[Hilfsspalte_Num]])</f>
        <v>1.3</v>
      </c>
      <c r="C12" s="70">
        <f>ROW()-ROW(Prüfkriterien_1[[#Headers],[Hilfsspalte_Kom]])</f>
        <v>3</v>
      </c>
      <c r="D12" s="71">
        <f>(Prüfkriterien_1[Hilfsspalte_Num]+10)/10</f>
        <v>1.3</v>
      </c>
      <c r="E12" s="49" t="s">
        <v>75</v>
      </c>
      <c r="F12" s="50" t="s">
        <v>42</v>
      </c>
      <c r="G12" s="32" t="s">
        <v>91</v>
      </c>
      <c r="H12" s="33"/>
      <c r="I12" s="39"/>
      <c r="J12" s="39"/>
      <c r="K12" s="39"/>
      <c r="L12" s="39"/>
      <c r="M12" s="72"/>
    </row>
    <row r="13" spans="2:13" s="65" customFormat="1" ht="110.4" customHeight="1" x14ac:dyDescent="0.25">
      <c r="B13" s="69" t="str">
        <f>CONCATENATE("1.",Prüfkriterien_1[[#This Row],[Hilfsspalte_Num]])</f>
        <v>1.4</v>
      </c>
      <c r="C13" s="70">
        <f>ROW()-ROW(Prüfkriterien_1[[#Headers],[Hilfsspalte_Kom]])</f>
        <v>4</v>
      </c>
      <c r="D13" s="71">
        <f>(Prüfkriterien_1[Hilfsspalte_Num]+10)/10</f>
        <v>1.4</v>
      </c>
      <c r="E13" s="49" t="s">
        <v>92</v>
      </c>
      <c r="F13" s="50" t="s">
        <v>93</v>
      </c>
      <c r="G13" s="32" t="s">
        <v>94</v>
      </c>
      <c r="H13" s="33"/>
      <c r="I13" s="39"/>
      <c r="J13" s="39"/>
      <c r="K13" s="39"/>
      <c r="L13" s="39"/>
      <c r="M13" s="72"/>
    </row>
    <row r="14" spans="2:13" s="65" customFormat="1" ht="68.400000000000006" customHeight="1" x14ac:dyDescent="0.25">
      <c r="B14" s="69" t="str">
        <f>CONCATENATE("1.",Prüfkriterien_1[[#This Row],[Hilfsspalte_Num]])</f>
        <v>1.5</v>
      </c>
      <c r="C14" s="70">
        <f>ROW()-ROW(Prüfkriterien_1[[#Headers],[Hilfsspalte_Kom]])</f>
        <v>5</v>
      </c>
      <c r="D14" s="71">
        <f>(Prüfkriterien_1[Hilfsspalte_Num]+10)/10</f>
        <v>1.5</v>
      </c>
      <c r="E14" s="49" t="s">
        <v>95</v>
      </c>
      <c r="F14" s="50" t="s">
        <v>96</v>
      </c>
      <c r="G14" s="32" t="s">
        <v>97</v>
      </c>
      <c r="H14" s="33"/>
      <c r="I14" s="39"/>
      <c r="J14" s="39"/>
      <c r="K14" s="39"/>
      <c r="L14" s="39"/>
      <c r="M14" s="72"/>
    </row>
    <row r="15" spans="2:13" s="65" customFormat="1" ht="95.4" customHeight="1" x14ac:dyDescent="0.25">
      <c r="B15" s="69" t="str">
        <f>CONCATENATE("1.",Prüfkriterien_1[[#This Row],[Hilfsspalte_Num]])</f>
        <v>1.6</v>
      </c>
      <c r="C15" s="70">
        <f>ROW()-ROW(Prüfkriterien_1[[#Headers],[Hilfsspalte_Kom]])</f>
        <v>6</v>
      </c>
      <c r="D15" s="71">
        <f>(Prüfkriterien_1[Hilfsspalte_Num]+10)/10</f>
        <v>1.6</v>
      </c>
      <c r="E15" s="49" t="s">
        <v>98</v>
      </c>
      <c r="F15" s="50" t="s">
        <v>99</v>
      </c>
      <c r="G15" s="32" t="s">
        <v>141</v>
      </c>
      <c r="H15" s="33"/>
      <c r="I15" s="39" t="s">
        <v>43</v>
      </c>
      <c r="J15" s="39" t="s">
        <v>43</v>
      </c>
      <c r="K15" s="39"/>
      <c r="L15" s="39"/>
      <c r="M15" s="72"/>
    </row>
    <row r="16" spans="2:13" s="65" customFormat="1" ht="81.599999999999994" customHeight="1" x14ac:dyDescent="0.25">
      <c r="B16" s="69" t="str">
        <f>CONCATENATE("1.",Prüfkriterien_1[[#This Row],[Hilfsspalte_Num]])</f>
        <v>1.7</v>
      </c>
      <c r="C16" s="70">
        <f>ROW()-ROW(Prüfkriterien_1[[#Headers],[Hilfsspalte_Kom]])</f>
        <v>7</v>
      </c>
      <c r="D16" s="71">
        <f>(Prüfkriterien_1[Hilfsspalte_Num]+10)/10</f>
        <v>1.7</v>
      </c>
      <c r="E16" s="49" t="s">
        <v>100</v>
      </c>
      <c r="F16" s="50" t="s">
        <v>101</v>
      </c>
      <c r="G16" s="32" t="s">
        <v>102</v>
      </c>
      <c r="H16" s="33"/>
      <c r="I16" s="39"/>
      <c r="J16" s="39"/>
      <c r="K16" s="39"/>
      <c r="L16" s="39"/>
      <c r="M16" s="72"/>
    </row>
    <row r="17" spans="2:13" s="65" customFormat="1" ht="53.4" customHeight="1" x14ac:dyDescent="0.25">
      <c r="B17" s="69" t="str">
        <f>CONCATENATE("1.",Prüfkriterien_1[[#This Row],[Hilfsspalte_Num]])</f>
        <v>1.8</v>
      </c>
      <c r="C17" s="70">
        <f>ROW()-ROW(Prüfkriterien_1[[#Headers],[Hilfsspalte_Kom]])</f>
        <v>8</v>
      </c>
      <c r="D17" s="71">
        <f>(Prüfkriterien_1[Hilfsspalte_Num]+10)/10</f>
        <v>1.8</v>
      </c>
      <c r="E17" s="49" t="s">
        <v>103</v>
      </c>
      <c r="F17" s="50" t="s">
        <v>104</v>
      </c>
      <c r="G17" s="32" t="s">
        <v>105</v>
      </c>
      <c r="H17" s="33"/>
      <c r="I17" s="39"/>
      <c r="J17" s="39"/>
      <c r="K17" s="39"/>
      <c r="L17" s="39"/>
      <c r="M17" s="72"/>
    </row>
    <row r="18" spans="2:13" s="65" customFormat="1" ht="55.2" customHeight="1" x14ac:dyDescent="0.25">
      <c r="B18" s="69" t="str">
        <f>CONCATENATE("1.",Prüfkriterien_1[[#This Row],[Hilfsspalte_Num]])</f>
        <v>1.9</v>
      </c>
      <c r="C18" s="70">
        <f>ROW()-ROW(Prüfkriterien_1[[#Headers],[Hilfsspalte_Kom]])</f>
        <v>9</v>
      </c>
      <c r="D18" s="71">
        <f>(Prüfkriterien_1[Hilfsspalte_Num]+10)/10</f>
        <v>1.9</v>
      </c>
      <c r="E18" s="49" t="s">
        <v>106</v>
      </c>
      <c r="F18" s="50" t="s">
        <v>107</v>
      </c>
      <c r="G18" s="32" t="s">
        <v>142</v>
      </c>
      <c r="H18" s="33"/>
      <c r="I18" s="39" t="s">
        <v>43</v>
      </c>
      <c r="J18" s="39" t="s">
        <v>43</v>
      </c>
      <c r="K18" s="39"/>
      <c r="L18" s="39"/>
      <c r="M18" s="72"/>
    </row>
    <row r="19" spans="2:13" s="65" customFormat="1" ht="136.94999999999999" customHeight="1" x14ac:dyDescent="0.25">
      <c r="B19" s="69" t="str">
        <f>CONCATENATE("1.",Prüfkriterien_1[[#This Row],[Hilfsspalte_Num]])</f>
        <v>1.10</v>
      </c>
      <c r="C19" s="70">
        <f>ROW()-ROW(Prüfkriterien_1[[#Headers],[Hilfsspalte_Kom]])</f>
        <v>10</v>
      </c>
      <c r="D19" s="71">
        <f>(Prüfkriterien_1[Hilfsspalte_Num]+10)/10</f>
        <v>2</v>
      </c>
      <c r="E19" s="49" t="s">
        <v>108</v>
      </c>
      <c r="F19" s="50" t="s">
        <v>109</v>
      </c>
      <c r="G19" s="32" t="s">
        <v>110</v>
      </c>
      <c r="H19" s="33"/>
      <c r="I19" s="39" t="s">
        <v>43</v>
      </c>
      <c r="J19" s="39" t="s">
        <v>43</v>
      </c>
      <c r="K19" s="39"/>
      <c r="L19" s="39"/>
      <c r="M19" s="72"/>
    </row>
    <row r="20" spans="2:13" s="65" customFormat="1" ht="96" customHeight="1" x14ac:dyDescent="0.25">
      <c r="B20" s="69" t="str">
        <f>CONCATENATE("1.",Prüfkriterien_1[[#This Row],[Hilfsspalte_Num]])</f>
        <v>1.11</v>
      </c>
      <c r="C20" s="70">
        <f>ROW()-ROW(Prüfkriterien_1[[#Headers],[Hilfsspalte_Kom]])</f>
        <v>11</v>
      </c>
      <c r="D20" s="71">
        <f>(Prüfkriterien_1[Hilfsspalte_Num]+10)/10</f>
        <v>2.1</v>
      </c>
      <c r="E20" s="49" t="s">
        <v>111</v>
      </c>
      <c r="F20" s="50" t="s">
        <v>112</v>
      </c>
      <c r="G20" s="32" t="s">
        <v>113</v>
      </c>
      <c r="H20" s="33"/>
      <c r="I20" s="39"/>
      <c r="J20" s="39"/>
      <c r="K20" s="39"/>
      <c r="L20" s="39"/>
      <c r="M20" s="72"/>
    </row>
    <row r="21" spans="2:13" s="65" customFormat="1" ht="68.400000000000006" customHeight="1" x14ac:dyDescent="0.25">
      <c r="B21" s="69" t="str">
        <f>CONCATENATE("1.",Prüfkriterien_1[[#This Row],[Hilfsspalte_Num]])</f>
        <v>1.12</v>
      </c>
      <c r="C21" s="70">
        <f>ROW()-ROW(Prüfkriterien_1[[#Headers],[Hilfsspalte_Kom]])</f>
        <v>12</v>
      </c>
      <c r="D21" s="71">
        <f>(Prüfkriterien_1[Hilfsspalte_Num]+10)/10</f>
        <v>2.2000000000000002</v>
      </c>
      <c r="E21" s="49" t="s">
        <v>114</v>
      </c>
      <c r="F21" s="50" t="s">
        <v>115</v>
      </c>
      <c r="G21" s="32" t="s">
        <v>116</v>
      </c>
      <c r="H21" s="33"/>
      <c r="I21" s="39"/>
      <c r="J21" s="39"/>
      <c r="K21" s="39"/>
      <c r="L21" s="39"/>
      <c r="M21" s="72"/>
    </row>
    <row r="22" spans="2:13" s="65" customFormat="1" ht="94.95" customHeight="1" x14ac:dyDescent="0.25">
      <c r="B22" s="69" t="str">
        <f>CONCATENATE("1.",Prüfkriterien_1[[#This Row],[Hilfsspalte_Num]])</f>
        <v>1.13</v>
      </c>
      <c r="C22" s="70">
        <f>ROW()-ROW(Prüfkriterien_1[[#Headers],[Hilfsspalte_Kom]])</f>
        <v>13</v>
      </c>
      <c r="D22" s="71">
        <f>(Prüfkriterien_1[Hilfsspalte_Num]+10)/10</f>
        <v>2.2999999999999998</v>
      </c>
      <c r="E22" s="49" t="s">
        <v>117</v>
      </c>
      <c r="F22" s="50" t="s">
        <v>118</v>
      </c>
      <c r="G22" s="32" t="s">
        <v>119</v>
      </c>
      <c r="H22" s="33"/>
      <c r="I22" s="39"/>
      <c r="J22" s="39"/>
      <c r="K22" s="39"/>
      <c r="L22" s="39"/>
      <c r="M22" s="72"/>
    </row>
    <row r="23" spans="2:13" s="65" customFormat="1" ht="160.19999999999999" customHeight="1" x14ac:dyDescent="0.25">
      <c r="B23" s="69" t="str">
        <f>CONCATENATE("1.",Prüfkriterien_1[[#This Row],[Hilfsspalte_Num]])</f>
        <v>1.14</v>
      </c>
      <c r="C23" s="70">
        <f>ROW()-ROW(Prüfkriterien_1[[#Headers],[Hilfsspalte_Kom]])</f>
        <v>14</v>
      </c>
      <c r="D23" s="71">
        <f>(Prüfkriterien_1[Hilfsspalte_Num]+10)/10</f>
        <v>2.4</v>
      </c>
      <c r="E23" s="49" t="s">
        <v>120</v>
      </c>
      <c r="F23" s="50" t="s">
        <v>121</v>
      </c>
      <c r="G23" s="32" t="s">
        <v>122</v>
      </c>
      <c r="H23" s="33"/>
      <c r="I23" s="39"/>
      <c r="J23" s="39"/>
      <c r="K23" s="39"/>
      <c r="L23" s="39"/>
      <c r="M23" s="72"/>
    </row>
    <row r="24" spans="2:13" s="65" customFormat="1" ht="123.6" customHeight="1" x14ac:dyDescent="0.25">
      <c r="B24" s="69" t="str">
        <f>CONCATENATE("1.",Prüfkriterien_1[[#This Row],[Hilfsspalte_Num]])</f>
        <v>1.15</v>
      </c>
      <c r="C24" s="70">
        <f>ROW()-ROW(Prüfkriterien_1[[#Headers],[Hilfsspalte_Kom]])</f>
        <v>15</v>
      </c>
      <c r="D24" s="71">
        <f>(Prüfkriterien_1[Hilfsspalte_Num]+10)/10</f>
        <v>2.5</v>
      </c>
      <c r="E24" s="49" t="s">
        <v>120</v>
      </c>
      <c r="F24" s="50" t="s">
        <v>123</v>
      </c>
      <c r="G24" s="32" t="s">
        <v>124</v>
      </c>
      <c r="H24" s="33"/>
      <c r="I24" s="39"/>
      <c r="J24" s="39"/>
      <c r="K24" s="39"/>
      <c r="L24" s="39"/>
      <c r="M24" s="72"/>
    </row>
    <row r="25" spans="2:13" s="65" customFormat="1" ht="81.599999999999994" customHeight="1" x14ac:dyDescent="0.25">
      <c r="B25" s="69" t="str">
        <f>CONCATENATE("1.",Prüfkriterien_1[[#This Row],[Hilfsspalte_Num]])</f>
        <v>1.16</v>
      </c>
      <c r="C25" s="70">
        <f>ROW()-ROW(Prüfkriterien_1[[#Headers],[Hilfsspalte_Kom]])</f>
        <v>16</v>
      </c>
      <c r="D25" s="71">
        <f>(Prüfkriterien_1[Hilfsspalte_Num]+10)/10</f>
        <v>2.6</v>
      </c>
      <c r="E25" s="49" t="s">
        <v>125</v>
      </c>
      <c r="F25" s="50" t="s">
        <v>126</v>
      </c>
      <c r="G25" s="32" t="s">
        <v>127</v>
      </c>
      <c r="H25" s="33"/>
      <c r="I25" s="39"/>
      <c r="J25" s="39"/>
      <c r="K25" s="39"/>
      <c r="L25" s="39"/>
      <c r="M25" s="72"/>
    </row>
    <row r="26" spans="2:13" s="65" customFormat="1" ht="45" customHeight="1" x14ac:dyDescent="0.25">
      <c r="B26" s="69" t="str">
        <f>CONCATENATE("1.",Prüfkriterien_1[[#This Row],[Hilfsspalte_Num]])</f>
        <v>1.17</v>
      </c>
      <c r="C26" s="70">
        <f>ROW()-ROW(Prüfkriterien_1[[#Headers],[Hilfsspalte_Kom]])</f>
        <v>17</v>
      </c>
      <c r="D26" s="71">
        <f>(Prüfkriterien_1[Hilfsspalte_Num]+10)/10</f>
        <v>2.7</v>
      </c>
      <c r="E26" s="49" t="s">
        <v>125</v>
      </c>
      <c r="F26" s="50" t="s">
        <v>128</v>
      </c>
      <c r="G26" s="32" t="s">
        <v>129</v>
      </c>
      <c r="H26" s="33"/>
      <c r="I26" s="39"/>
      <c r="J26" s="39"/>
      <c r="K26" s="39"/>
      <c r="L26" s="39"/>
      <c r="M26" s="72"/>
    </row>
    <row r="27" spans="2:13" s="65" customFormat="1" ht="134.4" customHeight="1" x14ac:dyDescent="0.25">
      <c r="B27" s="69" t="str">
        <f>CONCATENATE("1.",Prüfkriterien_1[[#This Row],[Hilfsspalte_Num]])</f>
        <v>1.18</v>
      </c>
      <c r="C27" s="70">
        <f>ROW()-ROW(Prüfkriterien_1[[#Headers],[Hilfsspalte_Kom]])</f>
        <v>18</v>
      </c>
      <c r="D27" s="71">
        <f>(Prüfkriterien_1[Hilfsspalte_Num]+10)/10</f>
        <v>2.8</v>
      </c>
      <c r="E27" s="49" t="s">
        <v>130</v>
      </c>
      <c r="F27" s="50" t="s">
        <v>131</v>
      </c>
      <c r="G27" s="32" t="s">
        <v>132</v>
      </c>
      <c r="H27" s="33"/>
      <c r="I27" s="39" t="s">
        <v>43</v>
      </c>
      <c r="J27" s="39" t="s">
        <v>43</v>
      </c>
      <c r="K27" s="39"/>
      <c r="L27" s="39"/>
      <c r="M27" s="72"/>
    </row>
    <row r="28" spans="2:13" s="65" customFormat="1" ht="176.4" customHeight="1" x14ac:dyDescent="0.25">
      <c r="B28" s="69" t="str">
        <f>CONCATENATE("1.",Prüfkriterien_1[[#This Row],[Hilfsspalte_Num]])</f>
        <v>1.19</v>
      </c>
      <c r="C28" s="70">
        <f>ROW()-ROW(Prüfkriterien_1[[#Headers],[Hilfsspalte_Kom]])</f>
        <v>19</v>
      </c>
      <c r="D28" s="71">
        <f>(Prüfkriterien_1[Hilfsspalte_Num]+10)/10</f>
        <v>2.9</v>
      </c>
      <c r="E28" s="49" t="s">
        <v>130</v>
      </c>
      <c r="F28" s="50" t="s">
        <v>133</v>
      </c>
      <c r="G28" s="32" t="s">
        <v>134</v>
      </c>
      <c r="H28" s="33"/>
      <c r="I28" s="39"/>
      <c r="J28" s="39"/>
      <c r="K28" s="39"/>
      <c r="L28" s="39"/>
      <c r="M28" s="72"/>
    </row>
    <row r="29" spans="2:13" s="65" customFormat="1" ht="175.2" customHeight="1" x14ac:dyDescent="0.25">
      <c r="B29" s="69" t="str">
        <f>CONCATENATE("1.",Prüfkriterien_1[[#This Row],[Hilfsspalte_Num]])</f>
        <v>1.20</v>
      </c>
      <c r="C29" s="70">
        <f>ROW()-ROW(Prüfkriterien_1[[#Headers],[Hilfsspalte_Kom]])</f>
        <v>20</v>
      </c>
      <c r="D29" s="71">
        <f>(Prüfkriterien_1[Hilfsspalte_Num]+10)/10</f>
        <v>3</v>
      </c>
      <c r="E29" s="49" t="s">
        <v>130</v>
      </c>
      <c r="F29" s="50" t="s">
        <v>135</v>
      </c>
      <c r="G29" s="32" t="s">
        <v>136</v>
      </c>
      <c r="H29" s="33"/>
      <c r="I29" s="39"/>
      <c r="J29" s="39"/>
      <c r="K29" s="39"/>
      <c r="L29" s="39"/>
      <c r="M29" s="72"/>
    </row>
    <row r="30" spans="2:13" s="65" customFormat="1" ht="108" customHeight="1" x14ac:dyDescent="0.25">
      <c r="B30" s="51" t="str">
        <f>CONCATENATE("1.",Prüfkriterien_1[[#This Row],[Hilfsspalte_Num]])</f>
        <v>1.21</v>
      </c>
      <c r="C30" s="52">
        <f>ROW()-ROW(Prüfkriterien_1[[#Headers],[Hilfsspalte_Kom]])</f>
        <v>21</v>
      </c>
      <c r="D30" s="53">
        <f>(Prüfkriterien_1[Hilfsspalte_Num]+10)/10</f>
        <v>3.1</v>
      </c>
      <c r="E30" s="49" t="s">
        <v>137</v>
      </c>
      <c r="F30" s="86" t="s">
        <v>138</v>
      </c>
      <c r="G30" s="87" t="s">
        <v>139</v>
      </c>
      <c r="H30" s="39"/>
      <c r="I30" s="39"/>
      <c r="J30" s="39"/>
      <c r="K30" s="39"/>
      <c r="L30" s="39"/>
      <c r="M30" s="32"/>
    </row>
    <row r="31" spans="2:13" ht="12.75" customHeight="1" x14ac:dyDescent="0.25">
      <c r="B31" s="159" t="s">
        <v>140</v>
      </c>
      <c r="C31" s="159"/>
      <c r="D31" s="159"/>
      <c r="E31" s="159"/>
      <c r="F31" s="159"/>
      <c r="G31" s="159"/>
      <c r="H31" s="159"/>
      <c r="I31" s="159"/>
      <c r="J31" s="159"/>
      <c r="K31" s="159"/>
      <c r="L31" s="159"/>
      <c r="M31" s="159"/>
    </row>
    <row r="32" spans="2:13" s="54" customFormat="1" ht="12.75" hidden="1" x14ac:dyDescent="0.2">
      <c r="B32" s="45" t="s">
        <v>46</v>
      </c>
      <c r="C32" s="46" t="s">
        <v>47</v>
      </c>
      <c r="D32" s="46" t="s">
        <v>48</v>
      </c>
      <c r="E32" s="31" t="s">
        <v>49</v>
      </c>
      <c r="F32" s="32" t="s">
        <v>50</v>
      </c>
      <c r="G32" s="32" t="s">
        <v>53</v>
      </c>
      <c r="H32" s="33" t="s">
        <v>54</v>
      </c>
      <c r="I32" s="33" t="s">
        <v>55</v>
      </c>
      <c r="J32" s="33" t="s">
        <v>56</v>
      </c>
      <c r="K32" s="33" t="s">
        <v>57</v>
      </c>
      <c r="L32" s="33" t="s">
        <v>58</v>
      </c>
      <c r="M32" s="34" t="s">
        <v>59</v>
      </c>
    </row>
    <row r="33" spans="2:13" s="54" customFormat="1" ht="146.4" customHeight="1" x14ac:dyDescent="0.25">
      <c r="B33" s="45" t="str">
        <f>CONCATENATE("2.",Prüfkriterien_2[[#This Row],[Spalte2]])</f>
        <v>2.1</v>
      </c>
      <c r="C33" s="46">
        <f>ROW()-ROW(Prüfkriterien_2[[#Headers],[Spalte3]])</f>
        <v>1</v>
      </c>
      <c r="D33" s="47">
        <f>(Prüfkriterien_2[[#This Row],[Spalte2]]+20)/10</f>
        <v>2.1</v>
      </c>
      <c r="E33" s="31" t="s">
        <v>143</v>
      </c>
      <c r="F33" s="32" t="s">
        <v>144</v>
      </c>
      <c r="G33" s="32" t="s">
        <v>145</v>
      </c>
      <c r="H33" s="33"/>
      <c r="I33" s="33" t="s">
        <v>43</v>
      </c>
      <c r="J33" s="33" t="s">
        <v>43</v>
      </c>
      <c r="K33" s="33"/>
      <c r="L33" s="33"/>
      <c r="M33" s="34"/>
    </row>
    <row r="34" spans="2:13" s="54" customFormat="1" ht="135.6" customHeight="1" x14ac:dyDescent="0.25">
      <c r="B34" s="57" t="str">
        <f>CONCATENATE("2.",Prüfkriterien_2[[#This Row],[Spalte2]])</f>
        <v>2.2</v>
      </c>
      <c r="C34" s="46">
        <f>ROW()-ROW(Prüfkriterien_2[[#Headers],[Spalte3]])</f>
        <v>2</v>
      </c>
      <c r="D34" s="47">
        <f>(Prüfkriterien_2[[#This Row],[Spalte2]]+20)/10</f>
        <v>2.2000000000000002</v>
      </c>
      <c r="E34" s="31" t="s">
        <v>143</v>
      </c>
      <c r="F34" s="32" t="s">
        <v>146</v>
      </c>
      <c r="G34" s="32" t="s">
        <v>147</v>
      </c>
      <c r="H34" s="33"/>
      <c r="I34" s="33"/>
      <c r="J34" s="33"/>
      <c r="K34" s="33"/>
      <c r="L34" s="33"/>
      <c r="M34" s="62"/>
    </row>
    <row r="35" spans="2:13" s="54" customFormat="1" ht="94.95" customHeight="1" x14ac:dyDescent="0.25">
      <c r="B35" s="57" t="str">
        <f>CONCATENATE("2.",Prüfkriterien_2[[#This Row],[Spalte2]])</f>
        <v>2.3</v>
      </c>
      <c r="C35" s="46">
        <f>ROW()-ROW(Prüfkriterien_2[[#Headers],[Spalte3]])</f>
        <v>3</v>
      </c>
      <c r="D35" s="47">
        <f>(Prüfkriterien_2[[#This Row],[Spalte2]]+20)/10</f>
        <v>2.2999999999999998</v>
      </c>
      <c r="E35" s="31" t="s">
        <v>148</v>
      </c>
      <c r="F35" s="32" t="s">
        <v>149</v>
      </c>
      <c r="G35" s="32" t="s">
        <v>150</v>
      </c>
      <c r="H35" s="33"/>
      <c r="I35" s="33"/>
      <c r="J35" s="33"/>
      <c r="K35" s="33"/>
      <c r="L35" s="33"/>
      <c r="M35" s="62"/>
    </row>
    <row r="36" spans="2:13" s="54" customFormat="1" ht="123.6" customHeight="1" x14ac:dyDescent="0.25">
      <c r="B36" s="57" t="str">
        <f>CONCATENATE("2.",Prüfkriterien_2[[#This Row],[Spalte2]])</f>
        <v>2.4</v>
      </c>
      <c r="C36" s="46">
        <f>ROW()-ROW(Prüfkriterien_2[[#Headers],[Spalte3]])</f>
        <v>4</v>
      </c>
      <c r="D36" s="47">
        <f>(Prüfkriterien_2[[#This Row],[Spalte2]]+20)/10</f>
        <v>2.4</v>
      </c>
      <c r="E36" s="31" t="s">
        <v>151</v>
      </c>
      <c r="F36" s="32" t="s">
        <v>152</v>
      </c>
      <c r="G36" s="32" t="s">
        <v>153</v>
      </c>
      <c r="H36" s="33"/>
      <c r="I36" s="33"/>
      <c r="J36" s="33"/>
      <c r="K36" s="33"/>
      <c r="L36" s="33"/>
      <c r="M36" s="62"/>
    </row>
    <row r="37" spans="2:13" s="54" customFormat="1" ht="54" customHeight="1" x14ac:dyDescent="0.25">
      <c r="B37" s="57" t="str">
        <f>CONCATENATE("2.",Prüfkriterien_2[[#This Row],[Spalte2]])</f>
        <v>2.5</v>
      </c>
      <c r="C37" s="46">
        <f>ROW()-ROW(Prüfkriterien_2[[#Headers],[Spalte3]])</f>
        <v>5</v>
      </c>
      <c r="D37" s="47">
        <f>(Prüfkriterien_2[[#This Row],[Spalte2]]+20)/10</f>
        <v>2.5</v>
      </c>
      <c r="E37" s="31" t="s">
        <v>154</v>
      </c>
      <c r="F37" s="32" t="s">
        <v>155</v>
      </c>
      <c r="G37" s="32" t="s">
        <v>156</v>
      </c>
      <c r="H37" s="33"/>
      <c r="I37" s="33"/>
      <c r="J37" s="33"/>
      <c r="K37" s="33"/>
      <c r="L37" s="33"/>
      <c r="M37" s="62"/>
    </row>
    <row r="38" spans="2:13" x14ac:dyDescent="0.25">
      <c r="B38" s="141" t="s">
        <v>157</v>
      </c>
      <c r="C38" s="142"/>
      <c r="D38" s="142"/>
      <c r="E38" s="142"/>
      <c r="F38" s="142"/>
      <c r="G38" s="142"/>
      <c r="H38" s="142"/>
      <c r="I38" s="142"/>
      <c r="J38" s="142"/>
      <c r="K38" s="142"/>
      <c r="L38" s="142"/>
      <c r="M38" s="143"/>
    </row>
    <row r="39" spans="2:13" s="54" customFormat="1" ht="12.75" hidden="1" x14ac:dyDescent="0.2">
      <c r="B39" s="45" t="s">
        <v>46</v>
      </c>
      <c r="C39" s="46" t="s">
        <v>47</v>
      </c>
      <c r="D39" s="46" t="s">
        <v>48</v>
      </c>
      <c r="E39" s="31" t="s">
        <v>49</v>
      </c>
      <c r="F39" s="32" t="s">
        <v>50</v>
      </c>
      <c r="G39" s="32" t="s">
        <v>53</v>
      </c>
      <c r="H39" s="33" t="s">
        <v>54</v>
      </c>
      <c r="I39" s="33" t="s">
        <v>55</v>
      </c>
      <c r="J39" s="33" t="s">
        <v>56</v>
      </c>
      <c r="K39" s="33" t="s">
        <v>57</v>
      </c>
      <c r="L39" s="33" t="s">
        <v>58</v>
      </c>
      <c r="M39" s="34" t="s">
        <v>59</v>
      </c>
    </row>
    <row r="40" spans="2:13" s="54" customFormat="1" ht="124.95" customHeight="1" x14ac:dyDescent="0.25">
      <c r="B40" s="45" t="str">
        <f>CONCATENATE("3.",Prüfkriterien_3[[#This Row],[Spalte2]])</f>
        <v>3.1</v>
      </c>
      <c r="C40" s="46">
        <f>ROW()-ROW(Prüfkriterien_3[[#Headers],[Spalte3]])</f>
        <v>1</v>
      </c>
      <c r="D40" s="46">
        <f>(Prüfkriterien_3[[#This Row],[Spalte2]]+30)/10</f>
        <v>3.1</v>
      </c>
      <c r="E40" s="31" t="s">
        <v>158</v>
      </c>
      <c r="F40" s="90" t="s">
        <v>159</v>
      </c>
      <c r="G40" s="91" t="s">
        <v>160</v>
      </c>
      <c r="H40" s="33"/>
      <c r="I40" s="33"/>
      <c r="J40" s="33"/>
      <c r="K40" s="33"/>
      <c r="L40" s="33"/>
      <c r="M40" s="34"/>
    </row>
    <row r="41" spans="2:13" s="54" customFormat="1" ht="82.95" customHeight="1" x14ac:dyDescent="0.25">
      <c r="B41" s="57" t="str">
        <f>CONCATENATE("3.",Prüfkriterien_3[[#This Row],[Spalte2]])</f>
        <v>3.2</v>
      </c>
      <c r="C41" s="58">
        <f>ROW()-ROW(Prüfkriterien_3[[#Headers],[Spalte3]])</f>
        <v>2</v>
      </c>
      <c r="D41" s="58">
        <f>(Prüfkriterien_3[[#This Row],[Spalte2]]+30)/10</f>
        <v>3.2</v>
      </c>
      <c r="E41" s="31" t="s">
        <v>161</v>
      </c>
      <c r="F41" s="32" t="s">
        <v>162</v>
      </c>
      <c r="G41" s="32" t="s">
        <v>163</v>
      </c>
      <c r="H41" s="33"/>
      <c r="I41" s="33"/>
      <c r="J41" s="33"/>
      <c r="K41" s="33"/>
      <c r="L41" s="61"/>
      <c r="M41" s="62"/>
    </row>
    <row r="42" spans="2:13" s="54" customFormat="1" ht="42" customHeight="1" x14ac:dyDescent="0.25">
      <c r="B42" s="88" t="str">
        <f>CONCATENATE("3.",Prüfkriterien_3[[#This Row],[Spalte2]])</f>
        <v>3.3</v>
      </c>
      <c r="C42" s="70">
        <f>ROW()-ROW(Prüfkriterien_3[[#Headers],[Spalte3]])</f>
        <v>3</v>
      </c>
      <c r="D42" s="70">
        <f>(Prüfkriterien_3[[#This Row],[Spalte2]]+30)/10</f>
        <v>3.3</v>
      </c>
      <c r="E42" s="31" t="s">
        <v>161</v>
      </c>
      <c r="F42" s="92" t="s">
        <v>164</v>
      </c>
      <c r="G42" s="32" t="s">
        <v>165</v>
      </c>
      <c r="H42" s="33"/>
      <c r="I42" s="33"/>
      <c r="J42" s="33"/>
      <c r="K42" s="33"/>
      <c r="L42" s="89"/>
      <c r="M42" s="72"/>
    </row>
    <row r="43" spans="2:13" s="54" customFormat="1" ht="135" customHeight="1" x14ac:dyDescent="0.25">
      <c r="B43" s="88" t="str">
        <f>CONCATENATE("3.",Prüfkriterien_3[[#This Row],[Spalte2]])</f>
        <v>3.4</v>
      </c>
      <c r="C43" s="70">
        <f>ROW()-ROW(Prüfkriterien_3[[#Headers],[Spalte3]])</f>
        <v>4</v>
      </c>
      <c r="D43" s="70">
        <f>(Prüfkriterien_3[[#This Row],[Spalte2]]+30)/10</f>
        <v>3.4</v>
      </c>
      <c r="E43" s="31" t="s">
        <v>166</v>
      </c>
      <c r="F43" s="93" t="s">
        <v>167</v>
      </c>
      <c r="G43" s="94" t="s">
        <v>168</v>
      </c>
      <c r="H43" s="33"/>
      <c r="I43" s="33"/>
      <c r="J43" s="33"/>
      <c r="K43" s="33"/>
      <c r="L43" s="89"/>
      <c r="M43" s="72"/>
    </row>
    <row r="44" spans="2:13" s="54" customFormat="1" ht="112.95" customHeight="1" x14ac:dyDescent="0.25">
      <c r="B44" s="88" t="str">
        <f>CONCATENATE("3.",Prüfkriterien_3[[#This Row],[Spalte2]])</f>
        <v>3.5</v>
      </c>
      <c r="C44" s="70">
        <f>ROW()-ROW(Prüfkriterien_3[[#Headers],[Spalte3]])</f>
        <v>5</v>
      </c>
      <c r="D44" s="70">
        <f>(Prüfkriterien_3[[#This Row],[Spalte2]]+30)/10</f>
        <v>3.5</v>
      </c>
      <c r="E44" s="31" t="s">
        <v>169</v>
      </c>
      <c r="F44" s="93" t="s">
        <v>170</v>
      </c>
      <c r="G44" s="32" t="s">
        <v>171</v>
      </c>
      <c r="H44" s="33"/>
      <c r="I44" s="33"/>
      <c r="J44" s="33"/>
      <c r="K44" s="33"/>
      <c r="L44" s="89"/>
      <c r="M44" s="72"/>
    </row>
    <row r="45" spans="2:13" s="54" customFormat="1" ht="90" customHeight="1" x14ac:dyDescent="0.25">
      <c r="B45" s="57" t="str">
        <f>CONCATENATE("3.",Prüfkriterien_3[[#This Row],[Spalte2]])</f>
        <v>3.6</v>
      </c>
      <c r="C45" s="58">
        <f>ROW()-ROW(Prüfkriterien_3[[#Headers],[Spalte3]])</f>
        <v>6</v>
      </c>
      <c r="D45" s="58">
        <f>(Prüfkriterien_3[[#This Row],[Spalte2]]+30)/10</f>
        <v>3.6</v>
      </c>
      <c r="E45" s="31" t="s">
        <v>172</v>
      </c>
      <c r="F45" s="93" t="s">
        <v>173</v>
      </c>
      <c r="G45" s="32" t="s">
        <v>174</v>
      </c>
      <c r="H45" s="33"/>
      <c r="I45" s="33"/>
      <c r="J45" s="33"/>
      <c r="K45" s="33"/>
      <c r="L45" s="61"/>
      <c r="M45" s="62"/>
    </row>
    <row r="46" spans="2:13" s="54" customFormat="1" ht="78" customHeight="1" x14ac:dyDescent="0.25">
      <c r="B46" s="57" t="str">
        <f>CONCATENATE("3.",Prüfkriterien_3[[#This Row],[Spalte2]])</f>
        <v>3.7</v>
      </c>
      <c r="C46" s="58">
        <f>ROW()-ROW(Prüfkriterien_3[[#Headers],[Spalte3]])</f>
        <v>7</v>
      </c>
      <c r="D46" s="58">
        <f>(Prüfkriterien_3[[#This Row],[Spalte2]]+30)/10</f>
        <v>3.7</v>
      </c>
      <c r="E46" s="31" t="s">
        <v>175</v>
      </c>
      <c r="F46" s="32" t="s">
        <v>176</v>
      </c>
      <c r="G46" s="32" t="s">
        <v>177</v>
      </c>
      <c r="H46" s="33"/>
      <c r="I46" s="33"/>
      <c r="J46" s="33"/>
      <c r="K46" s="33"/>
      <c r="L46" s="61"/>
      <c r="M46" s="62"/>
    </row>
    <row r="47" spans="2:13" s="54" customFormat="1" ht="133.19999999999999" customHeight="1" x14ac:dyDescent="0.25">
      <c r="B47" s="57" t="str">
        <f>CONCATENATE("3.",Prüfkriterien_3[[#This Row],[Spalte2]])</f>
        <v>3.8</v>
      </c>
      <c r="C47" s="58">
        <f>ROW()-ROW(Prüfkriterien_3[[#Headers],[Spalte3]])</f>
        <v>8</v>
      </c>
      <c r="D47" s="58">
        <f>(Prüfkriterien_3[[#This Row],[Spalte2]]+30)/10</f>
        <v>3.8</v>
      </c>
      <c r="E47" s="31" t="s">
        <v>178</v>
      </c>
      <c r="F47" s="32" t="s">
        <v>179</v>
      </c>
      <c r="G47" s="32" t="s">
        <v>180</v>
      </c>
      <c r="H47" s="33"/>
      <c r="I47" s="33"/>
      <c r="J47" s="33"/>
      <c r="K47" s="33"/>
      <c r="L47" s="61"/>
      <c r="M47" s="62"/>
    </row>
    <row r="48" spans="2:13" x14ac:dyDescent="0.25">
      <c r="B48" s="141" t="s">
        <v>181</v>
      </c>
      <c r="C48" s="142"/>
      <c r="D48" s="142"/>
      <c r="E48" s="142"/>
      <c r="F48" s="142"/>
      <c r="G48" s="142"/>
      <c r="H48" s="142"/>
      <c r="I48" s="142"/>
      <c r="J48" s="142"/>
      <c r="K48" s="142"/>
      <c r="L48" s="142"/>
      <c r="M48" s="143"/>
    </row>
    <row r="49" spans="2:13" s="48" customFormat="1" ht="12.75" hidden="1" x14ac:dyDescent="0.2">
      <c r="B49" s="45" t="s">
        <v>46</v>
      </c>
      <c r="C49" s="46" t="s">
        <v>47</v>
      </c>
      <c r="D49" s="46" t="s">
        <v>48</v>
      </c>
      <c r="E49" s="31" t="s">
        <v>49</v>
      </c>
      <c r="F49" s="32" t="s">
        <v>50</v>
      </c>
      <c r="G49" s="32" t="s">
        <v>53</v>
      </c>
      <c r="H49" s="33" t="s">
        <v>54</v>
      </c>
      <c r="I49" s="33" t="s">
        <v>55</v>
      </c>
      <c r="J49" s="33" t="s">
        <v>56</v>
      </c>
      <c r="K49" s="33" t="s">
        <v>57</v>
      </c>
      <c r="L49" s="33" t="s">
        <v>58</v>
      </c>
      <c r="M49" s="34" t="s">
        <v>59</v>
      </c>
    </row>
    <row r="50" spans="2:13" s="48" customFormat="1" ht="106.95" customHeight="1" x14ac:dyDescent="0.25">
      <c r="B50" s="88" t="str">
        <f>CONCATENATE("4.",Prüfkriterien_4[[#This Row],[Spalte2]])</f>
        <v>4.1</v>
      </c>
      <c r="C50" s="70">
        <f>ROW()-ROW(Prüfkriterien_4[[#Headers],[Spalte3]])</f>
        <v>1</v>
      </c>
      <c r="D50" s="70">
        <f>(Prüfkriterien_4[Spalte2]+40)/10</f>
        <v>4.0999999999999996</v>
      </c>
      <c r="E50" s="31" t="s">
        <v>182</v>
      </c>
      <c r="F50" s="32" t="s">
        <v>183</v>
      </c>
      <c r="G50" s="32" t="s">
        <v>184</v>
      </c>
      <c r="H50" s="33"/>
      <c r="I50" s="33" t="s">
        <v>43</v>
      </c>
      <c r="J50" s="33" t="s">
        <v>43</v>
      </c>
      <c r="K50" s="33"/>
      <c r="L50" s="33"/>
      <c r="M50" s="72"/>
    </row>
    <row r="51" spans="2:13" s="48" customFormat="1" ht="85.95" customHeight="1" x14ac:dyDescent="0.25">
      <c r="B51" s="88" t="str">
        <f>CONCATENATE("4.",Prüfkriterien_4[[#This Row],[Spalte2]])</f>
        <v>4.2</v>
      </c>
      <c r="C51" s="70">
        <f>ROW()-ROW(Prüfkriterien_4[[#Headers],[Spalte3]])</f>
        <v>2</v>
      </c>
      <c r="D51" s="70">
        <f>(Prüfkriterien_4[Spalte2]+40)/10</f>
        <v>4.2</v>
      </c>
      <c r="E51" s="95" t="s">
        <v>185</v>
      </c>
      <c r="F51" s="90" t="s">
        <v>186</v>
      </c>
      <c r="G51" s="90" t="s">
        <v>187</v>
      </c>
      <c r="H51" s="96"/>
      <c r="I51" s="96"/>
      <c r="J51" s="96"/>
      <c r="K51" s="96"/>
      <c r="L51" s="96"/>
      <c r="M51" s="72"/>
    </row>
    <row r="52" spans="2:13" s="48" customFormat="1" ht="150" customHeight="1" x14ac:dyDescent="0.25">
      <c r="B52" s="88" t="str">
        <f>CONCATENATE("4.",Prüfkriterien_4[[#This Row],[Spalte2]])</f>
        <v>4.3</v>
      </c>
      <c r="C52" s="70">
        <f>ROW()-ROW(Prüfkriterien_4[[#Headers],[Spalte3]])</f>
        <v>3</v>
      </c>
      <c r="D52" s="70">
        <f>(Prüfkriterien_4[Spalte2]+40)/10</f>
        <v>4.3</v>
      </c>
      <c r="E52" s="31" t="s">
        <v>188</v>
      </c>
      <c r="F52" s="32" t="s">
        <v>189</v>
      </c>
      <c r="G52" s="32" t="s">
        <v>190</v>
      </c>
      <c r="H52" s="33"/>
      <c r="I52" s="33"/>
      <c r="J52" s="33"/>
      <c r="K52" s="33"/>
      <c r="L52" s="33"/>
      <c r="M52" s="72"/>
    </row>
    <row r="53" spans="2:13" s="48" customFormat="1" ht="135.6" customHeight="1" x14ac:dyDescent="0.25">
      <c r="B53" s="88" t="str">
        <f>CONCATENATE("4.",Prüfkriterien_4[[#This Row],[Spalte2]])</f>
        <v>4.4</v>
      </c>
      <c r="C53" s="70">
        <f>ROW()-ROW(Prüfkriterien_4[[#Headers],[Spalte3]])</f>
        <v>4</v>
      </c>
      <c r="D53" s="70">
        <f>(Prüfkriterien_4[Spalte2]+40)/10</f>
        <v>4.4000000000000004</v>
      </c>
      <c r="E53" s="31" t="s">
        <v>191</v>
      </c>
      <c r="F53" s="32" t="s">
        <v>192</v>
      </c>
      <c r="G53" s="32" t="s">
        <v>193</v>
      </c>
      <c r="H53" s="33"/>
      <c r="I53" s="33"/>
      <c r="J53" s="33"/>
      <c r="K53" s="33"/>
      <c r="L53" s="33"/>
      <c r="M53" s="72"/>
    </row>
    <row r="54" spans="2:13" s="48" customFormat="1" ht="109.2" customHeight="1" x14ac:dyDescent="0.25">
      <c r="B54" s="88" t="str">
        <f>CONCATENATE("4.",Prüfkriterien_4[[#This Row],[Spalte2]])</f>
        <v>4.5</v>
      </c>
      <c r="C54" s="70">
        <f>ROW()-ROW(Prüfkriterien_4[[#Headers],[Spalte3]])</f>
        <v>5</v>
      </c>
      <c r="D54" s="70">
        <f>(Prüfkriterien_4[Spalte2]+40)/10</f>
        <v>4.5</v>
      </c>
      <c r="E54" s="31" t="s">
        <v>191</v>
      </c>
      <c r="F54" s="32" t="s">
        <v>194</v>
      </c>
      <c r="G54" s="32" t="s">
        <v>195</v>
      </c>
      <c r="H54" s="33"/>
      <c r="I54" s="33"/>
      <c r="J54" s="33"/>
      <c r="K54" s="33"/>
      <c r="L54" s="33"/>
      <c r="M54" s="72"/>
    </row>
    <row r="55" spans="2:13" s="48" customFormat="1" ht="96" customHeight="1" x14ac:dyDescent="0.25">
      <c r="B55" s="88" t="str">
        <f>CONCATENATE("4.",Prüfkriterien_4[[#This Row],[Spalte2]])</f>
        <v>4.6</v>
      </c>
      <c r="C55" s="70">
        <f>ROW()-ROW(Prüfkriterien_4[[#Headers],[Spalte3]])</f>
        <v>6</v>
      </c>
      <c r="D55" s="70">
        <f>(Prüfkriterien_4[Spalte2]+40)/10</f>
        <v>4.5999999999999996</v>
      </c>
      <c r="E55" s="31" t="s">
        <v>196</v>
      </c>
      <c r="F55" s="32" t="s">
        <v>197</v>
      </c>
      <c r="G55" s="32" t="s">
        <v>198</v>
      </c>
      <c r="H55" s="33"/>
      <c r="I55" s="33"/>
      <c r="J55" s="33"/>
      <c r="K55" s="33"/>
      <c r="L55" s="33"/>
      <c r="M55" s="72"/>
    </row>
    <row r="56" spans="2:13" s="48" customFormat="1" ht="94.2" customHeight="1" x14ac:dyDescent="0.25">
      <c r="B56" s="88" t="str">
        <f>CONCATENATE("4.",Prüfkriterien_4[[#This Row],[Spalte2]])</f>
        <v>4.7</v>
      </c>
      <c r="C56" s="70">
        <f>ROW()-ROW(Prüfkriterien_4[[#Headers],[Spalte3]])</f>
        <v>7</v>
      </c>
      <c r="D56" s="70">
        <f>(Prüfkriterien_4[Spalte2]+40)/10</f>
        <v>4.7</v>
      </c>
      <c r="E56" s="31" t="s">
        <v>199</v>
      </c>
      <c r="F56" s="32" t="s">
        <v>200</v>
      </c>
      <c r="G56" s="32" t="s">
        <v>201</v>
      </c>
      <c r="H56" s="33"/>
      <c r="I56" s="33" t="s">
        <v>43</v>
      </c>
      <c r="J56" s="33" t="s">
        <v>43</v>
      </c>
      <c r="K56" s="33"/>
      <c r="L56" s="33"/>
      <c r="M56" s="72"/>
    </row>
    <row r="57" spans="2:13" s="48" customFormat="1" ht="150" customHeight="1" x14ac:dyDescent="0.25">
      <c r="B57" s="88" t="str">
        <f>CONCATENATE("4.",Prüfkriterien_4[[#This Row],[Spalte2]])</f>
        <v>4.8</v>
      </c>
      <c r="C57" s="70">
        <f>ROW()-ROW(Prüfkriterien_4[[#Headers],[Spalte3]])</f>
        <v>8</v>
      </c>
      <c r="D57" s="70">
        <f>(Prüfkriterien_4[Spalte2]+40)/10</f>
        <v>4.8</v>
      </c>
      <c r="E57" s="31" t="s">
        <v>199</v>
      </c>
      <c r="F57" s="32" t="s">
        <v>202</v>
      </c>
      <c r="G57" s="32" t="s">
        <v>203</v>
      </c>
      <c r="H57" s="33"/>
      <c r="I57" s="33"/>
      <c r="J57" s="33"/>
      <c r="K57" s="33"/>
      <c r="L57" s="33"/>
      <c r="M57" s="72"/>
    </row>
    <row r="58" spans="2:13" s="48" customFormat="1" ht="68.400000000000006" customHeight="1" x14ac:dyDescent="0.25">
      <c r="B58" s="88" t="str">
        <f>CONCATENATE("4.",Prüfkriterien_4[[#This Row],[Spalte2]])</f>
        <v>4.9</v>
      </c>
      <c r="C58" s="70">
        <f>ROW()-ROW(Prüfkriterien_4[[#Headers],[Spalte3]])</f>
        <v>9</v>
      </c>
      <c r="D58" s="70">
        <f>(Prüfkriterien_4[Spalte2]+40)/10</f>
        <v>4.9000000000000004</v>
      </c>
      <c r="E58" s="31" t="s">
        <v>199</v>
      </c>
      <c r="F58" s="32" t="s">
        <v>204</v>
      </c>
      <c r="G58" s="32" t="s">
        <v>205</v>
      </c>
      <c r="H58" s="33"/>
      <c r="I58" s="33" t="s">
        <v>43</v>
      </c>
      <c r="J58" s="33" t="s">
        <v>43</v>
      </c>
      <c r="K58" s="33"/>
      <c r="L58" s="33"/>
      <c r="M58" s="72"/>
    </row>
    <row r="59" spans="2:13" s="48" customFormat="1" ht="82.95" customHeight="1" x14ac:dyDescent="0.25">
      <c r="B59" s="88" t="str">
        <f>CONCATENATE("4.",Prüfkriterien_4[[#This Row],[Spalte2]])</f>
        <v>4.10</v>
      </c>
      <c r="C59" s="70">
        <f>ROW()-ROW(Prüfkriterien_4[[#Headers],[Spalte3]])</f>
        <v>10</v>
      </c>
      <c r="D59" s="70">
        <f>(Prüfkriterien_4[Spalte2]+40)/10</f>
        <v>5</v>
      </c>
      <c r="E59" s="31" t="s">
        <v>199</v>
      </c>
      <c r="F59" s="32" t="s">
        <v>206</v>
      </c>
      <c r="G59" s="32" t="s">
        <v>207</v>
      </c>
      <c r="H59" s="33"/>
      <c r="I59" s="33"/>
      <c r="J59" s="33"/>
      <c r="K59" s="33"/>
      <c r="L59" s="33"/>
      <c r="M59" s="72"/>
    </row>
    <row r="60" spans="2:13" s="48" customFormat="1" ht="69.599999999999994" customHeight="1" x14ac:dyDescent="0.25">
      <c r="B60" s="88" t="str">
        <f>CONCATENATE("4.",Prüfkriterien_4[[#This Row],[Spalte2]])</f>
        <v>4.11</v>
      </c>
      <c r="C60" s="70">
        <f>ROW()-ROW(Prüfkriterien_4[[#Headers],[Spalte3]])</f>
        <v>11</v>
      </c>
      <c r="D60" s="70">
        <f>(Prüfkriterien_4[Spalte2]+40)/10</f>
        <v>5.0999999999999996</v>
      </c>
      <c r="E60" s="31" t="s">
        <v>199</v>
      </c>
      <c r="F60" s="32" t="s">
        <v>208</v>
      </c>
      <c r="G60" s="32" t="s">
        <v>209</v>
      </c>
      <c r="H60" s="33"/>
      <c r="I60" s="33"/>
      <c r="J60" s="33"/>
      <c r="K60" s="33"/>
      <c r="L60" s="33"/>
      <c r="M60" s="72"/>
    </row>
    <row r="61" spans="2:13" s="48" customFormat="1" ht="164.4" customHeight="1" x14ac:dyDescent="0.25">
      <c r="B61" s="88" t="str">
        <f>CONCATENATE("4.",Prüfkriterien_4[[#This Row],[Spalte2]])</f>
        <v>4.12</v>
      </c>
      <c r="C61" s="70">
        <f>ROW()-ROW(Prüfkriterien_4[[#Headers],[Spalte3]])</f>
        <v>12</v>
      </c>
      <c r="D61" s="70">
        <f>(Prüfkriterien_4[Spalte2]+40)/10</f>
        <v>5.2</v>
      </c>
      <c r="E61" s="31" t="s">
        <v>210</v>
      </c>
      <c r="F61" s="32" t="s">
        <v>211</v>
      </c>
      <c r="G61" s="32" t="s">
        <v>212</v>
      </c>
      <c r="H61" s="33"/>
      <c r="I61" s="33"/>
      <c r="J61" s="33"/>
      <c r="K61" s="33"/>
      <c r="L61" s="33"/>
      <c r="M61" s="72"/>
    </row>
    <row r="62" spans="2:13" s="48" customFormat="1" ht="108" customHeight="1" x14ac:dyDescent="0.25">
      <c r="B62" s="88" t="str">
        <f>CONCATENATE("4.",Prüfkriterien_4[[#This Row],[Spalte2]])</f>
        <v>4.13</v>
      </c>
      <c r="C62" s="70">
        <f>ROW()-ROW(Prüfkriterien_4[[#Headers],[Spalte3]])</f>
        <v>13</v>
      </c>
      <c r="D62" s="70">
        <f>(Prüfkriterien_4[Spalte2]+40)/10</f>
        <v>5.3</v>
      </c>
      <c r="E62" s="31" t="s">
        <v>210</v>
      </c>
      <c r="F62" s="32" t="s">
        <v>213</v>
      </c>
      <c r="G62" s="32" t="s">
        <v>214</v>
      </c>
      <c r="H62" s="33"/>
      <c r="I62" s="33"/>
      <c r="J62" s="33"/>
      <c r="K62" s="33"/>
      <c r="L62" s="33"/>
      <c r="M62" s="72"/>
    </row>
    <row r="63" spans="2:13" s="48" customFormat="1" ht="242.4" customHeight="1" x14ac:dyDescent="0.25">
      <c r="B63" s="88" t="str">
        <f>CONCATENATE("4.",Prüfkriterien_4[[#This Row],[Spalte2]])</f>
        <v>4.14</v>
      </c>
      <c r="C63" s="70">
        <f>ROW()-ROW(Prüfkriterien_4[[#Headers],[Spalte3]])</f>
        <v>14</v>
      </c>
      <c r="D63" s="70">
        <f>(Prüfkriterien_4[Spalte2]+40)/10</f>
        <v>5.4</v>
      </c>
      <c r="E63" s="31" t="s">
        <v>215</v>
      </c>
      <c r="F63" s="32" t="s">
        <v>216</v>
      </c>
      <c r="G63" s="32" t="s">
        <v>217</v>
      </c>
      <c r="H63" s="33"/>
      <c r="I63" s="33"/>
      <c r="J63" s="33"/>
      <c r="K63" s="33"/>
      <c r="L63" s="33"/>
      <c r="M63" s="72"/>
    </row>
    <row r="64" spans="2:13" s="48" customFormat="1" ht="82.95" customHeight="1" x14ac:dyDescent="0.25">
      <c r="B64" s="45" t="str">
        <f>CONCATENATE("4.",Prüfkriterien_4[[#This Row],[Spalte2]])</f>
        <v>4.15</v>
      </c>
      <c r="C64" s="46">
        <f>ROW()-ROW(Prüfkriterien_4[[#Headers],[Spalte3]])</f>
        <v>15</v>
      </c>
      <c r="D64" s="46">
        <f>(Prüfkriterien_4[Spalte2]+40)/10</f>
        <v>5.5</v>
      </c>
      <c r="E64" s="31" t="s">
        <v>218</v>
      </c>
      <c r="F64" s="97" t="s">
        <v>219</v>
      </c>
      <c r="G64" s="32" t="s">
        <v>220</v>
      </c>
      <c r="H64" s="33"/>
      <c r="I64" s="33" t="s">
        <v>43</v>
      </c>
      <c r="J64" s="33" t="s">
        <v>43</v>
      </c>
      <c r="K64" s="33"/>
      <c r="L64" s="33"/>
      <c r="M64" s="34"/>
    </row>
    <row r="65" spans="2:13" s="48" customFormat="1" ht="55.2" customHeight="1" x14ac:dyDescent="0.25">
      <c r="B65" s="57" t="str">
        <f>CONCATENATE("4.",Prüfkriterien_4[[#This Row],[Spalte2]])</f>
        <v>4.16</v>
      </c>
      <c r="C65" s="58">
        <f>ROW()-ROW(Prüfkriterien_4[[#Headers],[Spalte3]])</f>
        <v>16</v>
      </c>
      <c r="D65" s="58">
        <f>(Prüfkriterien_4[Spalte2]+40)/10</f>
        <v>5.6</v>
      </c>
      <c r="E65" s="31" t="s">
        <v>218</v>
      </c>
      <c r="F65" s="90" t="s">
        <v>221</v>
      </c>
      <c r="G65" s="32" t="s">
        <v>222</v>
      </c>
      <c r="H65" s="33"/>
      <c r="I65" s="33"/>
      <c r="J65" s="33"/>
      <c r="K65" s="33"/>
      <c r="L65" s="33"/>
      <c r="M65" s="62"/>
    </row>
    <row r="66" spans="2:13" s="48" customFormat="1" ht="205.95" customHeight="1" x14ac:dyDescent="0.25">
      <c r="B66" s="57" t="str">
        <f>CONCATENATE("4.",Prüfkriterien_4[[#This Row],[Spalte2]])</f>
        <v>4.17</v>
      </c>
      <c r="C66" s="58">
        <f>ROW()-ROW(Prüfkriterien_4[[#Headers],[Spalte3]])</f>
        <v>17</v>
      </c>
      <c r="D66" s="58">
        <f>(Prüfkriterien_4[Spalte2]+40)/10</f>
        <v>5.7</v>
      </c>
      <c r="E66" s="31" t="s">
        <v>218</v>
      </c>
      <c r="F66" s="90" t="s">
        <v>223</v>
      </c>
      <c r="G66" s="32" t="s">
        <v>224</v>
      </c>
      <c r="H66" s="33"/>
      <c r="I66" s="33"/>
      <c r="J66" s="33"/>
      <c r="K66" s="33"/>
      <c r="L66" s="33"/>
      <c r="M66" s="62"/>
    </row>
    <row r="67" spans="2:13" s="48" customFormat="1" ht="179.4" customHeight="1" x14ac:dyDescent="0.25">
      <c r="B67" s="57" t="str">
        <f>CONCATENATE("4.",Prüfkriterien_4[[#This Row],[Spalte2]])</f>
        <v>4.18</v>
      </c>
      <c r="C67" s="58">
        <f>ROW()-ROW(Prüfkriterien_4[[#Headers],[Spalte3]])</f>
        <v>18</v>
      </c>
      <c r="D67" s="58">
        <f>(Prüfkriterien_4[Spalte2]+40)/10</f>
        <v>5.8</v>
      </c>
      <c r="E67" s="31" t="s">
        <v>218</v>
      </c>
      <c r="F67" s="90" t="s">
        <v>225</v>
      </c>
      <c r="G67" s="32" t="s">
        <v>226</v>
      </c>
      <c r="H67" s="33"/>
      <c r="I67" s="33"/>
      <c r="J67" s="33"/>
      <c r="K67" s="33"/>
      <c r="L67" s="33"/>
      <c r="M67" s="62"/>
    </row>
    <row r="68" spans="2:13" s="48" customFormat="1" ht="180" customHeight="1" x14ac:dyDescent="0.25">
      <c r="B68" s="57" t="str">
        <f>CONCATENATE("4.",Prüfkriterien_4[[#This Row],[Spalte2]])</f>
        <v>4.19</v>
      </c>
      <c r="C68" s="58">
        <f>ROW()-ROW(Prüfkriterien_4[[#Headers],[Spalte3]])</f>
        <v>19</v>
      </c>
      <c r="D68" s="58">
        <f>(Prüfkriterien_4[Spalte2]+40)/10</f>
        <v>5.9</v>
      </c>
      <c r="E68" s="31" t="s">
        <v>218</v>
      </c>
      <c r="F68" s="32" t="s">
        <v>227</v>
      </c>
      <c r="G68" s="32" t="s">
        <v>228</v>
      </c>
      <c r="H68" s="33"/>
      <c r="I68" s="33"/>
      <c r="J68" s="33"/>
      <c r="K68" s="33"/>
      <c r="L68" s="33"/>
      <c r="M68" s="62"/>
    </row>
    <row r="69" spans="2:13" x14ac:dyDescent="0.25">
      <c r="B69" s="141" t="s">
        <v>229</v>
      </c>
      <c r="C69" s="142"/>
      <c r="D69" s="142"/>
      <c r="E69" s="142"/>
      <c r="F69" s="142"/>
      <c r="G69" s="142"/>
      <c r="H69" s="142"/>
      <c r="I69" s="142"/>
      <c r="J69" s="142"/>
      <c r="K69" s="142"/>
      <c r="L69" s="142"/>
      <c r="M69" s="143"/>
    </row>
    <row r="70" spans="2:13" s="48" customFormat="1" ht="12.75" hidden="1" x14ac:dyDescent="0.2">
      <c r="B70" s="45" t="s">
        <v>46</v>
      </c>
      <c r="C70" s="46" t="s">
        <v>47</v>
      </c>
      <c r="D70" s="46" t="s">
        <v>48</v>
      </c>
      <c r="E70" s="31" t="s">
        <v>49</v>
      </c>
      <c r="F70" s="32" t="s">
        <v>50</v>
      </c>
      <c r="G70" s="32" t="s">
        <v>53</v>
      </c>
      <c r="H70" s="33" t="s">
        <v>54</v>
      </c>
      <c r="I70" s="33" t="s">
        <v>55</v>
      </c>
      <c r="J70" s="33" t="s">
        <v>56</v>
      </c>
      <c r="K70" s="33" t="s">
        <v>57</v>
      </c>
      <c r="L70" s="33" t="s">
        <v>58</v>
      </c>
      <c r="M70" s="34" t="s">
        <v>59</v>
      </c>
    </row>
    <row r="71" spans="2:13" s="48" customFormat="1" ht="150" customHeight="1" x14ac:dyDescent="0.25">
      <c r="B71" s="45" t="str">
        <f>CONCATENATE("5.",Prüfkriterien_5[[#This Row],[Spalte2]])</f>
        <v>5.1</v>
      </c>
      <c r="C71" s="46">
        <f>ROW()-ROW(Prüfkriterien_5[[#Headers],[Spalte3]])</f>
        <v>1</v>
      </c>
      <c r="D71" s="46">
        <f>(Prüfkriterien_5[Spalte2]+50)/10</f>
        <v>5.0999999999999996</v>
      </c>
      <c r="E71" s="31" t="s">
        <v>230</v>
      </c>
      <c r="F71" s="32" t="s">
        <v>231</v>
      </c>
      <c r="G71" s="32" t="s">
        <v>232</v>
      </c>
      <c r="H71" s="33"/>
      <c r="I71" s="33" t="s">
        <v>43</v>
      </c>
      <c r="J71" s="33" t="s">
        <v>43</v>
      </c>
      <c r="K71" s="33"/>
      <c r="L71" s="33"/>
      <c r="M71" s="34"/>
    </row>
    <row r="72" spans="2:13" s="48" customFormat="1" ht="187.95" customHeight="1" x14ac:dyDescent="0.25">
      <c r="B72" s="57" t="str">
        <f>CONCATENATE("5.",Prüfkriterien_5[[#This Row],[Spalte2]])</f>
        <v>5.2</v>
      </c>
      <c r="C72" s="58">
        <f>ROW()-ROW(Prüfkriterien_5[[#Headers],[Spalte3]])</f>
        <v>2</v>
      </c>
      <c r="D72" s="58">
        <f>(Prüfkriterien_5[Spalte2]+50)/10</f>
        <v>5.2</v>
      </c>
      <c r="E72" s="31" t="s">
        <v>233</v>
      </c>
      <c r="F72" s="32" t="s">
        <v>234</v>
      </c>
      <c r="G72" s="32" t="s">
        <v>235</v>
      </c>
      <c r="H72" s="33"/>
      <c r="I72" s="33"/>
      <c r="J72" s="33"/>
      <c r="K72" s="33"/>
      <c r="L72" s="61"/>
      <c r="M72" s="62"/>
    </row>
    <row r="73" spans="2:13" s="48" customFormat="1" ht="149.4" customHeight="1" x14ac:dyDescent="0.25">
      <c r="B73" s="45" t="str">
        <f>CONCATENATE("5.",Prüfkriterien_5[[#This Row],[Spalte2]])</f>
        <v>5.3</v>
      </c>
      <c r="C73" s="46">
        <f>ROW()-ROW(Prüfkriterien_5[[#Headers],[Spalte3]])</f>
        <v>3</v>
      </c>
      <c r="D73" s="46">
        <f>(Prüfkriterien_5[Spalte2]+50)/10</f>
        <v>5.3</v>
      </c>
      <c r="E73" s="31" t="s">
        <v>233</v>
      </c>
      <c r="F73" s="32" t="s">
        <v>236</v>
      </c>
      <c r="G73" s="32" t="s">
        <v>237</v>
      </c>
      <c r="H73" s="33"/>
      <c r="I73" s="33"/>
      <c r="J73" s="33"/>
      <c r="K73" s="33"/>
      <c r="L73" s="33"/>
      <c r="M73" s="34"/>
    </row>
    <row r="74" spans="2:13" s="48" customFormat="1" ht="148.94999999999999" customHeight="1" x14ac:dyDescent="0.25">
      <c r="B74" s="45" t="str">
        <f>CONCATENATE("5.",Prüfkriterien_5[[#This Row],[Spalte2]])</f>
        <v>5.4</v>
      </c>
      <c r="C74" s="46">
        <f>ROW()-ROW(Prüfkriterien_5[[#Headers],[Spalte3]])</f>
        <v>4</v>
      </c>
      <c r="D74" s="46">
        <f>(Prüfkriterien_5[Spalte2]+50)/10</f>
        <v>5.4</v>
      </c>
      <c r="E74" s="31" t="s">
        <v>233</v>
      </c>
      <c r="F74" s="32" t="s">
        <v>238</v>
      </c>
      <c r="G74" s="32" t="s">
        <v>239</v>
      </c>
      <c r="H74" s="33"/>
      <c r="I74" s="33"/>
      <c r="J74" s="33"/>
      <c r="K74" s="33"/>
      <c r="L74" s="33"/>
      <c r="M74" s="34"/>
    </row>
    <row r="75" spans="2:13" s="48" customFormat="1" ht="189.6" customHeight="1" x14ac:dyDescent="0.25">
      <c r="B75" s="88" t="str">
        <f>CONCATENATE("5.",Prüfkriterien_5[[#This Row],[Spalte2]])</f>
        <v>5.5</v>
      </c>
      <c r="C75" s="70">
        <f>ROW()-ROW(Prüfkriterien_5[[#Headers],[Spalte3]])</f>
        <v>5</v>
      </c>
      <c r="D75" s="70">
        <f>(Prüfkriterien_5[Spalte2]+50)/10</f>
        <v>5.5</v>
      </c>
      <c r="E75" s="31" t="s">
        <v>240</v>
      </c>
      <c r="F75" s="32" t="s">
        <v>241</v>
      </c>
      <c r="G75" s="98" t="s">
        <v>242</v>
      </c>
      <c r="H75" s="33"/>
      <c r="I75" s="33"/>
      <c r="J75" s="33"/>
      <c r="K75" s="33"/>
      <c r="L75" s="89"/>
      <c r="M75" s="72"/>
    </row>
    <row r="76" spans="2:13" s="48" customFormat="1" ht="143.4" customHeight="1" x14ac:dyDescent="0.25">
      <c r="B76" s="57" t="str">
        <f>CONCATENATE("5.",Prüfkriterien_5[[#This Row],[Spalte2]])</f>
        <v>5.6</v>
      </c>
      <c r="C76" s="58">
        <f>ROW()-ROW(Prüfkriterien_5[[#Headers],[Spalte3]])</f>
        <v>6</v>
      </c>
      <c r="D76" s="58">
        <f>(Prüfkriterien_5[Spalte2]+50)/10</f>
        <v>5.6</v>
      </c>
      <c r="E76" s="31" t="s">
        <v>240</v>
      </c>
      <c r="F76" s="32" t="s">
        <v>243</v>
      </c>
      <c r="G76" s="32" t="s">
        <v>244</v>
      </c>
      <c r="H76" s="33"/>
      <c r="I76" s="33"/>
      <c r="J76" s="33"/>
      <c r="K76" s="33"/>
      <c r="L76" s="61"/>
      <c r="M76" s="62"/>
    </row>
    <row r="77" spans="2:13" x14ac:dyDescent="0.25">
      <c r="B77" s="141" t="s">
        <v>245</v>
      </c>
      <c r="C77" s="142"/>
      <c r="D77" s="142"/>
      <c r="E77" s="142"/>
      <c r="F77" s="142"/>
      <c r="G77" s="142"/>
      <c r="H77" s="142"/>
      <c r="I77" s="142"/>
      <c r="J77" s="142"/>
      <c r="K77" s="142"/>
      <c r="L77" s="142"/>
      <c r="M77" s="143"/>
    </row>
    <row r="78" spans="2:13" s="48" customFormat="1" ht="12.75" hidden="1" x14ac:dyDescent="0.2">
      <c r="B78" s="45" t="s">
        <v>46</v>
      </c>
      <c r="C78" s="46" t="s">
        <v>47</v>
      </c>
      <c r="D78" s="46" t="s">
        <v>48</v>
      </c>
      <c r="E78" s="31" t="s">
        <v>49</v>
      </c>
      <c r="F78" s="32" t="s">
        <v>50</v>
      </c>
      <c r="G78" s="32" t="s">
        <v>53</v>
      </c>
      <c r="H78" s="33" t="s">
        <v>54</v>
      </c>
      <c r="I78" s="33" t="s">
        <v>55</v>
      </c>
      <c r="J78" s="33" t="s">
        <v>56</v>
      </c>
      <c r="K78" s="33" t="s">
        <v>57</v>
      </c>
      <c r="L78" s="33" t="s">
        <v>58</v>
      </c>
      <c r="M78" s="34" t="s">
        <v>59</v>
      </c>
    </row>
    <row r="79" spans="2:13" s="48" customFormat="1" ht="43.95" customHeight="1" x14ac:dyDescent="0.25">
      <c r="B79" s="88" t="str">
        <f>CONCATENATE("6.",Prüfkriterien_6[[#This Row],[Spalte2]])</f>
        <v>6.1</v>
      </c>
      <c r="C79" s="70">
        <f>ROW()-ROW(Prüfkriterien_6[[#Headers],[Spalte3]])</f>
        <v>1</v>
      </c>
      <c r="D79" s="70">
        <f>(Prüfkriterien_6[Spalte2]+60)/10</f>
        <v>6.1</v>
      </c>
      <c r="E79" s="31" t="s">
        <v>246</v>
      </c>
      <c r="F79" s="32" t="s">
        <v>247</v>
      </c>
      <c r="G79" s="32" t="s">
        <v>248</v>
      </c>
      <c r="H79" s="33"/>
      <c r="I79" s="33"/>
      <c r="J79" s="33"/>
      <c r="K79" s="33"/>
      <c r="L79" s="33"/>
      <c r="M79" s="72"/>
    </row>
    <row r="80" spans="2:13" s="48" customFormat="1" ht="43.2" customHeight="1" x14ac:dyDescent="0.25">
      <c r="B80" s="88" t="str">
        <f>CONCATENATE("6.",Prüfkriterien_6[[#This Row],[Spalte2]])</f>
        <v>6.2</v>
      </c>
      <c r="C80" s="70">
        <f>ROW()-ROW(Prüfkriterien_6[[#Headers],[Spalte3]])</f>
        <v>2</v>
      </c>
      <c r="D80" s="70">
        <f>(Prüfkriterien_6[Spalte2]+60)/10</f>
        <v>6.2</v>
      </c>
      <c r="E80" s="31" t="s">
        <v>246</v>
      </c>
      <c r="F80" s="32" t="s">
        <v>249</v>
      </c>
      <c r="G80" s="32" t="s">
        <v>250</v>
      </c>
      <c r="H80" s="33"/>
      <c r="I80" s="33"/>
      <c r="J80" s="33"/>
      <c r="K80" s="33"/>
      <c r="L80" s="33"/>
      <c r="M80" s="72"/>
    </row>
    <row r="81" spans="2:13" s="48" customFormat="1" ht="123" customHeight="1" x14ac:dyDescent="0.25">
      <c r="B81" s="88" t="str">
        <f>CONCATENATE("6.",Prüfkriterien_6[[#This Row],[Spalte2]])</f>
        <v>6.3</v>
      </c>
      <c r="C81" s="70">
        <f>ROW()-ROW(Prüfkriterien_6[[#Headers],[Spalte3]])</f>
        <v>3</v>
      </c>
      <c r="D81" s="70">
        <f>(Prüfkriterien_6[Spalte2]+60)/10</f>
        <v>6.3</v>
      </c>
      <c r="E81" s="31" t="s">
        <v>161</v>
      </c>
      <c r="F81" s="32" t="s">
        <v>251</v>
      </c>
      <c r="G81" s="32" t="s">
        <v>252</v>
      </c>
      <c r="H81" s="33"/>
      <c r="I81" s="33"/>
      <c r="J81" s="33"/>
      <c r="K81" s="33"/>
      <c r="L81" s="33"/>
      <c r="M81" s="72"/>
    </row>
    <row r="82" spans="2:13" s="48" customFormat="1" ht="70.95" customHeight="1" x14ac:dyDescent="0.25">
      <c r="B82" s="88" t="str">
        <f>CONCATENATE("6.",Prüfkriterien_6[[#This Row],[Spalte2]])</f>
        <v>6.4</v>
      </c>
      <c r="C82" s="70">
        <f>ROW()-ROW(Prüfkriterien_6[[#Headers],[Spalte3]])</f>
        <v>4</v>
      </c>
      <c r="D82" s="70">
        <f>(Prüfkriterien_6[Spalte2]+60)/10</f>
        <v>6.4</v>
      </c>
      <c r="E82" s="31" t="s">
        <v>161</v>
      </c>
      <c r="F82" s="32" t="s">
        <v>253</v>
      </c>
      <c r="G82" s="32" t="s">
        <v>254</v>
      </c>
      <c r="H82" s="33"/>
      <c r="I82" s="33"/>
      <c r="J82" s="33"/>
      <c r="K82" s="33"/>
      <c r="L82" s="33"/>
      <c r="M82" s="72"/>
    </row>
    <row r="83" spans="2:13" s="48" customFormat="1" ht="46.95" customHeight="1" x14ac:dyDescent="0.25">
      <c r="B83" s="88" t="str">
        <f>CONCATENATE("6.",Prüfkriterien_6[[#This Row],[Spalte2]])</f>
        <v>6.5</v>
      </c>
      <c r="C83" s="70">
        <f>ROW()-ROW(Prüfkriterien_6[[#Headers],[Spalte3]])</f>
        <v>5</v>
      </c>
      <c r="D83" s="70">
        <f>(Prüfkriterien_6[Spalte2]+60)/10</f>
        <v>6.5</v>
      </c>
      <c r="E83" s="31" t="s">
        <v>161</v>
      </c>
      <c r="F83" s="32" t="s">
        <v>255</v>
      </c>
      <c r="G83" s="32" t="s">
        <v>256</v>
      </c>
      <c r="H83" s="33"/>
      <c r="I83" s="33"/>
      <c r="J83" s="33"/>
      <c r="K83" s="33"/>
      <c r="L83" s="33"/>
      <c r="M83" s="72"/>
    </row>
    <row r="84" spans="2:13" s="48" customFormat="1" ht="323.39999999999998" customHeight="1" x14ac:dyDescent="0.25">
      <c r="B84" s="45" t="str">
        <f>CONCATENATE("6.",Prüfkriterien_6[[#This Row],[Spalte2]])</f>
        <v>6.6</v>
      </c>
      <c r="C84" s="46">
        <f>ROW()-ROW(Prüfkriterien_6[[#Headers],[Spalte3]])</f>
        <v>6</v>
      </c>
      <c r="D84" s="46">
        <f>(Prüfkriterien_6[Spalte2]+60)/10</f>
        <v>6.6</v>
      </c>
      <c r="E84" s="31" t="s">
        <v>257</v>
      </c>
      <c r="F84" s="32" t="s">
        <v>258</v>
      </c>
      <c r="G84" s="32" t="s">
        <v>259</v>
      </c>
      <c r="H84" s="33"/>
      <c r="I84" s="33"/>
      <c r="J84" s="33"/>
      <c r="K84" s="33"/>
      <c r="L84" s="33"/>
      <c r="M84" s="34"/>
    </row>
    <row r="85" spans="2:13" s="48" customFormat="1" ht="246.6" customHeight="1" x14ac:dyDescent="0.25">
      <c r="B85" s="57" t="str">
        <f>CONCATENATE("6.",Prüfkriterien_6[[#This Row],[Spalte2]])</f>
        <v>6.7</v>
      </c>
      <c r="C85" s="58">
        <f>ROW()-ROW(Prüfkriterien_6[[#Headers],[Spalte3]])</f>
        <v>7</v>
      </c>
      <c r="D85" s="58">
        <f>(Prüfkriterien_6[Spalte2]+60)/10</f>
        <v>6.7</v>
      </c>
      <c r="E85" s="31" t="s">
        <v>260</v>
      </c>
      <c r="F85" s="32" t="s">
        <v>261</v>
      </c>
      <c r="G85" s="32" t="s">
        <v>262</v>
      </c>
      <c r="H85" s="33"/>
      <c r="I85" s="33"/>
      <c r="J85" s="33"/>
      <c r="K85" s="33"/>
      <c r="L85" s="33"/>
      <c r="M85" s="62"/>
    </row>
    <row r="86" spans="2:13" s="48" customFormat="1" ht="233.4" customHeight="1" x14ac:dyDescent="0.25">
      <c r="B86" s="88" t="str">
        <f>CONCATENATE("6.",Prüfkriterien_6[[#This Row],[Spalte2]])</f>
        <v>6.8</v>
      </c>
      <c r="C86" s="70">
        <f>ROW()-ROW(Prüfkriterien_6[[#Headers],[Spalte3]])</f>
        <v>8</v>
      </c>
      <c r="D86" s="70">
        <f>(Prüfkriterien_6[Spalte2]+60)/10</f>
        <v>6.8</v>
      </c>
      <c r="E86" s="31" t="s">
        <v>260</v>
      </c>
      <c r="F86" s="32" t="s">
        <v>263</v>
      </c>
      <c r="G86" s="32" t="s">
        <v>264</v>
      </c>
      <c r="H86" s="33"/>
      <c r="I86" s="33"/>
      <c r="J86" s="33"/>
      <c r="K86" s="33"/>
      <c r="L86" s="33"/>
      <c r="M86" s="72"/>
    </row>
    <row r="87" spans="2:13" s="48" customFormat="1" ht="231" customHeight="1" x14ac:dyDescent="0.25">
      <c r="B87" s="88" t="str">
        <f>CONCATENATE("6.",Prüfkriterien_6[[#This Row],[Spalte2]])</f>
        <v>6.9</v>
      </c>
      <c r="C87" s="70">
        <f>ROW()-ROW(Prüfkriterien_6[[#Headers],[Spalte3]])</f>
        <v>9</v>
      </c>
      <c r="D87" s="70">
        <f>(Prüfkriterien_6[Spalte2]+60)/10</f>
        <v>6.9</v>
      </c>
      <c r="E87" s="31" t="s">
        <v>265</v>
      </c>
      <c r="F87" s="32" t="s">
        <v>266</v>
      </c>
      <c r="G87" s="32" t="s">
        <v>267</v>
      </c>
      <c r="H87" s="33"/>
      <c r="I87" s="33"/>
      <c r="J87" s="33"/>
      <c r="K87" s="33"/>
      <c r="L87" s="33"/>
      <c r="M87" s="72"/>
    </row>
    <row r="88" spans="2:13" s="48" customFormat="1" ht="243.6" customHeight="1" x14ac:dyDescent="0.25">
      <c r="B88" s="88" t="str">
        <f>CONCATENATE("6.",Prüfkriterien_6[[#This Row],[Spalte2]])</f>
        <v>6.10</v>
      </c>
      <c r="C88" s="70">
        <f>ROW()-ROW(Prüfkriterien_6[[#Headers],[Spalte3]])</f>
        <v>10</v>
      </c>
      <c r="D88" s="70">
        <f>(Prüfkriterien_6[Spalte2]+60)/10</f>
        <v>7</v>
      </c>
      <c r="E88" s="31" t="s">
        <v>268</v>
      </c>
      <c r="F88" s="32" t="s">
        <v>269</v>
      </c>
      <c r="G88" s="32" t="s">
        <v>270</v>
      </c>
      <c r="H88" s="33"/>
      <c r="I88" s="33"/>
      <c r="J88" s="33"/>
      <c r="K88" s="33"/>
      <c r="L88" s="33"/>
      <c r="M88" s="72"/>
    </row>
    <row r="89" spans="2:13" s="48" customFormat="1" ht="243" customHeight="1" x14ac:dyDescent="0.25">
      <c r="B89" s="45" t="str">
        <f>CONCATENATE("6.",Prüfkriterien_6[[#This Row],[Spalte2]])</f>
        <v>6.11</v>
      </c>
      <c r="C89" s="46">
        <f>ROW()-ROW(Prüfkriterien_6[[#Headers],[Spalte3]])</f>
        <v>11</v>
      </c>
      <c r="D89" s="46">
        <f>(Prüfkriterien_6[Spalte2]+60)/10</f>
        <v>7.1</v>
      </c>
      <c r="E89" s="31" t="s">
        <v>271</v>
      </c>
      <c r="F89" s="32" t="s">
        <v>272</v>
      </c>
      <c r="G89" s="32" t="s">
        <v>273</v>
      </c>
      <c r="H89" s="33"/>
      <c r="I89" s="33"/>
      <c r="J89" s="33"/>
      <c r="K89" s="33"/>
      <c r="L89" s="33"/>
      <c r="M89" s="34"/>
    </row>
    <row r="90" spans="2:13" s="48" customFormat="1" ht="70.95" customHeight="1" x14ac:dyDescent="0.25">
      <c r="B90" s="45" t="str">
        <f>CONCATENATE("6.",Prüfkriterien_6[[#This Row],[Spalte2]])</f>
        <v>6.12</v>
      </c>
      <c r="C90" s="46">
        <f>ROW()-ROW(Prüfkriterien_6[[#Headers],[Spalte3]])</f>
        <v>12</v>
      </c>
      <c r="D90" s="46">
        <f>(Prüfkriterien_6[Spalte2]+60)/10</f>
        <v>7.2</v>
      </c>
      <c r="E90" s="31" t="s">
        <v>274</v>
      </c>
      <c r="F90" s="32" t="s">
        <v>275</v>
      </c>
      <c r="G90" s="32" t="s">
        <v>276</v>
      </c>
      <c r="H90" s="33"/>
      <c r="I90" s="33"/>
      <c r="J90" s="33"/>
      <c r="K90" s="33"/>
      <c r="L90" s="33"/>
      <c r="M90" s="34"/>
    </row>
    <row r="91" spans="2:13" s="48" customFormat="1" ht="56.4" customHeight="1" x14ac:dyDescent="0.25">
      <c r="B91" s="57" t="str">
        <f>CONCATENATE("6.",Prüfkriterien_6[[#This Row],[Spalte2]])</f>
        <v>6.13</v>
      </c>
      <c r="C91" s="58">
        <f>ROW()-ROW(Prüfkriterien_6[[#Headers],[Spalte3]])</f>
        <v>13</v>
      </c>
      <c r="D91" s="58">
        <f>(Prüfkriterien_6[Spalte2]+60)/10</f>
        <v>7.3</v>
      </c>
      <c r="E91" s="31" t="s">
        <v>277</v>
      </c>
      <c r="F91" s="32" t="s">
        <v>278</v>
      </c>
      <c r="G91" s="32" t="s">
        <v>279</v>
      </c>
      <c r="H91" s="33"/>
      <c r="I91" s="33"/>
      <c r="J91" s="33"/>
      <c r="K91" s="33"/>
      <c r="L91" s="33"/>
      <c r="M91" s="62"/>
    </row>
    <row r="92" spans="2:13" x14ac:dyDescent="0.25">
      <c r="B92" s="141" t="s">
        <v>280</v>
      </c>
      <c r="C92" s="142"/>
      <c r="D92" s="142"/>
      <c r="E92" s="142"/>
      <c r="F92" s="142"/>
      <c r="G92" s="142"/>
      <c r="H92" s="142"/>
      <c r="I92" s="142"/>
      <c r="J92" s="142"/>
      <c r="K92" s="142"/>
      <c r="L92" s="142"/>
      <c r="M92" s="143"/>
    </row>
    <row r="93" spans="2:13" s="48" customFormat="1" ht="12.75" hidden="1" x14ac:dyDescent="0.2">
      <c r="B93" s="45" t="s">
        <v>46</v>
      </c>
      <c r="C93" s="46" t="s">
        <v>47</v>
      </c>
      <c r="D93" s="46" t="s">
        <v>48</v>
      </c>
      <c r="E93" s="31" t="s">
        <v>49</v>
      </c>
      <c r="F93" s="32" t="s">
        <v>50</v>
      </c>
      <c r="G93" s="32" t="s">
        <v>53</v>
      </c>
      <c r="H93" s="33" t="s">
        <v>54</v>
      </c>
      <c r="I93" s="33" t="s">
        <v>55</v>
      </c>
      <c r="J93" s="33" t="s">
        <v>56</v>
      </c>
      <c r="K93" s="33" t="s">
        <v>57</v>
      </c>
      <c r="L93" s="33" t="s">
        <v>58</v>
      </c>
      <c r="M93" s="34" t="s">
        <v>59</v>
      </c>
    </row>
    <row r="94" spans="2:13" s="48" customFormat="1" ht="105.6" x14ac:dyDescent="0.25">
      <c r="B94" s="45" t="str">
        <f>CONCATENATE("7.",Prüfkriterien_7[[#This Row],[Spalte2]])</f>
        <v>7.1</v>
      </c>
      <c r="C94" s="46">
        <f>ROW()-ROW(Prüfkriterien_7[[#Headers],[Spalte3]])</f>
        <v>1</v>
      </c>
      <c r="D94" s="46">
        <f>(Prüfkriterien_7[Spalte2]+70)/10</f>
        <v>7.1</v>
      </c>
      <c r="E94" s="31" t="s">
        <v>281</v>
      </c>
      <c r="F94" s="32" t="s">
        <v>282</v>
      </c>
      <c r="G94" s="98" t="s">
        <v>283</v>
      </c>
      <c r="H94" s="33"/>
      <c r="I94" s="33"/>
      <c r="J94" s="33"/>
      <c r="K94" s="33"/>
      <c r="L94" s="33"/>
      <c r="M94" s="34"/>
    </row>
    <row r="95" spans="2:13" s="48" customFormat="1" ht="79.2" x14ac:dyDescent="0.25">
      <c r="B95" s="57" t="str">
        <f>CONCATENATE("7.",Prüfkriterien_7[[#This Row],[Spalte2]])</f>
        <v>7.2</v>
      </c>
      <c r="C95" s="58">
        <f>ROW()-ROW(Prüfkriterien_7[[#Headers],[Spalte3]])</f>
        <v>2</v>
      </c>
      <c r="D95" s="58">
        <f>(Prüfkriterien_7[Spalte2]+70)/10</f>
        <v>7.2</v>
      </c>
      <c r="E95" s="99" t="s">
        <v>95</v>
      </c>
      <c r="F95" s="32" t="s">
        <v>284</v>
      </c>
      <c r="G95" s="98" t="s">
        <v>285</v>
      </c>
      <c r="H95" s="33"/>
      <c r="I95" s="33"/>
      <c r="J95" s="33"/>
      <c r="K95" s="33"/>
      <c r="L95" s="33"/>
      <c r="M95" s="62"/>
    </row>
    <row r="96" spans="2:13" s="48" customFormat="1" ht="382.8" x14ac:dyDescent="0.25">
      <c r="B96" s="88" t="str">
        <f>CONCATENATE("7.",Prüfkriterien_7[[#This Row],[Spalte2]])</f>
        <v>7.3</v>
      </c>
      <c r="C96" s="70">
        <f>ROW()-ROW(Prüfkriterien_7[[#Headers],[Spalte3]])</f>
        <v>3</v>
      </c>
      <c r="D96" s="70">
        <f>(Prüfkriterien_7[Spalte2]+70)/10</f>
        <v>7.3</v>
      </c>
      <c r="E96" s="31" t="s">
        <v>286</v>
      </c>
      <c r="F96" s="32" t="s">
        <v>287</v>
      </c>
      <c r="G96" s="32" t="s">
        <v>288</v>
      </c>
      <c r="H96" s="33"/>
      <c r="I96" s="33" t="s">
        <v>43</v>
      </c>
      <c r="J96" s="33" t="s">
        <v>43</v>
      </c>
      <c r="K96" s="33"/>
      <c r="L96" s="33"/>
      <c r="M96" s="72"/>
    </row>
    <row r="97" spans="2:13" s="48" customFormat="1" ht="184.8" x14ac:dyDescent="0.25">
      <c r="B97" s="88" t="str">
        <f>CONCATENATE("7.",Prüfkriterien_7[[#This Row],[Spalte2]])</f>
        <v>7.4</v>
      </c>
      <c r="C97" s="70">
        <f>ROW()-ROW(Prüfkriterien_7[[#Headers],[Spalte3]])</f>
        <v>4</v>
      </c>
      <c r="D97" s="70">
        <f>(Prüfkriterien_7[Spalte2]+70)/10</f>
        <v>7.4</v>
      </c>
      <c r="E97" s="31" t="s">
        <v>286</v>
      </c>
      <c r="F97" s="98" t="s">
        <v>289</v>
      </c>
      <c r="G97" s="98" t="s">
        <v>290</v>
      </c>
      <c r="H97" s="33"/>
      <c r="I97" s="33"/>
      <c r="J97" s="33"/>
      <c r="K97" s="33"/>
      <c r="L97" s="33"/>
      <c r="M97" s="72"/>
    </row>
    <row r="98" spans="2:13" s="48" customFormat="1" ht="145.19999999999999" x14ac:dyDescent="0.25">
      <c r="B98" s="88" t="str">
        <f>CONCATENATE("7.",Prüfkriterien_7[[#This Row],[Spalte2]])</f>
        <v>7.5</v>
      </c>
      <c r="C98" s="70">
        <f>ROW()-ROW(Prüfkriterien_7[[#Headers],[Spalte3]])</f>
        <v>5</v>
      </c>
      <c r="D98" s="70">
        <f>(Prüfkriterien_7[Spalte2]+70)/10</f>
        <v>7.5</v>
      </c>
      <c r="E98" s="31" t="s">
        <v>293</v>
      </c>
      <c r="F98" s="32" t="s">
        <v>291</v>
      </c>
      <c r="G98" s="32" t="s">
        <v>292</v>
      </c>
      <c r="H98" s="33"/>
      <c r="I98" s="33"/>
      <c r="J98" s="33"/>
      <c r="K98" s="33"/>
      <c r="L98" s="33"/>
      <c r="M98" s="72"/>
    </row>
    <row r="99" spans="2:13" s="48" customFormat="1" ht="153.6" customHeight="1" x14ac:dyDescent="0.25">
      <c r="B99" s="45" t="str">
        <f>CONCATENATE("7.",Prüfkriterien_7[[#This Row],[Spalte2]])</f>
        <v>7.6</v>
      </c>
      <c r="C99" s="46">
        <f>ROW()-ROW(Prüfkriterien_7[[#Headers],[Spalte3]])</f>
        <v>6</v>
      </c>
      <c r="D99" s="46">
        <f>(Prüfkriterien_7[Spalte2]+70)/10</f>
        <v>7.6</v>
      </c>
      <c r="E99" s="31" t="s">
        <v>293</v>
      </c>
      <c r="F99" s="32" t="s">
        <v>294</v>
      </c>
      <c r="G99" s="32" t="s">
        <v>295</v>
      </c>
      <c r="H99" s="33"/>
      <c r="I99" s="33"/>
      <c r="J99" s="33"/>
      <c r="K99" s="33"/>
      <c r="L99" s="33"/>
      <c r="M99" s="34"/>
    </row>
    <row r="100" spans="2:13" s="48" customFormat="1" ht="145.19999999999999" x14ac:dyDescent="0.25">
      <c r="B100" s="45" t="str">
        <f>CONCATENATE("7.",Prüfkriterien_7[[#This Row],[Spalte2]])</f>
        <v>7.7</v>
      </c>
      <c r="C100" s="46">
        <f>ROW()-ROW(Prüfkriterien_7[[#Headers],[Spalte3]])</f>
        <v>7</v>
      </c>
      <c r="D100" s="46">
        <f>(Prüfkriterien_7[Spalte2]+70)/10</f>
        <v>7.7</v>
      </c>
      <c r="E100" s="31" t="s">
        <v>293</v>
      </c>
      <c r="F100" s="100" t="s">
        <v>296</v>
      </c>
      <c r="G100" s="100" t="s">
        <v>297</v>
      </c>
      <c r="H100" s="33"/>
      <c r="I100" s="33"/>
      <c r="J100" s="33"/>
      <c r="K100" s="33"/>
      <c r="L100" s="33"/>
      <c r="M100" s="34"/>
    </row>
    <row r="101" spans="2:13" s="48" customFormat="1" ht="132" x14ac:dyDescent="0.25">
      <c r="B101" s="57" t="str">
        <f>CONCATENATE("7.",Prüfkriterien_7[[#This Row],[Spalte2]])</f>
        <v>7.8</v>
      </c>
      <c r="C101" s="58">
        <f>ROW()-ROW(Prüfkriterien_7[[#Headers],[Spalte3]])</f>
        <v>8</v>
      </c>
      <c r="D101" s="58">
        <f>(Prüfkriterien_7[Spalte2]+70)/10</f>
        <v>7.8</v>
      </c>
      <c r="E101" s="31" t="s">
        <v>293</v>
      </c>
      <c r="F101" s="32" t="s">
        <v>298</v>
      </c>
      <c r="G101" s="98" t="s">
        <v>299</v>
      </c>
      <c r="H101" s="33"/>
      <c r="I101" s="33"/>
      <c r="J101" s="33"/>
      <c r="K101" s="33"/>
      <c r="L101" s="33"/>
      <c r="M101" s="62"/>
    </row>
    <row r="102" spans="2:13" x14ac:dyDescent="0.25">
      <c r="B102" s="141" t="s">
        <v>300</v>
      </c>
      <c r="C102" s="142"/>
      <c r="D102" s="142"/>
      <c r="E102" s="142"/>
      <c r="F102" s="142"/>
      <c r="G102" s="142"/>
      <c r="H102" s="142"/>
      <c r="I102" s="142"/>
      <c r="J102" s="142"/>
      <c r="K102" s="142"/>
      <c r="L102" s="142"/>
      <c r="M102" s="143"/>
    </row>
    <row r="103" spans="2:13" s="48" customFormat="1" ht="12.75" hidden="1" x14ac:dyDescent="0.2">
      <c r="B103" s="45" t="s">
        <v>46</v>
      </c>
      <c r="C103" s="46" t="s">
        <v>47</v>
      </c>
      <c r="D103" s="46" t="s">
        <v>48</v>
      </c>
      <c r="E103" s="31" t="s">
        <v>49</v>
      </c>
      <c r="F103" s="32" t="s">
        <v>50</v>
      </c>
      <c r="G103" s="32" t="s">
        <v>53</v>
      </c>
      <c r="H103" s="33" t="s">
        <v>54</v>
      </c>
      <c r="I103" s="33" t="s">
        <v>55</v>
      </c>
      <c r="J103" s="33" t="s">
        <v>56</v>
      </c>
      <c r="K103" s="33" t="s">
        <v>57</v>
      </c>
      <c r="L103" s="33" t="s">
        <v>58</v>
      </c>
      <c r="M103" s="34" t="s">
        <v>59</v>
      </c>
    </row>
    <row r="104" spans="2:13" s="48" customFormat="1" ht="98.4" customHeight="1" x14ac:dyDescent="0.25">
      <c r="B104" s="88" t="str">
        <f>CONCATENATE("8.",Prüfkriterien_8[[#This Row],[Spalte2]])</f>
        <v>8.1</v>
      </c>
      <c r="C104" s="70">
        <f>ROW()-ROW(Prüfkriterien_8[[#Headers],[Spalte3]])</f>
        <v>1</v>
      </c>
      <c r="D104" s="70">
        <f>(Prüfkriterien_8[Spalte2]+80)/10</f>
        <v>8.1</v>
      </c>
      <c r="E104" s="95" t="s">
        <v>293</v>
      </c>
      <c r="F104" s="90" t="s">
        <v>311</v>
      </c>
      <c r="G104" s="90" t="s">
        <v>312</v>
      </c>
      <c r="H104" s="96"/>
      <c r="I104" s="101"/>
      <c r="J104" s="101"/>
      <c r="K104" s="101"/>
      <c r="L104" s="101"/>
      <c r="M104" s="72"/>
    </row>
    <row r="105" spans="2:13" s="48" customFormat="1" ht="54" customHeight="1" x14ac:dyDescent="0.25">
      <c r="B105" s="88" t="str">
        <f>CONCATENATE("8.",Prüfkriterien_8[[#This Row],[Spalte2]])</f>
        <v>8.2</v>
      </c>
      <c r="C105" s="70">
        <f>ROW()-ROW(Prüfkriterien_8[[#Headers],[Spalte3]])</f>
        <v>2</v>
      </c>
      <c r="D105" s="70">
        <f>(Prüfkriterien_8[Spalte2]+80)/10</f>
        <v>8.1999999999999993</v>
      </c>
      <c r="E105" s="95" t="s">
        <v>293</v>
      </c>
      <c r="F105" s="90" t="s">
        <v>301</v>
      </c>
      <c r="G105" s="90" t="s">
        <v>313</v>
      </c>
      <c r="H105" s="96"/>
      <c r="I105" s="101"/>
      <c r="J105" s="101"/>
      <c r="K105" s="101"/>
      <c r="L105" s="101"/>
      <c r="M105" s="72"/>
    </row>
    <row r="106" spans="2:13" s="48" customFormat="1" ht="51.6" customHeight="1" x14ac:dyDescent="0.25">
      <c r="B106" s="88" t="str">
        <f>CONCATENATE("8.",Prüfkriterien_8[[#This Row],[Spalte2]])</f>
        <v>8.3</v>
      </c>
      <c r="C106" s="70">
        <f>ROW()-ROW(Prüfkriterien_8[[#Headers],[Spalte3]])</f>
        <v>3</v>
      </c>
      <c r="D106" s="70">
        <f>(Prüfkriterien_8[Spalte2]+80)/10</f>
        <v>8.3000000000000007</v>
      </c>
      <c r="E106" s="102" t="s">
        <v>293</v>
      </c>
      <c r="F106" s="103" t="s">
        <v>302</v>
      </c>
      <c r="G106" s="90" t="s">
        <v>313</v>
      </c>
      <c r="H106" s="96"/>
      <c r="I106" s="101"/>
      <c r="J106" s="101"/>
      <c r="K106" s="101"/>
      <c r="L106" s="101"/>
      <c r="M106" s="72"/>
    </row>
    <row r="107" spans="2:13" s="48" customFormat="1" ht="68.400000000000006" customHeight="1" x14ac:dyDescent="0.25">
      <c r="B107" s="88" t="str">
        <f>CONCATENATE("8.",Prüfkriterien_8[[#This Row],[Spalte2]])</f>
        <v>8.4</v>
      </c>
      <c r="C107" s="70">
        <f>ROW()-ROW(Prüfkriterien_8[[#Headers],[Spalte3]])</f>
        <v>4</v>
      </c>
      <c r="D107" s="70">
        <f>(Prüfkriterien_8[Spalte2]+80)/10</f>
        <v>8.4</v>
      </c>
      <c r="E107" s="102" t="s">
        <v>293</v>
      </c>
      <c r="F107" s="100" t="s">
        <v>303</v>
      </c>
      <c r="G107" s="90" t="s">
        <v>314</v>
      </c>
      <c r="H107" s="96"/>
      <c r="I107" s="101"/>
      <c r="J107" s="101"/>
      <c r="K107" s="101"/>
      <c r="L107" s="101"/>
      <c r="M107" s="72"/>
    </row>
    <row r="108" spans="2:13" s="48" customFormat="1" ht="49.2" customHeight="1" x14ac:dyDescent="0.25">
      <c r="B108" s="88" t="str">
        <f>CONCATENATE("8.",Prüfkriterien_8[[#This Row],[Spalte2]])</f>
        <v>8.5</v>
      </c>
      <c r="C108" s="70">
        <f>ROW()-ROW(Prüfkriterien_8[[#Headers],[Spalte3]])</f>
        <v>5</v>
      </c>
      <c r="D108" s="70">
        <f>(Prüfkriterien_8[Spalte2]+80)/10</f>
        <v>8.5</v>
      </c>
      <c r="E108" s="102" t="s">
        <v>293</v>
      </c>
      <c r="F108" s="90" t="s">
        <v>304</v>
      </c>
      <c r="G108" s="90" t="s">
        <v>315</v>
      </c>
      <c r="H108" s="96"/>
      <c r="I108" s="101" t="s">
        <v>43</v>
      </c>
      <c r="J108" s="101" t="s">
        <v>43</v>
      </c>
      <c r="K108" s="101"/>
      <c r="L108" s="101"/>
      <c r="M108" s="72"/>
    </row>
    <row r="109" spans="2:13" s="48" customFormat="1" ht="40.200000000000003" customHeight="1" x14ac:dyDescent="0.25">
      <c r="B109" s="45" t="str">
        <f>CONCATENATE("8.",Prüfkriterien_8[[#This Row],[Spalte2]])</f>
        <v>8.6</v>
      </c>
      <c r="C109" s="46">
        <f>ROW()-ROW(Prüfkriterien_8[[#Headers],[Spalte3]])</f>
        <v>6</v>
      </c>
      <c r="D109" s="46">
        <f>(Prüfkriterien_8[Spalte2]+80)/10</f>
        <v>8.6</v>
      </c>
      <c r="E109" s="95" t="s">
        <v>293</v>
      </c>
      <c r="F109" s="90" t="s">
        <v>305</v>
      </c>
      <c r="G109" s="90" t="s">
        <v>315</v>
      </c>
      <c r="H109" s="96"/>
      <c r="I109" s="101"/>
      <c r="J109" s="101"/>
      <c r="K109" s="101"/>
      <c r="L109" s="101"/>
      <c r="M109" s="34"/>
    </row>
    <row r="110" spans="2:13" s="48" customFormat="1" ht="40.950000000000003" customHeight="1" x14ac:dyDescent="0.25">
      <c r="B110" s="57" t="str">
        <f>CONCATENATE("8.",Prüfkriterien_8[[#This Row],[Spalte2]])</f>
        <v>8.7</v>
      </c>
      <c r="C110" s="58">
        <f>ROW()-ROW(Prüfkriterien_8[[#Headers],[Spalte3]])</f>
        <v>7</v>
      </c>
      <c r="D110" s="58">
        <f>(Prüfkriterien_8[Spalte2]+80)/10</f>
        <v>8.6999999999999993</v>
      </c>
      <c r="E110" s="95" t="s">
        <v>293</v>
      </c>
      <c r="F110" s="100" t="s">
        <v>306</v>
      </c>
      <c r="G110" s="32" t="s">
        <v>315</v>
      </c>
      <c r="H110" s="33"/>
      <c r="I110" s="33" t="s">
        <v>43</v>
      </c>
      <c r="J110" s="33" t="s">
        <v>43</v>
      </c>
      <c r="K110" s="101"/>
      <c r="L110" s="101"/>
      <c r="M110" s="62"/>
    </row>
    <row r="111" spans="2:13" s="48" customFormat="1" ht="40.950000000000003" customHeight="1" x14ac:dyDescent="0.25">
      <c r="B111" s="162" t="s">
        <v>317</v>
      </c>
      <c r="C111" s="46">
        <f>ROW()-ROW(Prüfkriterien_8[[#Headers],[Spalte3]])</f>
        <v>8</v>
      </c>
      <c r="D111" s="46">
        <f>(Prüfkriterien_8[Spalte2]+80)/10</f>
        <v>8.8000000000000007</v>
      </c>
      <c r="E111" s="102" t="s">
        <v>293</v>
      </c>
      <c r="F111" s="90" t="s">
        <v>307</v>
      </c>
      <c r="G111" s="90" t="s">
        <v>315</v>
      </c>
      <c r="H111" s="96"/>
      <c r="I111" s="101"/>
      <c r="J111" s="101"/>
      <c r="K111" s="101"/>
      <c r="L111" s="101"/>
      <c r="M111" s="34"/>
    </row>
    <row r="112" spans="2:13" x14ac:dyDescent="0.25">
      <c r="B112" s="141" t="s">
        <v>308</v>
      </c>
      <c r="C112" s="142"/>
      <c r="D112" s="142"/>
      <c r="E112" s="142"/>
      <c r="F112" s="142"/>
      <c r="G112" s="142"/>
      <c r="H112" s="142"/>
      <c r="I112" s="142"/>
      <c r="J112" s="142"/>
      <c r="K112" s="142"/>
      <c r="L112" s="142"/>
      <c r="M112" s="143"/>
    </row>
    <row r="113" spans="2:13" s="48" customFormat="1" ht="12.75" hidden="1" x14ac:dyDescent="0.2">
      <c r="B113" s="45" t="s">
        <v>46</v>
      </c>
      <c r="C113" s="46" t="s">
        <v>47</v>
      </c>
      <c r="D113" s="46" t="s">
        <v>48</v>
      </c>
      <c r="E113" s="31" t="s">
        <v>49</v>
      </c>
      <c r="F113" s="32" t="s">
        <v>50</v>
      </c>
      <c r="G113" s="32" t="s">
        <v>53</v>
      </c>
      <c r="H113" s="33" t="s">
        <v>54</v>
      </c>
      <c r="I113" s="33" t="s">
        <v>55</v>
      </c>
      <c r="J113" s="33" t="s">
        <v>56</v>
      </c>
      <c r="K113" s="33" t="s">
        <v>57</v>
      </c>
      <c r="L113" s="33" t="s">
        <v>58</v>
      </c>
      <c r="M113" s="34" t="s">
        <v>59</v>
      </c>
    </row>
    <row r="114" spans="2:13" s="48" customFormat="1" ht="57.6" customHeight="1" x14ac:dyDescent="0.25">
      <c r="B114" s="45" t="str">
        <f>CONCATENATE("9.",Prüfkriterien_9[[#This Row],[Spalte2]])</f>
        <v>9.1</v>
      </c>
      <c r="C114" s="46">
        <f>ROW()-ROW(Prüfkriterien_9[[#Headers],[Spalte3]])</f>
        <v>1</v>
      </c>
      <c r="D114" s="46">
        <f>(Prüfkriterien_9[Spalte2]+90)/10</f>
        <v>9.1</v>
      </c>
      <c r="E114" s="31" t="s">
        <v>310</v>
      </c>
      <c r="F114" s="90" t="s">
        <v>309</v>
      </c>
      <c r="G114" s="90" t="s">
        <v>315</v>
      </c>
      <c r="H114" s="33"/>
      <c r="I114" s="33"/>
      <c r="J114" s="33"/>
      <c r="K114" s="33"/>
      <c r="L114" s="33"/>
      <c r="M114" s="34"/>
    </row>
    <row r="115" spans="2:13" hidden="1" x14ac:dyDescent="0.25">
      <c r="B115" s="141" t="s">
        <v>72</v>
      </c>
      <c r="C115" s="142"/>
      <c r="D115" s="142"/>
      <c r="E115" s="142"/>
      <c r="F115" s="142"/>
      <c r="G115" s="142"/>
      <c r="H115" s="142"/>
      <c r="I115" s="142"/>
      <c r="J115" s="142"/>
      <c r="K115" s="142"/>
      <c r="L115" s="142"/>
      <c r="M115" s="143"/>
    </row>
    <row r="116" spans="2:13" s="48" customFormat="1" ht="12.75" hidden="1" x14ac:dyDescent="0.2">
      <c r="B116" s="45" t="s">
        <v>46</v>
      </c>
      <c r="C116" s="46" t="s">
        <v>47</v>
      </c>
      <c r="D116" s="46" t="s">
        <v>48</v>
      </c>
      <c r="E116" s="31" t="s">
        <v>49</v>
      </c>
      <c r="F116" s="32" t="s">
        <v>50</v>
      </c>
      <c r="G116" s="32" t="s">
        <v>53</v>
      </c>
      <c r="H116" s="33" t="s">
        <v>54</v>
      </c>
      <c r="I116" s="33" t="s">
        <v>55</v>
      </c>
      <c r="J116" s="33" t="s">
        <v>56</v>
      </c>
      <c r="K116" s="33" t="s">
        <v>57</v>
      </c>
      <c r="L116" s="33" t="s">
        <v>58</v>
      </c>
      <c r="M116" s="34" t="s">
        <v>59</v>
      </c>
    </row>
    <row r="117" spans="2:13" s="48" customFormat="1" hidden="1" x14ac:dyDescent="0.25">
      <c r="B117" s="45" t="str">
        <f>CONCATENATE("10.",Prüfkriterien_10[[#This Row],[Spalte2]])</f>
        <v>10.1</v>
      </c>
      <c r="C117" s="46">
        <f>ROW()-ROW(Prüfkriterien_10[[#Headers],[Spalte3]])</f>
        <v>1</v>
      </c>
      <c r="D117" s="46">
        <f>(Prüfkriterien_10[Spalte2]+100)/10</f>
        <v>10.1</v>
      </c>
      <c r="E117" s="31"/>
      <c r="F117" s="32"/>
      <c r="G117" s="32"/>
      <c r="H117" s="33"/>
      <c r="I117" s="33"/>
      <c r="J117" s="33"/>
      <c r="K117" s="33"/>
      <c r="L117" s="33"/>
      <c r="M117" s="34"/>
    </row>
    <row r="118" spans="2:13" s="48" customFormat="1" hidden="1" x14ac:dyDescent="0.25">
      <c r="B118" s="57" t="str">
        <f>CONCATENATE("10.",Prüfkriterien_10[[#This Row],[Spalte2]])</f>
        <v>10.2</v>
      </c>
      <c r="C118" s="58">
        <f>ROW()-ROW(Prüfkriterien_10[[#Headers],[Spalte3]])</f>
        <v>2</v>
      </c>
      <c r="D118" s="58">
        <f>(Prüfkriterien_10[Spalte2]+100)/10</f>
        <v>10.199999999999999</v>
      </c>
      <c r="E118" s="59"/>
      <c r="F118" s="60"/>
      <c r="G118" s="60"/>
      <c r="H118" s="61"/>
      <c r="I118" s="61"/>
      <c r="J118" s="61"/>
      <c r="K118" s="61"/>
      <c r="L118" s="61"/>
      <c r="M118" s="62"/>
    </row>
    <row r="119" spans="2:13" s="48" customFormat="1" hidden="1" x14ac:dyDescent="0.25">
      <c r="B119" s="45" t="str">
        <f>CONCATENATE("10.",Prüfkriterien_10[[#This Row],[Spalte2]])</f>
        <v>10.3</v>
      </c>
      <c r="C119" s="46">
        <f>ROW()-ROW(Prüfkriterien_10[[#Headers],[Spalte3]])</f>
        <v>3</v>
      </c>
      <c r="D119" s="46">
        <f>(Prüfkriterien_10[Spalte2]+100)/10</f>
        <v>10.3</v>
      </c>
      <c r="E119" s="31"/>
      <c r="F119" s="32"/>
      <c r="G119" s="32"/>
      <c r="H119" s="33"/>
      <c r="I119" s="33"/>
      <c r="J119" s="33"/>
      <c r="K119" s="33"/>
      <c r="L119" s="33"/>
      <c r="M119" s="34"/>
    </row>
    <row r="120" spans="2:13" s="48" customFormat="1" hidden="1" x14ac:dyDescent="0.25">
      <c r="B120" s="45" t="str">
        <f>CONCATENATE("10.",Prüfkriterien_10[[#This Row],[Spalte2]])</f>
        <v>10.4</v>
      </c>
      <c r="C120" s="46">
        <f>ROW()-ROW(Prüfkriterien_10[[#Headers],[Spalte3]])</f>
        <v>4</v>
      </c>
      <c r="D120" s="46">
        <f>(Prüfkriterien_10[Spalte2]+100)/10</f>
        <v>10.4</v>
      </c>
      <c r="E120" s="31"/>
      <c r="F120" s="32"/>
      <c r="G120" s="32"/>
      <c r="H120" s="33"/>
      <c r="I120" s="33"/>
      <c r="J120" s="33"/>
      <c r="K120" s="33"/>
      <c r="L120" s="33"/>
      <c r="M120" s="34"/>
    </row>
    <row r="121" spans="2:13" s="48" customFormat="1" hidden="1" x14ac:dyDescent="0.25">
      <c r="B121" s="57" t="str">
        <f>CONCATENATE("10.",Prüfkriterien_10[[#This Row],[Spalte2]])</f>
        <v>10.5</v>
      </c>
      <c r="C121" s="58">
        <f>ROW()-ROW(Prüfkriterien_10[[#Headers],[Spalte3]])</f>
        <v>5</v>
      </c>
      <c r="D121" s="58">
        <f>(Prüfkriterien_10[Spalte2]+100)/10</f>
        <v>10.5</v>
      </c>
      <c r="E121" s="59"/>
      <c r="F121" s="60"/>
      <c r="G121" s="60"/>
      <c r="H121" s="61"/>
      <c r="I121" s="61"/>
      <c r="J121" s="61"/>
      <c r="K121" s="61"/>
      <c r="L121" s="61"/>
      <c r="M121" s="62"/>
    </row>
    <row r="122" spans="2:13" hidden="1" x14ac:dyDescent="0.25">
      <c r="B122" s="141" t="s">
        <v>73</v>
      </c>
      <c r="C122" s="142"/>
      <c r="D122" s="142"/>
      <c r="E122" s="142"/>
      <c r="F122" s="142"/>
      <c r="G122" s="142"/>
      <c r="H122" s="142"/>
      <c r="I122" s="142"/>
      <c r="J122" s="142"/>
      <c r="K122" s="142"/>
      <c r="L122" s="142"/>
      <c r="M122" s="143"/>
    </row>
    <row r="123" spans="2:13" s="48" customFormat="1" ht="12.75" hidden="1" x14ac:dyDescent="0.2">
      <c r="B123" s="45" t="s">
        <v>46</v>
      </c>
      <c r="C123" s="46" t="s">
        <v>47</v>
      </c>
      <c r="D123" s="46" t="s">
        <v>48</v>
      </c>
      <c r="E123" s="31" t="s">
        <v>49</v>
      </c>
      <c r="F123" s="32" t="s">
        <v>50</v>
      </c>
      <c r="G123" s="32" t="s">
        <v>53</v>
      </c>
      <c r="H123" s="33" t="s">
        <v>54</v>
      </c>
      <c r="I123" s="33" t="s">
        <v>55</v>
      </c>
      <c r="J123" s="33" t="s">
        <v>56</v>
      </c>
      <c r="K123" s="33" t="s">
        <v>57</v>
      </c>
      <c r="L123" s="33" t="s">
        <v>58</v>
      </c>
      <c r="M123" s="34" t="s">
        <v>59</v>
      </c>
    </row>
    <row r="124" spans="2:13" s="48" customFormat="1" hidden="1" x14ac:dyDescent="0.25">
      <c r="B124" s="45" t="str">
        <f>CONCATENATE("11.",Prüfkriterien_11[[#This Row],[Spalte2]])</f>
        <v>11.1</v>
      </c>
      <c r="C124" s="46">
        <f>ROW()-ROW(Prüfkriterien_11[[#Headers],[Spalte3]])</f>
        <v>1</v>
      </c>
      <c r="D124" s="46">
        <f>(Prüfkriterien_11[Spalte2]+110)/10</f>
        <v>11.1</v>
      </c>
      <c r="E124" s="31"/>
      <c r="F124" s="32"/>
      <c r="G124" s="32"/>
      <c r="H124" s="33"/>
      <c r="I124" s="33"/>
      <c r="J124" s="33"/>
      <c r="K124" s="33"/>
      <c r="L124" s="33"/>
      <c r="M124" s="34"/>
    </row>
    <row r="125" spans="2:13" s="48" customFormat="1" hidden="1" x14ac:dyDescent="0.25">
      <c r="B125" s="57" t="str">
        <f>CONCATENATE("11.",Prüfkriterien_11[[#This Row],[Spalte2]])</f>
        <v>11.2</v>
      </c>
      <c r="C125" s="58">
        <f>ROW()-ROW(Prüfkriterien_11[[#Headers],[Spalte3]])</f>
        <v>2</v>
      </c>
      <c r="D125" s="58">
        <f>(Prüfkriterien_11[Spalte2]+110)/10</f>
        <v>11.2</v>
      </c>
      <c r="E125" s="59"/>
      <c r="F125" s="60"/>
      <c r="G125" s="60"/>
      <c r="H125" s="61"/>
      <c r="I125" s="61"/>
      <c r="J125" s="61"/>
      <c r="K125" s="61"/>
      <c r="L125" s="61"/>
      <c r="M125" s="62"/>
    </row>
    <row r="126" spans="2:13" s="48" customFormat="1" hidden="1" x14ac:dyDescent="0.25">
      <c r="B126" s="45" t="str">
        <f>CONCATENATE("11.",Prüfkriterien_11[[#This Row],[Spalte2]])</f>
        <v>11.3</v>
      </c>
      <c r="C126" s="46">
        <f>ROW()-ROW(Prüfkriterien_11[[#Headers],[Spalte3]])</f>
        <v>3</v>
      </c>
      <c r="D126" s="46">
        <f>(Prüfkriterien_11[Spalte2]+110)/10</f>
        <v>11.3</v>
      </c>
      <c r="E126" s="31"/>
      <c r="F126" s="32"/>
      <c r="G126" s="32"/>
      <c r="H126" s="33"/>
      <c r="I126" s="33"/>
      <c r="J126" s="33"/>
      <c r="K126" s="33"/>
      <c r="L126" s="33"/>
      <c r="M126" s="34"/>
    </row>
    <row r="127" spans="2:13" s="48" customFormat="1" hidden="1" x14ac:dyDescent="0.25">
      <c r="B127" s="45" t="str">
        <f>CONCATENATE("11.",Prüfkriterien_11[[#This Row],[Spalte2]])</f>
        <v>11.4</v>
      </c>
      <c r="C127" s="46">
        <f>ROW()-ROW(Prüfkriterien_11[[#Headers],[Spalte3]])</f>
        <v>4</v>
      </c>
      <c r="D127" s="46">
        <f>(Prüfkriterien_11[Spalte2]+110)/10</f>
        <v>11.4</v>
      </c>
      <c r="E127" s="31"/>
      <c r="F127" s="32"/>
      <c r="G127" s="32"/>
      <c r="H127" s="33"/>
      <c r="I127" s="33"/>
      <c r="J127" s="33"/>
      <c r="K127" s="33"/>
      <c r="L127" s="33"/>
      <c r="M127" s="34"/>
    </row>
    <row r="128" spans="2:13" s="48" customFormat="1" hidden="1" x14ac:dyDescent="0.25">
      <c r="B128" s="57" t="str">
        <f>CONCATENATE("11.",Prüfkriterien_11[[#This Row],[Spalte2]])</f>
        <v>11.5</v>
      </c>
      <c r="C128" s="58">
        <f>ROW()-ROW(Prüfkriterien_11[[#Headers],[Spalte3]])</f>
        <v>5</v>
      </c>
      <c r="D128" s="58">
        <f>(Prüfkriterien_11[Spalte2]+110)/10</f>
        <v>11.5</v>
      </c>
      <c r="E128" s="59"/>
      <c r="F128" s="60"/>
      <c r="G128" s="60"/>
      <c r="H128" s="61"/>
      <c r="I128" s="61"/>
      <c r="J128" s="61"/>
      <c r="K128" s="61"/>
      <c r="L128" s="61"/>
      <c r="M128" s="62"/>
    </row>
    <row r="129" ht="6.75" customHeight="1" x14ac:dyDescent="0.25"/>
  </sheetData>
  <sheetProtection password="AA96" sheet="1" objects="1" scenarios="1" formatCells="0" formatRows="0" insertRows="0" deleteRows="0"/>
  <mergeCells count="22">
    <mergeCell ref="B122:M122"/>
    <mergeCell ref="B77:M77"/>
    <mergeCell ref="B92:M92"/>
    <mergeCell ref="B102:M102"/>
    <mergeCell ref="B112:M112"/>
    <mergeCell ref="B115:M115"/>
    <mergeCell ref="B2:M2"/>
    <mergeCell ref="B5:M5"/>
    <mergeCell ref="B8:M8"/>
    <mergeCell ref="B31:M31"/>
    <mergeCell ref="B38:M38"/>
    <mergeCell ref="B69:M69"/>
    <mergeCell ref="C4:K4"/>
    <mergeCell ref="B6:B7"/>
    <mergeCell ref="C6:C7"/>
    <mergeCell ref="E6:E7"/>
    <mergeCell ref="F6:F7"/>
    <mergeCell ref="G6:G7"/>
    <mergeCell ref="H6:L6"/>
    <mergeCell ref="M6:M7"/>
    <mergeCell ref="D6:D7"/>
    <mergeCell ref="B48:M48"/>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01.01.2021&amp;C&amp;G&amp;R
&amp;"Arial,Standard"&amp;8&amp;P von &amp;N</oddFooter>
  </headerFooter>
  <rowBreaks count="2" manualBreakCount="2">
    <brk id="68" max="13" man="1"/>
    <brk id="91"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NOT(ISERROR(SEARCH("grau",H32)))</xm:f>
            <xm:f>"grau"</xm:f>
            <x14:dxf>
              <font>
                <color rgb="FF808080"/>
              </font>
              <fill>
                <patternFill>
                  <bgColor rgb="FF808080"/>
                </patternFill>
              </fill>
            </x14:dxf>
          </x14:cfRule>
          <xm:sqref>H70:L70 H39:L39 H32:L32 H49:L49 L40:L47 L71:L76</xm:sqref>
        </x14:conditionalFormatting>
        <x14:conditionalFormatting xmlns:xm="http://schemas.microsoft.com/office/excel/2006/main">
          <x14:cfRule type="containsText" priority="16" operator="containsText" id="{3EA6EFDB-E455-4F38-A982-1E38324F0343}">
            <xm:f>NOT(ISERROR(SEARCH("grau",H78)))</xm:f>
            <xm:f>"grau"</xm:f>
            <x14:dxf>
              <font>
                <color rgb="FF808080"/>
              </font>
              <fill>
                <patternFill>
                  <bgColor rgb="FF808080"/>
                </patternFill>
              </fill>
            </x14:dxf>
          </x14:cfRule>
          <xm:sqref>H78:L78</xm:sqref>
        </x14:conditionalFormatting>
        <x14:conditionalFormatting xmlns:xm="http://schemas.microsoft.com/office/excel/2006/main">
          <x14:cfRule type="containsText" priority="15" operator="containsText" id="{5BEAB68E-34A9-4110-B056-50320AFBCCB0}">
            <xm:f>NOT(ISERROR(SEARCH("grau",H93)))</xm:f>
            <xm:f>"grau"</xm:f>
            <x14:dxf>
              <font>
                <color rgb="FF808080"/>
              </font>
              <fill>
                <patternFill>
                  <bgColor rgb="FF808080"/>
                </patternFill>
              </fill>
            </x14:dxf>
          </x14:cfRule>
          <xm:sqref>H93:L93</xm:sqref>
        </x14:conditionalFormatting>
        <x14:conditionalFormatting xmlns:xm="http://schemas.microsoft.com/office/excel/2006/main">
          <x14:cfRule type="containsText" priority="14" operator="containsText" id="{CF7EDDB7-2157-4E54-80CC-AC6AB6FBA5CD}">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13" operator="containsText" id="{A15A7D79-1345-4D48-A805-61E375A492E8}">
            <xm:f>NOT(ISERROR(SEARCH("grau",H113)))</xm:f>
            <xm:f>"grau"</xm:f>
            <x14:dxf>
              <font>
                <color rgb="FF808080"/>
              </font>
              <fill>
                <patternFill>
                  <bgColor rgb="FF808080"/>
                </patternFill>
              </fill>
            </x14:dxf>
          </x14:cfRule>
          <xm:sqref>H113:L114</xm:sqref>
        </x14:conditionalFormatting>
        <x14:conditionalFormatting xmlns:xm="http://schemas.microsoft.com/office/excel/2006/main">
          <x14:cfRule type="containsText" priority="12" operator="containsText" id="{24D64CB9-06C8-4AB6-96E9-068B2C93B725}">
            <xm:f>NOT(ISERROR(SEARCH("grau",H116)))</xm:f>
            <xm:f>"grau"</xm:f>
            <x14:dxf>
              <font>
                <color rgb="FF808080"/>
              </font>
              <fill>
                <patternFill>
                  <bgColor rgb="FF808080"/>
                </patternFill>
              </fill>
            </x14:dxf>
          </x14:cfRule>
          <xm:sqref>H116:L121</xm:sqref>
        </x14:conditionalFormatting>
        <x14:conditionalFormatting xmlns:xm="http://schemas.microsoft.com/office/excel/2006/main">
          <x14:cfRule type="containsText" priority="11" operator="containsText" id="{04852FE4-12C5-447A-9DDA-1F52D59ECA2D}">
            <xm:f>NOT(ISERROR(SEARCH("grau",H123)))</xm:f>
            <xm:f>"grau"</xm:f>
            <x14:dxf>
              <font>
                <color rgb="FF808080"/>
              </font>
              <fill>
                <patternFill>
                  <bgColor rgb="FF808080"/>
                </patternFill>
              </fill>
            </x14:dxf>
          </x14:cfRule>
          <xm:sqref>H123:L128</xm:sqref>
        </x14:conditionalFormatting>
        <x14:conditionalFormatting xmlns:xm="http://schemas.microsoft.com/office/excel/2006/main">
          <x14:cfRule type="containsText" priority="10" operator="containsText" id="{F29C2103-E038-4D90-AAEA-68A5E6F7A931}">
            <xm:f>NOT(ISERROR(SEARCH("grau",H10)))</xm:f>
            <xm:f>"grau"</xm:f>
            <x14:dxf>
              <font>
                <strike val="0"/>
                <color rgb="FF808080"/>
              </font>
              <fill>
                <patternFill>
                  <bgColor rgb="FF808080"/>
                </patternFill>
              </fill>
            </x14:dxf>
          </x14:cfRule>
          <xm:sqref>H10:L30 K110:L110 H111:L111</xm:sqref>
        </x14:conditionalFormatting>
        <x14:conditionalFormatting xmlns:xm="http://schemas.microsoft.com/office/excel/2006/main">
          <x14:cfRule type="containsText" priority="9" operator="containsText" id="{110B47C5-2729-48FF-9E89-73FB53D64C63}">
            <xm:f>NOT(ISERROR(SEARCH("grau",H33)))</xm:f>
            <xm:f>"grau"</xm:f>
            <x14:dxf>
              <font>
                <color rgb="FF808080"/>
              </font>
              <fill>
                <patternFill>
                  <bgColor rgb="FF808080"/>
                </patternFill>
              </fill>
            </x14:dxf>
          </x14:cfRule>
          <xm:sqref>H33:L37</xm:sqref>
        </x14:conditionalFormatting>
        <x14:conditionalFormatting xmlns:xm="http://schemas.microsoft.com/office/excel/2006/main">
          <x14:cfRule type="containsText" priority="8" operator="containsText" id="{9AF2A847-BE91-4EFD-BC31-82B1F586260A}">
            <xm:f>NOT(ISERROR(SEARCH("grau",H40)))</xm:f>
            <xm:f>"grau"</xm:f>
            <x14:dxf>
              <font>
                <color rgb="FF808080"/>
              </font>
              <fill>
                <patternFill>
                  <bgColor rgb="FF808080"/>
                </patternFill>
              </fill>
            </x14:dxf>
          </x14:cfRule>
          <xm:sqref>H40:K47</xm:sqref>
        </x14:conditionalFormatting>
        <x14:conditionalFormatting xmlns:xm="http://schemas.microsoft.com/office/excel/2006/main">
          <x14:cfRule type="containsText" priority="7" operator="containsText" id="{81540335-4D04-490B-83B4-0ADB41B80E70}">
            <xm:f>NOT(ISERROR(SEARCH("grau",H50)))</xm:f>
            <xm:f>"grau"</xm:f>
            <x14:dxf>
              <font>
                <color rgb="FF808080"/>
              </font>
              <fill>
                <patternFill>
                  <bgColor rgb="FF808080"/>
                </patternFill>
              </fill>
            </x14:dxf>
          </x14:cfRule>
          <xm:sqref>H50:L68</xm:sqref>
        </x14:conditionalFormatting>
        <x14:conditionalFormatting xmlns:xm="http://schemas.microsoft.com/office/excel/2006/main">
          <x14:cfRule type="containsText" priority="6" operator="containsText" id="{3728E656-0B17-41A9-A338-A580545571E6}">
            <xm:f>NOT(ISERROR(SEARCH("grau",H71)))</xm:f>
            <xm:f>"grau"</xm:f>
            <x14:dxf>
              <font>
                <color rgb="FF808080"/>
              </font>
              <fill>
                <patternFill>
                  <bgColor rgb="FF808080"/>
                </patternFill>
              </fill>
            </x14:dxf>
          </x14:cfRule>
          <xm:sqref>H71:K76</xm:sqref>
        </x14:conditionalFormatting>
        <x14:conditionalFormatting xmlns:xm="http://schemas.microsoft.com/office/excel/2006/main">
          <x14:cfRule type="containsText" priority="5" operator="containsText" id="{8DF25E02-E3CC-4756-A597-7CF6DF1FAB4F}">
            <xm:f>NOT(ISERROR(SEARCH("grau",H79)))</xm:f>
            <xm:f>"grau"</xm:f>
            <x14:dxf>
              <font>
                <color rgb="FF808080"/>
              </font>
              <fill>
                <patternFill>
                  <bgColor rgb="FF808080"/>
                </patternFill>
              </fill>
            </x14:dxf>
          </x14:cfRule>
          <xm:sqref>H79:L91</xm:sqref>
        </x14:conditionalFormatting>
        <x14:conditionalFormatting xmlns:xm="http://schemas.microsoft.com/office/excel/2006/main">
          <x14:cfRule type="containsText" priority="4" operator="containsText" id="{A5F22AF2-5B4D-4981-BF78-FCB7EB2F24E3}">
            <xm:f>NOT(ISERROR(SEARCH("grau",H94)))</xm:f>
            <xm:f>"grau"</xm:f>
            <x14:dxf>
              <font>
                <color rgb="FF808080"/>
              </font>
              <fill>
                <patternFill>
                  <bgColor rgb="FF808080"/>
                </patternFill>
              </fill>
            </x14:dxf>
          </x14:cfRule>
          <xm:sqref>H94:L101</xm:sqref>
        </x14:conditionalFormatting>
        <x14:conditionalFormatting xmlns:xm="http://schemas.microsoft.com/office/excel/2006/main">
          <x14:cfRule type="containsText" priority="3" operator="containsText" id="{29EE7E7E-CE37-4BF9-AEA1-53AA36195C8D}">
            <xm:f>NOT(ISERROR(SEARCH("grau",H104)))</xm:f>
            <xm:f>"grau"</xm:f>
            <x14:dxf>
              <font>
                <strike val="0"/>
                <color rgb="FF808080"/>
              </font>
              <fill>
                <patternFill>
                  <bgColor rgb="FF808080"/>
                </patternFill>
              </fill>
            </x14:dxf>
          </x14:cfRule>
          <xm:sqref>H104:L109</xm:sqref>
        </x14:conditionalFormatting>
        <x14:conditionalFormatting xmlns:xm="http://schemas.microsoft.com/office/excel/2006/main">
          <x14:cfRule type="containsText" priority="1" operator="containsText" id="{F988B62E-0283-4AEA-8B94-DCFBAF88BBA2}">
            <xm:f>NOT(ISERROR(SEARCH("grau",H110)))</xm:f>
            <xm:f>"grau"</xm:f>
            <x14:dxf>
              <font>
                <color rgb="FF808080"/>
              </font>
              <fill>
                <patternFill>
                  <bgColor rgb="FF808080"/>
                </patternFill>
              </fill>
            </x14:dxf>
          </x14:cfRule>
          <xm:sqref>H110:J110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H9:L30 H32:L37 H39:L47 H49:L68 H70:L76 H78:L91 H93:L101 H113:L114 H116:L121 H123:L128 H103:L111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
    <row r="2" spans="2:5" ht="15" x14ac:dyDescent="0.25">
      <c r="B2" s="160" t="s">
        <v>77</v>
      </c>
      <c r="C2" s="160"/>
    </row>
    <row r="3" spans="2:5" ht="7.95" customHeight="1" x14ac:dyDescent="0.25">
      <c r="B3" s="8"/>
      <c r="C3" s="8"/>
    </row>
    <row r="4" spans="2:5" ht="55.95" customHeight="1" x14ac:dyDescent="0.25">
      <c r="B4" s="161" t="s">
        <v>45</v>
      </c>
      <c r="C4" s="161"/>
    </row>
    <row r="5" spans="2:5" ht="7.95" customHeight="1" x14ac:dyDescent="0.2">
      <c r="B5" s="9"/>
      <c r="C5" s="9"/>
    </row>
    <row r="6" spans="2:5" s="10" customFormat="1" ht="25.95" customHeight="1" x14ac:dyDescent="0.25">
      <c r="B6" s="76" t="s">
        <v>60</v>
      </c>
      <c r="C6" s="55" t="s">
        <v>80</v>
      </c>
    </row>
    <row r="7" spans="2:5" s="10" customFormat="1" ht="25.95" customHeight="1" x14ac:dyDescent="0.25">
      <c r="B7" s="76" t="s">
        <v>78</v>
      </c>
      <c r="C7" s="55" t="s">
        <v>81</v>
      </c>
    </row>
    <row r="8" spans="2:5" s="10" customFormat="1" ht="25.95" customHeight="1" x14ac:dyDescent="0.3">
      <c r="B8" s="75" t="s">
        <v>76</v>
      </c>
      <c r="C8" s="56" t="s">
        <v>87</v>
      </c>
    </row>
    <row r="9" spans="2:5" s="10" customFormat="1" ht="25.95" customHeight="1" x14ac:dyDescent="0.3">
      <c r="B9" s="64" t="s">
        <v>61</v>
      </c>
      <c r="C9" s="12" t="s">
        <v>15</v>
      </c>
    </row>
    <row r="10" spans="2:5" s="10" customFormat="1" ht="25.95" customHeight="1" x14ac:dyDescent="0.25">
      <c r="B10" s="11"/>
      <c r="C10" s="85"/>
      <c r="E10" s="77" t="s">
        <v>79</v>
      </c>
    </row>
    <row r="11" spans="2:5" s="10" customFormat="1" ht="25.95" customHeight="1" x14ac:dyDescent="0.25">
      <c r="B11" s="11"/>
      <c r="C11" s="84" t="s">
        <v>43</v>
      </c>
    </row>
    <row r="12" spans="2:5" s="10" customFormat="1" ht="25.95" customHeight="1" x14ac:dyDescent="0.25">
      <c r="B12" s="64" t="s">
        <v>62</v>
      </c>
      <c r="C12" s="79" t="s">
        <v>28</v>
      </c>
    </row>
    <row r="13" spans="2:5" s="10" customFormat="1" ht="25.95" customHeight="1" x14ac:dyDescent="0.25">
      <c r="B13" s="11"/>
      <c r="C13" s="79" t="s">
        <v>29</v>
      </c>
    </row>
    <row r="14" spans="2:5" s="10" customFormat="1" ht="25.95" customHeight="1" x14ac:dyDescent="0.25">
      <c r="B14" s="11"/>
      <c r="C14" s="79"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CL_Milchkühe_P_2021</dc:title>
  <dc:creator/>
  <cp:lastModifiedBy/>
  <dcterms:created xsi:type="dcterms:W3CDTF">2006-09-16T00:00:00Z</dcterms:created>
  <dcterms:modified xsi:type="dcterms:W3CDTF">2020-11-25T10:08:46Z</dcterms:modified>
</cp:coreProperties>
</file>