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DieseArbeitsmappe" defaultThemeVersion="124226"/>
  <workbookProtection workbookPassword="AA96" lockStructure="1"/>
  <bookViews>
    <workbookView xWindow="240" yWindow="105" windowWidth="14805" windowHeight="8010" activeTab="2"/>
  </bookViews>
  <sheets>
    <sheet name="Angaben zum Audit" sheetId="1" r:id="rId1"/>
    <sheet name="Maßnahmenplan" sheetId="2" r:id="rId2"/>
    <sheet name="Checkliste" sheetId="7" r:id="rId3"/>
    <sheet name="Einstellungen" sheetId="4" r:id="rId4"/>
  </sheets>
  <externalReferences>
    <externalReference r:id="rId5"/>
  </externalReference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Audit'!$A$1:$M$31</definedName>
    <definedName name="_xlnm.Print_Area" localSheetId="2">Checkliste!$A$1:$N$152</definedName>
    <definedName name="_xlnm.Print_Area" localSheetId="1">Maßnahmenplan!$A$1:$J$24</definedName>
    <definedName name="_xlnm.Print_Titles" localSheetId="2">Checkliste!$1:$7</definedName>
  </definedNames>
  <calcPr calcId="162913"/>
</workbook>
</file>

<file path=xl/calcChain.xml><?xml version="1.0" encoding="utf-8"?>
<calcChain xmlns="http://schemas.openxmlformats.org/spreadsheetml/2006/main">
  <c r="C132" i="7" l="1"/>
  <c r="B132" i="7" s="1"/>
  <c r="C133" i="7"/>
  <c r="B133" i="7" s="1"/>
  <c r="C121" i="7"/>
  <c r="B121" i="7" s="1"/>
  <c r="C103" i="7"/>
  <c r="B103" i="7" s="1"/>
  <c r="C102" i="7"/>
  <c r="B102" i="7" s="1"/>
  <c r="C101" i="7"/>
  <c r="B101" i="7" s="1"/>
  <c r="C57" i="7"/>
  <c r="B57" i="7" s="1"/>
  <c r="D132" i="7" l="1"/>
  <c r="D133" i="7"/>
  <c r="D121" i="7"/>
  <c r="D103" i="7"/>
  <c r="D101" i="7"/>
  <c r="D102" i="7"/>
  <c r="D57" i="7"/>
  <c r="C131" i="7" l="1"/>
  <c r="B131" i="7" s="1"/>
  <c r="C134" i="7"/>
  <c r="B134" i="7" s="1"/>
  <c r="C135" i="7"/>
  <c r="D135" i="7" s="1"/>
  <c r="C136" i="7"/>
  <c r="B136" i="7" s="1"/>
  <c r="C137" i="7"/>
  <c r="B137" i="7" s="1"/>
  <c r="C138" i="7"/>
  <c r="B138" i="7" s="1"/>
  <c r="C139" i="7"/>
  <c r="B139" i="7" s="1"/>
  <c r="C140" i="7"/>
  <c r="B140" i="7" s="1"/>
  <c r="C116" i="7"/>
  <c r="B116" i="7" s="1"/>
  <c r="C117" i="7"/>
  <c r="B117" i="7" s="1"/>
  <c r="C118" i="7"/>
  <c r="B118" i="7" s="1"/>
  <c r="C119" i="7"/>
  <c r="B119" i="7" s="1"/>
  <c r="C120" i="7"/>
  <c r="B120" i="7" s="1"/>
  <c r="C122" i="7"/>
  <c r="B122" i="7" s="1"/>
  <c r="C123" i="7"/>
  <c r="B123" i="7" s="1"/>
  <c r="C124" i="7"/>
  <c r="B124" i="7" s="1"/>
  <c r="C125" i="7"/>
  <c r="B125" i="7" s="1"/>
  <c r="C126" i="7"/>
  <c r="B126" i="7" s="1"/>
  <c r="C89" i="7"/>
  <c r="B89" i="7" s="1"/>
  <c r="C90" i="7"/>
  <c r="B90" i="7" s="1"/>
  <c r="C91" i="7"/>
  <c r="B91" i="7" s="1"/>
  <c r="C92" i="7"/>
  <c r="B92" i="7" s="1"/>
  <c r="C93" i="7"/>
  <c r="B93" i="7" s="1"/>
  <c r="C94" i="7"/>
  <c r="B94" i="7" s="1"/>
  <c r="C95" i="7"/>
  <c r="B95" i="7" s="1"/>
  <c r="C96" i="7"/>
  <c r="B96" i="7" s="1"/>
  <c r="C97" i="7"/>
  <c r="B97" i="7" s="1"/>
  <c r="C98" i="7"/>
  <c r="B98" i="7" s="1"/>
  <c r="C99" i="7"/>
  <c r="B99" i="7" s="1"/>
  <c r="C100" i="7"/>
  <c r="B100" i="7" s="1"/>
  <c r="C104" i="7"/>
  <c r="B104" i="7" s="1"/>
  <c r="C105" i="7"/>
  <c r="B105" i="7" s="1"/>
  <c r="C106" i="7"/>
  <c r="B106" i="7" s="1"/>
  <c r="C107" i="7"/>
  <c r="B107" i="7" s="1"/>
  <c r="C72" i="7"/>
  <c r="B72" i="7" s="1"/>
  <c r="C73" i="7"/>
  <c r="B73" i="7" s="1"/>
  <c r="C74" i="7"/>
  <c r="D74" i="7" s="1"/>
  <c r="C75" i="7"/>
  <c r="B75" i="7" s="1"/>
  <c r="C76" i="7"/>
  <c r="B76" i="7" s="1"/>
  <c r="C77" i="7"/>
  <c r="B77" i="7" s="1"/>
  <c r="C78" i="7"/>
  <c r="B78" i="7" s="1"/>
  <c r="C79" i="7"/>
  <c r="B79" i="7" s="1"/>
  <c r="C80" i="7"/>
  <c r="B80" i="7" s="1"/>
  <c r="C81" i="7"/>
  <c r="B81" i="7" s="1"/>
  <c r="C82" i="7"/>
  <c r="B82" i="7" s="1"/>
  <c r="C65" i="7"/>
  <c r="B65" i="7" s="1"/>
  <c r="D134" i="7" l="1"/>
  <c r="D136" i="7"/>
  <c r="B135" i="7"/>
  <c r="D131" i="7"/>
  <c r="D137" i="7"/>
  <c r="D138" i="7"/>
  <c r="D139" i="7"/>
  <c r="D140" i="7"/>
  <c r="D118" i="7"/>
  <c r="D116" i="7"/>
  <c r="D117" i="7"/>
  <c r="D119" i="7"/>
  <c r="D120" i="7"/>
  <c r="D124" i="7"/>
  <c r="D122" i="7"/>
  <c r="D123" i="7"/>
  <c r="D126" i="7"/>
  <c r="D125" i="7"/>
  <c r="D89" i="7"/>
  <c r="D90" i="7"/>
  <c r="D91" i="7"/>
  <c r="D93" i="7"/>
  <c r="D92" i="7"/>
  <c r="D94" i="7"/>
  <c r="D96" i="7"/>
  <c r="D95" i="7"/>
  <c r="D98" i="7"/>
  <c r="D97" i="7"/>
  <c r="D104" i="7"/>
  <c r="D100" i="7"/>
  <c r="D99" i="7"/>
  <c r="D106" i="7"/>
  <c r="D105" i="7"/>
  <c r="D107" i="7"/>
  <c r="D72" i="7"/>
  <c r="B74" i="7"/>
  <c r="D73" i="7"/>
  <c r="D76" i="7"/>
  <c r="D77" i="7"/>
  <c r="D75" i="7"/>
  <c r="D79" i="7"/>
  <c r="D78" i="7"/>
  <c r="D80" i="7"/>
  <c r="D81" i="7"/>
  <c r="D82" i="7"/>
  <c r="D65" i="7"/>
  <c r="C56" i="7" l="1"/>
  <c r="B56" i="7" s="1"/>
  <c r="C58" i="7"/>
  <c r="B58" i="7" s="1"/>
  <c r="C45" i="7"/>
  <c r="B45" i="7" s="1"/>
  <c r="C46" i="7"/>
  <c r="D46" i="7" s="1"/>
  <c r="C47" i="7"/>
  <c r="B47" i="7" s="1"/>
  <c r="C48" i="7"/>
  <c r="B48" i="7" s="1"/>
  <c r="C37" i="7"/>
  <c r="B37" i="7" s="1"/>
  <c r="C14" i="7"/>
  <c r="B14" i="7" s="1"/>
  <c r="C15" i="7"/>
  <c r="B15" i="7" s="1"/>
  <c r="C16" i="7"/>
  <c r="B16" i="7" s="1"/>
  <c r="C17" i="7"/>
  <c r="B17" i="7" s="1"/>
  <c r="C18" i="7"/>
  <c r="B18" i="7" s="1"/>
  <c r="C19" i="7"/>
  <c r="B19" i="7" s="1"/>
  <c r="C20" i="7"/>
  <c r="B20" i="7" s="1"/>
  <c r="C21" i="7"/>
  <c r="B21" i="7" s="1"/>
  <c r="C22" i="7"/>
  <c r="B22" i="7" s="1"/>
  <c r="C23" i="7"/>
  <c r="D23" i="7" s="1"/>
  <c r="C24" i="7"/>
  <c r="D24" i="7" s="1"/>
  <c r="C25" i="7"/>
  <c r="B25" i="7" s="1"/>
  <c r="C26" i="7"/>
  <c r="B26" i="7" s="1"/>
  <c r="C27" i="7"/>
  <c r="B27" i="7" s="1"/>
  <c r="C28" i="7"/>
  <c r="B28" i="7" s="1"/>
  <c r="D56" i="7" l="1"/>
  <c r="D15" i="7"/>
  <c r="D45" i="7"/>
  <c r="D58" i="7"/>
  <c r="B46" i="7"/>
  <c r="D16" i="7"/>
  <c r="D47" i="7"/>
  <c r="D37" i="7"/>
  <c r="D48" i="7"/>
  <c r="D14" i="7"/>
  <c r="D18" i="7"/>
  <c r="D17" i="7"/>
  <c r="D19" i="7"/>
  <c r="D20" i="7"/>
  <c r="D22" i="7"/>
  <c r="D21" i="7"/>
  <c r="B23" i="7"/>
  <c r="B24" i="7"/>
  <c r="D25" i="7"/>
  <c r="D26" i="7"/>
  <c r="D27" i="7"/>
  <c r="D28" i="7"/>
  <c r="C11" i="7" l="1"/>
  <c r="B11" i="7" s="1"/>
  <c r="D11" i="7" l="1"/>
  <c r="C13" i="7"/>
  <c r="D13" i="7" s="1"/>
  <c r="C29" i="7"/>
  <c r="D29" i="7" s="1"/>
  <c r="C149" i="7"/>
  <c r="D149" i="7" s="1"/>
  <c r="C148" i="7"/>
  <c r="B148" i="7" s="1"/>
  <c r="C147" i="7"/>
  <c r="D147" i="7" s="1"/>
  <c r="C146" i="7"/>
  <c r="D146" i="7" s="1"/>
  <c r="C145" i="7"/>
  <c r="D145" i="7" s="1"/>
  <c r="C142" i="7"/>
  <c r="D142" i="7" s="1"/>
  <c r="C141" i="7"/>
  <c r="B141" i="7" s="1"/>
  <c r="C130" i="7"/>
  <c r="D130" i="7" s="1"/>
  <c r="C129" i="7"/>
  <c r="B129" i="7" s="1"/>
  <c r="C115" i="7"/>
  <c r="B115" i="7" s="1"/>
  <c r="C114" i="7"/>
  <c r="D114" i="7" s="1"/>
  <c r="C113" i="7"/>
  <c r="D113" i="7" s="1"/>
  <c r="C112" i="7"/>
  <c r="B112" i="7" s="1"/>
  <c r="C109" i="7"/>
  <c r="B109" i="7" s="1"/>
  <c r="C108" i="7"/>
  <c r="B108" i="7" s="1"/>
  <c r="C88" i="7"/>
  <c r="D88" i="7" s="1"/>
  <c r="C87" i="7"/>
  <c r="D87" i="7" s="1"/>
  <c r="C86" i="7"/>
  <c r="B86" i="7" s="1"/>
  <c r="C83" i="7"/>
  <c r="D83" i="7" s="1"/>
  <c r="C71" i="7"/>
  <c r="B71" i="7" s="1"/>
  <c r="C70" i="7"/>
  <c r="D70" i="7" s="1"/>
  <c r="C69" i="7"/>
  <c r="D69" i="7" s="1"/>
  <c r="C68" i="7"/>
  <c r="B68" i="7" s="1"/>
  <c r="B70" i="7" l="1"/>
  <c r="B147" i="7"/>
  <c r="B13" i="7"/>
  <c r="B69" i="7"/>
  <c r="B88" i="7"/>
  <c r="B142" i="7"/>
  <c r="B146" i="7"/>
  <c r="B83" i="7"/>
  <c r="B87" i="7"/>
  <c r="B114" i="7"/>
  <c r="B149" i="7"/>
  <c r="B145" i="7"/>
  <c r="B113" i="7"/>
  <c r="B130" i="7"/>
  <c r="B29" i="7"/>
  <c r="D68" i="7"/>
  <c r="D71" i="7"/>
  <c r="D148" i="7"/>
  <c r="D129" i="7"/>
  <c r="D141" i="7"/>
  <c r="D112" i="7"/>
  <c r="D115" i="7"/>
  <c r="D109" i="7"/>
  <c r="D86" i="7"/>
  <c r="D108" i="7"/>
  <c r="B2" i="7"/>
  <c r="B2" i="2"/>
  <c r="B2" i="1"/>
  <c r="C64" i="7" l="1"/>
  <c r="B64" i="7" s="1"/>
  <c r="C63" i="7"/>
  <c r="B63" i="7" s="1"/>
  <c r="D64" i="7" l="1"/>
  <c r="D63" i="7"/>
  <c r="C62" i="7"/>
  <c r="D62" i="7" s="1"/>
  <c r="C55" i="7"/>
  <c r="D55" i="7" s="1"/>
  <c r="C53" i="7"/>
  <c r="D53" i="7" s="1"/>
  <c r="C54" i="7"/>
  <c r="D54" i="7" s="1"/>
  <c r="C49" i="7"/>
  <c r="B49" i="7" s="1"/>
  <c r="C44" i="7"/>
  <c r="B44" i="7" s="1"/>
  <c r="C43" i="7"/>
  <c r="D43" i="7" s="1"/>
  <c r="C42" i="7"/>
  <c r="D42" i="7" s="1"/>
  <c r="C36" i="7"/>
  <c r="D36" i="7" s="1"/>
  <c r="C38" i="7"/>
  <c r="B38" i="7" s="1"/>
  <c r="C35" i="7"/>
  <c r="D35" i="7" s="1"/>
  <c r="C34" i="7"/>
  <c r="B34" i="7" s="1"/>
  <c r="B62" i="7" l="1"/>
  <c r="B55" i="7"/>
  <c r="B53" i="7"/>
  <c r="B54" i="7"/>
  <c r="D44" i="7"/>
  <c r="D49" i="7"/>
  <c r="B43" i="7"/>
  <c r="B42" i="7"/>
  <c r="B36" i="7"/>
  <c r="B35" i="7"/>
  <c r="D38" i="7"/>
  <c r="D34" i="7"/>
  <c r="C41" i="7" l="1"/>
  <c r="C33" i="7"/>
  <c r="C52" i="7"/>
  <c r="C61" i="7"/>
  <c r="C30" i="7"/>
  <c r="C10" i="7"/>
  <c r="C12" i="7"/>
  <c r="D41" i="7" l="1"/>
  <c r="B41" i="7"/>
  <c r="D52" i="7"/>
  <c r="B52" i="7"/>
  <c r="D10" i="7"/>
  <c r="B10" i="7"/>
  <c r="D61" i="7"/>
  <c r="B61" i="7"/>
  <c r="D33" i="7"/>
  <c r="B33" i="7"/>
  <c r="D30" i="7"/>
  <c r="B30" i="7"/>
  <c r="D12" i="7"/>
  <c r="B12" i="7"/>
</calcChain>
</file>

<file path=xl/sharedStrings.xml><?xml version="1.0" encoding="utf-8"?>
<sst xmlns="http://schemas.openxmlformats.org/spreadsheetml/2006/main" count="668" uniqueCount="368">
  <si>
    <t>Angaben zum Audit</t>
  </si>
  <si>
    <t>Zertifizierungsstelle</t>
  </si>
  <si>
    <t>Name Auditor</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</si>
  <si>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</si>
  <si>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</si>
  <si>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</si>
  <si>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</si>
  <si>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</si>
  <si>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</si>
  <si>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</si>
  <si>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</si>
  <si>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</si>
  <si>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</si>
  <si>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</si>
  <si>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</si>
  <si>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</si>
  <si>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</si>
  <si>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</si>
  <si>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</si>
  <si>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</si>
  <si>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</si>
  <si>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</si>
  <si>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</si>
  <si>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</si>
  <si>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</si>
  <si>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</si>
  <si>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</si>
  <si>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</si>
  <si>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</si>
  <si>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</si>
  <si>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</si>
  <si>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</si>
  <si>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</si>
  <si>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</si>
  <si>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</si>
  <si>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</si>
  <si>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</si>
  <si>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</si>
  <si>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</si>
  <si>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</si>
  <si>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</si>
  <si>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</si>
  <si>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</si>
  <si>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</si>
  <si>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</si>
  <si>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</si>
  <si>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</si>
  <si>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</si>
  <si>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</si>
  <si>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</si>
  <si>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</si>
  <si>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</si>
  <si>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</si>
  <si>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</si>
  <si>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</si>
  <si>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</si>
  <si>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</si>
  <si>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</si>
  <si>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</si>
  <si>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</si>
  <si>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</si>
  <si>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</si>
  <si>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</si>
  <si>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</si>
  <si>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</si>
  <si>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</si>
  <si>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Titel der Checkliste:</t>
  </si>
  <si>
    <t>Einstellungen</t>
  </si>
  <si>
    <t>Betriebsname:</t>
  </si>
  <si>
    <t>&lt;- Hier nichts eintragen</t>
  </si>
  <si>
    <t>dd.mm.yyyy</t>
  </si>
  <si>
    <t>zzzzzz</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</si>
  <si>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</si>
  <si>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</si>
  <si>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</si>
  <si>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</si>
  <si>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</si>
  <si>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</si>
  <si>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</si>
  <si>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 xml:space="preserve">
RL Zert 2023
3.3</t>
  </si>
  <si>
    <t>RL Zert 2023
3.2</t>
  </si>
  <si>
    <t>RL Zert 2023
6.4.2</t>
  </si>
  <si>
    <t>Name Auskunftsperson und Funktion im Unternehmen</t>
  </si>
  <si>
    <r>
      <t>Gültig ab: 01.01.</t>
    </r>
    <r>
      <rPr>
        <sz val="8"/>
        <rFont val="Arial"/>
        <family val="2"/>
      </rPr>
      <t>2023</t>
    </r>
    <r>
      <rPr>
        <sz val="8"/>
        <color theme="1"/>
        <rFont val="Arial"/>
        <family val="2"/>
      </rPr>
      <t xml:space="preserve">
*Übergangsfrist für Bestandsbetriebe (Zertifizierung vor 01.01.</t>
    </r>
    <r>
      <rPr>
        <sz val="8"/>
        <rFont val="Arial"/>
        <family val="2"/>
      </rPr>
      <t>;  s. bereichsspezifische Richtlinie, Kap. 1.2</t>
    </r>
    <r>
      <rPr>
        <sz val="8"/>
        <color theme="1"/>
        <rFont val="Arial"/>
        <family val="2"/>
      </rPr>
      <t>): Erfassung von Abweichungen ab 01.01., Berücksichtigung in Risikoeinstufung ab 01.07.</t>
    </r>
  </si>
  <si>
    <t>Der Systemteilnehmer erkennt die Nutzungsbedingungen und Vorgaben der Zertifizierungsstelle an.</t>
  </si>
  <si>
    <r>
      <t xml:space="preserve">Nachweis über einen gültigen Vertrag mit der Zertifizierungsgesellschaft wird im → </t>
    </r>
    <r>
      <rPr>
        <b/>
        <sz val="10"/>
        <color theme="1"/>
        <rFont val="Arial"/>
        <family val="2"/>
      </rPr>
      <t>Betriebsbeschreibung</t>
    </r>
    <r>
      <rPr>
        <sz val="10"/>
        <color theme="1"/>
        <rFont val="Arial"/>
        <family val="2"/>
      </rPr>
      <t xml:space="preserve"> </t>
    </r>
    <r>
      <rPr>
        <b/>
        <sz val="10"/>
        <color theme="1"/>
        <rFont val="Arial"/>
        <family val="2"/>
      </rPr>
      <t>Schlachtung</t>
    </r>
    <r>
      <rPr>
        <sz val="10"/>
        <color theme="1"/>
        <rFont val="Arial"/>
        <family val="2"/>
      </rPr>
      <t xml:space="preserve"> bestätigt. 
</t>
    </r>
    <r>
      <rPr>
        <b/>
        <sz val="10"/>
        <color theme="1"/>
        <rFont val="Arial"/>
        <family val="2"/>
      </rPr>
      <t>Nachweis liegt nicht vor = K.O.</t>
    </r>
  </si>
  <si>
    <t>Der Systemteilnehmer erkennt die Nutzungsbedingungen und Vorgaben des Labelgebers an.</t>
  </si>
  <si>
    <r>
      <t xml:space="preserve">Nachweis wird im → </t>
    </r>
    <r>
      <rPr>
        <b/>
        <sz val="10"/>
        <color theme="1"/>
        <rFont val="Arial"/>
        <family val="2"/>
      </rPr>
      <t>Betriebsbeschreibung Schlachtung</t>
    </r>
    <r>
      <rPr>
        <sz val="10"/>
        <color theme="1"/>
        <rFont val="Arial"/>
        <family val="2"/>
      </rPr>
      <t xml:space="preserve"> bestätigt. Dieser enthält u.a. die Datenschutzerklärung und eine Einwilligung zur Dateneinsicht durch den DTSchB.
</t>
    </r>
    <r>
      <rPr>
        <b/>
        <sz val="10"/>
        <color theme="1"/>
        <rFont val="Arial"/>
        <family val="2"/>
      </rPr>
      <t>Nachweis liegt nicht vor = K.O.</t>
    </r>
  </si>
  <si>
    <t>2.2</t>
  </si>
  <si>
    <t>Den Zugang zu allen für das TSL-System relevanten Bereichen und Dokumenten wird den Kontrolleuren der Zertifizierungsstelle gewährt.</t>
  </si>
  <si>
    <t>z.B. Räumlichkeiten, Dokumente, Aufzeichnungen, Videoüberwachung.</t>
  </si>
  <si>
    <t>RL Zert 2023
6</t>
  </si>
  <si>
    <t>Die an ANG bzw. BiB geknüpften Auflagen werden eingehalten.</t>
  </si>
  <si>
    <t>Keine ANG / BiB vorhanden = n.a.
Erstaudit = n.a.</t>
  </si>
  <si>
    <t>2.4</t>
  </si>
  <si>
    <t>Die Betriebsbeschreibung ist vollständig und aktuell.</t>
  </si>
  <si>
    <r>
      <t xml:space="preserve">Die → </t>
    </r>
    <r>
      <rPr>
        <b/>
        <sz val="10"/>
        <color theme="1"/>
        <rFont val="Arial"/>
        <family val="2"/>
      </rPr>
      <t>Betriebsbeschreibung Schlachtung</t>
    </r>
    <r>
      <rPr>
        <sz val="10"/>
        <color theme="1"/>
        <rFont val="Arial"/>
        <family val="2"/>
      </rPr>
      <t xml:space="preserve"> wird vorgelegt.
Abgleich der Betriebsbeschreibung, ggf. Korrektur bei betrieblichen Veränderungen. Die Aktualität wird beim Audit bestätigt.</t>
    </r>
  </si>
  <si>
    <t>Alle Korrekturmaßnahmen aus vergangenen Audits wurden umgesetzt und die Abweichungen abgestellt.</t>
  </si>
  <si>
    <r>
      <t xml:space="preserve">Prüfung der vorangegangenen Auditberichte.
</t>
    </r>
    <r>
      <rPr>
        <b/>
        <sz val="10"/>
        <color theme="1"/>
        <rFont val="Arial"/>
        <family val="2"/>
      </rPr>
      <t>Erstaudit = n.a.</t>
    </r>
  </si>
  <si>
    <t>2.6</t>
  </si>
  <si>
    <t>Die Eigenkontrolle wurde durchgeführt und ist dokumentiert.</t>
  </si>
  <si>
    <r>
      <t xml:space="preserve">Alle 12 Monate wird die Eigenkontrolle durchgeführt. Bei festgestellten Abweichungen sind Korrekturmaßnahmen inkl. Fristen festzulegen. Interne Systeme zur Eigenkontrolle, die auf dem Betrieb etabliert sind, können verwendet werden. Alle Punkte der vorliegenden TSL-Checkliste müssen enthalten sein. 
</t>
    </r>
    <r>
      <rPr>
        <b/>
        <sz val="10"/>
        <color theme="1"/>
        <rFont val="Arial"/>
        <family val="2"/>
      </rPr>
      <t>Erstaudit = n.a.</t>
    </r>
  </si>
  <si>
    <t>Die festgelegten Korrekturmaßnahmen aus der Eigenkontrolle wurden fristgerecht umgesetzt und dokumentiert.</t>
  </si>
  <si>
    <t>Erstaudit = n.a.</t>
  </si>
  <si>
    <t>2</t>
  </si>
  <si>
    <t>Alle notwendigen Dokumentationen werden tagesaktuell geführt.</t>
  </si>
  <si>
    <t>z.B. Begehungsprotokolle, betriebliche Eigenkontrolle.</t>
  </si>
  <si>
    <t>2 und 8</t>
  </si>
  <si>
    <t>Standardarbeitsanweisungen über die Schlachtung werden vorgelegt.</t>
  </si>
  <si>
    <t>Die Handhabung / die Unterbringung / die Ruhigstellung / die Betäubung / die Entblutung / die Bewertung der Wirksamkeit der Betäubung / die Durchführung von Nottötung / die Tätigkeiten der Mitarbeiter, einschließlich des Tierschutzbeauftragten sind definiert.</t>
  </si>
  <si>
    <t>In den Standardarbeitsanweisungen sind technische Parameter zur Schlachtung enthalten.</t>
  </si>
  <si>
    <t>Standardarbeitsanweisungen mit Angaben zur Organisation der Transportlogistik und des Abladens der Schlachttiere werden vorgelegt.*</t>
  </si>
  <si>
    <t>2 und 8.12</t>
  </si>
  <si>
    <t>Die geeigneten Maßnahmen sind bei Abweichung in den Standardarbeitsanweisungen definiert.*</t>
  </si>
  <si>
    <t>Ein Havarieplan liegt vor.</t>
  </si>
  <si>
    <t>Die tierschutzsensibleren Bereiche werden videoüberwacht.</t>
  </si>
  <si>
    <t xml:space="preserve">In den Standardarbeitsanweisungen ist die Auswertung der Videoaufnahmen von Überwachungskameras, risikoorientiert/anlassbezogen, definiert. </t>
  </si>
  <si>
    <t>Bitte Aufbewahrungszeit der Videoaufnahme in der Beschreibung anmerken.</t>
  </si>
  <si>
    <t>2.3</t>
  </si>
  <si>
    <t>Die Kontaktdaten des DTSchB sind im Krisenhandbuch / Krisenmanagementsystem des Schlachtunternehmens hinterlegt.*</t>
  </si>
  <si>
    <t>Kontaktdaten: schlachtung@tierschutzlabel.info</t>
  </si>
  <si>
    <t>Die Anforderungen bezüglich der Meldepflicht werden erfüllt.</t>
  </si>
  <si>
    <r>
      <t xml:space="preserve">Meldung von Zertifikatsentzügen bzgl. der Qualität und Sicherheit bei der Lebensmittelproduktion / Melde- und anzeigepflichtige Krankheiten, die auf dem Betrieb ausgebrochen sind / Änderungen welchen die Unterbringung und Schlachtung der Tiere betreffen (z.B. Umbauten, Neubauten) / Störungsfälle / Brandfälle / Sabotage / Einbrüchen an den DTSchB </t>
    </r>
    <r>
      <rPr>
        <sz val="10"/>
        <color rgb="FFFF0000"/>
        <rFont val="Arial"/>
        <family val="2"/>
      </rPr>
      <t>und an die zuständige Zertifizierungsstelle</t>
    </r>
    <r>
      <rPr>
        <sz val="10"/>
        <color theme="1"/>
        <rFont val="Arial"/>
        <family val="2"/>
      </rPr>
      <t xml:space="preserve">. 
</t>
    </r>
    <r>
      <rPr>
        <b/>
        <sz val="10"/>
        <color theme="1"/>
        <rFont val="Arial"/>
        <family val="2"/>
      </rPr>
      <t>Erstaudit = n.a.</t>
    </r>
  </si>
  <si>
    <t>Eine Sortimentsliste von TSL-Produkten liegt vor.*</t>
  </si>
  <si>
    <t>Liste von TSL-Produkten welche zerlegt, verpackt u. o. vermarktet werden liegt vor. Die Sortimentsliste wird an den DTSchB zum 1. Januar und 1. Juli jährlich gemeldet.</t>
  </si>
  <si>
    <t>2.5</t>
  </si>
  <si>
    <t>Die Eingangsbestätigung vom DTSchB über die Übermittlung der Fünfjahrespläne liegt vor.</t>
  </si>
  <si>
    <t>Eingangsbestätigung-E-Mail wird vorgelegt.</t>
  </si>
  <si>
    <t>Bei Störungen (wie z.B. Brandfall, Defekt in die Betäubungsanlage) die die Versorgung u. o. die Sicherheit der Tiere beeinträchtigen können, sind Maßnahmen definiert. Mind. folgende Punkte werden berücksichtig: die Versorgung der Tiere / anderweitige Möglichkeiten zur Schlachtung der Tiere / Vorkehrungen für Tiere, welche sich außerhalb des Wartebereiches befinden / die Koordination der Logistik der Tiertransporte, sodass beim Entladen keine erhöhte Wartezeit entsteht.</t>
  </si>
  <si>
    <t>2. Sachkunde und Schulung</t>
  </si>
  <si>
    <t>2.8</t>
  </si>
  <si>
    <t>Sachkundiger sowie weisungsbefugter Tierschutzbeauftragter und Stellvertreter sind benannt.</t>
  </si>
  <si>
    <t>Tierschutzbeauftragter oder seinen Stellvertreter sind während des gesamten Schlachtprozesses im Betrieb anwesend.*</t>
  </si>
  <si>
    <r>
      <t xml:space="preserve">Stichprobenartige Überprüfung der z.B. Wochenpläne, Schlachtpläne u. o. Personalpläne für einen Zeitraum von mind. 4 Wochen. 
Tierschutzbeauftragter oder Stellvertreter sind in den Tagen, an denen Tiere geschlachtet werden, nicht anwesend / vor Ort kann die Zuständigkeit des Personals nicht bestätigt werden / Abgleich der Dokumentenprüfung mit physischen Prüfung ergibt Grund zur Beanstandung </t>
    </r>
    <r>
      <rPr>
        <b/>
        <sz val="10"/>
        <color theme="1"/>
        <rFont val="Arial"/>
        <family val="2"/>
      </rPr>
      <t>= K.O.</t>
    </r>
  </si>
  <si>
    <t xml:space="preserve">Der gesamte Schlachtprozess wird durch den Tierschutzbeauftragten, oder eine durch ihn beauftragte und sachkundige Person, beaufsichtigt. </t>
  </si>
  <si>
    <t>Das Personal verfügt über gültige Sachkundenachweise.</t>
  </si>
  <si>
    <t>2.8.1</t>
  </si>
  <si>
    <t xml:space="preserve">Das sachkundige Personal wird alle 12 Monate zu ihrem Tätigkeitsfeld geschult. </t>
  </si>
  <si>
    <t>Schulungsnachweise werden vorgelegt. Die Nachweise enthalten mind. folgende Informationen: Titel der Veranstaltung mit Nennung der Tier- und Nutzungsart / Schulungsinhalt / Namen der Fortbildungsstätte (bei externer Schulung) / Namen der Referenten / Namen des Teilnehmers / Ort / Datum / Dauer der Veranstaltung. Bitte Art der Schulung (interne / externe) in die Beschreibung anmerken.</t>
  </si>
  <si>
    <t>Schulungsmaterialien werden, bei Bedarf, in mehreren Sprachen übersetzt.*</t>
  </si>
  <si>
    <t>Es ist sicherzustellen, dass die Übermittlung von Informationen bei Schulungen nicht durch sprachliche Barrieren beeinträchtigt wird.</t>
  </si>
  <si>
    <r>
      <t xml:space="preserve">Von der Anlieferung bis zum Tod der Tiere, wird der Prozess durch den Tierschutzbeauftragten, oder eine durch ihn beauftragte und sachkundige Person nicht beaufsichtigt / es ist, anhand von, bspw. Organigramm, nicht nachvollziehbar wer die Prozesse im Bereich der Anlieferung/Entladung / im Wartebereich / beim Zutrieb zur Betäubung / während der Betäubung, bei Einhängen und Hochziehen / Entblutung den Prozess beaufsichtigt / die Dokumentationen zur Unterweisung von Mitarbeitern entsprechend ihrer Aufgaben ist nicht nachvollziehbar / die Personen sind nicht sachkundig / die benannten Personen sind nicht anwesend </t>
    </r>
    <r>
      <rPr>
        <b/>
        <sz val="10"/>
        <color theme="1"/>
        <rFont val="Arial"/>
        <family val="2"/>
      </rPr>
      <t>= K.O</t>
    </r>
    <r>
      <rPr>
        <sz val="10"/>
        <color theme="1"/>
        <rFont val="Arial"/>
        <family val="2"/>
      </rPr>
      <t>.</t>
    </r>
  </si>
  <si>
    <t>3. Warenstromtrennung und Dokumentation</t>
  </si>
  <si>
    <t>3.1</t>
  </si>
  <si>
    <t>Die TSL-Konformität kann sowohl für Tiere als auch für zugekaufte Ware nachgewiesen werden.</t>
  </si>
  <si>
    <t>3.2</t>
  </si>
  <si>
    <t>Die Warestromtrennung wird gewährleistet und ist für alle Mitarbeiter transparent und nachvollziehbar.</t>
  </si>
  <si>
    <t xml:space="preserve">Die TSL-Tiere werden eindeutig von Nicht-TSL-Tieren getrennt. Bspw. räumliche u. o. zeitliche Trennung. Dabei ist eine Verwechslung u. o. Vermischung mit Nicht-TSL-Tieren oder Nicht-TSL-Ware auf allen Produktionsstufen gewährleistet Abgleich der Dokumentenprüfung mit der physischen Prüfung ergibt keinen Grund zur Beanstandung. </t>
  </si>
  <si>
    <t>3.3</t>
  </si>
  <si>
    <t>Die Kennzeichnung der TSL-Ware ist ersichtlich.</t>
  </si>
  <si>
    <t>Eine eindeutige Kennzeichnung und Chargentrennung von TSL-Ware inkl. TSL-Stufe (Einstiegs- u. o. Premiumstufe) und Nicht-TSL-Ware wird im gesamten Produktionsstandort und auf allen Prozessstufen gewährleistet.</t>
  </si>
  <si>
    <t>3.4</t>
  </si>
  <si>
    <t>Lieferscheine sowie Verpackungsarten können dem Tierschutzlabel „Für Mehr Tierschutz“ der jeweiligen Produktionsstufe deutlich zugeordnet werden.</t>
  </si>
  <si>
    <t>Dabei ist die Kennzeichnung über die TSL-Stufe ersichtlich (Einstiegs- u. o. Premiumstufe).
Die Kennzeichnung ist anhand z.B. „Tierschutzlabel ‚Für Mehr Tierschutz‘ Einstiegsstufe/Premiumstufe“ oder mind. eine klar zuzuordnende Abkürzung mit Stufenhinweis vorgewiesen (bspw. TSL-E / TSL-P).</t>
  </si>
  <si>
    <t>KAT-3 Ware wird jeder Zeit eindeutig gekennzeichnet.</t>
  </si>
  <si>
    <r>
      <t xml:space="preserve">Sofern die KAT-3 Ware für die Herstellung von Heimtiernahrung nach TSL-Vorgabe, gesammelt, gelagert und verkauft wird, ist die TSL-Kennzeichnung der KAT-3 Ware eindeutig (bspw. TSL-E / TSL-P).
</t>
    </r>
    <r>
      <rPr>
        <b/>
        <sz val="10"/>
        <color theme="1"/>
        <rFont val="Arial"/>
        <family val="2"/>
      </rPr>
      <t>Vermarktung der KAT-3 Ware als TSL-Ware ist nicht etabliert = n.a.</t>
    </r>
  </si>
  <si>
    <t>Eine dokumentierte Wareneingangsprüfung liegt vor.</t>
  </si>
  <si>
    <t>Lieferantennachweis, Lieferscheine mit TSL-Stufenhinweis, Rechnungen, Etiketten je Produkt entsprechend Sortimentsliste. Wareneingangsdokumentation prüfen.</t>
  </si>
  <si>
    <t>Ein dokumentierter Warenausgang liegt vor.*</t>
  </si>
  <si>
    <t>Lieferscheine, Etiketten je Produkt entsprechend Sortimentsliste, Schlachtabrechnungen. Ausgangsdokumentation prüfen. Warenbegleitende Dokumente sind mind. 12 Monate (nach Ablauf MHD) aufzubewahren.</t>
  </si>
  <si>
    <t>Eine Berechnung von TSL-Wareneingang und TSL-Warenausgang ist möglich.*</t>
  </si>
  <si>
    <t>Stichprobenartige Berechnung des Warenstroms für einen Zeitraum von mind. 4 Wochen. Die Berechnung von Wareneingang und -ausgang nach der jeweiligen TSL-Stufe ergab keinen Grund zur Beanstandung. Bitte die Berechnung beifügen.</t>
  </si>
  <si>
    <t>Für jede Labelnutzung liegt das offizielle Freigabedokument vor.*</t>
  </si>
  <si>
    <r>
      <t xml:space="preserve">Die Nutzung des Labels auf Verpackungen, Etiketten oder Werbemaßnahmen bedarf einer Freigabe des DTSchB in Form des offiziellen Freigabedokuments (PDF) inkl. der Freigabe E-Mail. Dabei ist min. eine Layoutfreigabe mit der Originalverpackung abzugleichen.
</t>
    </r>
    <r>
      <rPr>
        <b/>
        <sz val="10"/>
        <color theme="1"/>
        <rFont val="Arial"/>
        <family val="2"/>
      </rPr>
      <t>Erstaudit:</t>
    </r>
    <r>
      <rPr>
        <sz val="10"/>
        <color theme="1"/>
        <rFont val="Arial"/>
        <family val="2"/>
      </rPr>
      <t xml:space="preserve"> es sind alle Layoutfreigaben zu überprüfen. 
</t>
    </r>
    <r>
      <rPr>
        <b/>
        <sz val="10"/>
        <color theme="1"/>
        <rFont val="Arial"/>
        <family val="2"/>
      </rPr>
      <t>Folgeaudit:</t>
    </r>
    <r>
      <rPr>
        <sz val="10"/>
        <color theme="1"/>
        <rFont val="Arial"/>
        <family val="2"/>
      </rPr>
      <t xml:space="preserve"> es sind alle neu hinzu gekommenen/geänderten Produkte zu überprüfen. Keine neuen bzw. geänderten Layouts = mind. 3 zufällige Layoutfreigaben. 
</t>
    </r>
    <r>
      <rPr>
        <b/>
        <sz val="10"/>
        <color theme="1"/>
        <rFont val="Arial"/>
        <family val="2"/>
      </rPr>
      <t>Keine Endverbrauchereinheit = n.a.</t>
    </r>
  </si>
  <si>
    <t>4</t>
  </si>
  <si>
    <t xml:space="preserve">Die TSL-Vorgaben für den Transport der TSL-Tiere sind dem Transportunternehmen bekannt. </t>
  </si>
  <si>
    <t>4 und 4.2</t>
  </si>
  <si>
    <t>Es werden keine TSL-Tiere bei Außentemperatur ≥30 °C transportiert.</t>
  </si>
  <si>
    <r>
      <t xml:space="preserve">Standardarbeitsanweisungen zu den Transporten werden vorgelegt. Die Überprüfung von Transportplänen bestätigt, dass der Transport so geplant wird, dass die Beförderung nicht bei ≥30°C stattfindet, z.B. Transport nachts oder in den kühleren Abend- und Morgenstunden. 
</t>
    </r>
    <r>
      <rPr>
        <b/>
        <sz val="10"/>
        <color theme="1"/>
        <rFont val="Arial"/>
        <family val="2"/>
      </rPr>
      <t>Ausnahme:</t>
    </r>
    <r>
      <rPr>
        <sz val="10"/>
        <color theme="1"/>
        <rFont val="Arial"/>
        <family val="2"/>
      </rPr>
      <t xml:space="preserve"> Laderaum ist mit Klimaanlage ausgestattet.</t>
    </r>
  </si>
  <si>
    <t>Das Transportunternehmen ist durch ein Qualitätssicherungssystem für den Tiertransport zertifiziert.</t>
  </si>
  <si>
    <t>Die entsprechenden Nachweise liegen vor. Dieses System der Qualitätssicherung erfüllt die rechtlichen Mindestanforderungen und fordert ebenso das Vorliegen eines Notfallplans (z.B. QS).</t>
  </si>
  <si>
    <t>Ein Notfallplan für den Tiertransport wird vorgelegt. Dieser liegt auch dem Fahrer des Transportunternehmens vor.</t>
  </si>
  <si>
    <t>Im Notfallplan werden Anweisung über das Verhalten bei extremen Witterungsbedingungen, bei unvorhergesehenen Verzögerungen, Unfällen und Fahrzeugpannen, angemerkt. Dem Notfallplan ist auch zu entnehmen, welche Vorkehrungen ggf. zu treffen sind, um die TSL-Tiere anderweitig unterzubringen.</t>
  </si>
  <si>
    <t>Der Transport der TSL-Tiere erfolgt gemäß TSL-Vorgaben.</t>
  </si>
  <si>
    <t xml:space="preserve">Eine Transportdauer von 4 h und eine Transportstrecke von 200 km werden nicht überschritten. </t>
  </si>
  <si>
    <t>Standardarbeitsanweisungen zum Transport der TSL-Tiere werden vorgelegt. TSL-Vorgaben gemäß Kap. 4.2 sind enthalten.</t>
  </si>
  <si>
    <t>5. Anlieferung von Tieren im Schlachtunternehmen</t>
  </si>
  <si>
    <t>5</t>
  </si>
  <si>
    <t>Anlieferlogistik und die Schlachtzeiten sind entsprechend koordiniert, damit die Beförderung von TSL-Tieren bei einer Außentemperatur ≥30 °C nicht stattfindet.*</t>
  </si>
  <si>
    <r>
      <t xml:space="preserve">Anliefer- und Schlachtpläne werden nicht vorgelegt / Anhand der Anliefer- und Schlachtpläne ist nicht plausibel, dass die TSL-Tiere nicht bei ≥30 °C angeliefert werden, z.B. Schlachtung nur nachts oder in die kühleren Abend- und Morgenstunden </t>
    </r>
    <r>
      <rPr>
        <b/>
        <sz val="10"/>
        <color theme="1"/>
        <rFont val="Arial"/>
        <family val="2"/>
      </rPr>
      <t>= K.O</t>
    </r>
    <r>
      <rPr>
        <sz val="10"/>
        <color theme="1"/>
        <rFont val="Arial"/>
        <family val="2"/>
      </rPr>
      <t xml:space="preserve">.
</t>
    </r>
    <r>
      <rPr>
        <b/>
        <sz val="10"/>
        <color theme="1"/>
        <rFont val="Arial"/>
        <family val="2"/>
      </rPr>
      <t>Ausnahme:</t>
    </r>
    <r>
      <rPr>
        <sz val="10"/>
        <color theme="1"/>
        <rFont val="Arial"/>
        <family val="2"/>
      </rPr>
      <t xml:space="preserve"> Laderaum des Transportfahrzeugs ist mit Klimaanlage ausgestattet.</t>
    </r>
  </si>
  <si>
    <t xml:space="preserve">Die Standzeit des mit Tieren beladenen Transportfahrzeugs wird dokumentiert. </t>
  </si>
  <si>
    <t>Die Standzeit vor Beginn der Entladung der Tiere im Wartebereich ist ≤ 30 Minuten.</t>
  </si>
  <si>
    <t>Bei Überschreitung werden Nachweise vorgelegt (Havarie in der Schlachtung o. ä.).</t>
  </si>
  <si>
    <t>Fahrzeuge, die Defekte aufweisen, die das Allgemeinbefinden der Tiere beeinträchtigen, werden zuerst entladen.*</t>
  </si>
  <si>
    <t>Bspw. Defekt in Belüftungs- u. o. Tränkesystemen, Verletzungsgefahr.</t>
  </si>
  <si>
    <t>Der Zustand der Tiere im wartenden Fahrzeug wird regelmäßig kontrolliert. Maßnahmen werden bei Abweichung eingeleitet. Die Kontrolle und festgestellte Abweichungen werden dokumentiert.*</t>
  </si>
  <si>
    <t>Die Kontrolle erfolgt durch den Tierschutzbeauftragten oder eine durch ihn beauftragte und sachkundige Person. Vor Ort kann die Zuständigkeit des Personals bestätigt werden.
Maßnahmen werden bei Feststellung von Abweichungen die das Allgemeinbefinden der Tiere beeinträchtigen, eingeleitet. Erforderlichenfalls wird die Entladung vorgezogen.</t>
  </si>
  <si>
    <t>6. Anforderungen an die Entladung</t>
  </si>
  <si>
    <t>Der Entladebereich ist überdacht oder hat einen Witterungsschutz.</t>
  </si>
  <si>
    <t>Während des Entladens im Wartebereich werden die Tiere vor Witterungseinflüssen geschützt.</t>
  </si>
  <si>
    <t>Schmerzinduziertes oder gewalttätiges Treiben kommen nicht vor.</t>
  </si>
  <si>
    <t>6</t>
  </si>
  <si>
    <t>6.2</t>
  </si>
  <si>
    <t>Informationen für Lieferanten über gute Praxis im Umgang mit Tieren bei der Anlieferung im Schlachtunternehmen werden vorgelegt.*</t>
  </si>
  <si>
    <t>Die entsprechende Dokumentation wird vorgelegt.</t>
  </si>
  <si>
    <t>Bei Fehlverhalten von Dritten, welche beim Entladen der Tiere mitwirken weist das Personal des Schlachtunternehmens auf den angemessenen Umgang mit den Tieren hin.*</t>
  </si>
  <si>
    <t>Bspw. Tierhalter, Fahrer der Transportunternehmen. Das Entladen und Treiben der Tiere erfolgt tierschonend. Das Treiben erfolgt ruhig, nicht übereilt und ohne Einwirkung von Gewalt sowie unter Verwendung eines geeigneten Mittels (bspw. Treibpaddel, Stimme, leichtes Beklopfen mit der flachen Hand). Kontrolle vor Ort ergibt keinen Grund zur Beanstandung.</t>
  </si>
  <si>
    <t>Der Entladevorgang wird durch den Tierschutzbeauftragten oder einen von ihm benannten sachkundigen Mitarbeiter begleitet.*</t>
  </si>
  <si>
    <t>Vor Ort kann die Zuständigkeit des Personals bestätigt werden.</t>
  </si>
  <si>
    <t>Das Entweichen der Tiere in Entlade- und Auffangbereich kann verhindert werden.*</t>
  </si>
  <si>
    <t>Bspw. sind hohe, stabile und blickdichte Seitenschutzwände und Tore vorhanden.</t>
  </si>
  <si>
    <t>Die Anlieferungsrampen sind trittsicher und rutschfest.</t>
  </si>
  <si>
    <t>Ggf. ist die Entladerampe einzustreuen um ein Rutschen der Tiere zu vermeiden.</t>
  </si>
  <si>
    <t>Die Baubegebenheiten im Anlieferungsbereich ermöglichen die Eigenorientierung der Tiere.*</t>
  </si>
  <si>
    <t>Klare Sicht. Die Tiere gehen selbstständig vorwärts.</t>
  </si>
  <si>
    <t>Die Anlieferungsrampen und Treibgänge sind frei von optischen/mechanischen Hindernissen.*</t>
  </si>
  <si>
    <t>Bspw. Wasserschläuche und weitere am Boden abgestellte Objekte, Lichtstreifen am Boden. Es bestehen keine Verletzungsmöglichkeiten.</t>
  </si>
  <si>
    <t>Die Tiere werden ins Helle getrieben.</t>
  </si>
  <si>
    <t>Die Beleuchtung im Anlieferungs- und Auffangbereich ist so anzupassen, dass die Tiere ins Helle getrieben werden.</t>
  </si>
  <si>
    <t>Die Tiere werden in kleinen Gruppen entladen und getrieben.</t>
  </si>
  <si>
    <t>Die Isolation von Einzeltieren ist zu vermieden. Ebenso ist zu vermeiden, dass die Transportgruppen neugruppiert werden. Tiere aus verschieden Kategorien werden in getrennten Wartebuchten aufgestallt.</t>
  </si>
  <si>
    <t>Nottötungen können im Entladebereich vorgenommen werden.*</t>
  </si>
  <si>
    <r>
      <t xml:space="preserve">Dafür sind im Entladebereich für die jeweilige Tierkategorie geeignete und funktionsfähige Geräte vorhanden (z.B. Bolzenschuß, die geeignete Treibladung, Messer). 
Geräte nicht vorhanden / nicht geeignet / nicht funktionsfähig </t>
    </r>
    <r>
      <rPr>
        <b/>
        <sz val="10"/>
        <color theme="1"/>
        <rFont val="Arial"/>
        <family val="2"/>
      </rPr>
      <t>= K.O.</t>
    </r>
    <r>
      <rPr>
        <sz val="10"/>
        <color theme="1"/>
        <rFont val="Arial"/>
        <family val="2"/>
      </rPr>
      <t xml:space="preserve">
</t>
    </r>
  </si>
  <si>
    <t xml:space="preserve">Zusammengebrochene oder gehunfähige Tiere werden an Ort und Stelle notgetötet. </t>
  </si>
  <si>
    <t>Nicht-Einhaltung = K.O.</t>
  </si>
  <si>
    <t>Tiere mit erhöhtem Betreuungsbedarf werden bei der Entladung und während der Wartezeit bis Zutrieb zur Schlachtung erkannt und sind ihrem Zustand entsprechend zu betreuen.</t>
  </si>
  <si>
    <t>Dies sind z.B. geschwächte, kranke oder verletzte Tiere. Nötigenfalls werden sie separat aufgestallt u. o. zur Schlachtung vorgezogen ggf. notgetötet.</t>
  </si>
  <si>
    <t>Die Anzahl nicht transportfähiger Tiere, wird dokumentiert.</t>
  </si>
  <si>
    <t>Dokumentiert wird die Anzahl der Tiere, bei denen Symptome oder Schäden festgestellt werden, die dem Bild eines nicht-transportfähigen Tieres entsprechen.</t>
  </si>
  <si>
    <t>Die Anzahl aller Tiere die zur Schlachtung vorgezogen oder die notgetötet wurden, wird dokumentiert.*</t>
  </si>
  <si>
    <t>Der Hinweis bei welchem Schritt die Tiere vorgezogen oder notgetötet wurden, wird notiert (z.B. Anlieferung, während der Wartezeit bis Schlachtung oder Zutrieb).</t>
  </si>
  <si>
    <t>7. Anforderungen an den Wartebereich und Zutrieb zur Betäubung</t>
  </si>
  <si>
    <t>Anliefer- und Wartebereich werden täglich kontrolliert. Die Kontrolle und eingeleitete Maßnahmen werden dokumentiert. Die festgestellten Abweichungen werden behoben.*</t>
  </si>
  <si>
    <t>Die Einrichtungen welche das Allgemeinbefinden der Tiere beeinflussen können z.B. Instandhaltung von Böden, Tore, Tränken, Funktionsfähigkeit von Lüftungs- und Klimatisierungseinrichtung werden bei der Kontrolle berücksichtigt. Die Behebungsfristen richten sich nach der negativen Beeinträchtigung des Allgemeinbefindens der Tiere (je stärker die Beeinträchtigung ist, desto kürzer ist die Behebungsfrist anzusetzen).</t>
  </si>
  <si>
    <t>7</t>
  </si>
  <si>
    <t xml:space="preserve">Während der Wartezeit im Wartebereich sind die Tiere vor ungünstigen Witterungseinflüssen geschützt. </t>
  </si>
  <si>
    <r>
      <t xml:space="preserve">Keinen Schutz vor z.B. direkter Sonneneinstrahlung, Hitze, Kälte, Regen, Wind </t>
    </r>
    <r>
      <rPr>
        <b/>
        <sz val="10"/>
        <color theme="1"/>
        <rFont val="Arial"/>
        <family val="2"/>
      </rPr>
      <t>= K.O.</t>
    </r>
  </si>
  <si>
    <t>Einrichtungen zur Unterstützung der Thermoregulation und zur Belüftung sind im Wartebereich vorhanden.</t>
  </si>
  <si>
    <t>Die Einrichtungen (z.B. Berieselung, Ventilatoren, Heizung) sind funktionsfähig. Im Bedarfsfall werden diese eingesetzt.</t>
  </si>
  <si>
    <t>Lärm und Unruhe im Wartebereich werden durch geeignete Maßnahmen reduziert.</t>
  </si>
  <si>
    <t>Bspw. das Nachrüsten von Metalltoren, insbesondere des Schließmechanismus, mit Kunststoffpuffern, das Dämpfen/Verlegen von Pneumatikventilen, die Vermeidung von Zugluft u. o. grelles Licht. Der mittlere Schallpegel liegt ≤ 5 Min. über 85 dB. Dabei sind Sichtschutz und akustische Trennung zwischen Warte- und Schlachtbereich zu etablieren.
Andauerndes wiederholtes Schlagen des Treibpaddels gegen die Treibgangwände ist zu vermeiden.
Das Personal trägt Schutzkleidung in dunklen/gedeckten Farben.</t>
  </si>
  <si>
    <t>7.2</t>
  </si>
  <si>
    <t>Der Zustand der Tiere im Wartebereich wird durch den Tierschutzbeauftragten oder eine durch ihn beauftragte und sachkundige Person regelmäßig kontrolliert.</t>
  </si>
  <si>
    <t>Vor Ort kann die Zuständigkeit des Personals bestätigt werden. Erforderlichenfalls wird die Schlachtung vorgezogen, wenn bspw. thermischer Stress, Rangkämpfe zu erkennen sind.</t>
  </si>
  <si>
    <t>Die Böden der Treibgänge sind rutschfest. Sie haben keine wechselnden Wand- und Bodenverhältnisse oder Abflussrinnen.*</t>
  </si>
  <si>
    <t>Wenn bewegliche Abflussdeckel eingebaut sind, werden diese sicher fixiert um eine mögliche Verletzungsgefahr zu vermeiden. Der Boden wird regelmäßig gereinigt und instandgesetzt.</t>
  </si>
  <si>
    <t>Jedem Tier steht in der Wartebucht uneingeschränkt Tränkewasser zur Verfügung.</t>
  </si>
  <si>
    <t>Die Baubegebenheiten der Treibgänge und der Zutrieb zur Betäubung ermöglichen die Eigenorientierung der Tiere.</t>
  </si>
  <si>
    <t>Die Tränken weisen für die Tieren keine Verletzungsgefahr auf.*</t>
  </si>
  <si>
    <t>Wenn erforderlich, werden die Tränken nachgerüstet um die Verletzungsgefahr zu reduzieren.</t>
  </si>
  <si>
    <t>Treibgänge weisen keine Verletzungsmöglichkeiten auf. Klare Sicht. Selbstständiges Vorwärtsgehen.</t>
  </si>
  <si>
    <t>Die Beleuchtung im Wartebereich und Zutrieb zur Betäubung ist so anzupassen, dass die Tiere ins Helle getrieben werden.</t>
  </si>
  <si>
    <t>Buchtenbelegungsplan liegt vor.</t>
  </si>
  <si>
    <t xml:space="preserve">Angabe über die gesamt verfügbare Fläche sowie der Fläche pro Wartebucht und pro Tier (je nach Tierkategorie oder Lebendgewicht) wird vorgelegt. </t>
  </si>
  <si>
    <t>Das Platzangebot in den Wartebuchten wird für die TSL-Tiere eingehalten.</t>
  </si>
  <si>
    <t>Damit die Tiere innerhalb von 30 Min. nach Ankunft am Schlachtbetrieb entladen werden können, bzw.-genügend Platz zum Entladen im Wartebereich bei Havarie zur Verfügung steht.</t>
  </si>
  <si>
    <t>Die Wartebuchten sind auch bei voller Stallbelegung für eine Kontrolle zugänglich.</t>
  </si>
  <si>
    <t>Nottötungen können im Warte- und Treibbereich vorgenommen werden.*</t>
  </si>
  <si>
    <t>Zusammengebrochene oder gehunfähige Tiere im Warte- und Treibbereich werden an Ort und Stelle notgetötet.</t>
  </si>
  <si>
    <t>Maßnahmen werden bei Rangkämpfen in Warteställen eingeleitet.</t>
  </si>
  <si>
    <t xml:space="preserve">Treten Rangordnungskämpfe auf, werden unverzüglich Gegenmaßnahmen eingeleitet (bspw. Änderung der Schlachtreihenfolge oder Vorziehen der Tiere zur Schlachtung). </t>
  </si>
  <si>
    <t>Der Zutrieb erfolgt tierschonend.</t>
  </si>
  <si>
    <t>Ruhig, nicht übereilt, ohne Einwirkung von Gewalt und unter Nutzung eines geeigneten Mittels (bspw. Treibpaddel, Stimme). Tiere werden in der Vorwärtsbewegung nicht behindert. Vereinzelte Tiere werden schnellstmöglich betäubt und geschlachtet.</t>
  </si>
  <si>
    <t>Die Fütterung der Tiere und Einstreu der Wartebuchten können im Havariefall gewährleistet werden.*</t>
  </si>
  <si>
    <r>
      <t xml:space="preserve">Futter und Einstreu werden geeignet gelagert. Wenn im Havariefall Partnerbetriebe Futter/Einstreu zur Verfügung stellen und diese Angaben im Havarieplan vorhanden sind (Name/Kontaktdaten den Partnerbetrieb/welches Material zu Verfügung gestellt wird) </t>
    </r>
    <r>
      <rPr>
        <b/>
        <sz val="10"/>
        <color theme="1"/>
        <rFont val="Arial"/>
        <family val="2"/>
      </rPr>
      <t>= erfüllt</t>
    </r>
    <r>
      <rPr>
        <sz val="10"/>
        <color theme="1"/>
        <rFont val="Arial"/>
        <family val="2"/>
      </rPr>
      <t xml:space="preserve">
Bitte in der Beschreibung anmerken, welches Futter den Tieren im Havariefall angeboten wird. </t>
    </r>
  </si>
  <si>
    <t>8. Anforderungen an die Betäubung</t>
  </si>
  <si>
    <t>Geeignete Maßnahmen werden eingeleitet um Lärm und Unruhe im Schlachtbereich zu vermeiden.</t>
  </si>
  <si>
    <t>Bspw. das Nachrüsten von Metalltoren, insbesondere des Schließmechanismus, mit Kunststoffpuffern, das Dämpfen/Verlegen von Pneumatikventilen, die Vermeidung von Zugluft oder grelles Licht.
Andauerndes wiederholtes Schlagen des Treibpaddels gegen die Treibgangwände ist zu vermeiden.
Das Personal trägt Schutzkleidung in dunklen/gedeckten Farben.</t>
  </si>
  <si>
    <t>8</t>
  </si>
  <si>
    <t>Die Betäubungsanlage ist den Vorgaben der Standardarbeitsanweisungen entsprechend zu betreiben.*</t>
  </si>
  <si>
    <r>
      <t xml:space="preserve">Abgleich mit der Dokumentenprüfung ergibt Grund zur Beanstandung </t>
    </r>
    <r>
      <rPr>
        <b/>
        <sz val="10"/>
        <color theme="1"/>
        <rFont val="Arial"/>
        <family val="2"/>
      </rPr>
      <t>= K.O.</t>
    </r>
  </si>
  <si>
    <t>Betäubungsanlagen und -geräte (auch Ersatzanlagen und -geräte) werden täglich vor Beginn der Schlachtung kontrolliert.*</t>
  </si>
  <si>
    <r>
      <t xml:space="preserve">Kontrolle über die Verfügbarkeit, Funktionsfähigkeit sowie Wartungs- und Pflegezustand wird nicht durchgeführt / Die Kontrolle wird nicht dokumentiert / Geräte mit Mängeln werden eingesetzt </t>
    </r>
    <r>
      <rPr>
        <b/>
        <sz val="10"/>
        <color theme="1"/>
        <rFont val="Arial"/>
        <family val="2"/>
      </rPr>
      <t>= K.O.</t>
    </r>
  </si>
  <si>
    <t>Mess- und Aufzeichnungsgeräte werden täglich vor Beginn der Schlachtung kontrolliert.*</t>
  </si>
  <si>
    <t>Betäubungsanlagen und -geräte (auch Ersatzanlagen und -geräte) werden regelmäßig nach Herstellerangaben gewartet. Mind. aber alle 12 Monate.</t>
  </si>
  <si>
    <t>Die Geräte werden überprüft und nötigenfalls kalibriert, repariert oder ausgetauscht. Bei Auffälligkeiten werden sie sofort ersetzt/repariert. Über die Wartung und Kalibrierung sind Nachweise vorzuhalten.</t>
  </si>
  <si>
    <t>Die Betäubungsgeräte oder –anlagen sind im einwandfreien funktionsfähigen Zustand und für die jeweilige Tierkategorie geeignet.*</t>
  </si>
  <si>
    <r>
      <t xml:space="preserve">Visuelle Prüfung der Anlage und Gegebenheiten. Die Anlage ist nicht für die jeweilige Tierkategorie geeignet (siehe Betriebsanleitungen) / Bei der physischen Prüfung ergeben sich Gründe zu Beanstandung </t>
    </r>
    <r>
      <rPr>
        <b/>
        <sz val="10"/>
        <color theme="1"/>
        <rFont val="Arial"/>
        <family val="2"/>
      </rPr>
      <t>= K.O.</t>
    </r>
  </si>
  <si>
    <t>8.3.1</t>
  </si>
  <si>
    <t>Geeignete Geräte zum Nachbetäuben stehen im Auswurfsbereich einsatzbereit und griffbereit zur Verfügung.*</t>
  </si>
  <si>
    <t>8.3</t>
  </si>
  <si>
    <r>
      <t xml:space="preserve">Ggf. Kontrolle des Betäubungserfolges direkt nach dem Auswurf aus der Ruhigstellungsbox. 
Bei jedem Tier wird überprüft ob die Betäubung erfolgreich war. Fragwürdig und nicht vollständig betäubte Tiere (z.B. Schmerzreißen, gerichtete Bewegung des Auges, Aufrichtversuche) werden erkannt und sofort nachbetäubt.
</t>
    </r>
    <r>
      <rPr>
        <b/>
        <sz val="10"/>
        <color theme="1"/>
        <rFont val="Arial"/>
        <family val="2"/>
      </rPr>
      <t>Nicht-Einhaltung = K.O.</t>
    </r>
  </si>
  <si>
    <t xml:space="preserve">Die Nachbetäubungen werden dokumentiert. </t>
  </si>
  <si>
    <r>
      <t xml:space="preserve">Die Mitarbeiter kontrollieren die Betäubungseffektivität der Tiere und erfassen die Anzahl an Nachbetäubungen welche während der laufenden Schlachtprozesse festgestellt wurden. Die Erfassung vor Ort ist nachvollziehbar. 
</t>
    </r>
    <r>
      <rPr>
        <b/>
        <sz val="10"/>
        <color theme="1"/>
        <rFont val="Arial"/>
        <family val="2"/>
      </rPr>
      <t>Nicht-Einhaltung = K.O.</t>
    </r>
  </si>
  <si>
    <t>Die Betäubungseffektivität wird von Tierschutzbeauftragten täglich kontrolliert. Fehlbetäubung wird dokumentiert.</t>
  </si>
  <si>
    <t>Maßnahmen werden eingeleitet spätestens, wenn Fehlbetäubungen bei ≥ 0,5% der gesamten am Tag geschlachteten Tiere festgestellt werden.*</t>
  </si>
  <si>
    <t>Die Summe an Fehlbetäubungen ergibt sich aus der Kontrolle der Tierschutzbeauftragten und der Erfassung der Fehlbetäubungen durch die Mitarbeiter. Korrekturmaßnahmen bspw. Untersuchung und Behebung von Fehlern im Betäubungsvorgang, –parameter u. o. –anlage sowie Schulung von Mitarbeitern.</t>
  </si>
  <si>
    <t>9. Anforderungen an die Entblutung</t>
  </si>
  <si>
    <r>
      <t xml:space="preserve">Nur Tiere die Wahrnehmungs- und Empfindungslosigkeit aufweisen dürfen gestochen und entblutet werden. Nötigenfalls wird nachbetäubt. </t>
    </r>
    <r>
      <rPr>
        <b/>
        <sz val="10"/>
        <color theme="1"/>
        <rFont val="Arial"/>
        <family val="2"/>
      </rPr>
      <t>Nicht-Einhaltung = K.O.</t>
    </r>
  </si>
  <si>
    <t>9.2</t>
  </si>
  <si>
    <t>Die Entblutung ist ausreichend.</t>
  </si>
  <si>
    <t>Bei zweifelhafter u. o. mangelhafter Entblutung wird nachgestochen.</t>
  </si>
  <si>
    <r>
      <t xml:space="preserve">Bei mangelhafter oder fragwürdiger Entblutung, wird durch zuständige Mitarbeiter kontrolliert und ggf. nachgeschnitten. </t>
    </r>
    <r>
      <rPr>
        <b/>
        <sz val="10"/>
        <color theme="1"/>
        <rFont val="Arial"/>
        <family val="2"/>
      </rPr>
      <t>Nicht-Einhaltung = K.O.</t>
    </r>
  </si>
  <si>
    <t>9</t>
  </si>
  <si>
    <t>Einsatz- und griffbereite Geräte stehen im Bereich der Entblutung zum Nachbetäuben und zum Nachstechen zur Verfügung.</t>
  </si>
  <si>
    <t xml:space="preserve">Die Bandgeschwindigkeit ermöglicht den Mitarbeitern die Entblutung der Tiere zu kontrollieren und ggfs. Nachzuschneiden. </t>
  </si>
  <si>
    <r>
      <t xml:space="preserve">Kontrolle ist anhand der erhöhten Bandgeschwindigkeit nicht möglich </t>
    </r>
    <r>
      <rPr>
        <b/>
        <sz val="10"/>
        <color theme="1"/>
        <rFont val="Arial"/>
        <family val="2"/>
      </rPr>
      <t>= K.O.</t>
    </r>
  </si>
  <si>
    <t>Die Entblutung beträgt mind. 180°Sekunden.</t>
  </si>
  <si>
    <r>
      <t xml:space="preserve">Die Zeitmessung vor Ort ergibt keinen Grund zur Beanstandung. </t>
    </r>
    <r>
      <rPr>
        <b/>
        <sz val="10"/>
        <color theme="1"/>
        <rFont val="Arial"/>
        <family val="2"/>
      </rPr>
      <t xml:space="preserve">Nicht-Einhaltung = K.O.
</t>
    </r>
    <r>
      <rPr>
        <sz val="10"/>
        <color theme="1"/>
        <rFont val="Arial"/>
        <family val="2"/>
      </rPr>
      <t>Bitte in der Beschreibung die vor Ort gemessene Zeit anmerken.</t>
    </r>
  </si>
  <si>
    <t xml:space="preserve">Jedes Tier muss tot sein, bevor es weiteren Verarbeitungsprozessen zugeführt wird. </t>
  </si>
  <si>
    <r>
      <t xml:space="preserve">Die Tiere weisen am Ende der Entblutungstrecke und vor den weiteren Verarbeitungsprozessen (z.B. Absetzten des Kopfes, Rodding) keine Zeichen des Wahrnehmungs- und Empfindungsvermögens, wie bspw. Bewegungen, Atmung u. o. Schmerzreißen auf. Bei Abweichung, werden Maßnahmen eingeleitet, die zum Tod des Tieres führen. Die Ursachen werden untersucht und abgestellt. Trifft das nicht zu </t>
    </r>
    <r>
      <rPr>
        <b/>
        <sz val="10"/>
        <color theme="1"/>
        <rFont val="Arial"/>
        <family val="2"/>
      </rPr>
      <t>= K.O.</t>
    </r>
  </si>
  <si>
    <t>Unzureichende Ausblutung wird dokumentiert.*</t>
  </si>
  <si>
    <t>Die Anzahl an Tieren, bei denen Symptome oder Schäden festgestellt werden die auf eine unzureichende Ausblutung zurückzuführen sind, wird dokumentieren (ggf. erfolgt die Erfassung durch die amtliche Überwachung).</t>
  </si>
  <si>
    <t>Alle technischen Daten zur Entblutung werden stichprobenartig täglich kontrolliert und dokumentiert.</t>
  </si>
  <si>
    <t>Bspw. stun-to-stick-Intervall, Entblutungszeit.</t>
  </si>
  <si>
    <t>Die Entblutung wird vom Tierschutzbeauftragten täglich kontrolliert.</t>
  </si>
  <si>
    <t>Bei der Kontrolle der Stichqualität und der Effektivität der Entblutung, werden mind. 20% der Tiere (auf die stündliche Schlachtleistung bezogen) kontrolliert oder bei mind. 20°Tieren wenn die Schlachtzahlen unter 100°Tieren / Schlachttag liegen.</t>
  </si>
  <si>
    <t>Automatische Messgeräte für die Entblutung werden mind. 1-mal täglich vor Schlachtbeginn auf ihre Funktionsfähigkeit geprüft.</t>
  </si>
  <si>
    <t>Die Überprüfung wird dokumentiert.</t>
  </si>
  <si>
    <t>10. Erfassung und Meldung der Tierbezogenen Kriterien (TBK)</t>
  </si>
  <si>
    <t>Die TBK werden an geeigneter Stelle erfasst und dokumentiert.</t>
  </si>
  <si>
    <t>Auch folgende TBK werden an geeigneter Stelle erfasst und dokumentiert.*</t>
  </si>
  <si>
    <t>• Nicht schlachtfähige/untaugliche Tiere 
• Zur Schlachtung vorgezogen</t>
  </si>
  <si>
    <t>Bei kamerabasierten Erfassungssystemen ist die Zuverlässigkeit sichergestellt.</t>
  </si>
  <si>
    <r>
      <t xml:space="preserve">Die Kameras werden gereinigt, gewartet und bei Bedarf kalibriert. Die Bewertung der Kameraerfassung wird regelmäßig überprüft und wenn nötig korrigiert. Die Kontrolle wird dokumentiert. </t>
    </r>
    <r>
      <rPr>
        <b/>
        <sz val="10"/>
        <color theme="1"/>
        <rFont val="Arial"/>
        <family val="2"/>
      </rPr>
      <t>Keine Kameraerfassung = n.a.</t>
    </r>
  </si>
  <si>
    <t>Die TBK der am jeweiligen Schlachttag angelieferten und geschlachteten Tiere werden umgehend an den entsprechenden Tierhalter vollständig zurückgemeldet.</t>
  </si>
  <si>
    <r>
      <t xml:space="preserve">Für die Meldung werden adäquate Datenbankauszüge akzeptiert, sofern alle in Lfd.-Nr. 10.1 und 10.2 verlangten Informationen enthalten sind. Ggf. wird der Datenbankauszug entsprechend ergänzt.
</t>
    </r>
    <r>
      <rPr>
        <b/>
        <sz val="10"/>
        <color theme="1"/>
        <rFont val="Arial"/>
        <family val="2"/>
      </rPr>
      <t>Schlachtunternehmen ist nicht für die Meldung zuständig = n.a. (bitte beschreiben)</t>
    </r>
  </si>
  <si>
    <t>Die Meldung der TBK an den DTSchB ist vollständig und erfolgt fristgemäß.</t>
  </si>
  <si>
    <r>
      <t xml:space="preserve">Die Meldung erfolgt einmal pro Quartal bis zum jeweils 15. des Folgequartals. Die Eingangsbestätigungs-E-Mail des DTSchB über die Einreichung der TBK-Meldung wird vorgelegt.
</t>
    </r>
    <r>
      <rPr>
        <b/>
        <sz val="10"/>
        <color theme="1"/>
        <rFont val="Arial"/>
        <family val="2"/>
      </rPr>
      <t>Schlachtunternehmen ist nicht für die Meldung zuständig = n.a. (bitte beschreiben)</t>
    </r>
  </si>
  <si>
    <t>Stündliche Schlachtleistung / Angaben über die Betäubungs- und Entblutungsanlage (z.B. Hersteller, Model, Baujahr) / Betäubungsgeräte/Treibladung je nach Tierkategorie / stun-to-stick Intervall / Entblutungszeit / Schlüsselparameter entsprechend der Betäubungsmethode sind angemerkt.</t>
  </si>
  <si>
    <t>Alle Bereiche werden berücksichtigt. Transport/Anlieferung / Entladen / Wartebereich / Zutrieb / Betäubung / Entblutung usw.</t>
  </si>
  <si>
    <r>
      <t xml:space="preserve">Videoaufnahmen von Anlieferung/Entladung / Wartebereich / Zutrieb / Betäubung (ggf. Auswurfes) / Entblutung werden ausgewertet. Die Auswertung ist plausibel.
Das System der Videoüberwachung wird etabliert und Belege werden vorgelegt (z.B. Belege über den Zukauf von Kameras) </t>
    </r>
    <r>
      <rPr>
        <b/>
        <sz val="10"/>
        <color theme="1"/>
        <rFont val="Arial"/>
        <family val="2"/>
      </rPr>
      <t>= n.a.</t>
    </r>
    <r>
      <rPr>
        <sz val="10"/>
        <color theme="1"/>
        <rFont val="Arial"/>
        <family val="2"/>
      </rPr>
      <t xml:space="preserve"> Bitte Umsetzungsfrist anmerken.</t>
    </r>
  </si>
  <si>
    <r>
      <t xml:space="preserve">Die Videoaufnahme </t>
    </r>
    <r>
      <rPr>
        <b/>
        <sz val="10"/>
        <color theme="1"/>
        <rFont val="Arial"/>
        <family val="2"/>
      </rPr>
      <t>soll</t>
    </r>
    <r>
      <rPr>
        <sz val="10"/>
        <color theme="1"/>
        <rFont val="Arial"/>
        <family val="2"/>
      </rPr>
      <t xml:space="preserve"> mind. 4 Wochen lang aufbewahrt werden.</t>
    </r>
  </si>
  <si>
    <t>Nachweise gemäß Art. 7 Abs. 2 der VO (EG) 1099/2009 (Tierkategorie Rinder) wird vorgelegt.</t>
  </si>
  <si>
    <t>Nachweise gemäß Art. 7 Abs. 2 der VO (EG) 1099/2009 (Tierkategorie Rinder) werden von den anwesenden Mitarbeitern vorgelegt.</t>
  </si>
  <si>
    <t>Konformität von Lieferanten kann anhand von TSL-Zertifikaten (z.B. „Haltung von Milchkühe“ und „Mast von Kälbern und Rindern aus Milchkuhbetrieben“ ggf. bei zugekaufter Ware, das Zertifikat über die „Schlachtung von Rindern“) ggf. auf warenbegleitenden Dokumenten, nachgewiesen werden. Einstufungshinweis ist vorhanden.</t>
  </si>
  <si>
    <t xml:space="preserve">Standardarbeitsanweisungen zu dem Transport werden vorgelegt. Ab Aufladen der ersten TSL-Tiere bis zur Ankunft im Schlachtunternehmen ≤4h und ≤200 km. Bei Überschreitung werden Nachweise vorgelegt (z.B. Unfall, Stau, Fahrzeugpanne, o. ä.). </t>
  </si>
  <si>
    <t xml:space="preserve">Nachweise über die Übermittlung von Informationen über die TSL-Vorgaben vom Schlachtunternehmen an das Transportunternehmen werden vorgelegt. </t>
  </si>
  <si>
    <t>4.2</t>
  </si>
  <si>
    <r>
      <t xml:space="preserve">Standardarbeitsanweisungen zu den Transport TSL-Tiere werden vorgelegt. 
</t>
    </r>
    <r>
      <rPr>
        <b/>
        <sz val="10"/>
        <color theme="1"/>
        <rFont val="Arial"/>
        <family val="2"/>
      </rPr>
      <t>Nicht-Einhaltung = K.O.</t>
    </r>
  </si>
  <si>
    <t>Der mehrstöckige Transport von TSL-Rindern ist verboten.</t>
  </si>
  <si>
    <t>4. Anforderungen an den Transport. Nur abprüfen, wenn die Verantwortlichkeiten für den Transport von TSL-Tieren beim Schlachtunternehmen liegt und die Vermarktung von TSL-Ware etabliert ist; falls nicht alle Punkte = n.a.</t>
  </si>
  <si>
    <r>
      <t xml:space="preserve">Bspw. Einsatz von elektrischen Treibstöcken u. o. der Druck auf empfindliche Körperteile wie die Augen/Genitalien, Schwanzdrehen u. o. Knicken, Hochheben eines Tieres an Kopf/Ohren/Hörnern/Schwanz/Fell oder Beinen, Schlagen, Treten, Ziehen gehunfähiger Tiere, sowie der Einsatz von spitzen Treibhilfen. </t>
    </r>
    <r>
      <rPr>
        <b/>
        <sz val="10"/>
        <color theme="1"/>
        <rFont val="Arial"/>
        <family val="2"/>
      </rPr>
      <t>K.O.</t>
    </r>
  </si>
  <si>
    <t>Für jeweils 6°Tiere ist mind. 1 funktionstüchtige Tränke vorhanden (Schalen- oder Trogtränken). Die Verwendung von Nippeltränken ist unzulässig.</t>
  </si>
  <si>
    <t>Das Platzangebot von 3m² je adultem Rind wird für TSL-Tiere eingehalten. Die maximal zulässige Belegdichte pro Wartebucht ist im Wartestall, bspw. durch Buchtenschilder für alle Mitarbeiter erkennbar. Ggf. werden spezielle Wartebuchten für die Unterbringung der TSL-Tiere kennzeichnet.</t>
  </si>
  <si>
    <r>
      <t xml:space="preserve">Stallkapazität des Wartebereichs </t>
    </r>
    <r>
      <rPr>
        <b/>
        <sz val="10"/>
        <color theme="1"/>
        <rFont val="Arial"/>
        <family val="2"/>
      </rPr>
      <t>soll</t>
    </r>
    <r>
      <rPr>
        <sz val="10"/>
        <color theme="1"/>
        <rFont val="Arial"/>
        <family val="2"/>
      </rPr>
      <t xml:space="preserve"> mind. den Faktor°2 der maximalen Schlachtleistung je Stunde betragen.</t>
    </r>
  </si>
  <si>
    <t>Wände von Wartebuchten und Treibgängen sind, an jeder Stelle, mind. 130°cm hoch und blickdicht verkleidet.</t>
  </si>
  <si>
    <r>
      <t xml:space="preserve">Wartebuchten wo TSL-Tiere eingestallt werden, erfüllen die Anforderung. </t>
    </r>
    <r>
      <rPr>
        <b/>
        <sz val="10"/>
        <color theme="1"/>
        <rFont val="Arial"/>
        <family val="2"/>
      </rPr>
      <t>BiB = erfüllt</t>
    </r>
    <r>
      <rPr>
        <sz val="10"/>
        <color theme="1"/>
        <rFont val="Arial"/>
        <family val="2"/>
      </rPr>
      <t xml:space="preserve">
• Höhe der Buchtenwände in Gruppenbuchten: alle Seiten, die wartende Tiergruppen voneinander trennen, sowie die dem Treiber- und Betreuer abgewandten Seiten wie Seitenflächen, Hubtore mind. 160 cm.
• Die dem Treiber und Betreuer zugewandte Seite, also Türseiten an Treibe - und Betreuungs-gängen mind. 145 cm.
• Höhe der Verkleidung in Treibgängen zur Betäubungsfalle: treiberzugewandte Seite mind. 130 cm, treiberabgewandte Seite mind. 160 cm.</t>
    </r>
  </si>
  <si>
    <t>Der Abstand zwischen Boden und der Buchten- oder Treibgangwand ≤ 5 cm</t>
  </si>
  <si>
    <t>7.2.1</t>
  </si>
  <si>
    <t>Wenn Tiere liegen oder stürzen, werden ihre Gliedmaßen darunter nicht eingeklemmt.</t>
  </si>
  <si>
    <t>Im Zutrieb ist der Einzeltreibgang pro Tier maximal 90 cm breit.</t>
  </si>
  <si>
    <t xml:space="preserve">Der Treibgang ist so eng, dass sich die Tiere nicht umdrehen können. Erforderlichenfalls wird der Treibgang nachgerüstet. </t>
  </si>
  <si>
    <t xml:space="preserve">Es ist nicht zulässig, dass die Tiere vom Entladen bis zur Schlachtung, im Treibgängen warten. </t>
  </si>
  <si>
    <r>
      <t xml:space="preserve">Treibgänge sind nur für einen kurzfristigen Aufenthalt vor der Zuführung zur Schlachtung zulässig. Während Schlachtpausen, befinden sich keine Tiere in den Treibgängen.
</t>
    </r>
    <r>
      <rPr>
        <b/>
        <sz val="10"/>
        <color theme="1"/>
        <rFont val="Arial"/>
        <family val="2"/>
      </rPr>
      <t>Nicht-Einhaltung = K.O.</t>
    </r>
  </si>
  <si>
    <r>
      <t xml:space="preserve">Dafür sind im Warte- und Treibbereich für die jeweilige Tierkategorie geeignete und funktionsfähige Geräte vorhanden z.B. Bolzenschussgeräte, Treibladung und Messer.
Geräte nicht vorhanden / nicht geeignet / nicht funktionsfähig </t>
    </r>
    <r>
      <rPr>
        <b/>
        <sz val="10"/>
        <color theme="1"/>
        <rFont val="Arial"/>
        <family val="2"/>
      </rPr>
      <t>= K.O.</t>
    </r>
    <r>
      <rPr>
        <sz val="10"/>
        <color theme="1"/>
        <rFont val="Arial"/>
        <family val="2"/>
      </rPr>
      <t xml:space="preserve">
</t>
    </r>
  </si>
  <si>
    <t>Die Betäubungsfalle ist für die zu schlachtende Tierkategorie geeignet.</t>
  </si>
  <si>
    <t xml:space="preserve">Die Herstellerangaben sind zu beachten. Tierkategorie (bspw. Gewicht und Größe). Wenn es bei Ruhigstellung der Tiere häufig zu Vokalisation u. o. Abwehrbewegungen kommt, sind Korrekturmaßnahmen einzuleiten, um das System/den Vorgang zu verbessern. </t>
  </si>
  <si>
    <t>8.2</t>
  </si>
  <si>
    <t>Der Kopf wird in seiner Bewegungsfreiheit in die Betäubungsfalle eingeschränkt.*</t>
  </si>
  <si>
    <r>
      <t xml:space="preserve">Keine Einschränkung der Bewegungsfreiheit / der Bolzenschuss kann nicht sicher und ausreichend lange positioniert werden </t>
    </r>
    <r>
      <rPr>
        <b/>
        <sz val="10"/>
        <color theme="1"/>
        <rFont val="Arial"/>
        <family val="2"/>
      </rPr>
      <t>= K.O.</t>
    </r>
  </si>
  <si>
    <r>
      <t>Beim Schließen der Falle ist zu vermeiden, dass das Hubtor auf dem Tier niedergeht.</t>
    </r>
    <r>
      <rPr>
        <b/>
        <sz val="10"/>
        <color theme="1"/>
        <rFont val="Arial"/>
        <family val="2"/>
      </rPr>
      <t xml:space="preserve"> </t>
    </r>
  </si>
  <si>
    <t>Hubtore sind, z.B. mit Gummipuffer, zu dämpfen um Schmerz/Verletzungsgefahr zu vermeiden.</t>
  </si>
  <si>
    <r>
      <t>Ersatzbetäubungsgeräte liegen im Bereich der Betäubungsfalle stets bereit.*</t>
    </r>
    <r>
      <rPr>
        <b/>
        <sz val="10"/>
        <color theme="1"/>
        <rFont val="Arial"/>
        <family val="2"/>
      </rPr>
      <t xml:space="preserve"> </t>
    </r>
  </si>
  <si>
    <r>
      <t xml:space="preserve">Die Geräte liegen nicht bereit / die Geräte sind nicht funktionstüchtig / die Geräte sind für die zu schlachtende Tierkategorie nicht geeignet </t>
    </r>
    <r>
      <rPr>
        <b/>
        <sz val="10"/>
        <color theme="1"/>
        <rFont val="Arial"/>
        <family val="2"/>
      </rPr>
      <t>= K.O.</t>
    </r>
  </si>
  <si>
    <r>
      <t>Die Geräte liegen nicht bereit / die Geräte sind nicht funktionstüchtig / die Geräte sind für die zu schlachtende Tierkategorie nicht geeignet</t>
    </r>
    <r>
      <rPr>
        <sz val="10"/>
        <color theme="1"/>
        <rFont val="Arial"/>
        <family val="2"/>
      </rPr>
      <t xml:space="preserve"> </t>
    </r>
    <r>
      <rPr>
        <b/>
        <sz val="10"/>
        <color theme="1"/>
        <rFont val="Arial"/>
        <family val="2"/>
      </rPr>
      <t>= K.O.</t>
    </r>
  </si>
  <si>
    <t>Der Betäubungserfolg wird bei jedem Tier am Ende des Betäubungsvorganges kontrolliert und eine Nachbetäubung erfolgt immer wenn nötig.</t>
  </si>
  <si>
    <t>8 und 8.2</t>
  </si>
  <si>
    <t>9 und 9.2.1</t>
  </si>
  <si>
    <t xml:space="preserve">Stun-to-stick Intervall beträgt max. 60 Sekunden. </t>
  </si>
  <si>
    <t>Die Entblutung erfolgt, nach Feststellung einer erfolgreichen Betäubungswirkung, so schnell wie möglich aber ≤ 60 Sek. Dem vor Ort gemessenen stun-to-stick-Intervalls ergab keinen Grund zur Beanstandung.
Bitte in der Beschreibung die vor Ort gemessene Zeit anmerken.</t>
  </si>
  <si>
    <t xml:space="preserve">Vor dem Schneiden der Haut und Stechen ist die Betäubungseffektivität zu beurteilen. </t>
  </si>
  <si>
    <t xml:space="preserve">Die Entblutung wird mittels Bruststich durchgeführt. </t>
  </si>
  <si>
    <t>9.2.1</t>
  </si>
  <si>
    <t xml:space="preserve">Eine effektive, schwallartige Ausblutung wird sichergestellt. Wenn Entblutungsanlage eingesetzt werden, werden die Vorgaben der lfd.-Nr. 9.5 erfüllt. </t>
  </si>
  <si>
    <r>
      <t xml:space="preserve">Eine Schlachtung ohne Betäubung ist nach TSL-Richtlinien nicht möglich. Eine effektive, schwallartige Ausblutung wird sichergestellt.
</t>
    </r>
    <r>
      <rPr>
        <b/>
        <sz val="10"/>
        <color theme="1"/>
        <rFont val="Arial"/>
        <family val="2"/>
      </rPr>
      <t>Nicht-Einhaltung = K.O.</t>
    </r>
  </si>
  <si>
    <t>Wenn die Entblutung nach religiösen Vorgaben einen Querschnitt durch die Halsgefäße vorschreibt, wird unmittelbar danach der Bruststich gesetzt.*</t>
  </si>
  <si>
    <t>In den ersten 30 Sek. treten ca. 4°% des Körpergewichtes an Blut aus.</t>
  </si>
  <si>
    <t>Bei der physischen Prüfung wird bestätigt, dass folgende TBK an geeigneter Stelle erfasst werden:
Rampe (ggf. Lebendtierbeschau)
Transporttote / Notgetötete / nicht-transportfähige / Verletzungen / Haltungsmängel (z.B. deutliche Klauenveränderungen, Umfangsvermehrungen) / Lahmenden, rutschenden, fallenden Tiere / Hitzestress / Stark Verschmutzung / Abweichung im Ernährungszustand / Dekubitalstellen.
Organbefunde:
Perikarditis / Peritonitis / Pleuritis / Lungenbefunde / Leberbefunde / Nierebefunde / Herzbefunde / Milzbefunde / Magen-Darm-Trakt-Befunde.</t>
  </si>
  <si>
    <t>10 und 10.2</t>
  </si>
  <si>
    <t>10</t>
  </si>
  <si>
    <r>
      <t xml:space="preserve">Kontrolle bei mind. 20% der Tiere (auf die stündliche Schlachtleistung bezogen) oder bei mind. 20°Tieren, wenn die Schlachtzahlen unter 100°Tieren/Schlachttag liegen. Kontrolle erfolgt in verschieden Stellen der Schlachtung sowie bis Eintritt der Tiere in weitere Verarbeitungs-prozesse (bspw. </t>
    </r>
    <r>
      <rPr>
        <sz val="10"/>
        <rFont val="Arial"/>
        <family val="2"/>
      </rPr>
      <t>Absetzten des Kopfes, Rodding)</t>
    </r>
  </si>
  <si>
    <t>Transport und Schlachtung Rinder</t>
  </si>
  <si>
    <r>
      <t xml:space="preserve">Die Bereiche Anlieferung/Entladung / Wartebereich / Zutrieb zur Betäubung / Betäubung (ggf. Auswurf) / Entblutung werden durch funktionstüchtige Kameras überwacht.
Das System der Videoüberwachung wird etabliert und Belege werden vorgelegt (z.B. Belege über die Zukauf von Kameras) </t>
    </r>
    <r>
      <rPr>
        <b/>
        <sz val="10"/>
        <color theme="1"/>
        <rFont val="Arial"/>
        <family val="2"/>
      </rPr>
      <t xml:space="preserve">= erfüllt </t>
    </r>
    <r>
      <rPr>
        <sz val="10"/>
        <color theme="1"/>
        <rFont val="Arial"/>
        <family val="2"/>
      </rPr>
      <t>Bitte Umsetzungsfrist anmerken.</t>
    </r>
  </si>
  <si>
    <t>Die Zeit zwischen der Ankunft des mit Tieren beladenen Transportfahrzeugs im Schlachtunternehmen und dem Beginn der Entladung im Wartebereich wird dokumentiert.</t>
  </si>
  <si>
    <t>Bevor neue Partien eingestallt werden, sind die Wartebuchten bei stark Verschmutzung zu reinigen.*</t>
  </si>
  <si>
    <t>Dabei ist eine Zwischenreinigung gemeint. Treibgänge werden bei Bedarf auch zwischengereinigt.</t>
  </si>
  <si>
    <t>Bspw. Koordination von Anlieferzeit, damit die Standzeit zwischen Ankunft im Schlachtunternehmen und dem Entladen im Wartebereich ≤ 30 Min. liegt. Ggf. Koordination der Versorgung der Tiere während der Standzeit (z.B. wird für die Reduktion von thermischem Stress gesorgt, Nachfüllen der Tränkesysteme).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</si>
</sst>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8"/>
      <name val="Arial"/>
      <family val="2"/>
    </font>
    <font>
      <sz val="10"/>
      <color rgb="FFFF0000"/>
      <name val="Arial"/>
      <family val="2"/>
    </font>
    <font>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diagonal/>
    </border>
    <border>
      <left/>
      <right style="thin">
        <color indexed="64"/>
      </right>
      <top/>
      <bottom/>
      <diagonal/>
    </border>
  </borders>
  <cellStyleXfs count="2">
    <xf numFmtId="0" fontId="0" fillId="0" borderId="0"/>
    <xf numFmtId="0" fontId="17" fillId="4" borderId="12" applyNumberFormat="0" applyAlignment="0" applyProtection="0"/>
  </cellStyleXfs>
  <cellXfs count="178">
    <xf numFmtId="0" fontId="0" fillId="0" borderId="0" xfId="0"/>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49" fontId="16"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49" fontId="8" fillId="0" borderId="1" xfId="0" applyNumberFormat="1"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49" fontId="8"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49" fontId="17" fillId="0" borderId="13" xfId="1" applyNumberFormat="1" applyFill="1" applyBorder="1" applyAlignment="1" applyProtection="1">
      <alignment horizontal="left" vertical="center" wrapText="1"/>
      <protection locked="0"/>
    </xf>
    <xf numFmtId="49" fontId="17" fillId="0" borderId="14" xfId="1" applyNumberFormat="1" applyFill="1" applyBorder="1" applyAlignment="1" applyProtection="1">
      <alignment horizontal="left" vertical="center" wrapText="1"/>
      <protection locked="0"/>
    </xf>
    <xf numFmtId="49" fontId="15" fillId="0" borderId="0" xfId="0" applyNumberFormat="1" applyFont="1" applyBorder="1" applyAlignment="1" applyProtection="1">
      <alignment horizontal="left" vertical="center" wrapText="1"/>
      <protection locked="0"/>
    </xf>
    <xf numFmtId="49" fontId="15"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center" vertical="center"/>
      <protection locked="0"/>
    </xf>
    <xf numFmtId="49" fontId="8" fillId="0" borderId="2" xfId="0" applyNumberFormat="1" applyFont="1" applyFill="1" applyBorder="1" applyAlignment="1" applyProtection="1">
      <alignment horizontal="left" vertical="center" wrapText="1"/>
      <protection locked="0"/>
    </xf>
    <xf numFmtId="0" fontId="8" fillId="0" borderId="4" xfId="0" applyFont="1" applyBorder="1" applyAlignment="1" applyProtection="1">
      <alignment horizontal="center" vertical="center"/>
    </xf>
    <xf numFmtId="0" fontId="6" fillId="0" borderId="2" xfId="0" applyFont="1" applyBorder="1" applyAlignment="1" applyProtection="1">
      <alignment horizont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xf>
    <xf numFmtId="49" fontId="8" fillId="0" borderId="1" xfId="0" applyNumberFormat="1" applyFont="1" applyBorder="1" applyAlignment="1" applyProtection="1">
      <alignment horizontal="left" vertical="center" wrapText="1"/>
      <protection locked="0"/>
    </xf>
    <xf numFmtId="0" fontId="6" fillId="0" borderId="3" xfId="0" applyFont="1" applyBorder="1" applyAlignment="1" applyProtection="1">
      <alignment horizontal="left"/>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0" borderId="0" xfId="0" applyNumberFormat="1" applyFont="1" applyAlignment="1" applyProtection="1">
      <alignment horizontal="center" vertical="center"/>
    </xf>
    <xf numFmtId="49" fontId="8" fillId="0" borderId="4"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6" fillId="0" borderId="2" xfId="0" applyFont="1" applyBorder="1" applyAlignment="1" applyProtection="1">
      <alignment horizontal="center" vertical="center"/>
      <protection locked="0"/>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9" fillId="2" borderId="10"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11" xfId="0" applyFont="1" applyFill="1" applyBorder="1" applyAlignment="1" applyProtection="1">
      <alignment horizontal="left" vertical="center"/>
      <protection locked="0"/>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9" fillId="2" borderId="15"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9" fillId="2" borderId="16" xfId="0" applyFont="1" applyFill="1" applyBorder="1" applyAlignment="1" applyProtection="1">
      <alignment horizontal="left" vertical="center"/>
      <protection locked="0"/>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2" xfId="0" applyFont="1" applyBorder="1" applyAlignment="1" applyProtection="1">
      <alignment horizontal="left" vertical="center"/>
    </xf>
    <xf numFmtId="14" fontId="6" fillId="0" borderId="0" xfId="0" applyNumberFormat="1" applyFont="1" applyAlignment="1" applyProtection="1">
      <alignment horizontal="right" vertical="center"/>
    </xf>
    <xf numFmtId="0" fontId="8" fillId="0" borderId="0" xfId="0" applyFont="1" applyBorder="1" applyAlignment="1" applyProtection="1">
      <alignment horizontal="center" vertical="center" wrapText="1"/>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8" fillId="0" borderId="3" xfId="0" applyNumberFormat="1"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3" xfId="0" applyFont="1" applyBorder="1" applyAlignment="1" applyProtection="1">
      <alignmen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9" fillId="0" borderId="0" xfId="0" applyFont="1" applyBorder="1" applyAlignment="1" applyProtection="1">
      <alignment vertical="center" wrapText="1"/>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0" fontId="8" fillId="0" borderId="2" xfId="0" applyNumberFormat="1" applyFont="1" applyBorder="1" applyAlignment="1" applyProtection="1">
      <alignment horizontal="left" vertical="center"/>
    </xf>
    <xf numFmtId="165" fontId="8" fillId="0" borderId="2" xfId="0" applyNumberFormat="1" applyFont="1" applyBorder="1" applyAlignment="1" applyProtection="1">
      <alignment horizontal="center" vertical="center"/>
    </xf>
    <xf numFmtId="0" fontId="8" fillId="0" borderId="2" xfId="0" applyNumberFormat="1" applyFont="1" applyBorder="1" applyAlignment="1" applyProtection="1">
      <alignment horizontal="center" vertical="center"/>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2" xfId="0" applyFont="1" applyBorder="1" applyAlignment="1" applyProtection="1">
      <alignment vertical="center" wrapText="1"/>
    </xf>
    <xf numFmtId="0" fontId="8" fillId="6" borderId="0" xfId="0" applyFont="1" applyFill="1" applyBorder="1" applyAlignment="1" applyProtection="1">
      <alignment horizontal="left" vertical="center" wrapText="1"/>
    </xf>
    <xf numFmtId="0" fontId="8" fillId="6" borderId="0" xfId="0" applyFont="1" applyFill="1" applyBorder="1" applyAlignment="1" applyProtection="1">
      <alignment vertical="center" wrapText="1"/>
    </xf>
    <xf numFmtId="0" fontId="8" fillId="0" borderId="0" xfId="0" applyFont="1" applyAlignment="1" applyProtection="1">
      <alignment horizontal="left" vertical="center" wrapText="1"/>
    </xf>
    <xf numFmtId="0" fontId="8" fillId="0" borderId="0" xfId="0" applyFont="1" applyAlignment="1" applyProtection="1">
      <alignment vertical="center" wrapText="1"/>
    </xf>
    <xf numFmtId="0" fontId="8" fillId="0" borderId="2" xfId="0" applyFont="1" applyBorder="1" applyAlignment="1" applyProtection="1">
      <alignment horizontal="center" vertical="center" wrapText="1"/>
    </xf>
    <xf numFmtId="49" fontId="8" fillId="0" borderId="0" xfId="0" applyNumberFormat="1" applyFont="1" applyBorder="1" applyAlignment="1" applyProtection="1">
      <alignment vertical="center" wrapText="1"/>
    </xf>
    <xf numFmtId="1" fontId="15" fillId="0" borderId="2" xfId="0" applyNumberFormat="1" applyFont="1" applyBorder="1" applyAlignment="1" applyProtection="1">
      <alignment horizontal="left" vertical="center"/>
    </xf>
    <xf numFmtId="49" fontId="8" fillId="0" borderId="2" xfId="0" applyNumberFormat="1" applyFont="1" applyBorder="1" applyAlignment="1" applyProtection="1">
      <alignment vertical="center" wrapText="1"/>
    </xf>
    <xf numFmtId="0" fontId="8" fillId="6" borderId="2" xfId="0" applyFont="1" applyFill="1" applyBorder="1" applyAlignment="1" applyProtection="1">
      <alignment vertical="center" wrapText="1"/>
    </xf>
    <xf numFmtId="1" fontId="15" fillId="0" borderId="0" xfId="0" applyNumberFormat="1" applyFont="1" applyBorder="1" applyAlignment="1" applyProtection="1">
      <alignment horizontal="left" vertical="center"/>
    </xf>
    <xf numFmtId="165" fontId="15" fillId="0" borderId="2" xfId="0" applyNumberFormat="1" applyFont="1" applyBorder="1" applyAlignment="1" applyProtection="1">
      <alignment horizontal="center" vertical="center"/>
    </xf>
    <xf numFmtId="165" fontId="15" fillId="0" borderId="0" xfId="0" applyNumberFormat="1" applyFont="1" applyBorder="1" applyAlignment="1" applyProtection="1">
      <alignment horizontal="center" vertical="center"/>
    </xf>
    <xf numFmtId="1" fontId="8" fillId="0" borderId="2" xfId="0" applyNumberFormat="1" applyFont="1" applyBorder="1" applyAlignment="1" applyProtection="1">
      <alignment horizontal="left" vertical="center"/>
    </xf>
    <xf numFmtId="0" fontId="8" fillId="0" borderId="0" xfId="0" applyFont="1" applyFill="1" applyBorder="1" applyAlignment="1" applyProtection="1">
      <alignment vertical="center" wrapText="1"/>
    </xf>
    <xf numFmtId="0" fontId="8" fillId="0" borderId="2" xfId="0" applyFont="1" applyFill="1" applyBorder="1" applyAlignment="1" applyProtection="1">
      <alignment vertical="center" wrapText="1"/>
    </xf>
  </cellXfs>
  <cellStyles count="2">
    <cellStyle name="Eingabe" xfId="1" builtinId="20"/>
    <cellStyle name="Standard" xfId="0" builtinId="0"/>
  </cellStyles>
  <dxfs count="201">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200"/>
      <tableStyleElement type="headerRow" dxfId="199"/>
      <tableStyleElement type="totalRow" dxfId="198"/>
      <tableStyleElement type="firstColumn" dxfId="197"/>
      <tableStyleElement type="lastColumn" dxfId="196"/>
      <tableStyleElement type="firstRowStripe" dxfId="195"/>
      <tableStyleElement type="secondRowStripe" dxfId="194"/>
      <tableStyleElement type="firstColumnStripe" dxfId="193"/>
      <tableStyleElement type="secondColumnStripe" dxfId="192"/>
    </tableStyle>
    <tableStyle name="TSL_1" pivot="0" count="9">
      <tableStyleElement type="wholeTable" dxfId="191"/>
      <tableStyleElement type="headerRow" dxfId="190"/>
      <tableStyleElement type="totalRow" dxfId="189"/>
      <tableStyleElement type="firstColumn" dxfId="188"/>
      <tableStyleElement type="lastColumn" dxfId="187"/>
      <tableStyleElement type="firstRowStripe" dxfId="186"/>
      <tableStyleElement type="secondRowStripe" dxfId="185"/>
      <tableStyleElement type="firstColumnStripe" dxfId="184"/>
      <tableStyleElement type="secondColumnStripe" dxfId="183"/>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20RL-ARBEIT/10%20Transport%20Schlachtung/RL%202023/7_final/7_2023_TS_CL/2023_Transport%20und%20Schlachtung_Gefl&#252;g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stellungen"/>
    </sheetNames>
    <sheetDataSet>
      <sheetData sheetId="0" refreshError="1"/>
    </sheetDataSet>
  </externalBook>
</externalLink>
</file>

<file path=xl/tables/table1.xml><?xml version="1.0" encoding="utf-8"?>
<table xmlns="http://schemas.openxmlformats.org/spreadsheetml/2006/main" id="2" name="Prüfkriterien_1" displayName="Prüfkriterien_1" ref="B9:M30" totalsRowShown="0" headerRowDxfId="141" dataDxfId="140" tableBorderDxfId="164">
  <autoFilter ref="B9:M30"/>
  <tableColumns count="12">
    <tableColumn id="1" name="Lfd. Nr" dataDxfId="153">
      <calculatedColumnFormula>CONCATENATE("1.",Prüfkriterien_1[[#This Row],[Hilfsspalte_Num]])</calculatedColumnFormula>
    </tableColumn>
    <tableColumn id="2" name="Hilfsspalte_Num" dataDxfId="152">
      <calculatedColumnFormula>ROW()-ROW(Prüfkriterien_1[[#Headers],[Hilfsspalte_Kom]])</calculatedColumnFormula>
    </tableColumn>
    <tableColumn id="12" name="Hilfsspalte_Kom" dataDxfId="151">
      <calculatedColumnFormula>(Prüfkriterien_1[Hilfsspalte_Num]+10)/10</calculatedColumnFormula>
    </tableColumn>
    <tableColumn id="3" name="Kapitel_x000a_Richtlinie" dataDxfId="150"/>
    <tableColumn id="4" name="Kriterium" dataDxfId="149"/>
    <tableColumn id="5" name="Erläuterung / _x000a_Durchführungshinweis" dataDxfId="148"/>
    <tableColumn id="6" name="Bewertung" dataDxfId="147"/>
    <tableColumn id="7" name="Spalte1" dataDxfId="146"/>
    <tableColumn id="8" name="Spalte2" dataDxfId="145"/>
    <tableColumn id="9" name="Spalte3" dataDxfId="144"/>
    <tableColumn id="10" name="Spalte4" dataDxfId="143"/>
    <tableColumn id="11" name="Beschreibung" dataDxfId="142"/>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44:M149" totalsRowShown="0" headerRowDxfId="69" dataDxfId="68" tableBorderDxfId="155">
  <autoFilter ref="B144:M149"/>
  <tableColumns count="12">
    <tableColumn id="1" name="Spalte1" dataDxfId="5">
      <calculatedColumnFormula>CONCATENATE("10.",Prüfkriterien_10[[#This Row],[Spalte2]])</calculatedColumnFormula>
    </tableColumn>
    <tableColumn id="2" name="Spalte2" dataDxfId="4">
      <calculatedColumnFormula>ROW()-ROW(Prüfkriterien_10[[#Headers],[Spalte3]])</calculatedColumnFormula>
    </tableColumn>
    <tableColumn id="3" name="Spalte3" dataDxfId="3">
      <calculatedColumnFormula>(Prüfkriterien_10[Spalte2]+100)/10</calculatedColumnFormula>
    </tableColumn>
    <tableColumn id="4" name="Spalte4" dataDxfId="2"/>
    <tableColumn id="5" name="Spalte5" dataDxfId="1"/>
    <tableColumn id="6" name="Spalte6" dataDxfId="0"/>
    <tableColumn id="7" name="Spalte7" dataDxfId="75"/>
    <tableColumn id="8" name="Spalte8" dataDxfId="74"/>
    <tableColumn id="9" name="Spalte9" dataDxfId="73"/>
    <tableColumn id="10" name="Spalte10" dataDxfId="72"/>
    <tableColumn id="11" name="Spalte11" dataDxfId="71"/>
    <tableColumn id="12" name="Spalte12" dataDxfId="70"/>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50:M151" insertRow="1" totalsRowShown="0" headerRowDxfId="55" dataDxfId="54" tableBorderDxfId="154">
  <autoFilter ref="B150:M151"/>
  <tableColumns count="12">
    <tableColumn id="1" name="Spalte1" dataDxfId="67">
      <calculatedColumnFormula>CONCATENATE("11.",Prüfkriterien_11[[#This Row],[Spalte2]])</calculatedColumnFormula>
    </tableColumn>
    <tableColumn id="2" name="Spalte2" dataDxfId="66">
      <calculatedColumnFormula>ROW()-ROW(Prüfkriterien_11[[#Headers],[Spalte3]])</calculatedColumnFormula>
    </tableColumn>
    <tableColumn id="3" name="Spalte3" dataDxfId="65">
      <calculatedColumnFormula>(Prüfkriterien_11[Spalte2]+110)/10</calculatedColumnFormula>
    </tableColumn>
    <tableColumn id="4" name="Spalte4" dataDxfId="64"/>
    <tableColumn id="5" name="Spalte5" dataDxfId="63"/>
    <tableColumn id="6" name="Spalte6" dataDxfId="62"/>
    <tableColumn id="7" name="Spalte7" dataDxfId="61"/>
    <tableColumn id="8" name="Spalte8" dataDxfId="60"/>
    <tableColumn id="9" name="Spalte9" dataDxfId="59"/>
    <tableColumn id="10" name="Spalte10" dataDxfId="58"/>
    <tableColumn id="11" name="Spalte11" dataDxfId="57"/>
    <tableColumn id="12" name="Spalte12" dataDxfId="56"/>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32:M38" totalsRowShown="0" headerRowDxfId="133" dataDxfId="132" tableBorderDxfId="163">
  <autoFilter ref="B32:M38"/>
  <tableColumns count="12">
    <tableColumn id="1" name="Spalte1" dataDxfId="53">
      <calculatedColumnFormula>CONCATENATE("2.",Prüfkriterien_2[[#This Row],[Spalte2]])</calculatedColumnFormula>
    </tableColumn>
    <tableColumn id="2" name="Spalte2" dataDxfId="52">
      <calculatedColumnFormula>ROW()-ROW(Prüfkriterien_2[[#Headers],[Spalte3]])</calculatedColumnFormula>
    </tableColumn>
    <tableColumn id="3" name="Spalte3" dataDxfId="51">
      <calculatedColumnFormula>(Prüfkriterien_2[[#This Row],[Spalte2]]+20)/10</calculatedColumnFormula>
    </tableColumn>
    <tableColumn id="4" name="Spalte4" dataDxfId="50"/>
    <tableColumn id="5" name="Spalte5" dataDxfId="49"/>
    <tableColumn id="6" name="Spalte6" dataDxfId="48"/>
    <tableColumn id="7" name="Spalte7" dataDxfId="139"/>
    <tableColumn id="8" name="Spalte8" dataDxfId="138"/>
    <tableColumn id="9" name="Spalte9" dataDxfId="137"/>
    <tableColumn id="10" name="Spalte10" dataDxfId="136"/>
    <tableColumn id="11" name="Spalte11" dataDxfId="135"/>
    <tableColumn id="12" name="Spalte12" dataDxfId="134"/>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0:M49" totalsRowShown="0" headerRowDxfId="125" dataDxfId="124" tableBorderDxfId="162">
  <autoFilter ref="B40:M49"/>
  <tableColumns count="12">
    <tableColumn id="1" name="Spalte1" dataDxfId="47">
      <calculatedColumnFormula>CONCATENATE("3.",Prüfkriterien_3[[#This Row],[Spalte2]])</calculatedColumnFormula>
    </tableColumn>
    <tableColumn id="2" name="Spalte2" dataDxfId="46">
      <calculatedColumnFormula>ROW()-ROW(Prüfkriterien_3[[#Headers],[Spalte3]])</calculatedColumnFormula>
    </tableColumn>
    <tableColumn id="3" name="Spalte3" dataDxfId="45">
      <calculatedColumnFormula>(Prüfkriterien_3[[#This Row],[Spalte2]]+30)/10</calculatedColumnFormula>
    </tableColumn>
    <tableColumn id="4" name="Spalte4" dataDxfId="44"/>
    <tableColumn id="5" name="Spalte5" dataDxfId="43"/>
    <tableColumn id="6" name="Spalte6" dataDxfId="42"/>
    <tableColumn id="7" name="Spalte7" dataDxfId="131"/>
    <tableColumn id="8" name="Spalte8" dataDxfId="130"/>
    <tableColumn id="9" name="Spalte9" dataDxfId="129"/>
    <tableColumn id="10" name="Spalte10" dataDxfId="128"/>
    <tableColumn id="11" name="Spalte11" dataDxfId="127"/>
    <tableColumn id="12" name="Spalte12" dataDxfId="126"/>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51:M58" totalsRowShown="0" headerRowDxfId="117" dataDxfId="116" tableBorderDxfId="161">
  <autoFilter ref="B51:M58"/>
  <tableColumns count="12">
    <tableColumn id="1" name="Spalte1" dataDxfId="41">
      <calculatedColumnFormula>CONCATENATE("4.",Prüfkriterien_4[[#This Row],[Spalte2]])</calculatedColumnFormula>
    </tableColumn>
    <tableColumn id="2" name="Spalte2" dataDxfId="40">
      <calculatedColumnFormula>ROW()-ROW(Prüfkriterien_4[[#Headers],[Spalte3]])</calculatedColumnFormula>
    </tableColumn>
    <tableColumn id="3" name="Spalte3" dataDxfId="39">
      <calculatedColumnFormula>(Prüfkriterien_4[Spalte2]+40)/10</calculatedColumnFormula>
    </tableColumn>
    <tableColumn id="4" name="Spalte4" dataDxfId="38"/>
    <tableColumn id="5" name="Spalte5" dataDxfId="37"/>
    <tableColumn id="6" name="Spalte6" dataDxfId="36"/>
    <tableColumn id="7" name="Spalte7" dataDxfId="123"/>
    <tableColumn id="8" name="Spalte8" dataDxfId="122"/>
    <tableColumn id="9" name="Spalte9" dataDxfId="121"/>
    <tableColumn id="10" name="Spalte10" dataDxfId="120"/>
    <tableColumn id="11" name="Spalte11" dataDxfId="119"/>
    <tableColumn id="12" name="Spalte12" dataDxfId="118"/>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60:M65" totalsRowShown="0" headerRowDxfId="109" dataDxfId="108" tableBorderDxfId="160">
  <autoFilter ref="B60:M65"/>
  <tableColumns count="12">
    <tableColumn id="1" name="Spalte1" dataDxfId="35">
      <calculatedColumnFormula>CONCATENATE("5.",Prüfkriterien_5[[#This Row],[Spalte2]])</calculatedColumnFormula>
    </tableColumn>
    <tableColumn id="2" name="Spalte2" dataDxfId="34">
      <calculatedColumnFormula>ROW()-ROW(Prüfkriterien_5[[#Headers],[Spalte3]])</calculatedColumnFormula>
    </tableColumn>
    <tableColumn id="3" name="Spalte3" dataDxfId="33">
      <calculatedColumnFormula>(Prüfkriterien_5[Spalte2]+50)/10</calculatedColumnFormula>
    </tableColumn>
    <tableColumn id="4" name="Spalte4" dataDxfId="32"/>
    <tableColumn id="5" name="Spalte5" dataDxfId="31"/>
    <tableColumn id="6" name="Spalte6" dataDxfId="30"/>
    <tableColumn id="7" name="Spalte7" dataDxfId="115"/>
    <tableColumn id="8" name="Spalte8" dataDxfId="114"/>
    <tableColumn id="9" name="Spalte9" dataDxfId="113"/>
    <tableColumn id="10" name="Spalte10" dataDxfId="112"/>
    <tableColumn id="11" name="Spalte11" dataDxfId="111"/>
    <tableColumn id="12" name="Spalte12" dataDxfId="110"/>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67:M83" totalsRowShown="0" headerRowDxfId="101" dataDxfId="100" tableBorderDxfId="159">
  <autoFilter ref="B67:M83"/>
  <tableColumns count="12">
    <tableColumn id="1" name="Spalte1" dataDxfId="29">
      <calculatedColumnFormula>CONCATENATE("6.",Prüfkriterien_6[[#This Row],[Spalte2]])</calculatedColumnFormula>
    </tableColumn>
    <tableColumn id="2" name="Spalte2" dataDxfId="28">
      <calculatedColumnFormula>ROW()-ROW(Prüfkriterien_6[[#Headers],[Spalte3]])</calculatedColumnFormula>
    </tableColumn>
    <tableColumn id="3" name="Spalte3" dataDxfId="27">
      <calculatedColumnFormula>(Prüfkriterien_6[Spalte2]+60)/10</calculatedColumnFormula>
    </tableColumn>
    <tableColumn id="4" name="Spalte4" dataDxfId="26"/>
    <tableColumn id="5" name="Spalte5" dataDxfId="25"/>
    <tableColumn id="6" name="Spalte6" dataDxfId="24"/>
    <tableColumn id="7" name="Spalte7" dataDxfId="107"/>
    <tableColumn id="8" name="Spalte8" dataDxfId="106"/>
    <tableColumn id="9" name="Spalte9" dataDxfId="105"/>
    <tableColumn id="10" name="Spalte10" dataDxfId="104"/>
    <tableColumn id="11" name="Spalte11" dataDxfId="103"/>
    <tableColumn id="12" name="Spalte12" dataDxfId="102"/>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85:M109" totalsRowShown="0" headerRowDxfId="93" dataDxfId="92" tableBorderDxfId="158">
  <autoFilter ref="B85:M109"/>
  <tableColumns count="12">
    <tableColumn id="1" name="Spalte1" dataDxfId="23">
      <calculatedColumnFormula>CONCATENATE("7.",Prüfkriterien_7[[#This Row],[Spalte2]])</calculatedColumnFormula>
    </tableColumn>
    <tableColumn id="2" name="Spalte2" dataDxfId="22">
      <calculatedColumnFormula>ROW()-ROW(Prüfkriterien_7[[#Headers],[Spalte3]])</calculatedColumnFormula>
    </tableColumn>
    <tableColumn id="3" name="Spalte3" dataDxfId="21">
      <calculatedColumnFormula>(Prüfkriterien_7[Spalte2]+70)/10</calculatedColumnFormula>
    </tableColumn>
    <tableColumn id="4" name="Spalte4" dataDxfId="20"/>
    <tableColumn id="5" name="Spalte5" dataDxfId="19"/>
    <tableColumn id="6" name="Spalte6" dataDxfId="18"/>
    <tableColumn id="7" name="Spalte7" dataDxfId="99"/>
    <tableColumn id="8" name="Spalte8" dataDxfId="98"/>
    <tableColumn id="9" name="Spalte9" dataDxfId="97"/>
    <tableColumn id="10" name="Spalte10" dataDxfId="96"/>
    <tableColumn id="11" name="Spalte11" dataDxfId="95"/>
    <tableColumn id="12" name="Spalte12" dataDxfId="94"/>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11:M126" totalsRowShown="0" headerRowDxfId="85" dataDxfId="84" tableBorderDxfId="157">
  <autoFilter ref="B111:M126"/>
  <tableColumns count="12">
    <tableColumn id="1" name="Spalte1" dataDxfId="17">
      <calculatedColumnFormula>CONCATENATE("8.",Prüfkriterien_8[[#This Row],[Spalte2]])</calculatedColumnFormula>
    </tableColumn>
    <tableColumn id="2" name="Spalte2" dataDxfId="16">
      <calculatedColumnFormula>ROW()-ROW(Prüfkriterien_8[[#Headers],[Spalte3]])</calculatedColumnFormula>
    </tableColumn>
    <tableColumn id="3" name="Spalte3" dataDxfId="15">
      <calculatedColumnFormula>(Prüfkriterien_8[Spalte2]+80)/10</calculatedColumnFormula>
    </tableColumn>
    <tableColumn id="4" name="Spalte4" dataDxfId="14"/>
    <tableColumn id="5" name="Spalte5" dataDxfId="13"/>
    <tableColumn id="6" name="Spalte6" dataDxfId="12"/>
    <tableColumn id="7" name="Spalte7" dataDxfId="91"/>
    <tableColumn id="8" name="Spalte8" dataDxfId="90"/>
    <tableColumn id="9" name="Spalte9" dataDxfId="89"/>
    <tableColumn id="10" name="Spalte10" dataDxfId="88"/>
    <tableColumn id="11" name="Spalte11" dataDxfId="87"/>
    <tableColumn id="12" name="Spalte12" dataDxfId="86"/>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28:M142" totalsRowShown="0" headerRowDxfId="77" dataDxfId="76" tableBorderDxfId="156">
  <autoFilter ref="B128:M142"/>
  <tableColumns count="12">
    <tableColumn id="1" name="Spalte1" dataDxfId="11">
      <calculatedColumnFormula>CONCATENATE("9.",Prüfkriterien_9[[#This Row],[Spalte2]])</calculatedColumnFormula>
    </tableColumn>
    <tableColumn id="2" name="Spalte2" dataDxfId="10">
      <calculatedColumnFormula>ROW()-ROW(Prüfkriterien_9[[#Headers],[Spalte3]])</calculatedColumnFormula>
    </tableColumn>
    <tableColumn id="3" name="Spalte3" dataDxfId="9">
      <calculatedColumnFormula>(Prüfkriterien_9[Spalte2]+90)/10</calculatedColumnFormula>
    </tableColumn>
    <tableColumn id="4" name="Spalte4" dataDxfId="8"/>
    <tableColumn id="5" name="Spalte5" dataDxfId="7"/>
    <tableColumn id="6" name="Spalte6" dataDxfId="6"/>
    <tableColumn id="7" name="Spalte7" dataDxfId="83"/>
    <tableColumn id="8" name="Spalte8" dataDxfId="82"/>
    <tableColumn id="9" name="Spalte9" dataDxfId="81"/>
    <tableColumn id="10" name="Spalte10" dataDxfId="80"/>
    <tableColumn id="11" name="Spalte11" dataDxfId="79"/>
    <tableColumn id="12" name="Spalte12" dataDxfId="78"/>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M146"/>
  <sheetViews>
    <sheetView zoomScale="70" zoomScaleNormal="70" zoomScalePageLayoutView="70" workbookViewId="0">
      <selection activeCell="R27" sqref="R27"/>
    </sheetView>
  </sheetViews>
  <sheetFormatPr baseColWidth="10" defaultColWidth="8.85546875" defaultRowHeight="14.25" x14ac:dyDescent="0.2"/>
  <cols>
    <col min="1" max="1" width="1.140625" style="5" customWidth="1"/>
    <col min="2" max="2" width="3.7109375" style="5" customWidth="1"/>
    <col min="3" max="3" width="1.7109375" style="5" customWidth="1"/>
    <col min="4" max="5" width="8.7109375" style="5" customWidth="1"/>
    <col min="6" max="6" width="40.7109375" style="5" customWidth="1"/>
    <col min="7" max="7" width="26.7109375" style="5" customWidth="1"/>
    <col min="8" max="8" width="18.7109375" style="5" customWidth="1"/>
    <col min="9" max="9" width="26.7109375" style="5" customWidth="1"/>
    <col min="10" max="10" width="18.7109375" style="5" customWidth="1"/>
    <col min="11" max="11" width="26.7109375" style="5" customWidth="1"/>
    <col min="12" max="12" width="18.7109375" style="5" customWidth="1"/>
    <col min="13" max="13" width="1.140625" style="5" customWidth="1"/>
    <col min="14" max="16384" width="8.85546875" style="5"/>
  </cols>
  <sheetData>
    <row r="1" spans="2:12" ht="6" customHeight="1" x14ac:dyDescent="0.2"/>
    <row r="2" spans="2:12" s="9" customFormat="1" ht="18" customHeight="1" x14ac:dyDescent="0.25">
      <c r="B2" s="78" t="str">
        <f>"Checkliste "&amp;_RLV&amp;""</f>
        <v>Checkliste Transport und Schlachtung Rinder</v>
      </c>
      <c r="C2" s="78"/>
      <c r="D2" s="78"/>
      <c r="E2" s="78"/>
      <c r="F2" s="78"/>
      <c r="G2" s="78"/>
      <c r="H2" s="78"/>
      <c r="I2" s="78"/>
      <c r="J2" s="78"/>
      <c r="K2" s="78"/>
      <c r="L2" s="78"/>
    </row>
    <row r="3" spans="2:12" ht="6" customHeight="1" x14ac:dyDescent="0.2"/>
    <row r="4" spans="2:12" ht="27" customHeight="1" x14ac:dyDescent="0.2"/>
    <row r="5" spans="2:12" s="23" customFormat="1" ht="27" customHeight="1" x14ac:dyDescent="0.25">
      <c r="B5" s="79" t="s">
        <v>0</v>
      </c>
      <c r="C5" s="79"/>
      <c r="D5" s="79"/>
      <c r="E5" s="79"/>
      <c r="F5" s="79"/>
      <c r="G5" s="79"/>
      <c r="H5" s="79"/>
      <c r="I5" s="79"/>
      <c r="J5" s="79"/>
      <c r="K5" s="79"/>
      <c r="L5" s="79"/>
    </row>
    <row r="6" spans="2:12" s="23" customFormat="1" ht="29.45" customHeight="1" x14ac:dyDescent="0.25">
      <c r="B6" s="80" t="s">
        <v>74</v>
      </c>
      <c r="C6" s="80"/>
      <c r="D6" s="80"/>
      <c r="E6" s="80"/>
      <c r="F6" s="80"/>
      <c r="G6" s="82"/>
      <c r="H6" s="82"/>
      <c r="I6" s="82"/>
      <c r="J6" s="82"/>
      <c r="K6" s="82"/>
      <c r="L6" s="82"/>
    </row>
    <row r="7" spans="2:12" s="23" customFormat="1" ht="29.45" customHeight="1" x14ac:dyDescent="0.25">
      <c r="B7" s="80" t="s">
        <v>73</v>
      </c>
      <c r="C7" s="80"/>
      <c r="D7" s="80"/>
      <c r="E7" s="80"/>
      <c r="F7" s="80"/>
      <c r="G7" s="82"/>
      <c r="H7" s="82"/>
      <c r="I7" s="82"/>
      <c r="J7" s="82"/>
      <c r="K7" s="82"/>
      <c r="L7" s="82"/>
    </row>
    <row r="8" spans="2:12" s="23" customFormat="1" ht="29.45" customHeight="1" x14ac:dyDescent="0.25">
      <c r="B8" s="80" t="s">
        <v>1</v>
      </c>
      <c r="C8" s="80"/>
      <c r="D8" s="80"/>
      <c r="E8" s="80"/>
      <c r="F8" s="80"/>
      <c r="G8" s="82"/>
      <c r="H8" s="82"/>
      <c r="I8" s="82"/>
      <c r="J8" s="82"/>
      <c r="K8" s="82"/>
      <c r="L8" s="82"/>
    </row>
    <row r="9" spans="2:12" s="23" customFormat="1" ht="29.45" customHeight="1" x14ac:dyDescent="0.25">
      <c r="B9" s="80" t="s">
        <v>2</v>
      </c>
      <c r="C9" s="80"/>
      <c r="D9" s="80"/>
      <c r="E9" s="80"/>
      <c r="F9" s="80"/>
      <c r="G9" s="82"/>
      <c r="H9" s="82"/>
      <c r="I9" s="82"/>
      <c r="J9" s="82"/>
      <c r="K9" s="82"/>
      <c r="L9" s="82"/>
    </row>
    <row r="10" spans="2:12" s="23" customFormat="1" ht="29.45" customHeight="1" x14ac:dyDescent="0.25">
      <c r="B10" s="80" t="s">
        <v>82</v>
      </c>
      <c r="C10" s="80"/>
      <c r="D10" s="80"/>
      <c r="E10" s="80"/>
      <c r="F10" s="80"/>
      <c r="G10" s="82"/>
      <c r="H10" s="82"/>
      <c r="I10" s="82"/>
      <c r="J10" s="82"/>
      <c r="K10" s="82"/>
      <c r="L10" s="82"/>
    </row>
    <row r="11" spans="2:12" s="23" customFormat="1" ht="29.45" customHeight="1" x14ac:dyDescent="0.25">
      <c r="B11" s="80" t="s">
        <v>3</v>
      </c>
      <c r="C11" s="80"/>
      <c r="D11" s="80"/>
      <c r="E11" s="80"/>
      <c r="F11" s="80"/>
      <c r="G11" s="82"/>
      <c r="H11" s="82"/>
      <c r="I11" s="82"/>
      <c r="J11" s="82"/>
      <c r="K11" s="82"/>
      <c r="L11" s="82"/>
    </row>
    <row r="12" spans="2:12" s="23" customFormat="1" ht="29.45" customHeight="1" x14ac:dyDescent="0.25">
      <c r="B12" s="80" t="s">
        <v>4</v>
      </c>
      <c r="C12" s="80"/>
      <c r="D12" s="80"/>
      <c r="E12" s="80"/>
      <c r="F12" s="80"/>
      <c r="G12" s="82"/>
      <c r="H12" s="82"/>
      <c r="I12" s="82"/>
      <c r="J12" s="82"/>
      <c r="K12" s="82"/>
      <c r="L12" s="82"/>
    </row>
    <row r="13" spans="2:12" s="23" customFormat="1" ht="29.45" customHeight="1" x14ac:dyDescent="0.25">
      <c r="B13" s="80" t="s">
        <v>5</v>
      </c>
      <c r="C13" s="80"/>
      <c r="D13" s="80"/>
      <c r="E13" s="80"/>
      <c r="F13" s="80"/>
      <c r="G13" s="33" t="s">
        <v>59</v>
      </c>
      <c r="H13" s="56"/>
      <c r="I13" s="33" t="s">
        <v>60</v>
      </c>
      <c r="J13" s="56"/>
      <c r="K13" s="33" t="s">
        <v>61</v>
      </c>
      <c r="L13" s="56"/>
    </row>
    <row r="14" spans="2:12" s="23" customFormat="1" ht="29.45" customHeight="1" x14ac:dyDescent="0.25">
      <c r="B14" s="81" t="s">
        <v>58</v>
      </c>
      <c r="C14" s="81"/>
      <c r="D14" s="81"/>
      <c r="E14" s="81"/>
      <c r="F14" s="81"/>
      <c r="G14" s="84"/>
      <c r="H14" s="84"/>
      <c r="I14" s="84"/>
      <c r="J14" s="84"/>
      <c r="K14" s="84"/>
      <c r="L14" s="84"/>
    </row>
    <row r="15" spans="2:12" s="23" customFormat="1" ht="29.45" customHeight="1" x14ac:dyDescent="0.25">
      <c r="B15" s="81" t="s">
        <v>6</v>
      </c>
      <c r="C15" s="81"/>
      <c r="D15" s="81"/>
      <c r="E15" s="81"/>
      <c r="F15" s="81"/>
      <c r="G15" s="57" t="s">
        <v>57</v>
      </c>
      <c r="H15" s="12"/>
      <c r="I15" s="57" t="s">
        <v>9</v>
      </c>
      <c r="J15" s="12"/>
      <c r="K15" s="57" t="s">
        <v>10</v>
      </c>
      <c r="L15" s="13"/>
    </row>
    <row r="16" spans="2:12" s="23" customFormat="1" ht="29.45" customHeight="1" x14ac:dyDescent="0.25">
      <c r="B16" s="81" t="s">
        <v>7</v>
      </c>
      <c r="C16" s="81"/>
      <c r="D16" s="81"/>
      <c r="E16" s="81"/>
      <c r="F16" s="81"/>
      <c r="G16" s="85"/>
      <c r="H16" s="85"/>
      <c r="I16" s="85"/>
      <c r="J16" s="85"/>
      <c r="K16" s="85"/>
      <c r="L16" s="85"/>
    </row>
    <row r="17" spans="2:12" s="23" customFormat="1" ht="29.45" customHeight="1" x14ac:dyDescent="0.25">
      <c r="B17" s="81" t="s">
        <v>8</v>
      </c>
      <c r="C17" s="81"/>
      <c r="D17" s="81"/>
      <c r="E17" s="81"/>
      <c r="F17" s="81"/>
      <c r="G17" s="82"/>
      <c r="H17" s="82"/>
      <c r="I17" s="82"/>
      <c r="J17" s="82"/>
      <c r="K17" s="82"/>
      <c r="L17" s="82"/>
    </row>
    <row r="18" spans="2:12" ht="29.25" customHeight="1" x14ac:dyDescent="0.2">
      <c r="B18" s="81" t="s">
        <v>76</v>
      </c>
      <c r="C18" s="81"/>
      <c r="D18" s="81"/>
      <c r="E18" s="81"/>
      <c r="F18" s="81"/>
      <c r="G18" s="90"/>
      <c r="H18" s="90"/>
      <c r="I18" s="90"/>
      <c r="J18" s="90"/>
      <c r="K18" s="90"/>
      <c r="L18" s="90"/>
    </row>
    <row r="21" spans="2:12" s="9" customFormat="1" ht="13.9" customHeight="1" x14ac:dyDescent="0.2">
      <c r="B21" s="86" t="s">
        <v>11</v>
      </c>
      <c r="C21" s="86"/>
      <c r="D21" s="86"/>
      <c r="E21" s="86"/>
      <c r="F21" s="86"/>
      <c r="G21" s="86"/>
      <c r="H21" s="86"/>
      <c r="I21" s="86"/>
      <c r="J21" s="86"/>
      <c r="K21" s="86"/>
      <c r="L21" s="86"/>
    </row>
    <row r="22" spans="2:12" ht="6.6" customHeight="1" x14ac:dyDescent="0.2">
      <c r="B22" s="1"/>
      <c r="C22" s="1"/>
      <c r="D22" s="1"/>
      <c r="E22" s="1"/>
      <c r="F22" s="1"/>
      <c r="G22" s="1"/>
      <c r="H22" s="1"/>
      <c r="I22" s="1"/>
      <c r="J22" s="1"/>
      <c r="K22" s="1"/>
      <c r="L22" s="1"/>
    </row>
    <row r="23" spans="2:12" s="9" customFormat="1" ht="13.9" customHeight="1" x14ac:dyDescent="0.25">
      <c r="B23" s="14"/>
      <c r="C23" s="30"/>
      <c r="D23" s="63" t="s">
        <v>12</v>
      </c>
      <c r="E23" s="63"/>
      <c r="F23" s="63"/>
      <c r="G23" s="63"/>
      <c r="H23" s="63"/>
      <c r="I23" s="63"/>
      <c r="J23" s="63"/>
      <c r="K23" s="63"/>
      <c r="L23" s="63"/>
    </row>
    <row r="24" spans="2:12" ht="13.9" customHeight="1" x14ac:dyDescent="0.2">
      <c r="B24" s="2"/>
      <c r="C24" s="2"/>
      <c r="D24" s="62"/>
      <c r="E24" s="62"/>
      <c r="F24" s="62"/>
      <c r="G24" s="62"/>
      <c r="H24" s="62"/>
      <c r="I24" s="62"/>
      <c r="J24" s="62"/>
      <c r="K24" s="62"/>
      <c r="L24" s="62"/>
    </row>
    <row r="25" spans="2:12" ht="13.9" customHeight="1" x14ac:dyDescent="0.2">
      <c r="B25" s="14"/>
      <c r="C25" s="30"/>
      <c r="D25" s="63" t="s">
        <v>13</v>
      </c>
      <c r="E25" s="63"/>
      <c r="F25" s="63"/>
      <c r="G25" s="63"/>
      <c r="H25" s="63"/>
      <c r="I25" s="63"/>
      <c r="J25" s="63"/>
      <c r="K25" s="63"/>
      <c r="L25" s="63"/>
    </row>
    <row r="26" spans="2:12" x14ac:dyDescent="0.2">
      <c r="B26" s="1"/>
      <c r="C26" s="1"/>
      <c r="D26" s="1"/>
      <c r="E26" s="1"/>
      <c r="F26" s="1"/>
      <c r="G26" s="1"/>
      <c r="H26" s="1"/>
      <c r="I26" s="1"/>
      <c r="J26" s="1"/>
      <c r="K26" s="1"/>
      <c r="L26" s="1"/>
    </row>
    <row r="27" spans="2:12" ht="27" customHeight="1" x14ac:dyDescent="0.2">
      <c r="B27" s="89" t="s">
        <v>75</v>
      </c>
      <c r="C27" s="89"/>
      <c r="D27" s="89"/>
      <c r="E27" s="89"/>
      <c r="F27" s="89"/>
      <c r="G27" s="89"/>
      <c r="H27" s="89"/>
      <c r="I27" s="89"/>
      <c r="J27" s="89"/>
      <c r="K27" s="89"/>
      <c r="L27" s="89"/>
    </row>
    <row r="29" spans="2:12" x14ac:dyDescent="0.2">
      <c r="B29" s="77"/>
      <c r="C29" s="77"/>
      <c r="D29" s="77"/>
      <c r="E29" s="77"/>
      <c r="F29" s="77"/>
      <c r="G29" s="34"/>
      <c r="H29" s="34"/>
      <c r="I29" s="34"/>
      <c r="J29" s="34"/>
      <c r="K29" s="34"/>
      <c r="L29" s="34"/>
    </row>
    <row r="30" spans="2:12" ht="14.45" customHeight="1" x14ac:dyDescent="0.2">
      <c r="B30" s="83" t="s">
        <v>15</v>
      </c>
      <c r="C30" s="83"/>
      <c r="D30" s="83"/>
      <c r="E30" s="83"/>
      <c r="F30" s="88" t="s">
        <v>18</v>
      </c>
      <c r="G30" s="88"/>
      <c r="H30" s="88"/>
      <c r="I30" s="88"/>
      <c r="J30" s="88"/>
      <c r="K30" s="87" t="s">
        <v>17</v>
      </c>
      <c r="L30" s="87"/>
    </row>
    <row r="31" spans="2:12" ht="6" customHeight="1" x14ac:dyDescent="0.2"/>
    <row r="146" spans="2:13" x14ac:dyDescent="0.2">
      <c r="B146" s="34"/>
      <c r="C146" s="34"/>
      <c r="D146" s="34"/>
      <c r="E146" s="34"/>
      <c r="F146" s="34"/>
      <c r="G146" s="34"/>
      <c r="H146" s="34"/>
      <c r="I146" s="34"/>
      <c r="J146" s="34"/>
      <c r="K146" s="34"/>
      <c r="L146" s="34"/>
      <c r="M146" s="34"/>
    </row>
  </sheetData>
  <sheetProtection formatCells="0"/>
  <mergeCells count="32">
    <mergeCell ref="B12:F12"/>
    <mergeCell ref="B30:E30"/>
    <mergeCell ref="G12:L12"/>
    <mergeCell ref="G14:L14"/>
    <mergeCell ref="G16:L16"/>
    <mergeCell ref="G17:L17"/>
    <mergeCell ref="B21:L21"/>
    <mergeCell ref="B14:F14"/>
    <mergeCell ref="B15:F15"/>
    <mergeCell ref="B16:F16"/>
    <mergeCell ref="K30:L30"/>
    <mergeCell ref="F30:J30"/>
    <mergeCell ref="B13:F13"/>
    <mergeCell ref="B27:L27"/>
    <mergeCell ref="B18:F18"/>
    <mergeCell ref="G18:L18"/>
    <mergeCell ref="B29:F29"/>
    <mergeCell ref="B2:L2"/>
    <mergeCell ref="B5:L5"/>
    <mergeCell ref="B6:F6"/>
    <mergeCell ref="B7:F7"/>
    <mergeCell ref="B17:F17"/>
    <mergeCell ref="G6:L6"/>
    <mergeCell ref="G7:L7"/>
    <mergeCell ref="G8:L8"/>
    <mergeCell ref="G9:L9"/>
    <mergeCell ref="G10:L10"/>
    <mergeCell ref="G11:L11"/>
    <mergeCell ref="B8:F8"/>
    <mergeCell ref="B9:F9"/>
    <mergeCell ref="B10:F10"/>
    <mergeCell ref="B11:F11"/>
  </mergeCells>
  <dataValidations count="3">
    <dataValidation type="list" allowBlank="1" showInputMessage="1" showErrorMessage="1" sqref="C23">
      <formula1>_chbx</formula1>
    </dataValidation>
    <dataValidation type="list" allowBlank="1" showInputMessage="1" showErrorMessage="1" sqref="G14:L14">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Gültig ab:  01.01.2023&amp;C&amp;G&amp;R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B23 B25 H13 J13 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M146"/>
  <sheetViews>
    <sheetView zoomScale="70" zoomScaleNormal="70" workbookViewId="0">
      <selection activeCell="N15" sqref="N15"/>
    </sheetView>
  </sheetViews>
  <sheetFormatPr baseColWidth="10" defaultColWidth="8.85546875" defaultRowHeight="14.25" x14ac:dyDescent="0.25"/>
  <cols>
    <col min="1" max="1" width="1.140625" style="9" customWidth="1"/>
    <col min="2" max="2" width="8.7109375" style="9" customWidth="1"/>
    <col min="3" max="3" width="24.7109375" style="9" customWidth="1"/>
    <col min="4" max="5" width="32.7109375" style="9" customWidth="1"/>
    <col min="6" max="6" width="16.7109375" style="15" customWidth="1"/>
    <col min="7" max="7" width="40.7109375" style="9" customWidth="1"/>
    <col min="8" max="8" width="24.7109375" style="9" customWidth="1"/>
    <col min="9" max="9" width="16.7109375" style="9" customWidth="1"/>
    <col min="10" max="10" width="1.140625" style="9" customWidth="1"/>
    <col min="11" max="16384" width="8.85546875" style="9"/>
  </cols>
  <sheetData>
    <row r="1" spans="2:9" ht="6" customHeight="1" x14ac:dyDescent="0.25"/>
    <row r="2" spans="2:9" s="31" customFormat="1" ht="18" customHeight="1" x14ac:dyDescent="0.25">
      <c r="B2" s="91" t="str">
        <f>"Checkliste "&amp;_RLV&amp;""</f>
        <v>Checkliste Transport und Schlachtung Rinder</v>
      </c>
      <c r="C2" s="91"/>
      <c r="D2" s="91"/>
      <c r="E2" s="91"/>
      <c r="F2" s="91"/>
      <c r="G2" s="91"/>
      <c r="H2" s="91"/>
      <c r="I2" s="91"/>
    </row>
    <row r="3" spans="2:9" s="18" customFormat="1" ht="6" customHeight="1" x14ac:dyDescent="0.25">
      <c r="B3" s="16"/>
      <c r="C3" s="16"/>
      <c r="D3" s="16"/>
      <c r="E3" s="16"/>
      <c r="F3" s="17"/>
      <c r="G3" s="17"/>
      <c r="H3" s="17"/>
      <c r="I3" s="16"/>
    </row>
    <row r="4" spans="2:9" ht="27" customHeight="1" x14ac:dyDescent="0.25">
      <c r="B4" s="19" t="s">
        <v>19</v>
      </c>
      <c r="C4" s="97"/>
      <c r="D4" s="97"/>
      <c r="E4" s="97"/>
      <c r="F4" s="97"/>
      <c r="G4" s="97"/>
      <c r="H4" s="20"/>
      <c r="I4" s="50"/>
    </row>
    <row r="5" spans="2:9" ht="27" customHeight="1" x14ac:dyDescent="0.25">
      <c r="B5" s="96" t="s">
        <v>20</v>
      </c>
      <c r="C5" s="96"/>
      <c r="D5" s="96"/>
      <c r="E5" s="96"/>
      <c r="F5" s="96"/>
      <c r="G5" s="96"/>
      <c r="H5" s="96"/>
      <c r="I5" s="96"/>
    </row>
    <row r="6" spans="2:9" s="15" customFormat="1" ht="27" customHeight="1" x14ac:dyDescent="0.25">
      <c r="B6" s="4" t="s">
        <v>21</v>
      </c>
      <c r="C6" s="4" t="s">
        <v>63</v>
      </c>
      <c r="D6" s="101" t="s">
        <v>22</v>
      </c>
      <c r="E6" s="102"/>
      <c r="F6" s="3" t="s">
        <v>29</v>
      </c>
      <c r="G6" s="4" t="s">
        <v>24</v>
      </c>
      <c r="H6" s="4" t="s">
        <v>25</v>
      </c>
      <c r="I6" s="4" t="s">
        <v>77</v>
      </c>
    </row>
    <row r="7" spans="2:9" ht="56.1" customHeight="1" x14ac:dyDescent="0.25">
      <c r="B7" s="4">
        <v>1</v>
      </c>
      <c r="C7" s="66"/>
      <c r="D7" s="92"/>
      <c r="E7" s="93"/>
      <c r="F7" s="70"/>
      <c r="G7" s="66"/>
      <c r="H7" s="66"/>
      <c r="I7" s="66"/>
    </row>
    <row r="8" spans="2:9" ht="56.1" customHeight="1" x14ac:dyDescent="0.25">
      <c r="B8" s="4">
        <v>2</v>
      </c>
      <c r="C8" s="66"/>
      <c r="D8" s="92"/>
      <c r="E8" s="93"/>
      <c r="F8" s="71"/>
      <c r="G8" s="66"/>
      <c r="H8" s="66"/>
      <c r="I8" s="66"/>
    </row>
    <row r="9" spans="2:9" ht="56.1" customHeight="1" x14ac:dyDescent="0.25">
      <c r="B9" s="4">
        <v>3</v>
      </c>
      <c r="C9" s="66"/>
      <c r="D9" s="92"/>
      <c r="E9" s="93"/>
      <c r="F9" s="71"/>
      <c r="G9" s="66"/>
      <c r="H9" s="66"/>
      <c r="I9" s="66"/>
    </row>
    <row r="10" spans="2:9" ht="56.1" customHeight="1" x14ac:dyDescent="0.25">
      <c r="B10" s="4">
        <v>4</v>
      </c>
      <c r="C10" s="66"/>
      <c r="D10" s="92"/>
      <c r="E10" s="93"/>
      <c r="F10" s="71"/>
      <c r="G10" s="66"/>
      <c r="H10" s="66"/>
      <c r="I10" s="66"/>
    </row>
    <row r="11" spans="2:9" ht="56.1" customHeight="1" x14ac:dyDescent="0.25">
      <c r="B11" s="4">
        <v>5</v>
      </c>
      <c r="C11" s="66"/>
      <c r="D11" s="92"/>
      <c r="E11" s="93"/>
      <c r="F11" s="71"/>
      <c r="G11" s="66"/>
      <c r="H11" s="66"/>
      <c r="I11" s="66"/>
    </row>
    <row r="12" spans="2:9" ht="56.1" customHeight="1" x14ac:dyDescent="0.25">
      <c r="B12" s="4">
        <v>6</v>
      </c>
      <c r="C12" s="66"/>
      <c r="D12" s="92"/>
      <c r="E12" s="93"/>
      <c r="F12" s="71"/>
      <c r="G12" s="66"/>
      <c r="H12" s="66"/>
      <c r="I12" s="66"/>
    </row>
    <row r="13" spans="2:9" ht="56.1" customHeight="1" x14ac:dyDescent="0.25">
      <c r="B13" s="4">
        <v>7</v>
      </c>
      <c r="C13" s="66"/>
      <c r="D13" s="92"/>
      <c r="E13" s="93"/>
      <c r="F13" s="71"/>
      <c r="G13" s="66"/>
      <c r="H13" s="66"/>
      <c r="I13" s="66"/>
    </row>
    <row r="14" spans="2:9" ht="56.1" customHeight="1" x14ac:dyDescent="0.25">
      <c r="B14" s="4">
        <v>8</v>
      </c>
      <c r="C14" s="66"/>
      <c r="D14" s="92"/>
      <c r="E14" s="93"/>
      <c r="F14" s="71"/>
      <c r="G14" s="66"/>
      <c r="H14" s="66"/>
      <c r="I14" s="66"/>
    </row>
    <row r="15" spans="2:9" ht="56.1" customHeight="1" x14ac:dyDescent="0.25">
      <c r="B15" s="4">
        <v>9</v>
      </c>
      <c r="C15" s="66"/>
      <c r="D15" s="92"/>
      <c r="E15" s="93"/>
      <c r="F15" s="71"/>
      <c r="G15" s="66"/>
      <c r="H15" s="66"/>
      <c r="I15" s="66"/>
    </row>
    <row r="16" spans="2:9" ht="56.1" customHeight="1" x14ac:dyDescent="0.25">
      <c r="B16" s="4">
        <v>10</v>
      </c>
      <c r="C16" s="66"/>
      <c r="D16" s="92"/>
      <c r="E16" s="93"/>
      <c r="F16" s="71"/>
      <c r="G16" s="66"/>
      <c r="H16" s="66"/>
      <c r="I16" s="66"/>
    </row>
    <row r="17" spans="2:9" x14ac:dyDescent="0.25">
      <c r="B17" s="98" t="s">
        <v>78</v>
      </c>
      <c r="C17" s="98"/>
      <c r="D17" s="98"/>
      <c r="E17" s="98"/>
      <c r="F17" s="2"/>
      <c r="G17" s="19"/>
      <c r="H17" s="19"/>
      <c r="I17" s="19"/>
    </row>
    <row r="19" spans="2:9" ht="28.15" customHeight="1" x14ac:dyDescent="0.25">
      <c r="B19" s="99" t="s">
        <v>62</v>
      </c>
      <c r="C19" s="100"/>
      <c r="D19" s="100"/>
      <c r="E19" s="100"/>
      <c r="F19" s="100"/>
      <c r="G19" s="100"/>
      <c r="H19" s="100"/>
      <c r="I19" s="100"/>
    </row>
    <row r="22" spans="2:9" x14ac:dyDescent="0.25">
      <c r="B22" s="103"/>
      <c r="C22" s="103"/>
      <c r="D22" s="103"/>
      <c r="E22" s="21"/>
      <c r="F22" s="22"/>
      <c r="G22" s="21"/>
      <c r="H22" s="21"/>
      <c r="I22" s="21"/>
    </row>
    <row r="23" spans="2:9" x14ac:dyDescent="0.25">
      <c r="B23" s="94" t="s">
        <v>15</v>
      </c>
      <c r="C23" s="94"/>
      <c r="E23" s="95" t="s">
        <v>16</v>
      </c>
      <c r="F23" s="95"/>
      <c r="G23" s="95"/>
      <c r="H23" s="87" t="s">
        <v>17</v>
      </c>
      <c r="I23" s="87"/>
    </row>
    <row r="146" spans="2:13" x14ac:dyDescent="0.25">
      <c r="B146" s="21"/>
      <c r="C146" s="21"/>
      <c r="D146" s="21"/>
      <c r="E146" s="21"/>
      <c r="F146" s="22"/>
      <c r="G146" s="21"/>
      <c r="H146" s="21"/>
      <c r="I146" s="21"/>
      <c r="J146" s="21"/>
      <c r="K146" s="21"/>
      <c r="L146" s="21"/>
      <c r="M146" s="21"/>
    </row>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182" priority="1" operator="containsText" text="sAbw">
      <formula>NOT(ISERROR(SEARCH("sAbw",F7)))</formula>
    </cfRule>
    <cfRule type="containsText" dxfId="181" priority="2" operator="containsText" text="lAbw">
      <formula>NOT(ISERROR(SEARCH("lAbw",F7)))</formula>
    </cfRule>
    <cfRule type="containsText" dxfId="180"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52"/>
  <sheetViews>
    <sheetView tabSelected="1" zoomScale="90" zoomScaleNormal="90" zoomScaleSheetLayoutView="50" workbookViewId="0">
      <pane ySplit="7" topLeftCell="A8" activePane="bottomLeft" state="frozen"/>
      <selection activeCell="G7" sqref="G7:L7"/>
      <selection pane="bottomLeft" activeCell="H145" sqref="H145"/>
    </sheetView>
  </sheetViews>
  <sheetFormatPr baseColWidth="10" defaultColWidth="8.85546875" defaultRowHeight="12.75" x14ac:dyDescent="0.2"/>
  <cols>
    <col min="1" max="1" width="1.140625" style="40" customWidth="1"/>
    <col min="2" max="2" width="8.7109375" style="139" customWidth="1"/>
    <col min="3" max="4" width="18.28515625" style="140" hidden="1" customWidth="1"/>
    <col min="5" max="5" width="12.7109375" style="141" customWidth="1"/>
    <col min="6" max="7" width="40.7109375" style="40" customWidth="1"/>
    <col min="8" max="10" width="9.7109375" style="40" customWidth="1"/>
    <col min="11" max="11" width="10.28515625" style="40" customWidth="1"/>
    <col min="12" max="12" width="10.7109375" style="40" customWidth="1"/>
    <col min="13" max="13" width="52.7109375" style="40" customWidth="1"/>
    <col min="14" max="14" width="1.140625" style="40" customWidth="1"/>
    <col min="15" max="16384" width="8.85546875" style="40"/>
  </cols>
  <sheetData>
    <row r="1" spans="2:13" s="134" customFormat="1" ht="6" customHeight="1" x14ac:dyDescent="0.25">
      <c r="B1" s="132"/>
      <c r="C1" s="133"/>
      <c r="D1" s="133"/>
      <c r="G1" s="133"/>
    </row>
    <row r="2" spans="2:13" s="135" customFormat="1" ht="18" customHeight="1" x14ac:dyDescent="0.25">
      <c r="B2" s="78" t="str">
        <f>"Checkliste "&amp;_RLV&amp;""</f>
        <v>Checkliste Transport und Schlachtung Rinder</v>
      </c>
      <c r="C2" s="78"/>
      <c r="D2" s="78"/>
      <c r="E2" s="78"/>
      <c r="F2" s="78"/>
      <c r="G2" s="78"/>
      <c r="H2" s="78"/>
      <c r="I2" s="78"/>
      <c r="J2" s="78"/>
      <c r="K2" s="78"/>
      <c r="L2" s="78"/>
      <c r="M2" s="78"/>
    </row>
    <row r="3" spans="2:13" s="136" customFormat="1" ht="26.1" customHeight="1" x14ac:dyDescent="0.25">
      <c r="B3" s="125" t="s">
        <v>83</v>
      </c>
      <c r="C3" s="126"/>
      <c r="D3" s="126"/>
      <c r="E3" s="126"/>
      <c r="F3" s="126"/>
      <c r="G3" s="126"/>
      <c r="H3" s="126"/>
      <c r="I3" s="126"/>
      <c r="J3" s="126"/>
      <c r="K3" s="126"/>
      <c r="L3" s="126"/>
      <c r="M3" s="126"/>
    </row>
    <row r="4" spans="2:13" s="134" customFormat="1" ht="27" customHeight="1" x14ac:dyDescent="0.25">
      <c r="B4" s="63" t="s">
        <v>19</v>
      </c>
      <c r="C4" s="142"/>
      <c r="D4" s="142"/>
      <c r="E4" s="142"/>
      <c r="F4" s="142"/>
      <c r="G4" s="142"/>
      <c r="H4" s="142"/>
      <c r="I4" s="142"/>
      <c r="J4" s="142"/>
      <c r="K4" s="142"/>
      <c r="L4" s="9"/>
      <c r="M4" s="143"/>
    </row>
    <row r="5" spans="2:13" ht="27" customHeight="1" x14ac:dyDescent="0.2">
      <c r="B5" s="96" t="s">
        <v>30</v>
      </c>
      <c r="C5" s="96"/>
      <c r="D5" s="96"/>
      <c r="E5" s="96"/>
      <c r="F5" s="96"/>
      <c r="G5" s="96"/>
      <c r="H5" s="96"/>
      <c r="I5" s="96"/>
      <c r="J5" s="96"/>
      <c r="K5" s="96"/>
      <c r="L5" s="96"/>
      <c r="M5" s="96"/>
    </row>
    <row r="6" spans="2:13" s="137" customFormat="1" ht="26.45" customHeight="1" x14ac:dyDescent="0.25">
      <c r="B6" s="107" t="s">
        <v>31</v>
      </c>
      <c r="C6" s="109" t="s">
        <v>45</v>
      </c>
      <c r="D6" s="109" t="s">
        <v>46</v>
      </c>
      <c r="E6" s="111" t="s">
        <v>32</v>
      </c>
      <c r="F6" s="109" t="s">
        <v>33</v>
      </c>
      <c r="G6" s="113" t="s">
        <v>34</v>
      </c>
      <c r="H6" s="115" t="s">
        <v>23</v>
      </c>
      <c r="I6" s="116"/>
      <c r="J6" s="116"/>
      <c r="K6" s="116"/>
      <c r="L6" s="117"/>
      <c r="M6" s="109" t="s">
        <v>72</v>
      </c>
    </row>
    <row r="7" spans="2:13" x14ac:dyDescent="0.2">
      <c r="B7" s="108"/>
      <c r="C7" s="110"/>
      <c r="D7" s="110"/>
      <c r="E7" s="112"/>
      <c r="F7" s="110"/>
      <c r="G7" s="114"/>
      <c r="H7" s="76" t="s">
        <v>38</v>
      </c>
      <c r="I7" s="76" t="s">
        <v>26</v>
      </c>
      <c r="J7" s="76" t="s">
        <v>27</v>
      </c>
      <c r="K7" s="76" t="s">
        <v>28</v>
      </c>
      <c r="L7" s="76" t="s">
        <v>35</v>
      </c>
      <c r="M7" s="110"/>
    </row>
    <row r="8" spans="2:13" s="138" customFormat="1" x14ac:dyDescent="0.2">
      <c r="B8" s="121" t="s">
        <v>65</v>
      </c>
      <c r="C8" s="122"/>
      <c r="D8" s="122"/>
      <c r="E8" s="122"/>
      <c r="F8" s="122"/>
      <c r="G8" s="122"/>
      <c r="H8" s="122"/>
      <c r="I8" s="122"/>
      <c r="J8" s="122"/>
      <c r="K8" s="122"/>
      <c r="L8" s="122"/>
      <c r="M8" s="123"/>
    </row>
    <row r="9" spans="2:13" ht="25.5" hidden="1" x14ac:dyDescent="0.2">
      <c r="B9" s="38" t="s">
        <v>31</v>
      </c>
      <c r="C9" s="39" t="s">
        <v>45</v>
      </c>
      <c r="D9" s="39" t="s">
        <v>46</v>
      </c>
      <c r="E9" s="41" t="s">
        <v>32</v>
      </c>
      <c r="F9" s="42" t="s">
        <v>33</v>
      </c>
      <c r="G9" s="26" t="s">
        <v>34</v>
      </c>
      <c r="H9" s="27" t="s">
        <v>23</v>
      </c>
      <c r="I9" s="27" t="s">
        <v>40</v>
      </c>
      <c r="J9" s="27" t="s">
        <v>41</v>
      </c>
      <c r="K9" s="27" t="s">
        <v>42</v>
      </c>
      <c r="L9" s="27" t="s">
        <v>43</v>
      </c>
      <c r="M9" s="28" t="s">
        <v>36</v>
      </c>
    </row>
    <row r="10" spans="2:13" s="52" customFormat="1" ht="63.75" x14ac:dyDescent="0.2">
      <c r="B10" s="145" t="str">
        <f>CONCATENATE("1.",Prüfkriterien_1[[#This Row],[Hilfsspalte_Num]])</f>
        <v>1.1</v>
      </c>
      <c r="C10" s="146">
        <f>ROW()-ROW(Prüfkriterien_1[[#Headers],[Hilfsspalte_Kom]])</f>
        <v>1</v>
      </c>
      <c r="D10" s="147">
        <f>(Prüfkriterien_1[Hilfsspalte_Num]+10)/10</f>
        <v>1.1000000000000001</v>
      </c>
      <c r="E10" s="148" t="s">
        <v>79</v>
      </c>
      <c r="F10" s="149" t="s">
        <v>84</v>
      </c>
      <c r="G10" s="150" t="s">
        <v>85</v>
      </c>
      <c r="H10" s="32" t="s">
        <v>64</v>
      </c>
      <c r="I10" s="144" t="s">
        <v>37</v>
      </c>
      <c r="J10" s="144" t="s">
        <v>37</v>
      </c>
      <c r="K10" s="32"/>
      <c r="L10" s="144" t="s">
        <v>37</v>
      </c>
      <c r="M10" s="41"/>
    </row>
    <row r="11" spans="2:13" s="52" customFormat="1" ht="69.75" customHeight="1" x14ac:dyDescent="0.2">
      <c r="B11" s="145" t="str">
        <f>CONCATENATE("1.",Prüfkriterien_1[[#This Row],[Hilfsspalte_Num]])</f>
        <v>1.2</v>
      </c>
      <c r="C11" s="146">
        <f>ROW()-ROW(Prüfkriterien_1[[#Headers],[Hilfsspalte_Kom]])</f>
        <v>2</v>
      </c>
      <c r="D11" s="147">
        <f>(Prüfkriterien_1[Hilfsspalte_Num]+10)/10</f>
        <v>1.2</v>
      </c>
      <c r="E11" s="35" t="s">
        <v>80</v>
      </c>
      <c r="F11" s="36" t="s">
        <v>86</v>
      </c>
      <c r="G11" s="37" t="s">
        <v>87</v>
      </c>
      <c r="H11" s="32"/>
      <c r="I11" s="144" t="s">
        <v>37</v>
      </c>
      <c r="J11" s="144" t="s">
        <v>37</v>
      </c>
      <c r="K11" s="32"/>
      <c r="L11" s="144" t="s">
        <v>37</v>
      </c>
      <c r="M11" s="41"/>
    </row>
    <row r="12" spans="2:13" s="52" customFormat="1" ht="52.15" customHeight="1" x14ac:dyDescent="0.2">
      <c r="B12" s="145" t="str">
        <f>CONCATENATE("1.",Prüfkriterien_1[[#This Row],[Hilfsspalte_Num]])</f>
        <v>1.3</v>
      </c>
      <c r="C12" s="146">
        <f>ROW()-ROW(Prüfkriterien_1[[#Headers],[Hilfsspalte_Kom]])</f>
        <v>3</v>
      </c>
      <c r="D12" s="147">
        <f>(Prüfkriterien_1[Hilfsspalte_Num]+10)/10</f>
        <v>1.3</v>
      </c>
      <c r="E12" s="35" t="s">
        <v>88</v>
      </c>
      <c r="F12" s="36" t="s">
        <v>89</v>
      </c>
      <c r="G12" s="37" t="s">
        <v>90</v>
      </c>
      <c r="H12" s="32"/>
      <c r="I12" s="32"/>
      <c r="J12" s="32"/>
      <c r="K12" s="32"/>
      <c r="L12" s="32"/>
      <c r="M12" s="41"/>
    </row>
    <row r="13" spans="2:13" s="52" customFormat="1" ht="52.15" customHeight="1" x14ac:dyDescent="0.2">
      <c r="B13" s="151" t="str">
        <f>CONCATENATE("1.",Prüfkriterien_1[[#This Row],[Hilfsspalte_Num]])</f>
        <v>1.4</v>
      </c>
      <c r="C13" s="152">
        <f>ROW()-ROW(Prüfkriterien_1[[#Headers],[Hilfsspalte_Kom]])</f>
        <v>4</v>
      </c>
      <c r="D13" s="153">
        <f>(Prüfkriterien_1[Hilfsspalte_Num]+10)/10</f>
        <v>1.4</v>
      </c>
      <c r="E13" s="35" t="s">
        <v>91</v>
      </c>
      <c r="F13" s="36" t="s">
        <v>92</v>
      </c>
      <c r="G13" s="154" t="s">
        <v>93</v>
      </c>
      <c r="H13" s="54"/>
      <c r="I13" s="55"/>
      <c r="J13" s="55"/>
      <c r="K13" s="55"/>
      <c r="L13" s="55"/>
      <c r="M13" s="53"/>
    </row>
    <row r="14" spans="2:13" s="52" customFormat="1" ht="76.5" x14ac:dyDescent="0.2">
      <c r="B14" s="155" t="str">
        <f>CONCATENATE("1.",Prüfkriterien_1[[#This Row],[Hilfsspalte_Num]])</f>
        <v>1.5</v>
      </c>
      <c r="C14" s="29">
        <f>ROW()-ROW(Prüfkriterien_1[[#Headers],[Hilfsspalte_Kom]])</f>
        <v>5</v>
      </c>
      <c r="D14" s="156">
        <f>(Prüfkriterien_1[Hilfsspalte_Num]+10)/10</f>
        <v>1.5</v>
      </c>
      <c r="E14" s="35" t="s">
        <v>94</v>
      </c>
      <c r="F14" s="36" t="s">
        <v>95</v>
      </c>
      <c r="G14" s="37" t="s">
        <v>96</v>
      </c>
      <c r="H14" s="27"/>
      <c r="I14" s="32"/>
      <c r="J14" s="32"/>
      <c r="K14" s="32"/>
      <c r="L14" s="32"/>
      <c r="M14" s="41"/>
    </row>
    <row r="15" spans="2:13" s="52" customFormat="1" ht="52.15" customHeight="1" x14ac:dyDescent="0.2">
      <c r="B15" s="155" t="str">
        <f>CONCATENATE("1.",Prüfkriterien_1[[#This Row],[Hilfsspalte_Num]])</f>
        <v>1.6</v>
      </c>
      <c r="C15" s="29">
        <f>ROW()-ROW(Prüfkriterien_1[[#Headers],[Hilfsspalte_Kom]])</f>
        <v>6</v>
      </c>
      <c r="D15" s="156">
        <f>(Prüfkriterien_1[Hilfsspalte_Num]+10)/10</f>
        <v>1.6</v>
      </c>
      <c r="E15" s="35" t="s">
        <v>81</v>
      </c>
      <c r="F15" s="36" t="s">
        <v>97</v>
      </c>
      <c r="G15" s="37" t="s">
        <v>98</v>
      </c>
      <c r="H15" s="27"/>
      <c r="I15" s="32"/>
      <c r="J15" s="32"/>
      <c r="K15" s="32"/>
      <c r="L15" s="32"/>
      <c r="M15" s="41"/>
    </row>
    <row r="16" spans="2:13" s="52" customFormat="1" ht="114.75" x14ac:dyDescent="0.2">
      <c r="B16" s="155" t="str">
        <f>CONCATENATE("1.",Prüfkriterien_1[[#This Row],[Hilfsspalte_Num]])</f>
        <v>1.7</v>
      </c>
      <c r="C16" s="29">
        <f>ROW()-ROW(Prüfkriterien_1[[#Headers],[Hilfsspalte_Kom]])</f>
        <v>7</v>
      </c>
      <c r="D16" s="156">
        <f>(Prüfkriterien_1[Hilfsspalte_Num]+10)/10</f>
        <v>1.7</v>
      </c>
      <c r="E16" s="35" t="s">
        <v>99</v>
      </c>
      <c r="F16" s="36" t="s">
        <v>100</v>
      </c>
      <c r="G16" s="37" t="s">
        <v>101</v>
      </c>
      <c r="H16" s="27"/>
      <c r="I16" s="32"/>
      <c r="J16" s="32"/>
      <c r="K16" s="32"/>
      <c r="L16" s="32"/>
      <c r="M16" s="41"/>
    </row>
    <row r="17" spans="2:13" s="52" customFormat="1" ht="52.15" customHeight="1" x14ac:dyDescent="0.2">
      <c r="B17" s="155" t="str">
        <f>CONCATENATE("1.",Prüfkriterien_1[[#This Row],[Hilfsspalte_Num]])</f>
        <v>1.8</v>
      </c>
      <c r="C17" s="29">
        <f>ROW()-ROW(Prüfkriterien_1[[#Headers],[Hilfsspalte_Kom]])</f>
        <v>8</v>
      </c>
      <c r="D17" s="156">
        <f>(Prüfkriterien_1[Hilfsspalte_Num]+10)/10</f>
        <v>1.8</v>
      </c>
      <c r="E17" s="35" t="s">
        <v>99</v>
      </c>
      <c r="F17" s="36" t="s">
        <v>102</v>
      </c>
      <c r="G17" s="154" t="s">
        <v>103</v>
      </c>
      <c r="H17" s="27"/>
      <c r="I17" s="32"/>
      <c r="J17" s="32"/>
      <c r="K17" s="32"/>
      <c r="L17" s="32"/>
      <c r="M17" s="41"/>
    </row>
    <row r="18" spans="2:13" s="52" customFormat="1" ht="52.15" customHeight="1" x14ac:dyDescent="0.2">
      <c r="B18" s="155" t="str">
        <f>CONCATENATE("1.",Prüfkriterien_1[[#This Row],[Hilfsspalte_Num]])</f>
        <v>1.9</v>
      </c>
      <c r="C18" s="29">
        <f>ROW()-ROW(Prüfkriterien_1[[#Headers],[Hilfsspalte_Kom]])</f>
        <v>9</v>
      </c>
      <c r="D18" s="156">
        <f>(Prüfkriterien_1[Hilfsspalte_Num]+10)/10</f>
        <v>1.9</v>
      </c>
      <c r="E18" s="35" t="s">
        <v>104</v>
      </c>
      <c r="F18" s="36" t="s">
        <v>105</v>
      </c>
      <c r="G18" s="37" t="s">
        <v>106</v>
      </c>
      <c r="H18" s="27"/>
      <c r="I18" s="32"/>
      <c r="J18" s="32"/>
      <c r="K18" s="32"/>
      <c r="L18" s="32"/>
      <c r="M18" s="41"/>
    </row>
    <row r="19" spans="2:13" s="52" customFormat="1" ht="76.5" x14ac:dyDescent="0.2">
      <c r="B19" s="157" t="str">
        <f>CONCATENATE("1.",Prüfkriterien_1[[#This Row],[Hilfsspalte_Num]])</f>
        <v>1.10</v>
      </c>
      <c r="C19" s="158">
        <f>ROW()-ROW(Prüfkriterien_1[[#Headers],[Hilfsspalte_Kom]])</f>
        <v>10</v>
      </c>
      <c r="D19" s="159">
        <f>(Prüfkriterien_1[Hilfsspalte_Num]+10)/10</f>
        <v>2</v>
      </c>
      <c r="E19" s="160" t="s">
        <v>107</v>
      </c>
      <c r="F19" s="161" t="s">
        <v>108</v>
      </c>
      <c r="G19" s="162" t="s">
        <v>109</v>
      </c>
      <c r="H19" s="74"/>
      <c r="I19" s="69"/>
      <c r="J19" s="69"/>
      <c r="K19" s="69"/>
      <c r="L19" s="69"/>
      <c r="M19" s="68"/>
    </row>
    <row r="20" spans="2:13" s="52" customFormat="1" ht="102" x14ac:dyDescent="0.2">
      <c r="B20" s="155" t="str">
        <f>CONCATENATE("1.",Prüfkriterien_1[[#This Row],[Hilfsspalte_Num]])</f>
        <v>1.11</v>
      </c>
      <c r="C20" s="29">
        <f>ROW()-ROW(Prüfkriterien_1[[#Headers],[Hilfsspalte_Kom]])</f>
        <v>11</v>
      </c>
      <c r="D20" s="156">
        <f>(Prüfkriterien_1[Hilfsspalte_Num]+10)/10</f>
        <v>2.1</v>
      </c>
      <c r="E20" s="35" t="s">
        <v>104</v>
      </c>
      <c r="F20" s="36" t="s">
        <v>110</v>
      </c>
      <c r="G20" s="37" t="s">
        <v>309</v>
      </c>
      <c r="H20" s="27"/>
      <c r="I20" s="32"/>
      <c r="J20" s="32"/>
      <c r="K20" s="32"/>
      <c r="L20" s="32"/>
      <c r="M20" s="41"/>
    </row>
    <row r="21" spans="2:13" s="52" customFormat="1" ht="102" x14ac:dyDescent="0.2">
      <c r="B21" s="155" t="str">
        <f>CONCATENATE("1.",Prüfkriterien_1[[#This Row],[Hilfsspalte_Num]])</f>
        <v>1.12</v>
      </c>
      <c r="C21" s="29">
        <f>ROW()-ROW(Prüfkriterien_1[[#Headers],[Hilfsspalte_Kom]])</f>
        <v>12</v>
      </c>
      <c r="D21" s="156">
        <f>(Prüfkriterien_1[Hilfsspalte_Num]+10)/10</f>
        <v>2.2000000000000002</v>
      </c>
      <c r="E21" s="35" t="s">
        <v>104</v>
      </c>
      <c r="F21" s="163" t="s">
        <v>111</v>
      </c>
      <c r="G21" s="164" t="s">
        <v>367</v>
      </c>
      <c r="H21" s="27"/>
      <c r="I21" s="32"/>
      <c r="J21" s="32"/>
      <c r="K21" s="32"/>
      <c r="L21" s="32"/>
      <c r="M21" s="41"/>
    </row>
    <row r="22" spans="2:13" s="52" customFormat="1" ht="52.15" customHeight="1" x14ac:dyDescent="0.2">
      <c r="B22" s="155" t="str">
        <f>CONCATENATE("1.",Prüfkriterien_1[[#This Row],[Hilfsspalte_Num]])</f>
        <v>1.13</v>
      </c>
      <c r="C22" s="29">
        <f>ROW()-ROW(Prüfkriterien_1[[#Headers],[Hilfsspalte_Kom]])</f>
        <v>13</v>
      </c>
      <c r="D22" s="156">
        <f>(Prüfkriterien_1[Hilfsspalte_Num]+10)/10</f>
        <v>2.2999999999999998</v>
      </c>
      <c r="E22" s="35" t="s">
        <v>112</v>
      </c>
      <c r="F22" s="163" t="s">
        <v>113</v>
      </c>
      <c r="G22" s="164" t="s">
        <v>310</v>
      </c>
      <c r="H22" s="27"/>
      <c r="I22" s="32"/>
      <c r="J22" s="32"/>
      <c r="K22" s="32"/>
      <c r="L22" s="32"/>
      <c r="M22" s="41"/>
    </row>
    <row r="23" spans="2:13" s="52" customFormat="1" ht="156" customHeight="1" x14ac:dyDescent="0.2">
      <c r="B23" s="155" t="str">
        <f>CONCATENATE("1.",Prüfkriterien_1[[#This Row],[Hilfsspalte_Num]])</f>
        <v>1.14</v>
      </c>
      <c r="C23" s="29">
        <f>ROW()-ROW(Prüfkriterien_1[[#Headers],[Hilfsspalte_Kom]])</f>
        <v>14</v>
      </c>
      <c r="D23" s="156">
        <f>(Prüfkriterien_1[Hilfsspalte_Num]+10)/10</f>
        <v>2.4</v>
      </c>
      <c r="E23" s="35" t="s">
        <v>104</v>
      </c>
      <c r="F23" s="36" t="s">
        <v>114</v>
      </c>
      <c r="G23" s="37" t="s">
        <v>128</v>
      </c>
      <c r="H23" s="27"/>
      <c r="I23" s="32"/>
      <c r="J23" s="32"/>
      <c r="K23" s="32"/>
      <c r="L23" s="32"/>
      <c r="M23" s="41"/>
    </row>
    <row r="24" spans="2:13" s="52" customFormat="1" ht="114.75" x14ac:dyDescent="0.2">
      <c r="B24" s="155" t="str">
        <f>CONCATENATE("1.",Prüfkriterien_1[[#This Row],[Hilfsspalte_Num]])</f>
        <v>1.15</v>
      </c>
      <c r="C24" s="29">
        <f>ROW()-ROW(Prüfkriterien_1[[#Headers],[Hilfsspalte_Kom]])</f>
        <v>15</v>
      </c>
      <c r="D24" s="156">
        <f>(Prüfkriterien_1[Hilfsspalte_Num]+10)/10</f>
        <v>2.5</v>
      </c>
      <c r="E24" s="35" t="s">
        <v>104</v>
      </c>
      <c r="F24" s="36" t="s">
        <v>115</v>
      </c>
      <c r="G24" s="37" t="s">
        <v>363</v>
      </c>
      <c r="H24" s="27"/>
      <c r="I24" s="32"/>
      <c r="J24" s="32"/>
      <c r="K24" s="32"/>
      <c r="L24" s="32"/>
      <c r="M24" s="41"/>
    </row>
    <row r="25" spans="2:13" s="52" customFormat="1" ht="114.75" x14ac:dyDescent="0.2">
      <c r="B25" s="157" t="str">
        <f>CONCATENATE("1.",Prüfkriterien_1[[#This Row],[Hilfsspalte_Num]])</f>
        <v>1.16</v>
      </c>
      <c r="C25" s="158">
        <f>ROW()-ROW(Prüfkriterien_1[[#Headers],[Hilfsspalte_Kom]])</f>
        <v>16</v>
      </c>
      <c r="D25" s="159">
        <f>(Prüfkriterien_1[Hilfsspalte_Num]+10)/10</f>
        <v>2.6</v>
      </c>
      <c r="E25" s="160" t="s">
        <v>104</v>
      </c>
      <c r="F25" s="161" t="s">
        <v>116</v>
      </c>
      <c r="G25" s="162" t="s">
        <v>311</v>
      </c>
      <c r="H25" s="74"/>
      <c r="I25" s="69"/>
      <c r="J25" s="69"/>
      <c r="K25" s="69"/>
      <c r="L25" s="69"/>
      <c r="M25" s="68"/>
    </row>
    <row r="26" spans="2:13" s="52" customFormat="1" ht="52.15" customHeight="1" x14ac:dyDescent="0.2">
      <c r="B26" s="155" t="str">
        <f>CONCATENATE("1.",Prüfkriterien_1[[#This Row],[Hilfsspalte_Num]])</f>
        <v>1.17</v>
      </c>
      <c r="C26" s="29">
        <f>ROW()-ROW(Prüfkriterien_1[[#Headers],[Hilfsspalte_Kom]])</f>
        <v>17</v>
      </c>
      <c r="D26" s="156">
        <f>(Prüfkriterien_1[Hilfsspalte_Num]+10)/10</f>
        <v>2.7</v>
      </c>
      <c r="E26" s="35" t="s">
        <v>104</v>
      </c>
      <c r="F26" s="36" t="s">
        <v>312</v>
      </c>
      <c r="G26" s="37" t="s">
        <v>117</v>
      </c>
      <c r="H26" s="27"/>
      <c r="I26" s="32"/>
      <c r="J26" s="32"/>
      <c r="K26" s="32"/>
      <c r="L26" s="32"/>
      <c r="M26" s="41"/>
    </row>
    <row r="27" spans="2:13" s="52" customFormat="1" ht="52.15" customHeight="1" x14ac:dyDescent="0.2">
      <c r="B27" s="155" t="str">
        <f>CONCATENATE("1.",Prüfkriterien_1[[#This Row],[Hilfsspalte_Num]])</f>
        <v>1.18</v>
      </c>
      <c r="C27" s="29">
        <f>ROW()-ROW(Prüfkriterien_1[[#Headers],[Hilfsspalte_Kom]])</f>
        <v>18</v>
      </c>
      <c r="D27" s="156">
        <f>(Prüfkriterien_1[Hilfsspalte_Num]+10)/10</f>
        <v>2.8</v>
      </c>
      <c r="E27" s="35" t="s">
        <v>118</v>
      </c>
      <c r="F27" s="163" t="s">
        <v>119</v>
      </c>
      <c r="G27" s="164" t="s">
        <v>120</v>
      </c>
      <c r="H27" s="27"/>
      <c r="I27" s="32"/>
      <c r="J27" s="32"/>
      <c r="K27" s="32"/>
      <c r="L27" s="32"/>
      <c r="M27" s="41"/>
    </row>
    <row r="28" spans="2:13" s="52" customFormat="1" ht="140.25" x14ac:dyDescent="0.2">
      <c r="B28" s="155" t="str">
        <f>CONCATENATE("1.",Prüfkriterien_1[[#This Row],[Hilfsspalte_Num]])</f>
        <v>1.19</v>
      </c>
      <c r="C28" s="29">
        <f>ROW()-ROW(Prüfkriterien_1[[#Headers],[Hilfsspalte_Kom]])</f>
        <v>19</v>
      </c>
      <c r="D28" s="156">
        <f>(Prüfkriterien_1[Hilfsspalte_Num]+10)/10</f>
        <v>2.9</v>
      </c>
      <c r="E28" s="35" t="s">
        <v>118</v>
      </c>
      <c r="F28" s="36" t="s">
        <v>121</v>
      </c>
      <c r="G28" s="37" t="s">
        <v>122</v>
      </c>
      <c r="H28" s="27"/>
      <c r="I28" s="32"/>
      <c r="J28" s="32"/>
      <c r="K28" s="32"/>
      <c r="L28" s="32"/>
      <c r="M28" s="41"/>
    </row>
    <row r="29" spans="2:13" s="52" customFormat="1" ht="51" x14ac:dyDescent="0.2">
      <c r="B29" s="151" t="str">
        <f>CONCATENATE("1.",Prüfkriterien_1[[#This Row],[Hilfsspalte_Num]])</f>
        <v>1.20</v>
      </c>
      <c r="C29" s="152">
        <f>ROW()-ROW(Prüfkriterien_1[[#Headers],[Hilfsspalte_Kom]])</f>
        <v>20</v>
      </c>
      <c r="D29" s="153">
        <f>(Prüfkriterien_1[Hilfsspalte_Num]+10)/10</f>
        <v>3</v>
      </c>
      <c r="E29" s="35" t="s">
        <v>118</v>
      </c>
      <c r="F29" s="163" t="s">
        <v>123</v>
      </c>
      <c r="G29" s="164" t="s">
        <v>124</v>
      </c>
      <c r="H29" s="54"/>
      <c r="I29" s="55"/>
      <c r="J29" s="55"/>
      <c r="K29" s="55"/>
      <c r="L29" s="55"/>
      <c r="M29" s="53"/>
    </row>
    <row r="30" spans="2:13" s="52" customFormat="1" ht="52.15" customHeight="1" x14ac:dyDescent="0.2">
      <c r="B30" s="145" t="str">
        <f>CONCATENATE("1.",Prüfkriterien_1[[#This Row],[Hilfsspalte_Num]])</f>
        <v>1.21</v>
      </c>
      <c r="C30" s="146">
        <f>ROW()-ROW(Prüfkriterien_1[[#Headers],[Hilfsspalte_Kom]])</f>
        <v>21</v>
      </c>
      <c r="D30" s="147">
        <f>(Prüfkriterien_1[Hilfsspalte_Num]+10)/10</f>
        <v>3.1</v>
      </c>
      <c r="E30" s="35" t="s">
        <v>125</v>
      </c>
      <c r="F30" s="165" t="s">
        <v>126</v>
      </c>
      <c r="G30" s="166" t="s">
        <v>127</v>
      </c>
      <c r="H30" s="32"/>
      <c r="I30" s="32"/>
      <c r="J30" s="32"/>
      <c r="K30" s="32"/>
      <c r="L30" s="32"/>
      <c r="M30" s="41"/>
    </row>
    <row r="31" spans="2:13" x14ac:dyDescent="0.2">
      <c r="B31" s="124" t="s">
        <v>129</v>
      </c>
      <c r="C31" s="124"/>
      <c r="D31" s="124"/>
      <c r="E31" s="124"/>
      <c r="F31" s="124"/>
      <c r="G31" s="124"/>
      <c r="H31" s="124"/>
      <c r="I31" s="124"/>
      <c r="J31" s="124"/>
      <c r="K31" s="124"/>
      <c r="L31" s="124"/>
      <c r="M31" s="124"/>
    </row>
    <row r="32" spans="2:13" s="43" customFormat="1" hidden="1" x14ac:dyDescent="0.2">
      <c r="B32" s="38" t="s">
        <v>40</v>
      </c>
      <c r="C32" s="39" t="s">
        <v>41</v>
      </c>
      <c r="D32" s="39" t="s">
        <v>42</v>
      </c>
      <c r="E32" s="25" t="s">
        <v>43</v>
      </c>
      <c r="F32" s="26" t="s">
        <v>44</v>
      </c>
      <c r="G32" s="26" t="s">
        <v>47</v>
      </c>
      <c r="H32" s="27" t="s">
        <v>48</v>
      </c>
      <c r="I32" s="27" t="s">
        <v>49</v>
      </c>
      <c r="J32" s="27" t="s">
        <v>50</v>
      </c>
      <c r="K32" s="27" t="s">
        <v>51</v>
      </c>
      <c r="L32" s="27" t="s">
        <v>52</v>
      </c>
      <c r="M32" s="28" t="s">
        <v>53</v>
      </c>
    </row>
    <row r="33" spans="2:13" s="43" customFormat="1" ht="52.15" customHeight="1" x14ac:dyDescent="0.2">
      <c r="B33" s="24" t="str">
        <f>CONCATENATE("2.",Prüfkriterien_2[[#This Row],[Spalte2]])</f>
        <v>2.1</v>
      </c>
      <c r="C33" s="29">
        <f>ROW()-ROW(Prüfkriterien_2[[#Headers],[Spalte3]])</f>
        <v>1</v>
      </c>
      <c r="D33" s="156">
        <f>(Prüfkriterien_2[[#This Row],[Spalte2]]+20)/10</f>
        <v>2.1</v>
      </c>
      <c r="E33" s="168" t="s">
        <v>130</v>
      </c>
      <c r="F33" s="37" t="s">
        <v>131</v>
      </c>
      <c r="G33" s="37" t="s">
        <v>313</v>
      </c>
      <c r="H33" s="32"/>
      <c r="I33" s="32"/>
      <c r="J33" s="32"/>
      <c r="K33" s="32"/>
      <c r="L33" s="32"/>
      <c r="M33" s="41"/>
    </row>
    <row r="34" spans="2:13" s="43" customFormat="1" ht="140.25" x14ac:dyDescent="0.2">
      <c r="B34" s="169" t="str">
        <f>CONCATENATE("2.",Prüfkriterien_2[[#This Row],[Spalte2]])</f>
        <v>2.2</v>
      </c>
      <c r="C34" s="158">
        <f>ROW()-ROW(Prüfkriterien_2[[#Headers],[Spalte3]])</f>
        <v>2</v>
      </c>
      <c r="D34" s="159">
        <f>(Prüfkriterien_2[[#This Row],[Spalte2]]+20)/10</f>
        <v>2.2000000000000002</v>
      </c>
      <c r="E34" s="170" t="s">
        <v>130</v>
      </c>
      <c r="F34" s="171" t="s">
        <v>132</v>
      </c>
      <c r="G34" s="171" t="s">
        <v>133</v>
      </c>
      <c r="H34" s="69"/>
      <c r="I34" s="167" t="s">
        <v>37</v>
      </c>
      <c r="J34" s="167" t="s">
        <v>37</v>
      </c>
      <c r="K34" s="69"/>
      <c r="L34" s="167" t="s">
        <v>37</v>
      </c>
      <c r="M34" s="73"/>
    </row>
    <row r="35" spans="2:13" s="43" customFormat="1" ht="212.25" customHeight="1" x14ac:dyDescent="0.2">
      <c r="B35" s="172" t="str">
        <f>CONCATENATE("2.",Prüfkriterien_2[[#This Row],[Spalte2]])</f>
        <v>2.3</v>
      </c>
      <c r="C35" s="29">
        <f>ROW()-ROW(Prüfkriterien_2[[#Headers],[Spalte3]])</f>
        <v>3</v>
      </c>
      <c r="D35" s="156">
        <f>(Prüfkriterien_2[[#This Row],[Spalte2]]+20)/10</f>
        <v>2.2999999999999998</v>
      </c>
      <c r="E35" s="168" t="s">
        <v>130</v>
      </c>
      <c r="F35" s="37" t="s">
        <v>134</v>
      </c>
      <c r="G35" s="37" t="s">
        <v>141</v>
      </c>
      <c r="H35" s="32"/>
      <c r="I35" s="144" t="s">
        <v>37</v>
      </c>
      <c r="J35" s="144" t="s">
        <v>37</v>
      </c>
      <c r="K35" s="32"/>
      <c r="L35" s="144" t="s">
        <v>37</v>
      </c>
      <c r="M35" s="72"/>
    </row>
    <row r="36" spans="2:13" s="43" customFormat="1" ht="52.15" customHeight="1" x14ac:dyDescent="0.2">
      <c r="B36" s="172" t="str">
        <f>CONCATENATE("2.",Prüfkriterien_2[[#This Row],[Spalte2]])</f>
        <v>2.4</v>
      </c>
      <c r="C36" s="29">
        <f>ROW()-ROW(Prüfkriterien_2[[#Headers],[Spalte3]])</f>
        <v>4</v>
      </c>
      <c r="D36" s="156">
        <f>(Prüfkriterien_2[[#This Row],[Spalte2]]+20)/10</f>
        <v>2.4</v>
      </c>
      <c r="E36" s="168" t="s">
        <v>130</v>
      </c>
      <c r="F36" s="37" t="s">
        <v>135</v>
      </c>
      <c r="G36" s="37" t="s">
        <v>314</v>
      </c>
      <c r="H36" s="32"/>
      <c r="I36" s="32"/>
      <c r="J36" s="32"/>
      <c r="K36" s="32"/>
      <c r="L36" s="32"/>
      <c r="M36" s="72"/>
    </row>
    <row r="37" spans="2:13" s="43" customFormat="1" ht="127.5" x14ac:dyDescent="0.2">
      <c r="B37" s="24" t="str">
        <f>CONCATENATE("2.",Prüfkriterien_2[[#This Row],[Spalte2]])</f>
        <v>2.5</v>
      </c>
      <c r="C37" s="29">
        <f>ROW()-ROW(Prüfkriterien_2[[#Headers],[Spalte3]])</f>
        <v>5</v>
      </c>
      <c r="D37" s="156">
        <f>(Prüfkriterien_2[[#This Row],[Spalte2]]+20)/10</f>
        <v>2.5</v>
      </c>
      <c r="E37" s="168" t="s">
        <v>136</v>
      </c>
      <c r="F37" s="37" t="s">
        <v>137</v>
      </c>
      <c r="G37" s="37" t="s">
        <v>138</v>
      </c>
      <c r="H37" s="32"/>
      <c r="I37" s="32"/>
      <c r="J37" s="32"/>
      <c r="K37" s="32"/>
      <c r="L37" s="32"/>
      <c r="M37" s="41"/>
    </row>
    <row r="38" spans="2:13" s="43" customFormat="1" ht="52.15" customHeight="1" x14ac:dyDescent="0.2">
      <c r="B38" s="172" t="str">
        <f>CONCATENATE("2.",Prüfkriterien_2[[#This Row],[Spalte2]])</f>
        <v>2.6</v>
      </c>
      <c r="C38" s="29">
        <f>ROW()-ROW(Prüfkriterien_2[[#Headers],[Spalte3]])</f>
        <v>6</v>
      </c>
      <c r="D38" s="156">
        <f>(Prüfkriterien_2[[#This Row],[Spalte2]]+20)/10</f>
        <v>2.6</v>
      </c>
      <c r="E38" s="168" t="s">
        <v>136</v>
      </c>
      <c r="F38" s="164" t="s">
        <v>139</v>
      </c>
      <c r="G38" s="164" t="s">
        <v>140</v>
      </c>
      <c r="H38" s="32"/>
      <c r="I38" s="32"/>
      <c r="J38" s="32"/>
      <c r="K38" s="32"/>
      <c r="L38" s="32"/>
      <c r="M38" s="72"/>
    </row>
    <row r="39" spans="2:13" x14ac:dyDescent="0.2">
      <c r="B39" s="104" t="s">
        <v>142</v>
      </c>
      <c r="C39" s="105"/>
      <c r="D39" s="105"/>
      <c r="E39" s="105"/>
      <c r="F39" s="105"/>
      <c r="G39" s="105"/>
      <c r="H39" s="105"/>
      <c r="I39" s="105"/>
      <c r="J39" s="105"/>
      <c r="K39" s="105"/>
      <c r="L39" s="105"/>
      <c r="M39" s="106"/>
    </row>
    <row r="40" spans="2:13" s="43" customFormat="1" hidden="1" x14ac:dyDescent="0.2">
      <c r="B40" s="38" t="s">
        <v>40</v>
      </c>
      <c r="C40" s="39" t="s">
        <v>41</v>
      </c>
      <c r="D40" s="39" t="s">
        <v>42</v>
      </c>
      <c r="E40" s="25" t="s">
        <v>43</v>
      </c>
      <c r="F40" s="26" t="s">
        <v>44</v>
      </c>
      <c r="G40" s="26" t="s">
        <v>47</v>
      </c>
      <c r="H40" s="27" t="s">
        <v>48</v>
      </c>
      <c r="I40" s="27" t="s">
        <v>49</v>
      </c>
      <c r="J40" s="27" t="s">
        <v>50</v>
      </c>
      <c r="K40" s="27" t="s">
        <v>51</v>
      </c>
      <c r="L40" s="27" t="s">
        <v>52</v>
      </c>
      <c r="M40" s="28" t="s">
        <v>53</v>
      </c>
    </row>
    <row r="41" spans="2:13" s="43" customFormat="1" ht="102" x14ac:dyDescent="0.2">
      <c r="B41" s="24" t="str">
        <f>CONCATENATE("3.",Prüfkriterien_3[[#This Row],[Spalte2]])</f>
        <v>3.1</v>
      </c>
      <c r="C41" s="29">
        <f>ROW()-ROW(Prüfkriterien_3[[#Headers],[Spalte3]])</f>
        <v>1</v>
      </c>
      <c r="D41" s="29">
        <f>(Prüfkriterien_3[[#This Row],[Spalte2]]+30)/10</f>
        <v>3.1</v>
      </c>
      <c r="E41" s="168" t="s">
        <v>143</v>
      </c>
      <c r="F41" s="37" t="s">
        <v>144</v>
      </c>
      <c r="G41" s="37" t="s">
        <v>315</v>
      </c>
      <c r="H41" s="32"/>
      <c r="I41" s="32"/>
      <c r="J41" s="32"/>
      <c r="K41" s="32"/>
      <c r="L41" s="32"/>
      <c r="M41" s="41"/>
    </row>
    <row r="42" spans="2:13" s="43" customFormat="1" ht="122.25" customHeight="1" x14ac:dyDescent="0.2">
      <c r="B42" s="169" t="str">
        <f>CONCATENATE("3.",Prüfkriterien_3[[#This Row],[Spalte2]])</f>
        <v>3.2</v>
      </c>
      <c r="C42" s="173">
        <f>ROW()-ROW(Prüfkriterien_3[[#Headers],[Spalte3]])</f>
        <v>2</v>
      </c>
      <c r="D42" s="173">
        <f>(Prüfkriterien_3[[#This Row],[Spalte2]]+30)/10</f>
        <v>3.2</v>
      </c>
      <c r="E42" s="170" t="s">
        <v>145</v>
      </c>
      <c r="F42" s="162" t="s">
        <v>146</v>
      </c>
      <c r="G42" s="162" t="s">
        <v>147</v>
      </c>
      <c r="H42" s="69"/>
      <c r="I42" s="69"/>
      <c r="J42" s="69"/>
      <c r="K42" s="69"/>
      <c r="L42" s="69"/>
      <c r="M42" s="73"/>
    </row>
    <row r="43" spans="2:13" s="43" customFormat="1" ht="85.5" customHeight="1" x14ac:dyDescent="0.2">
      <c r="B43" s="172" t="str">
        <f>CONCATENATE("3.",Prüfkriterien_3[[#This Row],[Spalte2]])</f>
        <v>3.3</v>
      </c>
      <c r="C43" s="174">
        <f>ROW()-ROW(Prüfkriterien_3[[#Headers],[Spalte3]])</f>
        <v>3</v>
      </c>
      <c r="D43" s="174">
        <f>(Prüfkriterien_3[[#This Row],[Spalte2]]+30)/10</f>
        <v>3.3</v>
      </c>
      <c r="E43" s="168" t="s">
        <v>148</v>
      </c>
      <c r="F43" s="37" t="s">
        <v>149</v>
      </c>
      <c r="G43" s="37" t="s">
        <v>150</v>
      </c>
      <c r="H43" s="32"/>
      <c r="I43" s="32"/>
      <c r="J43" s="32"/>
      <c r="K43" s="32"/>
      <c r="L43" s="32"/>
      <c r="M43" s="72"/>
    </row>
    <row r="44" spans="2:13" s="43" customFormat="1" ht="114.75" x14ac:dyDescent="0.2">
      <c r="B44" s="172" t="str">
        <f>CONCATENATE("3.",Prüfkriterien_3[[#This Row],[Spalte2]])</f>
        <v>3.4</v>
      </c>
      <c r="C44" s="174">
        <f>ROW()-ROW(Prüfkriterien_3[[#Headers],[Spalte3]])</f>
        <v>4</v>
      </c>
      <c r="D44" s="174">
        <f>(Prüfkriterien_3[[#This Row],[Spalte2]]+30)/10</f>
        <v>3.4</v>
      </c>
      <c r="E44" s="168" t="s">
        <v>151</v>
      </c>
      <c r="F44" s="37" t="s">
        <v>152</v>
      </c>
      <c r="G44" s="37" t="s">
        <v>153</v>
      </c>
      <c r="H44" s="32"/>
      <c r="I44" s="32"/>
      <c r="J44" s="32"/>
      <c r="K44" s="32"/>
      <c r="L44" s="32"/>
      <c r="M44" s="72"/>
    </row>
    <row r="45" spans="2:13" s="43" customFormat="1" ht="89.25" x14ac:dyDescent="0.2">
      <c r="B45" s="24" t="str">
        <f>CONCATENATE("3.",Prüfkriterien_3[[#This Row],[Spalte2]])</f>
        <v>3.5</v>
      </c>
      <c r="C45" s="29">
        <f>ROW()-ROW(Prüfkriterien_3[[#Headers],[Spalte3]])</f>
        <v>5</v>
      </c>
      <c r="D45" s="29">
        <f>(Prüfkriterien_3[[#This Row],[Spalte2]]+30)/10</f>
        <v>3.5</v>
      </c>
      <c r="E45" s="168" t="s">
        <v>145</v>
      </c>
      <c r="F45" s="37" t="s">
        <v>154</v>
      </c>
      <c r="G45" s="37" t="s">
        <v>155</v>
      </c>
      <c r="H45" s="32"/>
      <c r="I45" s="32"/>
      <c r="J45" s="32"/>
      <c r="K45" s="32"/>
      <c r="L45" s="32"/>
      <c r="M45" s="41"/>
    </row>
    <row r="46" spans="2:13" s="43" customFormat="1" ht="51" x14ac:dyDescent="0.2">
      <c r="B46" s="24" t="str">
        <f>CONCATENATE("3.",Prüfkriterien_3[[#This Row],[Spalte2]])</f>
        <v>3.6</v>
      </c>
      <c r="C46" s="29">
        <f>ROW()-ROW(Prüfkriterien_3[[#Headers],[Spalte3]])</f>
        <v>6</v>
      </c>
      <c r="D46" s="29">
        <f>(Prüfkriterien_3[[#This Row],[Spalte2]]+30)/10</f>
        <v>3.6</v>
      </c>
      <c r="E46" s="168" t="s">
        <v>148</v>
      </c>
      <c r="F46" s="37" t="s">
        <v>156</v>
      </c>
      <c r="G46" s="37" t="s">
        <v>157</v>
      </c>
      <c r="H46" s="32"/>
      <c r="I46" s="32"/>
      <c r="J46" s="32"/>
      <c r="K46" s="32"/>
      <c r="L46" s="32"/>
      <c r="M46" s="41"/>
    </row>
    <row r="47" spans="2:13" s="43" customFormat="1" ht="76.5" x14ac:dyDescent="0.2">
      <c r="B47" s="24" t="str">
        <f>CONCATENATE("3.",Prüfkriterien_3[[#This Row],[Spalte2]])</f>
        <v>3.7</v>
      </c>
      <c r="C47" s="29">
        <f>ROW()-ROW(Prüfkriterien_3[[#Headers],[Spalte3]])</f>
        <v>7</v>
      </c>
      <c r="D47" s="29">
        <f>(Prüfkriterien_3[[#This Row],[Spalte2]]+30)/10</f>
        <v>3.7</v>
      </c>
      <c r="E47" s="168" t="s">
        <v>148</v>
      </c>
      <c r="F47" s="164" t="s">
        <v>158</v>
      </c>
      <c r="G47" s="164" t="s">
        <v>159</v>
      </c>
      <c r="H47" s="32"/>
      <c r="I47" s="32"/>
      <c r="J47" s="32"/>
      <c r="K47" s="32"/>
      <c r="L47" s="32"/>
      <c r="M47" s="41"/>
    </row>
    <row r="48" spans="2:13" s="43" customFormat="1" ht="76.5" x14ac:dyDescent="0.2">
      <c r="B48" s="24" t="str">
        <f>CONCATENATE("3.",Prüfkriterien_3[[#This Row],[Spalte2]])</f>
        <v>3.8</v>
      </c>
      <c r="C48" s="29">
        <f>ROW()-ROW(Prüfkriterien_3[[#Headers],[Spalte3]])</f>
        <v>8</v>
      </c>
      <c r="D48" s="29">
        <f>(Prüfkriterien_3[[#This Row],[Spalte2]]+30)/10</f>
        <v>3.8</v>
      </c>
      <c r="E48" s="168" t="s">
        <v>148</v>
      </c>
      <c r="F48" s="164" t="s">
        <v>160</v>
      </c>
      <c r="G48" s="164" t="s">
        <v>161</v>
      </c>
      <c r="H48" s="32"/>
      <c r="I48" s="32"/>
      <c r="J48" s="32"/>
      <c r="K48" s="32"/>
      <c r="L48" s="32"/>
      <c r="M48" s="41"/>
    </row>
    <row r="49" spans="2:13" s="43" customFormat="1" ht="179.25" customHeight="1" x14ac:dyDescent="0.2">
      <c r="B49" s="169" t="str">
        <f>CONCATENATE("3.",Prüfkriterien_3[[#This Row],[Spalte2]])</f>
        <v>3.9</v>
      </c>
      <c r="C49" s="173">
        <f>ROW()-ROW(Prüfkriterien_3[[#Headers],[Spalte3]])</f>
        <v>9</v>
      </c>
      <c r="D49" s="173">
        <f>(Prüfkriterien_3[[#This Row],[Spalte2]]+30)/10</f>
        <v>3.9</v>
      </c>
      <c r="E49" s="170" t="s">
        <v>151</v>
      </c>
      <c r="F49" s="171" t="s">
        <v>162</v>
      </c>
      <c r="G49" s="171" t="s">
        <v>163</v>
      </c>
      <c r="H49" s="69"/>
      <c r="I49" s="69"/>
      <c r="J49" s="69"/>
      <c r="K49" s="69"/>
      <c r="L49" s="69"/>
      <c r="M49" s="73"/>
    </row>
    <row r="50" spans="2:13" x14ac:dyDescent="0.2">
      <c r="B50" s="118" t="s">
        <v>321</v>
      </c>
      <c r="C50" s="119"/>
      <c r="D50" s="119"/>
      <c r="E50" s="119"/>
      <c r="F50" s="119"/>
      <c r="G50" s="119"/>
      <c r="H50" s="119"/>
      <c r="I50" s="119"/>
      <c r="J50" s="119"/>
      <c r="K50" s="119"/>
      <c r="L50" s="119"/>
      <c r="M50" s="120"/>
    </row>
    <row r="51" spans="2:13" hidden="1" x14ac:dyDescent="0.2">
      <c r="B51" s="38" t="s">
        <v>40</v>
      </c>
      <c r="C51" s="39" t="s">
        <v>41</v>
      </c>
      <c r="D51" s="39" t="s">
        <v>42</v>
      </c>
      <c r="E51" s="25" t="s">
        <v>43</v>
      </c>
      <c r="F51" s="26" t="s">
        <v>44</v>
      </c>
      <c r="G51" s="26" t="s">
        <v>47</v>
      </c>
      <c r="H51" s="27" t="s">
        <v>48</v>
      </c>
      <c r="I51" s="27" t="s">
        <v>49</v>
      </c>
      <c r="J51" s="27" t="s">
        <v>50</v>
      </c>
      <c r="K51" s="27" t="s">
        <v>51</v>
      </c>
      <c r="L51" s="27" t="s">
        <v>52</v>
      </c>
      <c r="M51" s="28" t="s">
        <v>53</v>
      </c>
    </row>
    <row r="52" spans="2:13" ht="51" x14ac:dyDescent="0.2">
      <c r="B52" s="24" t="str">
        <f>CONCATENATE("4.",Prüfkriterien_4[[#This Row],[Spalte2]])</f>
        <v>4.1</v>
      </c>
      <c r="C52" s="29">
        <f>ROW()-ROW(Prüfkriterien_4[[#Headers],[Spalte3]])</f>
        <v>1</v>
      </c>
      <c r="D52" s="29">
        <f>(Prüfkriterien_4[Spalte2]+40)/10</f>
        <v>4.0999999999999996</v>
      </c>
      <c r="E52" s="168" t="s">
        <v>164</v>
      </c>
      <c r="F52" s="37" t="s">
        <v>165</v>
      </c>
      <c r="G52" s="37" t="s">
        <v>317</v>
      </c>
      <c r="H52" s="32"/>
      <c r="I52" s="32"/>
      <c r="J52" s="32"/>
      <c r="K52" s="32"/>
      <c r="L52" s="32"/>
      <c r="M52" s="41"/>
    </row>
    <row r="53" spans="2:13" ht="76.5" x14ac:dyDescent="0.2">
      <c r="B53" s="172" t="str">
        <f>CONCATENATE("4.",Prüfkriterien_4[[#This Row],[Spalte2]])</f>
        <v>4.2</v>
      </c>
      <c r="C53" s="174">
        <f>ROW()-ROW(Prüfkriterien_4[[#Headers],[Spalte3]])</f>
        <v>2</v>
      </c>
      <c r="D53" s="174">
        <f>(Prüfkriterien_4[Spalte2]+40)/10</f>
        <v>4.2</v>
      </c>
      <c r="E53" s="168" t="s">
        <v>166</v>
      </c>
      <c r="F53" s="37" t="s">
        <v>174</v>
      </c>
      <c r="G53" s="37" t="s">
        <v>316</v>
      </c>
      <c r="H53" s="32"/>
      <c r="I53" s="32"/>
      <c r="J53" s="32"/>
      <c r="K53" s="32"/>
      <c r="L53" s="32"/>
      <c r="M53" s="72"/>
    </row>
    <row r="54" spans="2:13" ht="114.75" x14ac:dyDescent="0.2">
      <c r="B54" s="172" t="str">
        <f>CONCATENATE("4.",Prüfkriterien_4[[#This Row],[Spalte2]])</f>
        <v>4.3</v>
      </c>
      <c r="C54" s="174">
        <f>ROW()-ROW(Prüfkriterien_4[[#Headers],[Spalte3]])</f>
        <v>3</v>
      </c>
      <c r="D54" s="174">
        <f>(Prüfkriterien_4[Spalte2]+40)/10</f>
        <v>4.3</v>
      </c>
      <c r="E54" s="168" t="s">
        <v>164</v>
      </c>
      <c r="F54" s="37" t="s">
        <v>167</v>
      </c>
      <c r="G54" s="37" t="s">
        <v>168</v>
      </c>
      <c r="H54" s="32"/>
      <c r="I54" s="32"/>
      <c r="J54" s="32"/>
      <c r="K54" s="32"/>
      <c r="L54" s="32"/>
      <c r="M54" s="72"/>
    </row>
    <row r="55" spans="2:13" ht="63.75" x14ac:dyDescent="0.2">
      <c r="B55" s="172" t="str">
        <f>CONCATENATE("4.",Prüfkriterien_4[[#This Row],[Spalte2]])</f>
        <v>4.4</v>
      </c>
      <c r="C55" s="174">
        <f>ROW()-ROW(Prüfkriterien_4[[#Headers],[Spalte3]])</f>
        <v>4</v>
      </c>
      <c r="D55" s="174">
        <f>(Prüfkriterien_4[Spalte2]+40)/10</f>
        <v>4.4000000000000004</v>
      </c>
      <c r="E55" s="168" t="s">
        <v>164</v>
      </c>
      <c r="F55" s="37" t="s">
        <v>169</v>
      </c>
      <c r="G55" s="37" t="s">
        <v>170</v>
      </c>
      <c r="H55" s="32"/>
      <c r="I55" s="32"/>
      <c r="J55" s="32"/>
      <c r="K55" s="32"/>
      <c r="L55" s="32"/>
      <c r="M55" s="72"/>
    </row>
    <row r="56" spans="2:13" ht="102" x14ac:dyDescent="0.2">
      <c r="B56" s="24" t="str">
        <f>CONCATENATE("4.",Prüfkriterien_4[[#This Row],[Spalte2]])</f>
        <v>4.5</v>
      </c>
      <c r="C56" s="29">
        <f>ROW()-ROW(Prüfkriterien_4[[#Headers],[Spalte3]])</f>
        <v>5</v>
      </c>
      <c r="D56" s="29">
        <f>(Prüfkriterien_4[Spalte2]+40)/10</f>
        <v>4.5</v>
      </c>
      <c r="E56" s="168" t="s">
        <v>164</v>
      </c>
      <c r="F56" s="37" t="s">
        <v>171</v>
      </c>
      <c r="G56" s="37" t="s">
        <v>172</v>
      </c>
      <c r="H56" s="32"/>
      <c r="I56" s="32"/>
      <c r="J56" s="32"/>
      <c r="K56" s="32"/>
      <c r="L56" s="32"/>
      <c r="M56" s="41"/>
    </row>
    <row r="57" spans="2:13" ht="52.15" customHeight="1" x14ac:dyDescent="0.2">
      <c r="B57" s="24" t="str">
        <f>CONCATENATE("4.",Prüfkriterien_4[[#This Row],[Spalte2]])</f>
        <v>4.6</v>
      </c>
      <c r="C57" s="29">
        <f>ROW()-ROW(Prüfkriterien_4[[#Headers],[Spalte3]])</f>
        <v>6</v>
      </c>
      <c r="D57" s="29">
        <f>(Prüfkriterien_4[Spalte2]+40)/10</f>
        <v>4.5999999999999996</v>
      </c>
      <c r="E57" s="168" t="s">
        <v>166</v>
      </c>
      <c r="F57" s="37" t="s">
        <v>173</v>
      </c>
      <c r="G57" s="37" t="s">
        <v>175</v>
      </c>
      <c r="H57" s="32"/>
      <c r="I57" s="32"/>
      <c r="J57" s="32"/>
      <c r="K57" s="32"/>
      <c r="L57" s="32"/>
      <c r="M57" s="41"/>
    </row>
    <row r="58" spans="2:13" ht="52.15" customHeight="1" x14ac:dyDescent="0.2">
      <c r="B58" s="24" t="str">
        <f>CONCATENATE("4.",Prüfkriterien_4[[#This Row],[Spalte2]])</f>
        <v>4.7</v>
      </c>
      <c r="C58" s="29">
        <f>ROW()-ROW(Prüfkriterien_4[[#Headers],[Spalte3]])</f>
        <v>7</v>
      </c>
      <c r="D58" s="29">
        <f>(Prüfkriterien_4[Spalte2]+40)/10</f>
        <v>4.7</v>
      </c>
      <c r="E58" s="168" t="s">
        <v>318</v>
      </c>
      <c r="F58" s="37" t="s">
        <v>320</v>
      </c>
      <c r="G58" s="37" t="s">
        <v>319</v>
      </c>
      <c r="H58" s="32"/>
      <c r="I58" s="144" t="s">
        <v>37</v>
      </c>
      <c r="J58" s="144" t="s">
        <v>37</v>
      </c>
      <c r="K58" s="32"/>
      <c r="L58" s="144" t="s">
        <v>37</v>
      </c>
      <c r="M58" s="41"/>
    </row>
    <row r="59" spans="2:13" x14ac:dyDescent="0.2">
      <c r="B59" s="104" t="s">
        <v>176</v>
      </c>
      <c r="C59" s="105"/>
      <c r="D59" s="105"/>
      <c r="E59" s="105"/>
      <c r="F59" s="105"/>
      <c r="G59" s="105"/>
      <c r="H59" s="105"/>
      <c r="I59" s="105"/>
      <c r="J59" s="105"/>
      <c r="K59" s="105"/>
      <c r="L59" s="105"/>
      <c r="M59" s="106"/>
    </row>
    <row r="60" spans="2:13" hidden="1" x14ac:dyDescent="0.2">
      <c r="B60" s="38" t="s">
        <v>40</v>
      </c>
      <c r="C60" s="39" t="s">
        <v>41</v>
      </c>
      <c r="D60" s="39" t="s">
        <v>42</v>
      </c>
      <c r="E60" s="25" t="s">
        <v>43</v>
      </c>
      <c r="F60" s="26" t="s">
        <v>44</v>
      </c>
      <c r="G60" s="26" t="s">
        <v>47</v>
      </c>
      <c r="H60" s="27" t="s">
        <v>48</v>
      </c>
      <c r="I60" s="27" t="s">
        <v>49</v>
      </c>
      <c r="J60" s="27" t="s">
        <v>50</v>
      </c>
      <c r="K60" s="27" t="s">
        <v>51</v>
      </c>
      <c r="L60" s="27" t="s">
        <v>52</v>
      </c>
      <c r="M60" s="28" t="s">
        <v>53</v>
      </c>
    </row>
    <row r="61" spans="2:13" ht="111.75" customHeight="1" x14ac:dyDescent="0.2">
      <c r="B61" s="175" t="str">
        <f>CONCATENATE("5.",Prüfkriterien_5[[#This Row],[Spalte2]])</f>
        <v>5.1</v>
      </c>
      <c r="C61" s="158">
        <f>ROW()-ROW(Prüfkriterien_5[[#Headers],[Spalte3]])</f>
        <v>1</v>
      </c>
      <c r="D61" s="158">
        <f>(Prüfkriterien_5[Spalte2]+50)/10</f>
        <v>5.0999999999999996</v>
      </c>
      <c r="E61" s="170" t="s">
        <v>177</v>
      </c>
      <c r="F61" s="171" t="s">
        <v>178</v>
      </c>
      <c r="G61" s="171" t="s">
        <v>179</v>
      </c>
      <c r="H61" s="69"/>
      <c r="I61" s="167" t="s">
        <v>37</v>
      </c>
      <c r="J61" s="167" t="s">
        <v>37</v>
      </c>
      <c r="K61" s="69"/>
      <c r="L61" s="167" t="s">
        <v>37</v>
      </c>
      <c r="M61" s="68"/>
    </row>
    <row r="62" spans="2:13" ht="67.5" customHeight="1" x14ac:dyDescent="0.2">
      <c r="B62" s="172" t="str">
        <f>CONCATENATE("5.",Prüfkriterien_5[[#This Row],[Spalte2]])</f>
        <v>5.2</v>
      </c>
      <c r="C62" s="174">
        <f>ROW()-ROW(Prüfkriterien_5[[#Headers],[Spalte3]])</f>
        <v>2</v>
      </c>
      <c r="D62" s="174">
        <f>(Prüfkriterien_5[Spalte2]+50)/10</f>
        <v>5.2</v>
      </c>
      <c r="E62" s="168" t="s">
        <v>177</v>
      </c>
      <c r="F62" s="37" t="s">
        <v>180</v>
      </c>
      <c r="G62" s="37" t="s">
        <v>364</v>
      </c>
      <c r="H62" s="32"/>
      <c r="I62" s="32"/>
      <c r="J62" s="32"/>
      <c r="K62" s="32"/>
      <c r="L62" s="32"/>
      <c r="M62" s="72"/>
    </row>
    <row r="63" spans="2:13" ht="52.15" customHeight="1" x14ac:dyDescent="0.2">
      <c r="B63" s="24" t="str">
        <f>CONCATENATE("5.",Prüfkriterien_5[[#This Row],[Spalte2]])</f>
        <v>5.3</v>
      </c>
      <c r="C63" s="29">
        <f>ROW()-ROW(Prüfkriterien_5[[#Headers],[Spalte3]])</f>
        <v>3</v>
      </c>
      <c r="D63" s="29">
        <f>(Prüfkriterien_5[Spalte2]+50)/10</f>
        <v>5.3</v>
      </c>
      <c r="E63" s="168" t="s">
        <v>177</v>
      </c>
      <c r="F63" s="37" t="s">
        <v>181</v>
      </c>
      <c r="G63" s="37" t="s">
        <v>182</v>
      </c>
      <c r="H63" s="32"/>
      <c r="I63" s="32"/>
      <c r="J63" s="32"/>
      <c r="K63" s="32"/>
      <c r="L63" s="32"/>
      <c r="M63" s="41"/>
    </row>
    <row r="64" spans="2:13" ht="52.15" customHeight="1" x14ac:dyDescent="0.2">
      <c r="B64" s="24" t="str">
        <f>CONCATENATE("5.",Prüfkriterien_5[[#This Row],[Spalte2]])</f>
        <v>5.4</v>
      </c>
      <c r="C64" s="29">
        <f>ROW()-ROW(Prüfkriterien_5[[#Headers],[Spalte3]])</f>
        <v>4</v>
      </c>
      <c r="D64" s="29">
        <f>(Prüfkriterien_5[Spalte2]+50)/10</f>
        <v>5.4</v>
      </c>
      <c r="E64" s="168" t="s">
        <v>177</v>
      </c>
      <c r="F64" s="164" t="s">
        <v>183</v>
      </c>
      <c r="G64" s="164" t="s">
        <v>184</v>
      </c>
      <c r="H64" s="32"/>
      <c r="I64" s="32"/>
      <c r="J64" s="32"/>
      <c r="K64" s="32"/>
      <c r="L64" s="32"/>
      <c r="M64" s="41"/>
    </row>
    <row r="65" spans="2:13" ht="140.25" x14ac:dyDescent="0.2">
      <c r="B65" s="24" t="str">
        <f>CONCATENATE("5.",Prüfkriterien_5[[#This Row],[Spalte2]])</f>
        <v>5.5</v>
      </c>
      <c r="C65" s="29">
        <f>ROW()-ROW(Prüfkriterien_5[[#Headers],[Spalte3]])</f>
        <v>5</v>
      </c>
      <c r="D65" s="29">
        <f>(Prüfkriterien_5[Spalte2]+50)/10</f>
        <v>5.5</v>
      </c>
      <c r="E65" s="168" t="s">
        <v>177</v>
      </c>
      <c r="F65" s="164" t="s">
        <v>185</v>
      </c>
      <c r="G65" s="164" t="s">
        <v>186</v>
      </c>
      <c r="H65" s="32"/>
      <c r="I65" s="32"/>
      <c r="J65" s="32"/>
      <c r="K65" s="32"/>
      <c r="L65" s="32"/>
      <c r="M65" s="41"/>
    </row>
    <row r="66" spans="2:13" x14ac:dyDescent="0.2">
      <c r="B66" s="104" t="s">
        <v>187</v>
      </c>
      <c r="C66" s="105"/>
      <c r="D66" s="105"/>
      <c r="E66" s="105"/>
      <c r="F66" s="105"/>
      <c r="G66" s="105"/>
      <c r="H66" s="105"/>
      <c r="I66" s="105"/>
      <c r="J66" s="105"/>
      <c r="K66" s="105"/>
      <c r="L66" s="105"/>
      <c r="M66" s="106"/>
    </row>
    <row r="67" spans="2:13" hidden="1" x14ac:dyDescent="0.2">
      <c r="B67" s="38" t="s">
        <v>40</v>
      </c>
      <c r="C67" s="39" t="s">
        <v>41</v>
      </c>
      <c r="D67" s="39" t="s">
        <v>42</v>
      </c>
      <c r="E67" s="25" t="s">
        <v>43</v>
      </c>
      <c r="F67" s="26" t="s">
        <v>44</v>
      </c>
      <c r="G67" s="26" t="s">
        <v>47</v>
      </c>
      <c r="H67" s="27" t="s">
        <v>48</v>
      </c>
      <c r="I67" s="27" t="s">
        <v>49</v>
      </c>
      <c r="J67" s="27" t="s">
        <v>50</v>
      </c>
      <c r="K67" s="27" t="s">
        <v>51</v>
      </c>
      <c r="L67" s="27" t="s">
        <v>52</v>
      </c>
      <c r="M67" s="28" t="s">
        <v>53</v>
      </c>
    </row>
    <row r="68" spans="2:13" ht="52.15" customHeight="1" x14ac:dyDescent="0.2">
      <c r="B68" s="24" t="str">
        <f>CONCATENATE("6.",Prüfkriterien_6[[#This Row],[Spalte2]])</f>
        <v>6.1</v>
      </c>
      <c r="C68" s="29">
        <f>ROW()-ROW(Prüfkriterien_6[[#Headers],[Spalte3]])</f>
        <v>1</v>
      </c>
      <c r="D68" s="29">
        <f>(Prüfkriterien_6[Spalte2]+60)/10</f>
        <v>6.1</v>
      </c>
      <c r="E68" s="168" t="s">
        <v>191</v>
      </c>
      <c r="F68" s="37" t="s">
        <v>188</v>
      </c>
      <c r="G68" s="37" t="s">
        <v>189</v>
      </c>
      <c r="H68" s="32"/>
      <c r="I68" s="32"/>
      <c r="J68" s="32"/>
      <c r="K68" s="32"/>
      <c r="L68" s="32"/>
      <c r="M68" s="41"/>
    </row>
    <row r="69" spans="2:13" ht="105" customHeight="1" x14ac:dyDescent="0.2">
      <c r="B69" s="172" t="str">
        <f>CONCATENATE("6.",Prüfkriterien_6[[#This Row],[Spalte2]])</f>
        <v>6.2</v>
      </c>
      <c r="C69" s="174">
        <f>ROW()-ROW(Prüfkriterien_6[[#Headers],[Spalte3]])</f>
        <v>2</v>
      </c>
      <c r="D69" s="174">
        <f>(Prüfkriterien_6[Spalte2]+60)/10</f>
        <v>6.2</v>
      </c>
      <c r="E69" s="168" t="s">
        <v>192</v>
      </c>
      <c r="F69" s="37" t="s">
        <v>190</v>
      </c>
      <c r="G69" s="37" t="s">
        <v>322</v>
      </c>
      <c r="H69" s="32"/>
      <c r="I69" s="144" t="s">
        <v>37</v>
      </c>
      <c r="J69" s="144" t="s">
        <v>37</v>
      </c>
      <c r="K69" s="32"/>
      <c r="L69" s="144" t="s">
        <v>37</v>
      </c>
      <c r="M69" s="72"/>
    </row>
    <row r="70" spans="2:13" ht="52.15" customHeight="1" x14ac:dyDescent="0.2">
      <c r="B70" s="24" t="str">
        <f>CONCATENATE("6.",Prüfkriterien_6[[#This Row],[Spalte2]])</f>
        <v>6.3</v>
      </c>
      <c r="C70" s="29">
        <f>ROW()-ROW(Prüfkriterien_6[[#Headers],[Spalte3]])</f>
        <v>3</v>
      </c>
      <c r="D70" s="29">
        <f>(Prüfkriterien_6[Spalte2]+60)/10</f>
        <v>6.3</v>
      </c>
      <c r="E70" s="168" t="s">
        <v>192</v>
      </c>
      <c r="F70" s="164" t="s">
        <v>193</v>
      </c>
      <c r="G70" s="164" t="s">
        <v>194</v>
      </c>
      <c r="H70" s="32"/>
      <c r="I70" s="32"/>
      <c r="J70" s="32"/>
      <c r="K70" s="32"/>
      <c r="L70" s="32"/>
      <c r="M70" s="41"/>
    </row>
    <row r="71" spans="2:13" ht="114.75" x14ac:dyDescent="0.2">
      <c r="B71" s="175" t="str">
        <f>CONCATENATE("6.",Prüfkriterien_6[[#This Row],[Spalte2]])</f>
        <v>6.4</v>
      </c>
      <c r="C71" s="158">
        <f>ROW()-ROW(Prüfkriterien_6[[#Headers],[Spalte3]])</f>
        <v>4</v>
      </c>
      <c r="D71" s="158">
        <f>(Prüfkriterien_6[Spalte2]+60)/10</f>
        <v>6.4</v>
      </c>
      <c r="E71" s="170" t="s">
        <v>192</v>
      </c>
      <c r="F71" s="171" t="s">
        <v>195</v>
      </c>
      <c r="G71" s="171" t="s">
        <v>196</v>
      </c>
      <c r="H71" s="69"/>
      <c r="I71" s="69"/>
      <c r="J71" s="69"/>
      <c r="K71" s="69"/>
      <c r="L71" s="69"/>
      <c r="M71" s="68"/>
    </row>
    <row r="72" spans="2:13" ht="52.15" customHeight="1" x14ac:dyDescent="0.2">
      <c r="B72" s="24" t="str">
        <f>CONCATENATE("6.",Prüfkriterien_6[[#This Row],[Spalte2]])</f>
        <v>6.5</v>
      </c>
      <c r="C72" s="29">
        <f>ROW()-ROW(Prüfkriterien_6[[#Headers],[Spalte3]])</f>
        <v>5</v>
      </c>
      <c r="D72" s="29">
        <f>(Prüfkriterien_6[Spalte2]+60)/10</f>
        <v>6.5</v>
      </c>
      <c r="E72" s="168" t="s">
        <v>192</v>
      </c>
      <c r="F72" s="164" t="s">
        <v>197</v>
      </c>
      <c r="G72" s="164" t="s">
        <v>198</v>
      </c>
      <c r="H72" s="32"/>
      <c r="I72" s="32"/>
      <c r="J72" s="32"/>
      <c r="K72" s="32"/>
      <c r="L72" s="32"/>
      <c r="M72" s="41"/>
    </row>
    <row r="73" spans="2:13" ht="52.15" customHeight="1" x14ac:dyDescent="0.2">
      <c r="B73" s="24" t="str">
        <f>CONCATENATE("6.",Prüfkriterien_6[[#This Row],[Spalte2]])</f>
        <v>6.6</v>
      </c>
      <c r="C73" s="29">
        <f>ROW()-ROW(Prüfkriterien_6[[#Headers],[Spalte3]])</f>
        <v>6</v>
      </c>
      <c r="D73" s="29">
        <f>(Prüfkriterien_6[Spalte2]+60)/10</f>
        <v>6.6</v>
      </c>
      <c r="E73" s="168" t="s">
        <v>192</v>
      </c>
      <c r="F73" s="164" t="s">
        <v>199</v>
      </c>
      <c r="G73" s="164" t="s">
        <v>200</v>
      </c>
      <c r="H73" s="32"/>
      <c r="I73" s="32"/>
      <c r="J73" s="32"/>
      <c r="K73" s="32"/>
      <c r="L73" s="32"/>
      <c r="M73" s="41"/>
    </row>
    <row r="74" spans="2:13" ht="52.15" customHeight="1" x14ac:dyDescent="0.2">
      <c r="B74" s="24" t="str">
        <f>CONCATENATE("6.",Prüfkriterien_6[[#This Row],[Spalte2]])</f>
        <v>6.7</v>
      </c>
      <c r="C74" s="29">
        <f>ROW()-ROW(Prüfkriterien_6[[#Headers],[Spalte3]])</f>
        <v>7</v>
      </c>
      <c r="D74" s="29">
        <f>(Prüfkriterien_6[Spalte2]+60)/10</f>
        <v>6.7</v>
      </c>
      <c r="E74" s="168" t="s">
        <v>192</v>
      </c>
      <c r="F74" s="37" t="s">
        <v>201</v>
      </c>
      <c r="G74" s="37" t="s">
        <v>202</v>
      </c>
      <c r="H74" s="32"/>
      <c r="I74" s="32"/>
      <c r="J74" s="32"/>
      <c r="K74" s="32"/>
      <c r="L74" s="32"/>
      <c r="M74" s="41"/>
    </row>
    <row r="75" spans="2:13" ht="52.15" customHeight="1" x14ac:dyDescent="0.2">
      <c r="B75" s="24" t="str">
        <f>CONCATENATE("6.",Prüfkriterien_6[[#This Row],[Spalte2]])</f>
        <v>6.8</v>
      </c>
      <c r="C75" s="29">
        <f>ROW()-ROW(Prüfkriterien_6[[#Headers],[Spalte3]])</f>
        <v>8</v>
      </c>
      <c r="D75" s="29">
        <f>(Prüfkriterien_6[Spalte2]+60)/10</f>
        <v>6.8</v>
      </c>
      <c r="E75" s="168" t="s">
        <v>192</v>
      </c>
      <c r="F75" s="164" t="s">
        <v>203</v>
      </c>
      <c r="G75" s="164" t="s">
        <v>204</v>
      </c>
      <c r="H75" s="32"/>
      <c r="I75" s="32"/>
      <c r="J75" s="32"/>
      <c r="K75" s="32"/>
      <c r="L75" s="32"/>
      <c r="M75" s="41"/>
    </row>
    <row r="76" spans="2:13" ht="52.15" customHeight="1" x14ac:dyDescent="0.2">
      <c r="B76" s="24" t="str">
        <f>CONCATENATE("6.",Prüfkriterien_6[[#This Row],[Spalte2]])</f>
        <v>6.9</v>
      </c>
      <c r="C76" s="29">
        <f>ROW()-ROW(Prüfkriterien_6[[#Headers],[Spalte3]])</f>
        <v>9</v>
      </c>
      <c r="D76" s="29">
        <f>(Prüfkriterien_6[Spalte2]+60)/10</f>
        <v>6.9</v>
      </c>
      <c r="E76" s="168" t="s">
        <v>192</v>
      </c>
      <c r="F76" s="164" t="s">
        <v>205</v>
      </c>
      <c r="G76" s="164" t="s">
        <v>206</v>
      </c>
      <c r="H76" s="32"/>
      <c r="I76" s="32"/>
      <c r="J76" s="32"/>
      <c r="K76" s="32"/>
      <c r="L76" s="32"/>
      <c r="M76" s="41"/>
    </row>
    <row r="77" spans="2:13" ht="52.15" customHeight="1" x14ac:dyDescent="0.2">
      <c r="B77" s="24" t="str">
        <f>CONCATENATE("6.",Prüfkriterien_6[[#This Row],[Spalte2]])</f>
        <v>6.10</v>
      </c>
      <c r="C77" s="29">
        <f>ROW()-ROW(Prüfkriterien_6[[#Headers],[Spalte3]])</f>
        <v>10</v>
      </c>
      <c r="D77" s="29">
        <f>(Prüfkriterien_6[Spalte2]+60)/10</f>
        <v>7</v>
      </c>
      <c r="E77" s="168" t="s">
        <v>192</v>
      </c>
      <c r="F77" s="37" t="s">
        <v>207</v>
      </c>
      <c r="G77" s="37" t="s">
        <v>208</v>
      </c>
      <c r="H77" s="32"/>
      <c r="I77" s="32"/>
      <c r="J77" s="32"/>
      <c r="K77" s="32"/>
      <c r="L77" s="32"/>
      <c r="M77" s="41"/>
    </row>
    <row r="78" spans="2:13" ht="63.75" x14ac:dyDescent="0.2">
      <c r="B78" s="24" t="str">
        <f>CONCATENATE("6.",Prüfkriterien_6[[#This Row],[Spalte2]])</f>
        <v>6.11</v>
      </c>
      <c r="C78" s="29">
        <f>ROW()-ROW(Prüfkriterien_6[[#Headers],[Spalte3]])</f>
        <v>11</v>
      </c>
      <c r="D78" s="29">
        <f>(Prüfkriterien_6[Spalte2]+60)/10</f>
        <v>7.1</v>
      </c>
      <c r="E78" s="168" t="s">
        <v>192</v>
      </c>
      <c r="F78" s="37" t="s">
        <v>209</v>
      </c>
      <c r="G78" s="37" t="s">
        <v>210</v>
      </c>
      <c r="H78" s="32"/>
      <c r="I78" s="32"/>
      <c r="J78" s="32"/>
      <c r="K78" s="32"/>
      <c r="L78" s="32"/>
      <c r="M78" s="41"/>
    </row>
    <row r="79" spans="2:13" ht="89.25" x14ac:dyDescent="0.2">
      <c r="B79" s="24" t="str">
        <f>CONCATENATE("6.",Prüfkriterien_6[[#This Row],[Spalte2]])</f>
        <v>6.12</v>
      </c>
      <c r="C79" s="29">
        <f>ROW()-ROW(Prüfkriterien_6[[#Headers],[Spalte3]])</f>
        <v>12</v>
      </c>
      <c r="D79" s="29">
        <f>(Prüfkriterien_6[Spalte2]+60)/10</f>
        <v>7.2</v>
      </c>
      <c r="E79" s="168" t="s">
        <v>192</v>
      </c>
      <c r="F79" s="164" t="s">
        <v>211</v>
      </c>
      <c r="G79" s="164" t="s">
        <v>212</v>
      </c>
      <c r="H79" s="32"/>
      <c r="I79" s="144" t="s">
        <v>37</v>
      </c>
      <c r="J79" s="144" t="s">
        <v>37</v>
      </c>
      <c r="K79" s="32"/>
      <c r="L79" s="144" t="s">
        <v>37</v>
      </c>
      <c r="M79" s="41"/>
    </row>
    <row r="80" spans="2:13" ht="52.15" customHeight="1" x14ac:dyDescent="0.2">
      <c r="B80" s="24" t="str">
        <f>CONCATENATE("6.",Prüfkriterien_6[[#This Row],[Spalte2]])</f>
        <v>6.13</v>
      </c>
      <c r="C80" s="29">
        <f>ROW()-ROW(Prüfkriterien_6[[#Headers],[Spalte3]])</f>
        <v>13</v>
      </c>
      <c r="D80" s="29">
        <f>(Prüfkriterien_6[Spalte2]+60)/10</f>
        <v>7.3</v>
      </c>
      <c r="E80" s="168" t="s">
        <v>192</v>
      </c>
      <c r="F80" s="37" t="s">
        <v>213</v>
      </c>
      <c r="G80" s="154" t="s">
        <v>214</v>
      </c>
      <c r="H80" s="32"/>
      <c r="I80" s="144" t="s">
        <v>37</v>
      </c>
      <c r="J80" s="144" t="s">
        <v>37</v>
      </c>
      <c r="K80" s="32"/>
      <c r="L80" s="144" t="s">
        <v>37</v>
      </c>
      <c r="M80" s="41"/>
    </row>
    <row r="81" spans="2:13" ht="51" x14ac:dyDescent="0.2">
      <c r="B81" s="24" t="str">
        <f>CONCATENATE("6.",Prüfkriterien_6[[#This Row],[Spalte2]])</f>
        <v>6.14</v>
      </c>
      <c r="C81" s="29">
        <f>ROW()-ROW(Prüfkriterien_6[[#Headers],[Spalte3]])</f>
        <v>14</v>
      </c>
      <c r="D81" s="29">
        <f>(Prüfkriterien_6[Spalte2]+60)/10</f>
        <v>7.4</v>
      </c>
      <c r="E81" s="168" t="s">
        <v>192</v>
      </c>
      <c r="F81" s="37" t="s">
        <v>215</v>
      </c>
      <c r="G81" s="37" t="s">
        <v>216</v>
      </c>
      <c r="H81" s="32"/>
      <c r="I81" s="32"/>
      <c r="J81" s="32"/>
      <c r="K81" s="32"/>
      <c r="L81" s="32"/>
      <c r="M81" s="41"/>
    </row>
    <row r="82" spans="2:13" ht="51" x14ac:dyDescent="0.2">
      <c r="B82" s="24" t="str">
        <f>CONCATENATE("6.",Prüfkriterien_6[[#This Row],[Spalte2]])</f>
        <v>6.15</v>
      </c>
      <c r="C82" s="29">
        <f>ROW()-ROW(Prüfkriterien_6[[#Headers],[Spalte3]])</f>
        <v>15</v>
      </c>
      <c r="D82" s="29">
        <f>(Prüfkriterien_6[Spalte2]+60)/10</f>
        <v>7.5</v>
      </c>
      <c r="E82" s="168" t="s">
        <v>192</v>
      </c>
      <c r="F82" s="37" t="s">
        <v>217</v>
      </c>
      <c r="G82" s="37" t="s">
        <v>218</v>
      </c>
      <c r="H82" s="32"/>
      <c r="I82" s="32"/>
      <c r="J82" s="32"/>
      <c r="K82" s="32"/>
      <c r="L82" s="32"/>
      <c r="M82" s="41"/>
    </row>
    <row r="83" spans="2:13" ht="51" x14ac:dyDescent="0.2">
      <c r="B83" s="169" t="str">
        <f>CONCATENATE("6.",Prüfkriterien_6[[#This Row],[Spalte2]])</f>
        <v>6.16</v>
      </c>
      <c r="C83" s="173">
        <f>ROW()-ROW(Prüfkriterien_6[[#Headers],[Spalte3]])</f>
        <v>16</v>
      </c>
      <c r="D83" s="173">
        <f>(Prüfkriterien_6[Spalte2]+60)/10</f>
        <v>7.6</v>
      </c>
      <c r="E83" s="170" t="s">
        <v>192</v>
      </c>
      <c r="F83" s="171" t="s">
        <v>219</v>
      </c>
      <c r="G83" s="171" t="s">
        <v>220</v>
      </c>
      <c r="H83" s="69"/>
      <c r="I83" s="69"/>
      <c r="J83" s="69"/>
      <c r="K83" s="69"/>
      <c r="L83" s="69"/>
      <c r="M83" s="73"/>
    </row>
    <row r="84" spans="2:13" x14ac:dyDescent="0.2">
      <c r="B84" s="104" t="s">
        <v>221</v>
      </c>
      <c r="C84" s="105"/>
      <c r="D84" s="105"/>
      <c r="E84" s="105"/>
      <c r="F84" s="105"/>
      <c r="G84" s="105"/>
      <c r="H84" s="105"/>
      <c r="I84" s="105"/>
      <c r="J84" s="105"/>
      <c r="K84" s="105"/>
      <c r="L84" s="105"/>
      <c r="M84" s="106"/>
    </row>
    <row r="85" spans="2:13" hidden="1" x14ac:dyDescent="0.2">
      <c r="B85" s="38" t="s">
        <v>40</v>
      </c>
      <c r="C85" s="39" t="s">
        <v>41</v>
      </c>
      <c r="D85" s="39" t="s">
        <v>42</v>
      </c>
      <c r="E85" s="25" t="s">
        <v>43</v>
      </c>
      <c r="F85" s="26" t="s">
        <v>44</v>
      </c>
      <c r="G85" s="26" t="s">
        <v>47</v>
      </c>
      <c r="H85" s="27" t="s">
        <v>48</v>
      </c>
      <c r="I85" s="27" t="s">
        <v>49</v>
      </c>
      <c r="J85" s="27" t="s">
        <v>50</v>
      </c>
      <c r="K85" s="27" t="s">
        <v>51</v>
      </c>
      <c r="L85" s="27" t="s">
        <v>52</v>
      </c>
      <c r="M85" s="28" t="s">
        <v>53</v>
      </c>
    </row>
    <row r="86" spans="2:13" ht="141" customHeight="1" x14ac:dyDescent="0.2">
      <c r="B86" s="24" t="str">
        <f>CONCATENATE("7.",Prüfkriterien_7[[#This Row],[Spalte2]])</f>
        <v>7.1</v>
      </c>
      <c r="C86" s="29">
        <f>ROW()-ROW(Prüfkriterien_7[[#Headers],[Spalte3]])</f>
        <v>1</v>
      </c>
      <c r="D86" s="29">
        <f>(Prüfkriterien_7[Spalte2]+70)/10</f>
        <v>7.1</v>
      </c>
      <c r="E86" s="168" t="s">
        <v>224</v>
      </c>
      <c r="F86" s="164" t="s">
        <v>222</v>
      </c>
      <c r="G86" s="164" t="s">
        <v>223</v>
      </c>
      <c r="H86" s="32"/>
      <c r="I86" s="32"/>
      <c r="J86" s="32"/>
      <c r="K86" s="32"/>
      <c r="L86" s="32"/>
      <c r="M86" s="41"/>
    </row>
    <row r="87" spans="2:13" ht="52.15" customHeight="1" x14ac:dyDescent="0.2">
      <c r="B87" s="172" t="str">
        <f>CONCATENATE("7.",Prüfkriterien_7[[#This Row],[Spalte2]])</f>
        <v>7.2</v>
      </c>
      <c r="C87" s="174">
        <f>ROW()-ROW(Prüfkriterien_7[[#Headers],[Spalte3]])</f>
        <v>2</v>
      </c>
      <c r="D87" s="174">
        <f>(Prüfkriterien_7[Spalte2]+70)/10</f>
        <v>7.2</v>
      </c>
      <c r="E87" s="168" t="s">
        <v>224</v>
      </c>
      <c r="F87" s="37" t="s">
        <v>225</v>
      </c>
      <c r="G87" s="37" t="s">
        <v>226</v>
      </c>
      <c r="H87" s="32"/>
      <c r="I87" s="144" t="s">
        <v>37</v>
      </c>
      <c r="J87" s="144" t="s">
        <v>37</v>
      </c>
      <c r="K87" s="32"/>
      <c r="L87" s="144" t="s">
        <v>37</v>
      </c>
      <c r="M87" s="72"/>
    </row>
    <row r="88" spans="2:13" ht="52.15" customHeight="1" x14ac:dyDescent="0.2">
      <c r="B88" s="24" t="str">
        <f>CONCATENATE("7.",Prüfkriterien_7[[#This Row],[Spalte2]])</f>
        <v>7.3</v>
      </c>
      <c r="C88" s="29">
        <f>ROW()-ROW(Prüfkriterien_7[[#Headers],[Spalte3]])</f>
        <v>3</v>
      </c>
      <c r="D88" s="29">
        <f>(Prüfkriterien_7[Spalte2]+70)/10</f>
        <v>7.3</v>
      </c>
      <c r="E88" s="168" t="s">
        <v>224</v>
      </c>
      <c r="F88" s="37" t="s">
        <v>227</v>
      </c>
      <c r="G88" s="37" t="s">
        <v>228</v>
      </c>
      <c r="H88" s="32"/>
      <c r="I88" s="32"/>
      <c r="J88" s="32"/>
      <c r="K88" s="32"/>
      <c r="L88" s="32"/>
      <c r="M88" s="41"/>
    </row>
    <row r="89" spans="2:13" ht="204" x14ac:dyDescent="0.2">
      <c r="B89" s="24" t="str">
        <f>CONCATENATE("7.",Prüfkriterien_7[[#This Row],[Spalte2]])</f>
        <v>7.4</v>
      </c>
      <c r="C89" s="29">
        <f>ROW()-ROW(Prüfkriterien_7[[#Headers],[Spalte3]])</f>
        <v>4</v>
      </c>
      <c r="D89" s="29">
        <f>(Prüfkriterien_7[Spalte2]+70)/10</f>
        <v>7.4</v>
      </c>
      <c r="E89" s="168" t="s">
        <v>224</v>
      </c>
      <c r="F89" s="37" t="s">
        <v>229</v>
      </c>
      <c r="G89" s="37" t="s">
        <v>230</v>
      </c>
      <c r="H89" s="32"/>
      <c r="I89" s="32"/>
      <c r="J89" s="32"/>
      <c r="K89" s="32"/>
      <c r="L89" s="32"/>
      <c r="M89" s="41"/>
    </row>
    <row r="90" spans="2:13" ht="52.15" customHeight="1" x14ac:dyDescent="0.2">
      <c r="B90" s="24" t="str">
        <f>CONCATENATE("7.",Prüfkriterien_7[[#This Row],[Spalte2]])</f>
        <v>7.5</v>
      </c>
      <c r="C90" s="29">
        <f>ROW()-ROW(Prüfkriterien_7[[#Headers],[Spalte3]])</f>
        <v>5</v>
      </c>
      <c r="D90" s="29">
        <f>(Prüfkriterien_7[Spalte2]+70)/10</f>
        <v>7.5</v>
      </c>
      <c r="E90" s="168" t="s">
        <v>231</v>
      </c>
      <c r="F90" s="164" t="s">
        <v>365</v>
      </c>
      <c r="G90" s="164" t="s">
        <v>366</v>
      </c>
      <c r="H90" s="32"/>
      <c r="I90" s="32"/>
      <c r="J90" s="32"/>
      <c r="K90" s="32"/>
      <c r="L90" s="32"/>
      <c r="M90" s="41"/>
    </row>
    <row r="91" spans="2:13" ht="63.75" x14ac:dyDescent="0.2">
      <c r="B91" s="24" t="str">
        <f>CONCATENATE("7.",Prüfkriterien_7[[#This Row],[Spalte2]])</f>
        <v>7.6</v>
      </c>
      <c r="C91" s="29">
        <f>ROW()-ROW(Prüfkriterien_7[[#Headers],[Spalte3]])</f>
        <v>6</v>
      </c>
      <c r="D91" s="29">
        <f>(Prüfkriterien_7[Spalte2]+70)/10</f>
        <v>7.6</v>
      </c>
      <c r="E91" s="168" t="s">
        <v>231</v>
      </c>
      <c r="F91" s="37" t="s">
        <v>232</v>
      </c>
      <c r="G91" s="37" t="s">
        <v>233</v>
      </c>
      <c r="H91" s="32"/>
      <c r="I91" s="32"/>
      <c r="J91" s="32"/>
      <c r="K91" s="32"/>
      <c r="L91" s="32"/>
      <c r="M91" s="41"/>
    </row>
    <row r="92" spans="2:13" ht="63.75" x14ac:dyDescent="0.2">
      <c r="B92" s="24" t="str">
        <f>CONCATENATE("7.",Prüfkriterien_7[[#This Row],[Spalte2]])</f>
        <v>7.7</v>
      </c>
      <c r="C92" s="29">
        <f>ROW()-ROW(Prüfkriterien_7[[#Headers],[Spalte3]])</f>
        <v>7</v>
      </c>
      <c r="D92" s="29">
        <f>(Prüfkriterien_7[Spalte2]+70)/10</f>
        <v>7.7</v>
      </c>
      <c r="E92" s="168" t="s">
        <v>231</v>
      </c>
      <c r="F92" s="164" t="s">
        <v>234</v>
      </c>
      <c r="G92" s="164" t="s">
        <v>235</v>
      </c>
      <c r="H92" s="32"/>
      <c r="I92" s="32"/>
      <c r="J92" s="32"/>
      <c r="K92" s="32"/>
      <c r="L92" s="32"/>
      <c r="M92" s="41"/>
    </row>
    <row r="93" spans="2:13" ht="51" x14ac:dyDescent="0.2">
      <c r="B93" s="175" t="str">
        <f>CONCATENATE("7.",Prüfkriterien_7[[#This Row],[Spalte2]])</f>
        <v>7.8</v>
      </c>
      <c r="C93" s="158">
        <f>ROW()-ROW(Prüfkriterien_7[[#Headers],[Spalte3]])</f>
        <v>8</v>
      </c>
      <c r="D93" s="158">
        <f>(Prüfkriterien_7[Spalte2]+70)/10</f>
        <v>7.8</v>
      </c>
      <c r="E93" s="170" t="s">
        <v>329</v>
      </c>
      <c r="F93" s="162" t="s">
        <v>236</v>
      </c>
      <c r="G93" s="162" t="s">
        <v>323</v>
      </c>
      <c r="H93" s="69"/>
      <c r="I93" s="69"/>
      <c r="J93" s="69"/>
      <c r="K93" s="69"/>
      <c r="L93" s="69"/>
      <c r="M93" s="68"/>
    </row>
    <row r="94" spans="2:13" ht="52.15" customHeight="1" x14ac:dyDescent="0.2">
      <c r="B94" s="24" t="str">
        <f>CONCATENATE("7.",Prüfkriterien_7[[#This Row],[Spalte2]])</f>
        <v>7.9</v>
      </c>
      <c r="C94" s="29">
        <f>ROW()-ROW(Prüfkriterien_7[[#Headers],[Spalte3]])</f>
        <v>9</v>
      </c>
      <c r="D94" s="29">
        <f>(Prüfkriterien_7[Spalte2]+70)/10</f>
        <v>7.9</v>
      </c>
      <c r="E94" s="168" t="s">
        <v>231</v>
      </c>
      <c r="F94" s="164" t="s">
        <v>238</v>
      </c>
      <c r="G94" s="164" t="s">
        <v>239</v>
      </c>
      <c r="H94" s="32"/>
      <c r="I94" s="32"/>
      <c r="J94" s="32"/>
      <c r="K94" s="32"/>
      <c r="L94" s="32"/>
      <c r="M94" s="41"/>
    </row>
    <row r="95" spans="2:13" ht="52.15" customHeight="1" x14ac:dyDescent="0.2">
      <c r="B95" s="24" t="str">
        <f>CONCATENATE("7.",Prüfkriterien_7[[#This Row],[Spalte2]])</f>
        <v>7.10</v>
      </c>
      <c r="C95" s="29">
        <f>ROW()-ROW(Prüfkriterien_7[[#Headers],[Spalte3]])</f>
        <v>10</v>
      </c>
      <c r="D95" s="29">
        <f>(Prüfkriterien_7[Spalte2]+70)/10</f>
        <v>8</v>
      </c>
      <c r="E95" s="168" t="s">
        <v>231</v>
      </c>
      <c r="F95" s="37" t="s">
        <v>237</v>
      </c>
      <c r="G95" s="37" t="s">
        <v>240</v>
      </c>
      <c r="H95" s="32"/>
      <c r="I95" s="32"/>
      <c r="J95" s="32"/>
      <c r="K95" s="32"/>
      <c r="L95" s="32"/>
      <c r="M95" s="41"/>
    </row>
    <row r="96" spans="2:13" ht="52.15" customHeight="1" x14ac:dyDescent="0.2">
      <c r="B96" s="24" t="str">
        <f>CONCATENATE("7.",Prüfkriterien_7[[#This Row],[Spalte2]])</f>
        <v>7.11</v>
      </c>
      <c r="C96" s="29">
        <f>ROW()-ROW(Prüfkriterien_7[[#Headers],[Spalte3]])</f>
        <v>11</v>
      </c>
      <c r="D96" s="29">
        <f>(Prüfkriterien_7[Spalte2]+70)/10</f>
        <v>8.1</v>
      </c>
      <c r="E96" s="168" t="s">
        <v>231</v>
      </c>
      <c r="F96" s="37" t="s">
        <v>207</v>
      </c>
      <c r="G96" s="37" t="s">
        <v>241</v>
      </c>
      <c r="H96" s="32"/>
      <c r="I96" s="32"/>
      <c r="J96" s="32"/>
      <c r="K96" s="32"/>
      <c r="L96" s="32"/>
      <c r="M96" s="41"/>
    </row>
    <row r="97" spans="2:13" ht="51" x14ac:dyDescent="0.2">
      <c r="B97" s="24" t="str">
        <f>CONCATENATE("7.",Prüfkriterien_7[[#This Row],[Spalte2]])</f>
        <v>7.12</v>
      </c>
      <c r="C97" s="29">
        <f>ROW()-ROW(Prüfkriterien_7[[#Headers],[Spalte3]])</f>
        <v>12</v>
      </c>
      <c r="D97" s="29">
        <f>(Prüfkriterien_7[Spalte2]+70)/10</f>
        <v>8.1999999999999993</v>
      </c>
      <c r="E97" s="168" t="s">
        <v>231</v>
      </c>
      <c r="F97" s="37" t="s">
        <v>242</v>
      </c>
      <c r="G97" s="37" t="s">
        <v>243</v>
      </c>
      <c r="H97" s="32"/>
      <c r="I97" s="32"/>
      <c r="J97" s="32"/>
      <c r="K97" s="32"/>
      <c r="L97" s="32"/>
      <c r="M97" s="41"/>
    </row>
    <row r="98" spans="2:13" ht="89.25" x14ac:dyDescent="0.2">
      <c r="B98" s="24" t="str">
        <f>CONCATENATE("7.",Prüfkriterien_7[[#This Row],[Spalte2]])</f>
        <v>7.13</v>
      </c>
      <c r="C98" s="29">
        <f>ROW()-ROW(Prüfkriterien_7[[#Headers],[Spalte3]])</f>
        <v>13</v>
      </c>
      <c r="D98" s="29">
        <f>(Prüfkriterien_7[Spalte2]+70)/10</f>
        <v>8.3000000000000007</v>
      </c>
      <c r="E98" s="168" t="s">
        <v>329</v>
      </c>
      <c r="F98" s="37" t="s">
        <v>244</v>
      </c>
      <c r="G98" s="37" t="s">
        <v>324</v>
      </c>
      <c r="H98" s="32"/>
      <c r="I98" s="32"/>
      <c r="J98" s="32"/>
      <c r="K98" s="32"/>
      <c r="L98" s="32"/>
      <c r="M98" s="41"/>
    </row>
    <row r="99" spans="2:13" ht="70.5" customHeight="1" x14ac:dyDescent="0.2">
      <c r="B99" s="24" t="str">
        <f>CONCATENATE("7.",Prüfkriterien_7[[#This Row],[Spalte2]])</f>
        <v>7.14</v>
      </c>
      <c r="C99" s="29">
        <f>ROW()-ROW(Prüfkriterien_7[[#Headers],[Spalte3]])</f>
        <v>14</v>
      </c>
      <c r="D99" s="29">
        <f>(Prüfkriterien_7[Spalte2]+70)/10</f>
        <v>8.4</v>
      </c>
      <c r="E99" s="168" t="s">
        <v>329</v>
      </c>
      <c r="F99" s="37" t="s">
        <v>325</v>
      </c>
      <c r="G99" s="37" t="s">
        <v>245</v>
      </c>
      <c r="H99" s="32"/>
      <c r="I99" s="32"/>
      <c r="J99" s="32"/>
      <c r="K99" s="32"/>
      <c r="L99" s="32"/>
      <c r="M99" s="41"/>
    </row>
    <row r="100" spans="2:13" ht="208.5" customHeight="1" x14ac:dyDescent="0.2">
      <c r="B100" s="24" t="str">
        <f>CONCATENATE("7.",Prüfkriterien_7[[#This Row],[Spalte2]])</f>
        <v>7.15</v>
      </c>
      <c r="C100" s="29">
        <f>ROW()-ROW(Prüfkriterien_7[[#Headers],[Spalte3]])</f>
        <v>15</v>
      </c>
      <c r="D100" s="29">
        <f>(Prüfkriterien_7[Spalte2]+70)/10</f>
        <v>8.5</v>
      </c>
      <c r="E100" s="168" t="s">
        <v>329</v>
      </c>
      <c r="F100" s="176" t="s">
        <v>326</v>
      </c>
      <c r="G100" s="176" t="s">
        <v>327</v>
      </c>
      <c r="H100" s="32"/>
      <c r="I100" s="32"/>
      <c r="J100" s="32"/>
      <c r="K100" s="32"/>
      <c r="L100" s="32"/>
      <c r="M100" s="41"/>
    </row>
    <row r="101" spans="2:13" ht="52.15" customHeight="1" x14ac:dyDescent="0.2">
      <c r="B101" s="24" t="str">
        <f>CONCATENATE("7.",Prüfkriterien_7[[#This Row],[Spalte2]])</f>
        <v>7.16</v>
      </c>
      <c r="C101" s="29">
        <f>ROW()-ROW(Prüfkriterien_7[[#Headers],[Spalte3]])</f>
        <v>16</v>
      </c>
      <c r="D101" s="29">
        <f>(Prüfkriterien_7[Spalte2]+70)/10</f>
        <v>8.6</v>
      </c>
      <c r="E101" s="168" t="s">
        <v>329</v>
      </c>
      <c r="F101" s="176" t="s">
        <v>328</v>
      </c>
      <c r="G101" s="176" t="s">
        <v>330</v>
      </c>
      <c r="H101" s="32"/>
      <c r="I101" s="32"/>
      <c r="J101" s="32"/>
      <c r="K101" s="32"/>
      <c r="L101" s="32"/>
      <c r="M101" s="41"/>
    </row>
    <row r="102" spans="2:13" ht="52.15" customHeight="1" x14ac:dyDescent="0.2">
      <c r="B102" s="175" t="str">
        <f>CONCATENATE("7.",Prüfkriterien_7[[#This Row],[Spalte2]])</f>
        <v>7.17</v>
      </c>
      <c r="C102" s="158">
        <f>ROW()-ROW(Prüfkriterien_7[[#Headers],[Spalte3]])</f>
        <v>17</v>
      </c>
      <c r="D102" s="158">
        <f>(Prüfkriterien_7[Spalte2]+70)/10</f>
        <v>8.6999999999999993</v>
      </c>
      <c r="E102" s="170" t="s">
        <v>329</v>
      </c>
      <c r="F102" s="177" t="s">
        <v>331</v>
      </c>
      <c r="G102" s="177" t="s">
        <v>332</v>
      </c>
      <c r="H102" s="69"/>
      <c r="I102" s="69"/>
      <c r="J102" s="69"/>
      <c r="K102" s="69"/>
      <c r="L102" s="69"/>
      <c r="M102" s="68"/>
    </row>
    <row r="103" spans="2:13" ht="63.75" x14ac:dyDescent="0.2">
      <c r="B103" s="24" t="str">
        <f>CONCATENATE("7.",Prüfkriterien_7[[#This Row],[Spalte2]])</f>
        <v>7.18</v>
      </c>
      <c r="C103" s="29">
        <f>ROW()-ROW(Prüfkriterien_7[[#Headers],[Spalte3]])</f>
        <v>18</v>
      </c>
      <c r="D103" s="29">
        <f>(Prüfkriterien_7[Spalte2]+70)/10</f>
        <v>8.8000000000000007</v>
      </c>
      <c r="E103" s="168" t="s">
        <v>329</v>
      </c>
      <c r="F103" s="176" t="s">
        <v>333</v>
      </c>
      <c r="G103" s="37" t="s">
        <v>334</v>
      </c>
      <c r="H103" s="32"/>
      <c r="I103" s="144" t="s">
        <v>37</v>
      </c>
      <c r="J103" s="144" t="s">
        <v>37</v>
      </c>
      <c r="K103" s="32"/>
      <c r="L103" s="144" t="s">
        <v>37</v>
      </c>
      <c r="M103" s="41"/>
    </row>
    <row r="104" spans="2:13" ht="52.15" customHeight="1" x14ac:dyDescent="0.2">
      <c r="B104" s="24" t="str">
        <f>CONCATENATE("7.",Prüfkriterien_7[[#This Row],[Spalte2]])</f>
        <v>7.19</v>
      </c>
      <c r="C104" s="29">
        <f>ROW()-ROW(Prüfkriterien_7[[#Headers],[Spalte3]])</f>
        <v>19</v>
      </c>
      <c r="D104" s="29">
        <f>(Prüfkriterien_7[Spalte2]+70)/10</f>
        <v>8.9</v>
      </c>
      <c r="E104" s="168" t="s">
        <v>231</v>
      </c>
      <c r="F104" s="37" t="s">
        <v>246</v>
      </c>
      <c r="G104" s="37"/>
      <c r="H104" s="32"/>
      <c r="I104" s="32"/>
      <c r="J104" s="32"/>
      <c r="K104" s="32"/>
      <c r="L104" s="32"/>
      <c r="M104" s="41"/>
    </row>
    <row r="105" spans="2:13" ht="110.25" customHeight="1" x14ac:dyDescent="0.2">
      <c r="B105" s="24" t="str">
        <f>CONCATENATE("7.",Prüfkriterien_7[[#This Row],[Spalte2]])</f>
        <v>7.20</v>
      </c>
      <c r="C105" s="29">
        <f>ROW()-ROW(Prüfkriterien_7[[#Headers],[Spalte3]])</f>
        <v>20</v>
      </c>
      <c r="D105" s="29">
        <f>(Prüfkriterien_7[Spalte2]+70)/10</f>
        <v>9</v>
      </c>
      <c r="E105" s="168" t="s">
        <v>231</v>
      </c>
      <c r="F105" s="164" t="s">
        <v>247</v>
      </c>
      <c r="G105" s="164" t="s">
        <v>335</v>
      </c>
      <c r="H105" s="32"/>
      <c r="I105" s="144" t="s">
        <v>37</v>
      </c>
      <c r="J105" s="144" t="s">
        <v>37</v>
      </c>
      <c r="K105" s="32"/>
      <c r="L105" s="144" t="s">
        <v>37</v>
      </c>
      <c r="M105" s="41"/>
    </row>
    <row r="106" spans="2:13" ht="52.15" customHeight="1" x14ac:dyDescent="0.2">
      <c r="B106" s="24" t="str">
        <f>CONCATENATE("7.",Prüfkriterien_7[[#This Row],[Spalte2]])</f>
        <v>7.21</v>
      </c>
      <c r="C106" s="29">
        <f>ROW()-ROW(Prüfkriterien_7[[#Headers],[Spalte3]])</f>
        <v>21</v>
      </c>
      <c r="D106" s="29">
        <f>(Prüfkriterien_7[Spalte2]+70)/10</f>
        <v>9.1</v>
      </c>
      <c r="E106" s="168" t="s">
        <v>231</v>
      </c>
      <c r="F106" s="37" t="s">
        <v>248</v>
      </c>
      <c r="G106" s="154" t="s">
        <v>214</v>
      </c>
      <c r="H106" s="32"/>
      <c r="I106" s="144" t="s">
        <v>37</v>
      </c>
      <c r="J106" s="144" t="s">
        <v>37</v>
      </c>
      <c r="K106" s="32"/>
      <c r="L106" s="144" t="s">
        <v>37</v>
      </c>
      <c r="M106" s="41"/>
    </row>
    <row r="107" spans="2:13" ht="51" x14ac:dyDescent="0.2">
      <c r="B107" s="24" t="str">
        <f>CONCATENATE("7.",Prüfkriterien_7[[#This Row],[Spalte2]])</f>
        <v>7.22</v>
      </c>
      <c r="C107" s="29">
        <f>ROW()-ROW(Prüfkriterien_7[[#Headers],[Spalte3]])</f>
        <v>22</v>
      </c>
      <c r="D107" s="29">
        <f>(Prüfkriterien_7[Spalte2]+70)/10</f>
        <v>9.1999999999999993</v>
      </c>
      <c r="E107" s="168" t="s">
        <v>231</v>
      </c>
      <c r="F107" s="37" t="s">
        <v>249</v>
      </c>
      <c r="G107" s="37" t="s">
        <v>250</v>
      </c>
      <c r="H107" s="32"/>
      <c r="I107" s="32"/>
      <c r="J107" s="32"/>
      <c r="K107" s="32"/>
      <c r="L107" s="32"/>
      <c r="M107" s="41"/>
    </row>
    <row r="108" spans="2:13" ht="76.5" x14ac:dyDescent="0.2">
      <c r="B108" s="24" t="str">
        <f>CONCATENATE("7.",Prüfkriterien_7[[#This Row],[Spalte2]])</f>
        <v>7.23</v>
      </c>
      <c r="C108" s="29">
        <f>ROW()-ROW(Prüfkriterien_7[[#Headers],[Spalte3]])</f>
        <v>23</v>
      </c>
      <c r="D108" s="29">
        <f>(Prüfkriterien_7[Spalte2]+70)/10</f>
        <v>9.3000000000000007</v>
      </c>
      <c r="E108" s="168" t="s">
        <v>231</v>
      </c>
      <c r="F108" s="37" t="s">
        <v>251</v>
      </c>
      <c r="G108" s="37" t="s">
        <v>252</v>
      </c>
      <c r="H108" s="32"/>
      <c r="I108" s="32"/>
      <c r="J108" s="32"/>
      <c r="K108" s="32"/>
      <c r="L108" s="32"/>
      <c r="M108" s="41"/>
    </row>
    <row r="109" spans="2:13" ht="152.25" customHeight="1" x14ac:dyDescent="0.2">
      <c r="B109" s="169" t="str">
        <f>CONCATENATE("7.",Prüfkriterien_7[[#This Row],[Spalte2]])</f>
        <v>7.24</v>
      </c>
      <c r="C109" s="173">
        <f>ROW()-ROW(Prüfkriterien_7[[#Headers],[Spalte3]])</f>
        <v>24</v>
      </c>
      <c r="D109" s="173">
        <f>(Prüfkriterien_7[Spalte2]+70)/10</f>
        <v>9.4</v>
      </c>
      <c r="E109" s="170" t="s">
        <v>231</v>
      </c>
      <c r="F109" s="171" t="s">
        <v>253</v>
      </c>
      <c r="G109" s="171" t="s">
        <v>254</v>
      </c>
      <c r="H109" s="69"/>
      <c r="I109" s="69"/>
      <c r="J109" s="69"/>
      <c r="K109" s="69"/>
      <c r="L109" s="69"/>
      <c r="M109" s="73"/>
    </row>
    <row r="110" spans="2:13" x14ac:dyDescent="0.2">
      <c r="B110" s="104" t="s">
        <v>255</v>
      </c>
      <c r="C110" s="105"/>
      <c r="D110" s="105"/>
      <c r="E110" s="105"/>
      <c r="F110" s="105"/>
      <c r="G110" s="105"/>
      <c r="H110" s="105"/>
      <c r="I110" s="105"/>
      <c r="J110" s="105"/>
      <c r="K110" s="105"/>
      <c r="L110" s="105"/>
      <c r="M110" s="106"/>
    </row>
    <row r="111" spans="2:13" hidden="1" x14ac:dyDescent="0.2">
      <c r="B111" s="38" t="s">
        <v>40</v>
      </c>
      <c r="C111" s="39" t="s">
        <v>41</v>
      </c>
      <c r="D111" s="39" t="s">
        <v>42</v>
      </c>
      <c r="E111" s="25" t="s">
        <v>43</v>
      </c>
      <c r="F111" s="26" t="s">
        <v>44</v>
      </c>
      <c r="G111" s="26" t="s">
        <v>47</v>
      </c>
      <c r="H111" s="27" t="s">
        <v>48</v>
      </c>
      <c r="I111" s="27" t="s">
        <v>49</v>
      </c>
      <c r="J111" s="27" t="s">
        <v>50</v>
      </c>
      <c r="K111" s="27" t="s">
        <v>51</v>
      </c>
      <c r="L111" s="27" t="s">
        <v>52</v>
      </c>
      <c r="M111" s="28" t="s">
        <v>53</v>
      </c>
    </row>
    <row r="112" spans="2:13" ht="153" x14ac:dyDescent="0.2">
      <c r="B112" s="24" t="str">
        <f>CONCATENATE("8.",Prüfkriterien_8[[#This Row],[Spalte2]])</f>
        <v>8.1</v>
      </c>
      <c r="C112" s="29">
        <f>ROW()-ROW(Prüfkriterien_8[[#Headers],[Spalte3]])</f>
        <v>1</v>
      </c>
      <c r="D112" s="29">
        <f>(Prüfkriterien_8[Spalte2]+80)/10</f>
        <v>8.1</v>
      </c>
      <c r="E112" s="168" t="s">
        <v>258</v>
      </c>
      <c r="F112" s="37" t="s">
        <v>256</v>
      </c>
      <c r="G112" s="37" t="s">
        <v>257</v>
      </c>
      <c r="H112" s="32"/>
      <c r="I112" s="32"/>
      <c r="J112" s="32"/>
      <c r="K112" s="32"/>
      <c r="L112" s="32"/>
      <c r="M112" s="41"/>
    </row>
    <row r="113" spans="2:13" ht="52.15" customHeight="1" x14ac:dyDescent="0.2">
      <c r="B113" s="172" t="str">
        <f>CONCATENATE("8.",Prüfkriterien_8[[#This Row],[Spalte2]])</f>
        <v>8.2</v>
      </c>
      <c r="C113" s="174">
        <f>ROW()-ROW(Prüfkriterien_8[[#Headers],[Spalte3]])</f>
        <v>2</v>
      </c>
      <c r="D113" s="174">
        <f>(Prüfkriterien_8[Spalte2]+80)/10</f>
        <v>8.1999999999999993</v>
      </c>
      <c r="E113" s="168" t="s">
        <v>258</v>
      </c>
      <c r="F113" s="164" t="s">
        <v>259</v>
      </c>
      <c r="G113" s="164" t="s">
        <v>260</v>
      </c>
      <c r="H113" s="32"/>
      <c r="I113" s="144" t="s">
        <v>37</v>
      </c>
      <c r="J113" s="144" t="s">
        <v>37</v>
      </c>
      <c r="K113" s="32"/>
      <c r="L113" s="144" t="s">
        <v>37</v>
      </c>
      <c r="M113" s="72"/>
    </row>
    <row r="114" spans="2:13" ht="63.75" x14ac:dyDescent="0.2">
      <c r="B114" s="24" t="str">
        <f>CONCATENATE("8.",Prüfkriterien_8[[#This Row],[Spalte2]])</f>
        <v>8.3</v>
      </c>
      <c r="C114" s="29">
        <f>ROW()-ROW(Prüfkriterien_8[[#Headers],[Spalte3]])</f>
        <v>3</v>
      </c>
      <c r="D114" s="29">
        <f>(Prüfkriterien_8[Spalte2]+80)/10</f>
        <v>8.3000000000000007</v>
      </c>
      <c r="E114" s="168" t="s">
        <v>258</v>
      </c>
      <c r="F114" s="164" t="s">
        <v>261</v>
      </c>
      <c r="G114" s="164" t="s">
        <v>262</v>
      </c>
      <c r="H114" s="32"/>
      <c r="I114" s="144" t="s">
        <v>37</v>
      </c>
      <c r="J114" s="144" t="s">
        <v>37</v>
      </c>
      <c r="K114" s="32"/>
      <c r="L114" s="144" t="s">
        <v>37</v>
      </c>
      <c r="M114" s="41"/>
    </row>
    <row r="115" spans="2:13" ht="63.75" x14ac:dyDescent="0.2">
      <c r="B115" s="24" t="str">
        <f>CONCATENATE("8.",Prüfkriterien_8[[#This Row],[Spalte2]])</f>
        <v>8.4</v>
      </c>
      <c r="C115" s="29">
        <f>ROW()-ROW(Prüfkriterien_8[[#Headers],[Spalte3]])</f>
        <v>4</v>
      </c>
      <c r="D115" s="29">
        <f>(Prüfkriterien_8[Spalte2]+80)/10</f>
        <v>8.4</v>
      </c>
      <c r="E115" s="168" t="s">
        <v>258</v>
      </c>
      <c r="F115" s="164" t="s">
        <v>263</v>
      </c>
      <c r="G115" s="164" t="s">
        <v>262</v>
      </c>
      <c r="H115" s="32"/>
      <c r="I115" s="144" t="s">
        <v>37</v>
      </c>
      <c r="J115" s="144" t="s">
        <v>37</v>
      </c>
      <c r="K115" s="32"/>
      <c r="L115" s="144" t="s">
        <v>37</v>
      </c>
      <c r="M115" s="41"/>
    </row>
    <row r="116" spans="2:13" ht="63.75" x14ac:dyDescent="0.2">
      <c r="B116" s="24" t="str">
        <f>CONCATENATE("8.",Prüfkriterien_8[[#This Row],[Spalte2]])</f>
        <v>8.5</v>
      </c>
      <c r="C116" s="29">
        <f>ROW()-ROW(Prüfkriterien_8[[#Headers],[Spalte3]])</f>
        <v>5</v>
      </c>
      <c r="D116" s="29">
        <f>(Prüfkriterien_8[Spalte2]+80)/10</f>
        <v>8.5</v>
      </c>
      <c r="E116" s="168" t="s">
        <v>258</v>
      </c>
      <c r="F116" s="37" t="s">
        <v>264</v>
      </c>
      <c r="G116" s="37" t="s">
        <v>265</v>
      </c>
      <c r="H116" s="32"/>
      <c r="I116" s="32"/>
      <c r="J116" s="32"/>
      <c r="K116" s="32"/>
      <c r="L116" s="32"/>
      <c r="M116" s="41"/>
    </row>
    <row r="117" spans="2:13" ht="76.5" x14ac:dyDescent="0.2">
      <c r="B117" s="24" t="str">
        <f>CONCATENATE("8.",Prüfkriterien_8[[#This Row],[Spalte2]])</f>
        <v>8.6</v>
      </c>
      <c r="C117" s="29">
        <f>ROW()-ROW(Prüfkriterien_8[[#Headers],[Spalte3]])</f>
        <v>6</v>
      </c>
      <c r="D117" s="29">
        <f>(Prüfkriterien_8[Spalte2]+80)/10</f>
        <v>8.6</v>
      </c>
      <c r="E117" s="168" t="s">
        <v>258</v>
      </c>
      <c r="F117" s="164" t="s">
        <v>266</v>
      </c>
      <c r="G117" s="164" t="s">
        <v>267</v>
      </c>
      <c r="H117" s="32"/>
      <c r="I117" s="144" t="s">
        <v>37</v>
      </c>
      <c r="J117" s="144" t="s">
        <v>37</v>
      </c>
      <c r="K117" s="32"/>
      <c r="L117" s="144" t="s">
        <v>37</v>
      </c>
      <c r="M117" s="41"/>
    </row>
    <row r="118" spans="2:13" ht="86.25" customHeight="1" x14ac:dyDescent="0.2">
      <c r="B118" s="24" t="str">
        <f>CONCATENATE("8.",Prüfkriterien_8[[#This Row],[Spalte2]])</f>
        <v>8.7</v>
      </c>
      <c r="C118" s="29">
        <f>ROW()-ROW(Prüfkriterien_8[[#Headers],[Spalte3]])</f>
        <v>7</v>
      </c>
      <c r="D118" s="29">
        <f>(Prüfkriterien_8[Spalte2]+80)/10</f>
        <v>8.6999999999999993</v>
      </c>
      <c r="E118" s="168" t="s">
        <v>338</v>
      </c>
      <c r="F118" s="37" t="s">
        <v>336</v>
      </c>
      <c r="G118" s="37" t="s">
        <v>337</v>
      </c>
      <c r="H118" s="32"/>
      <c r="I118" s="32"/>
      <c r="J118" s="32"/>
      <c r="K118" s="32"/>
      <c r="L118" s="32"/>
      <c r="M118" s="41"/>
    </row>
    <row r="119" spans="2:13" ht="52.15" customHeight="1" x14ac:dyDescent="0.2">
      <c r="B119" s="175" t="str">
        <f>CONCATENATE("8.",Prüfkriterien_8[[#This Row],[Spalte2]])</f>
        <v>8.8</v>
      </c>
      <c r="C119" s="158">
        <f>ROW()-ROW(Prüfkriterien_8[[#Headers],[Spalte3]])</f>
        <v>8</v>
      </c>
      <c r="D119" s="158">
        <f>(Prüfkriterien_8[Spalte2]+80)/10</f>
        <v>8.8000000000000007</v>
      </c>
      <c r="E119" s="170" t="s">
        <v>338</v>
      </c>
      <c r="F119" s="171" t="s">
        <v>339</v>
      </c>
      <c r="G119" s="171" t="s">
        <v>340</v>
      </c>
      <c r="H119" s="69"/>
      <c r="I119" s="167" t="s">
        <v>37</v>
      </c>
      <c r="J119" s="167" t="s">
        <v>37</v>
      </c>
      <c r="K119" s="69"/>
      <c r="L119" s="167" t="s">
        <v>37</v>
      </c>
      <c r="M119" s="68"/>
    </row>
    <row r="120" spans="2:13" ht="52.15" customHeight="1" x14ac:dyDescent="0.2">
      <c r="B120" s="24" t="str">
        <f>CONCATENATE("8.",Prüfkriterien_8[[#This Row],[Spalte2]])</f>
        <v>8.9</v>
      </c>
      <c r="C120" s="29">
        <f>ROW()-ROW(Prüfkriterien_8[[#Headers],[Spalte3]])</f>
        <v>9</v>
      </c>
      <c r="D120" s="29">
        <f>(Prüfkriterien_8[Spalte2]+80)/10</f>
        <v>8.9</v>
      </c>
      <c r="E120" s="168" t="s">
        <v>338</v>
      </c>
      <c r="F120" s="176" t="s">
        <v>341</v>
      </c>
      <c r="G120" s="176" t="s">
        <v>342</v>
      </c>
      <c r="H120" s="32"/>
      <c r="I120" s="32"/>
      <c r="J120" s="32"/>
      <c r="K120" s="32"/>
      <c r="L120" s="32"/>
      <c r="M120" s="41"/>
    </row>
    <row r="121" spans="2:13" ht="51" x14ac:dyDescent="0.2">
      <c r="B121" s="24" t="str">
        <f>CONCATENATE("8.",Prüfkriterien_8[[#This Row],[Spalte2]])</f>
        <v>8.10</v>
      </c>
      <c r="C121" s="29">
        <f>ROW()-ROW(Prüfkriterien_8[[#Headers],[Spalte3]])</f>
        <v>10</v>
      </c>
      <c r="D121" s="29">
        <f>(Prüfkriterien_8[Spalte2]+80)/10</f>
        <v>9</v>
      </c>
      <c r="E121" s="168" t="s">
        <v>338</v>
      </c>
      <c r="F121" s="164" t="s">
        <v>343</v>
      </c>
      <c r="G121" s="164" t="s">
        <v>344</v>
      </c>
      <c r="H121" s="32"/>
      <c r="I121" s="144" t="s">
        <v>37</v>
      </c>
      <c r="J121" s="144" t="s">
        <v>37</v>
      </c>
      <c r="K121" s="32"/>
      <c r="L121" s="144" t="s">
        <v>37</v>
      </c>
      <c r="M121" s="41"/>
    </row>
    <row r="122" spans="2:13" ht="51" x14ac:dyDescent="0.2">
      <c r="B122" s="24" t="str">
        <f>CONCATENATE("8.",Prüfkriterien_8[[#This Row],[Spalte2]])</f>
        <v>8.11</v>
      </c>
      <c r="C122" s="29">
        <f>ROW()-ROW(Prüfkriterien_8[[#Headers],[Spalte3]])</f>
        <v>11</v>
      </c>
      <c r="D122" s="29">
        <f>(Prüfkriterien_8[Spalte2]+80)/10</f>
        <v>9.1</v>
      </c>
      <c r="E122" s="168" t="s">
        <v>338</v>
      </c>
      <c r="F122" s="164" t="s">
        <v>269</v>
      </c>
      <c r="G122" s="164" t="s">
        <v>345</v>
      </c>
      <c r="H122" s="32"/>
      <c r="I122" s="144" t="s">
        <v>37</v>
      </c>
      <c r="J122" s="144" t="s">
        <v>37</v>
      </c>
      <c r="K122" s="32"/>
      <c r="L122" s="144" t="s">
        <v>37</v>
      </c>
      <c r="M122" s="41"/>
    </row>
    <row r="123" spans="2:13" ht="142.5" customHeight="1" x14ac:dyDescent="0.2">
      <c r="B123" s="24" t="str">
        <f>CONCATENATE("8.",Prüfkriterien_8[[#This Row],[Spalte2]])</f>
        <v>8.12</v>
      </c>
      <c r="C123" s="29">
        <f>ROW()-ROW(Prüfkriterien_8[[#Headers],[Spalte3]])</f>
        <v>12</v>
      </c>
      <c r="D123" s="29">
        <f>(Prüfkriterien_8[Spalte2]+80)/10</f>
        <v>9.1999999999999993</v>
      </c>
      <c r="E123" s="168" t="s">
        <v>338</v>
      </c>
      <c r="F123" s="176" t="s">
        <v>346</v>
      </c>
      <c r="G123" s="176" t="s">
        <v>271</v>
      </c>
      <c r="H123" s="32"/>
      <c r="I123" s="144" t="s">
        <v>37</v>
      </c>
      <c r="J123" s="144" t="s">
        <v>37</v>
      </c>
      <c r="K123" s="32"/>
      <c r="L123" s="144" t="s">
        <v>37</v>
      </c>
      <c r="M123" s="41"/>
    </row>
    <row r="124" spans="2:13" ht="89.25" x14ac:dyDescent="0.2">
      <c r="B124" s="24" t="str">
        <f>CONCATENATE("8.",Prüfkriterien_8[[#This Row],[Spalte2]])</f>
        <v>8.13</v>
      </c>
      <c r="C124" s="29">
        <f>ROW()-ROW(Prüfkriterien_8[[#Headers],[Spalte3]])</f>
        <v>13</v>
      </c>
      <c r="D124" s="29">
        <f>(Prüfkriterien_8[Spalte2]+80)/10</f>
        <v>9.3000000000000007</v>
      </c>
      <c r="E124" s="168" t="s">
        <v>347</v>
      </c>
      <c r="F124" s="37" t="s">
        <v>272</v>
      </c>
      <c r="G124" s="37" t="s">
        <v>273</v>
      </c>
      <c r="H124" s="32"/>
      <c r="I124" s="144" t="s">
        <v>37</v>
      </c>
      <c r="J124" s="144" t="s">
        <v>37</v>
      </c>
      <c r="K124" s="32"/>
      <c r="L124" s="144" t="s">
        <v>37</v>
      </c>
      <c r="M124" s="41"/>
    </row>
    <row r="125" spans="2:13" ht="102" x14ac:dyDescent="0.2">
      <c r="B125" s="24" t="str">
        <f>CONCATENATE("8.",Prüfkriterien_8[[#This Row],[Spalte2]])</f>
        <v>8.14</v>
      </c>
      <c r="C125" s="29">
        <f>ROW()-ROW(Prüfkriterien_8[[#Headers],[Spalte3]])</f>
        <v>14</v>
      </c>
      <c r="D125" s="29">
        <f>(Prüfkriterien_8[Spalte2]+80)/10</f>
        <v>9.4</v>
      </c>
      <c r="E125" s="168" t="s">
        <v>270</v>
      </c>
      <c r="F125" s="37" t="s">
        <v>274</v>
      </c>
      <c r="G125" s="37" t="s">
        <v>361</v>
      </c>
      <c r="H125" s="32"/>
      <c r="I125" s="32"/>
      <c r="J125" s="32"/>
      <c r="K125" s="32"/>
      <c r="L125" s="32"/>
      <c r="M125" s="41"/>
    </row>
    <row r="126" spans="2:13" ht="111" customHeight="1" x14ac:dyDescent="0.2">
      <c r="B126" s="175" t="str">
        <f>CONCATENATE("8.",Prüfkriterien_8[[#This Row],[Spalte2]])</f>
        <v>8.15</v>
      </c>
      <c r="C126" s="158">
        <f>ROW()-ROW(Prüfkriterien_8[[#Headers],[Spalte3]])</f>
        <v>15</v>
      </c>
      <c r="D126" s="158">
        <f>(Prüfkriterien_8[Spalte2]+80)/10</f>
        <v>9.5</v>
      </c>
      <c r="E126" s="170" t="s">
        <v>268</v>
      </c>
      <c r="F126" s="171" t="s">
        <v>275</v>
      </c>
      <c r="G126" s="171" t="s">
        <v>276</v>
      </c>
      <c r="H126" s="69"/>
      <c r="I126" s="69"/>
      <c r="J126" s="69"/>
      <c r="K126" s="69"/>
      <c r="L126" s="69"/>
      <c r="M126" s="75"/>
    </row>
    <row r="127" spans="2:13" x14ac:dyDescent="0.2">
      <c r="B127" s="104" t="s">
        <v>277</v>
      </c>
      <c r="C127" s="105"/>
      <c r="D127" s="105"/>
      <c r="E127" s="105"/>
      <c r="F127" s="105"/>
      <c r="G127" s="105"/>
      <c r="H127" s="105"/>
      <c r="I127" s="105"/>
      <c r="J127" s="105"/>
      <c r="K127" s="105"/>
      <c r="L127" s="105"/>
      <c r="M127" s="106"/>
    </row>
    <row r="128" spans="2:13" hidden="1" x14ac:dyDescent="0.2">
      <c r="B128" s="38" t="s">
        <v>40</v>
      </c>
      <c r="C128" s="39" t="s">
        <v>41</v>
      </c>
      <c r="D128" s="39" t="s">
        <v>42</v>
      </c>
      <c r="E128" s="25" t="s">
        <v>43</v>
      </c>
      <c r="F128" s="26" t="s">
        <v>44</v>
      </c>
      <c r="G128" s="26" t="s">
        <v>47</v>
      </c>
      <c r="H128" s="27" t="s">
        <v>48</v>
      </c>
      <c r="I128" s="27" t="s">
        <v>49</v>
      </c>
      <c r="J128" s="27" t="s">
        <v>50</v>
      </c>
      <c r="K128" s="27" t="s">
        <v>51</v>
      </c>
      <c r="L128" s="27" t="s">
        <v>52</v>
      </c>
      <c r="M128" s="28" t="s">
        <v>53</v>
      </c>
    </row>
    <row r="129" spans="2:13" ht="102" x14ac:dyDescent="0.2">
      <c r="B129" s="24" t="str">
        <f>CONCATENATE("9.",Prüfkriterien_9[[#This Row],[Spalte2]])</f>
        <v>9.1</v>
      </c>
      <c r="C129" s="29">
        <f>ROW()-ROW(Prüfkriterien_9[[#Headers],[Spalte3]])</f>
        <v>1</v>
      </c>
      <c r="D129" s="29">
        <f>(Prüfkriterien_9[Spalte2]+90)/10</f>
        <v>9.1</v>
      </c>
      <c r="E129" s="168" t="s">
        <v>348</v>
      </c>
      <c r="F129" s="37" t="s">
        <v>349</v>
      </c>
      <c r="G129" s="37" t="s">
        <v>350</v>
      </c>
      <c r="H129" s="32"/>
      <c r="I129" s="32"/>
      <c r="J129" s="32"/>
      <c r="K129" s="32"/>
      <c r="L129" s="32"/>
      <c r="M129" s="41"/>
    </row>
    <row r="130" spans="2:13" ht="51" x14ac:dyDescent="0.2">
      <c r="B130" s="24" t="str">
        <f>CONCATENATE("9.",Prüfkriterien_9[[#This Row],[Spalte2]])</f>
        <v>9.2</v>
      </c>
      <c r="C130" s="29">
        <f>ROW()-ROW(Prüfkriterien_9[[#Headers],[Spalte3]])</f>
        <v>2</v>
      </c>
      <c r="D130" s="29">
        <f>(Prüfkriterien_9[Spalte2]+90)/10</f>
        <v>9.1999999999999993</v>
      </c>
      <c r="E130" s="168" t="s">
        <v>279</v>
      </c>
      <c r="F130" s="37" t="s">
        <v>351</v>
      </c>
      <c r="G130" s="37" t="s">
        <v>278</v>
      </c>
      <c r="H130" s="32"/>
      <c r="I130" s="144" t="s">
        <v>37</v>
      </c>
      <c r="J130" s="144" t="s">
        <v>37</v>
      </c>
      <c r="K130" s="32"/>
      <c r="L130" s="144" t="s">
        <v>37</v>
      </c>
      <c r="M130" s="41"/>
    </row>
    <row r="131" spans="2:13" ht="51" x14ac:dyDescent="0.2">
      <c r="B131" s="24" t="str">
        <f>CONCATENATE("9.",Prüfkriterien_9[[#This Row],[Spalte2]])</f>
        <v>9.3</v>
      </c>
      <c r="C131" s="29">
        <f>ROW()-ROW(Prüfkriterien_9[[#Headers],[Spalte3]])</f>
        <v>3</v>
      </c>
      <c r="D131" s="29">
        <f>(Prüfkriterien_9[Spalte2]+90)/10</f>
        <v>9.3000000000000007</v>
      </c>
      <c r="E131" s="168" t="s">
        <v>353</v>
      </c>
      <c r="F131" s="37" t="s">
        <v>352</v>
      </c>
      <c r="G131" s="176" t="s">
        <v>354</v>
      </c>
      <c r="H131" s="32"/>
      <c r="I131" s="32"/>
      <c r="J131" s="32"/>
      <c r="K131" s="32"/>
      <c r="L131" s="32"/>
      <c r="M131" s="41"/>
    </row>
    <row r="132" spans="2:13" ht="51" x14ac:dyDescent="0.2">
      <c r="B132" s="24" t="str">
        <f>CONCATENATE("9.",Prüfkriterien_9[[#This Row],[Spalte2]])</f>
        <v>9.4</v>
      </c>
      <c r="C132" s="29">
        <f>ROW()-ROW(Prüfkriterien_9[[#Headers],[Spalte3]])</f>
        <v>4</v>
      </c>
      <c r="D132" s="29">
        <f>(Prüfkriterien_9[Spalte2]+90)/10</f>
        <v>9.4</v>
      </c>
      <c r="E132" s="168" t="s">
        <v>353</v>
      </c>
      <c r="F132" s="164" t="s">
        <v>356</v>
      </c>
      <c r="G132" s="164" t="s">
        <v>355</v>
      </c>
      <c r="H132" s="32"/>
      <c r="I132" s="144" t="s">
        <v>37</v>
      </c>
      <c r="J132" s="144" t="s">
        <v>37</v>
      </c>
      <c r="K132" s="32"/>
      <c r="L132" s="144" t="s">
        <v>37</v>
      </c>
      <c r="M132" s="41"/>
    </row>
    <row r="133" spans="2:13" ht="52.15" customHeight="1" x14ac:dyDescent="0.2">
      <c r="B133" s="24" t="str">
        <f>CONCATENATE("9.",Prüfkriterien_9[[#This Row],[Spalte2]])</f>
        <v>9.5</v>
      </c>
      <c r="C133" s="29">
        <f>ROW()-ROW(Prüfkriterien_9[[#Headers],[Spalte3]])</f>
        <v>5</v>
      </c>
      <c r="D133" s="29">
        <f>(Prüfkriterien_9[Spalte2]+90)/10</f>
        <v>9.5</v>
      </c>
      <c r="E133" s="168" t="s">
        <v>353</v>
      </c>
      <c r="F133" s="37" t="s">
        <v>280</v>
      </c>
      <c r="G133" s="176" t="s">
        <v>357</v>
      </c>
      <c r="H133" s="32"/>
      <c r="I133" s="32"/>
      <c r="J133" s="32"/>
      <c r="K133" s="32"/>
      <c r="L133" s="32"/>
      <c r="M133" s="41"/>
    </row>
    <row r="134" spans="2:13" ht="51" x14ac:dyDescent="0.2">
      <c r="B134" s="24" t="str">
        <f>CONCATENATE("9.",Prüfkriterien_9[[#This Row],[Spalte2]])</f>
        <v>9.6</v>
      </c>
      <c r="C134" s="29">
        <f>ROW()-ROW(Prüfkriterien_9[[#Headers],[Spalte3]])</f>
        <v>6</v>
      </c>
      <c r="D134" s="29">
        <f>(Prüfkriterien_9[Spalte2]+90)/10</f>
        <v>9.6</v>
      </c>
      <c r="E134" s="168" t="s">
        <v>283</v>
      </c>
      <c r="F134" s="37" t="s">
        <v>281</v>
      </c>
      <c r="G134" s="37" t="s">
        <v>282</v>
      </c>
      <c r="H134" s="32"/>
      <c r="I134" s="144" t="s">
        <v>37</v>
      </c>
      <c r="J134" s="144" t="s">
        <v>37</v>
      </c>
      <c r="K134" s="32"/>
      <c r="L134" s="144" t="s">
        <v>37</v>
      </c>
      <c r="M134" s="41"/>
    </row>
    <row r="135" spans="2:13" ht="51" x14ac:dyDescent="0.2">
      <c r="B135" s="24" t="str">
        <f>CONCATENATE("9.",Prüfkriterien_9[[#This Row],[Spalte2]])</f>
        <v>9.7</v>
      </c>
      <c r="C135" s="29">
        <f>ROW()-ROW(Prüfkriterien_9[[#Headers],[Spalte3]])</f>
        <v>7</v>
      </c>
      <c r="D135" s="29">
        <f>(Prüfkriterien_9[Spalte2]+90)/10</f>
        <v>9.6999999999999993</v>
      </c>
      <c r="E135" s="168" t="s">
        <v>283</v>
      </c>
      <c r="F135" s="37" t="s">
        <v>284</v>
      </c>
      <c r="G135" s="37" t="s">
        <v>345</v>
      </c>
      <c r="H135" s="32"/>
      <c r="I135" s="144" t="s">
        <v>37</v>
      </c>
      <c r="J135" s="144" t="s">
        <v>37</v>
      </c>
      <c r="K135" s="32"/>
      <c r="L135" s="144" t="s">
        <v>37</v>
      </c>
      <c r="M135" s="41"/>
    </row>
    <row r="136" spans="2:13" ht="52.15" customHeight="1" x14ac:dyDescent="0.2">
      <c r="B136" s="24" t="str">
        <f>CONCATENATE("9.",Prüfkriterien_9[[#This Row],[Spalte2]])</f>
        <v>9.8</v>
      </c>
      <c r="C136" s="29">
        <f>ROW()-ROW(Prüfkriterien_9[[#Headers],[Spalte3]])</f>
        <v>8</v>
      </c>
      <c r="D136" s="29">
        <f>(Prüfkriterien_9[Spalte2]+90)/10</f>
        <v>9.8000000000000007</v>
      </c>
      <c r="E136" s="168" t="s">
        <v>283</v>
      </c>
      <c r="F136" s="37" t="s">
        <v>285</v>
      </c>
      <c r="G136" s="37" t="s">
        <v>286</v>
      </c>
      <c r="H136" s="32"/>
      <c r="I136" s="144" t="s">
        <v>37</v>
      </c>
      <c r="J136" s="144" t="s">
        <v>37</v>
      </c>
      <c r="K136" s="32"/>
      <c r="L136" s="144" t="s">
        <v>37</v>
      </c>
      <c r="M136" s="41"/>
    </row>
    <row r="137" spans="2:13" ht="63.75" x14ac:dyDescent="0.2">
      <c r="B137" s="175" t="str">
        <f>CONCATENATE("9.",Prüfkriterien_9[[#This Row],[Spalte2]])</f>
        <v>9.9</v>
      </c>
      <c r="C137" s="158">
        <f>ROW()-ROW(Prüfkriterien_9[[#Headers],[Spalte3]])</f>
        <v>9</v>
      </c>
      <c r="D137" s="158">
        <f>(Prüfkriterien_9[Spalte2]+90)/10</f>
        <v>9.9</v>
      </c>
      <c r="E137" s="170" t="s">
        <v>283</v>
      </c>
      <c r="F137" s="162" t="s">
        <v>287</v>
      </c>
      <c r="G137" s="162" t="s">
        <v>288</v>
      </c>
      <c r="H137" s="69"/>
      <c r="I137" s="167" t="s">
        <v>37</v>
      </c>
      <c r="J137" s="167" t="s">
        <v>37</v>
      </c>
      <c r="K137" s="69"/>
      <c r="L137" s="167" t="s">
        <v>37</v>
      </c>
      <c r="M137" s="68"/>
    </row>
    <row r="138" spans="2:13" ht="140.25" customHeight="1" x14ac:dyDescent="0.2">
      <c r="B138" s="24" t="str">
        <f>CONCATENATE("9.",Prüfkriterien_9[[#This Row],[Spalte2]])</f>
        <v>9.10</v>
      </c>
      <c r="C138" s="29">
        <f>ROW()-ROW(Prüfkriterien_9[[#Headers],[Spalte3]])</f>
        <v>10</v>
      </c>
      <c r="D138" s="29">
        <f>(Prüfkriterien_9[Spalte2]+90)/10</f>
        <v>10</v>
      </c>
      <c r="E138" s="168" t="s">
        <v>283</v>
      </c>
      <c r="F138" s="37" t="s">
        <v>289</v>
      </c>
      <c r="G138" s="37" t="s">
        <v>290</v>
      </c>
      <c r="H138" s="32"/>
      <c r="I138" s="144" t="s">
        <v>37</v>
      </c>
      <c r="J138" s="144" t="s">
        <v>37</v>
      </c>
      <c r="K138" s="32"/>
      <c r="L138" s="144" t="s">
        <v>37</v>
      </c>
      <c r="M138" s="41"/>
    </row>
    <row r="139" spans="2:13" ht="63.75" x14ac:dyDescent="0.2">
      <c r="B139" s="24" t="str">
        <f>CONCATENATE("9.",Prüfkriterien_9[[#This Row],[Spalte2]])</f>
        <v>9.11</v>
      </c>
      <c r="C139" s="29">
        <f>ROW()-ROW(Prüfkriterien_9[[#Headers],[Spalte3]])</f>
        <v>11</v>
      </c>
      <c r="D139" s="29">
        <f>(Prüfkriterien_9[Spalte2]+90)/10</f>
        <v>10.1</v>
      </c>
      <c r="E139" s="168" t="s">
        <v>283</v>
      </c>
      <c r="F139" s="164" t="s">
        <v>291</v>
      </c>
      <c r="G139" s="164" t="s">
        <v>292</v>
      </c>
      <c r="H139" s="32"/>
      <c r="I139" s="32"/>
      <c r="J139" s="32"/>
      <c r="K139" s="32"/>
      <c r="L139" s="32"/>
      <c r="M139" s="41"/>
    </row>
    <row r="140" spans="2:13" ht="52.15" customHeight="1" x14ac:dyDescent="0.2">
      <c r="B140" s="24" t="str">
        <f>CONCATENATE("9.",Prüfkriterien_9[[#This Row],[Spalte2]])</f>
        <v>9.12</v>
      </c>
      <c r="C140" s="29">
        <f>ROW()-ROW(Prüfkriterien_9[[#Headers],[Spalte3]])</f>
        <v>12</v>
      </c>
      <c r="D140" s="29">
        <f>(Prüfkriterien_9[Spalte2]+90)/10</f>
        <v>10.199999999999999</v>
      </c>
      <c r="E140" s="168" t="s">
        <v>283</v>
      </c>
      <c r="F140" s="37" t="s">
        <v>293</v>
      </c>
      <c r="G140" s="37" t="s">
        <v>294</v>
      </c>
      <c r="H140" s="32"/>
      <c r="I140" s="32"/>
      <c r="J140" s="32"/>
      <c r="K140" s="32"/>
      <c r="L140" s="32"/>
      <c r="M140" s="41"/>
    </row>
    <row r="141" spans="2:13" ht="76.5" x14ac:dyDescent="0.2">
      <c r="B141" s="24" t="str">
        <f>CONCATENATE("9.",Prüfkriterien_9[[#This Row],[Spalte2]])</f>
        <v>9.13</v>
      </c>
      <c r="C141" s="29">
        <f>ROW()-ROW(Prüfkriterien_9[[#Headers],[Spalte3]])</f>
        <v>13</v>
      </c>
      <c r="D141" s="29">
        <f>(Prüfkriterien_9[Spalte2]+90)/10</f>
        <v>10.3</v>
      </c>
      <c r="E141" s="168" t="s">
        <v>279</v>
      </c>
      <c r="F141" s="37" t="s">
        <v>295</v>
      </c>
      <c r="G141" s="37" t="s">
        <v>296</v>
      </c>
      <c r="H141" s="32"/>
      <c r="I141" s="32"/>
      <c r="J141" s="32"/>
      <c r="K141" s="32"/>
      <c r="L141" s="32"/>
      <c r="M141" s="41"/>
    </row>
    <row r="142" spans="2:13" ht="52.15" customHeight="1" x14ac:dyDescent="0.2">
      <c r="B142" s="169" t="str">
        <f>CONCATENATE("9.",Prüfkriterien_9[[#This Row],[Spalte2]])</f>
        <v>9.14</v>
      </c>
      <c r="C142" s="173">
        <f>ROW()-ROW(Prüfkriterien_9[[#Headers],[Spalte3]])</f>
        <v>14</v>
      </c>
      <c r="D142" s="173">
        <f>(Prüfkriterien_9[Spalte2]+90)/10</f>
        <v>10.4</v>
      </c>
      <c r="E142" s="170" t="s">
        <v>279</v>
      </c>
      <c r="F142" s="162" t="s">
        <v>297</v>
      </c>
      <c r="G142" s="162" t="s">
        <v>298</v>
      </c>
      <c r="H142" s="69"/>
      <c r="I142" s="69"/>
      <c r="J142" s="69"/>
      <c r="K142" s="69"/>
      <c r="L142" s="69"/>
      <c r="M142" s="73"/>
    </row>
    <row r="143" spans="2:13" x14ac:dyDescent="0.2">
      <c r="B143" s="127" t="s">
        <v>299</v>
      </c>
      <c r="C143" s="128"/>
      <c r="D143" s="128"/>
      <c r="E143" s="128"/>
      <c r="F143" s="128"/>
      <c r="G143" s="128"/>
      <c r="H143" s="128"/>
      <c r="I143" s="128"/>
      <c r="J143" s="128"/>
      <c r="K143" s="128"/>
      <c r="L143" s="128"/>
      <c r="M143" s="129"/>
    </row>
    <row r="144" spans="2:13" hidden="1" x14ac:dyDescent="0.2">
      <c r="B144" s="38" t="s">
        <v>40</v>
      </c>
      <c r="C144" s="39" t="s">
        <v>41</v>
      </c>
      <c r="D144" s="39" t="s">
        <v>42</v>
      </c>
      <c r="E144" s="25" t="s">
        <v>43</v>
      </c>
      <c r="F144" s="26" t="s">
        <v>44</v>
      </c>
      <c r="G144" s="26" t="s">
        <v>47</v>
      </c>
      <c r="H144" s="27" t="s">
        <v>48</v>
      </c>
      <c r="I144" s="27" t="s">
        <v>49</v>
      </c>
      <c r="J144" s="27" t="s">
        <v>50</v>
      </c>
      <c r="K144" s="27" t="s">
        <v>51</v>
      </c>
      <c r="L144" s="27" t="s">
        <v>52</v>
      </c>
      <c r="M144" s="28" t="s">
        <v>53</v>
      </c>
    </row>
    <row r="145" spans="2:13" ht="242.25" x14ac:dyDescent="0.2">
      <c r="B145" s="24" t="str">
        <f>CONCATENATE("10.",Prüfkriterien_10[[#This Row],[Spalte2]])</f>
        <v>10.1</v>
      </c>
      <c r="C145" s="29">
        <f>ROW()-ROW(Prüfkriterien_10[[#Headers],[Spalte3]])</f>
        <v>1</v>
      </c>
      <c r="D145" s="29">
        <f>(Prüfkriterien_10[Spalte2]+100)/10</f>
        <v>10.1</v>
      </c>
      <c r="E145" s="168" t="s">
        <v>359</v>
      </c>
      <c r="F145" s="37" t="s">
        <v>300</v>
      </c>
      <c r="G145" s="37" t="s">
        <v>358</v>
      </c>
      <c r="H145" s="32"/>
      <c r="I145" s="32"/>
      <c r="J145" s="32"/>
      <c r="K145" s="32"/>
      <c r="L145" s="32"/>
      <c r="M145" s="41"/>
    </row>
    <row r="146" spans="2:13" ht="52.15" customHeight="1" x14ac:dyDescent="0.2">
      <c r="B146" s="172" t="str">
        <f>CONCATENATE("10.",Prüfkriterien_10[[#This Row],[Spalte2]])</f>
        <v>10.2</v>
      </c>
      <c r="C146" s="174">
        <f>ROW()-ROW(Prüfkriterien_10[[#Headers],[Spalte3]])</f>
        <v>2</v>
      </c>
      <c r="D146" s="174">
        <f>(Prüfkriterien_10[Spalte2]+100)/10</f>
        <v>10.199999999999999</v>
      </c>
      <c r="E146" s="168" t="s">
        <v>359</v>
      </c>
      <c r="F146" s="164" t="s">
        <v>301</v>
      </c>
      <c r="G146" s="164" t="s">
        <v>302</v>
      </c>
      <c r="H146" s="32"/>
      <c r="I146" s="32"/>
      <c r="J146" s="32"/>
      <c r="K146" s="32"/>
      <c r="L146" s="32"/>
      <c r="M146" s="72"/>
    </row>
    <row r="147" spans="2:13" ht="76.5" x14ac:dyDescent="0.2">
      <c r="B147" s="24" t="str">
        <f>CONCATENATE("10.",Prüfkriterien_10[[#This Row],[Spalte2]])</f>
        <v>10.3</v>
      </c>
      <c r="C147" s="29">
        <f>ROW()-ROW(Prüfkriterien_10[[#Headers],[Spalte3]])</f>
        <v>3</v>
      </c>
      <c r="D147" s="29">
        <f>(Prüfkriterien_10[Spalte2]+100)/10</f>
        <v>10.3</v>
      </c>
      <c r="E147" s="168" t="s">
        <v>360</v>
      </c>
      <c r="F147" s="37" t="s">
        <v>303</v>
      </c>
      <c r="G147" s="37" t="s">
        <v>304</v>
      </c>
      <c r="H147" s="32"/>
      <c r="I147" s="32"/>
      <c r="J147" s="32"/>
      <c r="K147" s="32"/>
      <c r="L147" s="32"/>
      <c r="M147" s="41"/>
    </row>
    <row r="148" spans="2:13" ht="102" x14ac:dyDescent="0.2">
      <c r="B148" s="24" t="str">
        <f>CONCATENATE("10.",Prüfkriterien_10[[#This Row],[Spalte2]])</f>
        <v>10.4</v>
      </c>
      <c r="C148" s="29">
        <f>ROW()-ROW(Prüfkriterien_10[[#Headers],[Spalte3]])</f>
        <v>4</v>
      </c>
      <c r="D148" s="29">
        <f>(Prüfkriterien_10[Spalte2]+100)/10</f>
        <v>10.4</v>
      </c>
      <c r="E148" s="168" t="s">
        <v>360</v>
      </c>
      <c r="F148" s="37" t="s">
        <v>305</v>
      </c>
      <c r="G148" s="37" t="s">
        <v>306</v>
      </c>
      <c r="H148" s="32"/>
      <c r="I148" s="32"/>
      <c r="J148" s="32"/>
      <c r="K148" s="32"/>
      <c r="L148" s="32"/>
      <c r="M148" s="41"/>
    </row>
    <row r="149" spans="2:13" ht="102" x14ac:dyDescent="0.2">
      <c r="B149" s="172" t="str">
        <f>CONCATENATE("10.",Prüfkriterien_10[[#This Row],[Spalte2]])</f>
        <v>10.5</v>
      </c>
      <c r="C149" s="174">
        <f>ROW()-ROW(Prüfkriterien_10[[#Headers],[Spalte3]])</f>
        <v>5</v>
      </c>
      <c r="D149" s="174">
        <f>(Prüfkriterien_10[Spalte2]+100)/10</f>
        <v>10.5</v>
      </c>
      <c r="E149" s="168" t="s">
        <v>360</v>
      </c>
      <c r="F149" s="37" t="s">
        <v>307</v>
      </c>
      <c r="G149" s="37" t="s">
        <v>308</v>
      </c>
      <c r="H149" s="32"/>
      <c r="I149" s="32"/>
      <c r="J149" s="32"/>
      <c r="K149" s="32"/>
      <c r="L149" s="32"/>
      <c r="M149" s="72"/>
    </row>
    <row r="150" spans="2:13" hidden="1" x14ac:dyDescent="0.2">
      <c r="B150" s="38" t="s">
        <v>40</v>
      </c>
      <c r="C150" s="39" t="s">
        <v>41</v>
      </c>
      <c r="D150" s="39" t="s">
        <v>42</v>
      </c>
      <c r="E150" s="25" t="s">
        <v>43</v>
      </c>
      <c r="F150" s="26" t="s">
        <v>44</v>
      </c>
      <c r="G150" s="26" t="s">
        <v>47</v>
      </c>
      <c r="H150" s="27" t="s">
        <v>48</v>
      </c>
      <c r="I150" s="27" t="s">
        <v>49</v>
      </c>
      <c r="J150" s="27" t="s">
        <v>50</v>
      </c>
      <c r="K150" s="27" t="s">
        <v>51</v>
      </c>
      <c r="L150" s="27" t="s">
        <v>52</v>
      </c>
      <c r="M150" s="28" t="s">
        <v>53</v>
      </c>
    </row>
    <row r="151" spans="2:13" hidden="1" x14ac:dyDescent="0.2">
      <c r="B151" s="46"/>
      <c r="C151" s="47"/>
      <c r="D151" s="47"/>
      <c r="E151" s="48"/>
      <c r="F151" s="49"/>
      <c r="G151" s="49"/>
      <c r="H151" s="32"/>
      <c r="I151" s="32"/>
      <c r="J151" s="32"/>
      <c r="K151" s="32"/>
      <c r="L151" s="32"/>
      <c r="M151" s="67"/>
    </row>
    <row r="152" spans="2:13" ht="6.75" customHeight="1" x14ac:dyDescent="0.2"/>
  </sheetData>
  <sheetProtection algorithmName="SHA-512" hashValue="3jRUWMvV0MJ4jUtqgumCR77o6cZOkmEkt3js0KHCi4WsGpeK5sgWS2Ep6Trs7oNyUa+/pmKdAUYv45aH2IPRsQ==" saltValue="+V2AOp2XHuIVfpmwwF4aqQ==" spinCount="100000" sheet="1" objects="1" scenarios="1" formatRows="0" selectLockedCells="1"/>
  <mergeCells count="22">
    <mergeCell ref="B66:M66"/>
    <mergeCell ref="B84:M84"/>
    <mergeCell ref="B110:M110"/>
    <mergeCell ref="B127:M127"/>
    <mergeCell ref="B143:M143"/>
    <mergeCell ref="B2:M2"/>
    <mergeCell ref="B5:M5"/>
    <mergeCell ref="B8:M8"/>
    <mergeCell ref="B31:M31"/>
    <mergeCell ref="B39:M39"/>
    <mergeCell ref="B3:M3"/>
    <mergeCell ref="B59:M59"/>
    <mergeCell ref="C4:K4"/>
    <mergeCell ref="B6:B7"/>
    <mergeCell ref="C6:C7"/>
    <mergeCell ref="E6:E7"/>
    <mergeCell ref="F6:F7"/>
    <mergeCell ref="G6:G7"/>
    <mergeCell ref="H6:L6"/>
    <mergeCell ref="M6:M7"/>
    <mergeCell ref="D6:D7"/>
    <mergeCell ref="B50:M50"/>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0" orientation="landscape" r:id="rId1"/>
  <headerFooter>
    <oddFooter>&amp;L&amp;"Arial,Standard"&amp;8
Gültig ab:  01.01.2023&amp;C&amp;G&amp;R
&amp;"Arial,Standard"&amp;8&amp;P von &amp;N</oddFooter>
  </headerFooter>
  <rowBreaks count="6" manualBreakCount="6">
    <brk id="49" max="13" man="1"/>
    <brk id="71" max="13" man="1"/>
    <brk id="83" max="13" man="1"/>
    <brk id="109" max="13" man="1"/>
    <brk id="126" max="13" man="1"/>
    <brk id="142" max="13" man="1"/>
  </rowBreaks>
  <ignoredErrors>
    <ignoredError sqref="H10" listDataValidation="1"/>
  </ignoredError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22" operator="containsText" id="{5E95DCB8-8D9B-43CB-9F0E-367D7B8C392E}">
            <xm:f>NOT(ISERROR(SEARCH("grau",H32)))</xm:f>
            <xm:f>"grau"</xm:f>
            <x14:dxf>
              <font>
                <color rgb="FF808080"/>
              </font>
              <fill>
                <patternFill>
                  <bgColor rgb="FF808080"/>
                </patternFill>
              </fill>
            </x14:dxf>
          </x14:cfRule>
          <xm:sqref>H60:L60 H40:L40 H32:L32 H51:L51</xm:sqref>
        </x14:conditionalFormatting>
        <x14:conditionalFormatting xmlns:xm="http://schemas.microsoft.com/office/excel/2006/main">
          <x14:cfRule type="containsText" priority="19" operator="containsText" id="{856D55F9-5406-42BE-8943-059812964641}">
            <xm:f>NOT(ISERROR(SEARCH("grau",H10)))</xm:f>
            <xm:f>"grau"</xm:f>
            <x14:dxf>
              <font>
                <strike val="0"/>
                <color rgb="FF808080"/>
              </font>
              <fill>
                <patternFill>
                  <bgColor rgb="FF808080"/>
                </patternFill>
              </fill>
            </x14:dxf>
          </x14:cfRule>
          <xm:sqref>H10:L30 H63:L65 H151:L151 H112:L126 H129:L142</xm:sqref>
        </x14:conditionalFormatting>
        <x14:conditionalFormatting xmlns:xm="http://schemas.microsoft.com/office/excel/2006/main">
          <x14:cfRule type="containsText" priority="17" operator="containsText" id="{3EA6EFDB-E455-4F38-A982-1E38324F0343}">
            <xm:f>NOT(ISERROR(SEARCH("grau",H67)))</xm:f>
            <xm:f>"grau"</xm:f>
            <x14:dxf>
              <font>
                <color rgb="FF808080"/>
              </font>
              <fill>
                <patternFill>
                  <bgColor rgb="FF808080"/>
                </patternFill>
              </fill>
            </x14:dxf>
          </x14:cfRule>
          <xm:sqref>H67:L67</xm:sqref>
        </x14:conditionalFormatting>
        <x14:conditionalFormatting xmlns:xm="http://schemas.microsoft.com/office/excel/2006/main">
          <x14:cfRule type="containsText" priority="16" operator="containsText" id="{5BEAB68E-34A9-4110-B056-50320AFBCCB0}">
            <xm:f>NOT(ISERROR(SEARCH("grau",H85)))</xm:f>
            <xm:f>"grau"</xm:f>
            <x14:dxf>
              <font>
                <color rgb="FF808080"/>
              </font>
              <fill>
                <patternFill>
                  <bgColor rgb="FF808080"/>
                </patternFill>
              </fill>
            </x14:dxf>
          </x14:cfRule>
          <xm:sqref>H85:L85</xm:sqref>
        </x14:conditionalFormatting>
        <x14:conditionalFormatting xmlns:xm="http://schemas.microsoft.com/office/excel/2006/main">
          <x14:cfRule type="containsText" priority="15" operator="containsText" id="{CF7EDDB7-2157-4E54-80CC-AC6AB6FBA5CD}">
            <xm:f>NOT(ISERROR(SEARCH("grau",H111)))</xm:f>
            <xm:f>"grau"</xm:f>
            <x14:dxf>
              <font>
                <color rgb="FF808080"/>
              </font>
              <fill>
                <patternFill>
                  <bgColor rgb="FF808080"/>
                </patternFill>
              </fill>
            </x14:dxf>
          </x14:cfRule>
          <xm:sqref>H111:L111</xm:sqref>
        </x14:conditionalFormatting>
        <x14:conditionalFormatting xmlns:xm="http://schemas.microsoft.com/office/excel/2006/main">
          <x14:cfRule type="containsText" priority="14" operator="containsText" id="{A15A7D79-1345-4D48-A805-61E375A492E8}">
            <xm:f>NOT(ISERROR(SEARCH("grau",H128)))</xm:f>
            <xm:f>"grau"</xm:f>
            <x14:dxf>
              <font>
                <color rgb="FF808080"/>
              </font>
              <fill>
                <patternFill>
                  <bgColor rgb="FF808080"/>
                </patternFill>
              </fill>
            </x14:dxf>
          </x14:cfRule>
          <xm:sqref>H128:L128</xm:sqref>
        </x14:conditionalFormatting>
        <x14:conditionalFormatting xmlns:xm="http://schemas.microsoft.com/office/excel/2006/main">
          <x14:cfRule type="containsText" priority="13" operator="containsText" id="{24D64CB9-06C8-4AB6-96E9-068B2C93B725}">
            <xm:f>NOT(ISERROR(SEARCH("grau",H144)))</xm:f>
            <xm:f>"grau"</xm:f>
            <x14:dxf>
              <font>
                <color rgb="FF808080"/>
              </font>
              <fill>
                <patternFill>
                  <bgColor rgb="FF808080"/>
                </patternFill>
              </fill>
            </x14:dxf>
          </x14:cfRule>
          <xm:sqref>H144:L144</xm:sqref>
        </x14:conditionalFormatting>
        <x14:conditionalFormatting xmlns:xm="http://schemas.microsoft.com/office/excel/2006/main">
          <x14:cfRule type="containsText" priority="12" operator="containsText" id="{04852FE4-12C5-447A-9DDA-1F52D59ECA2D}">
            <xm:f>NOT(ISERROR(SEARCH("grau",H150)))</xm:f>
            <xm:f>"grau"</xm:f>
            <x14:dxf>
              <font>
                <color rgb="FF808080"/>
              </font>
              <fill>
                <patternFill>
                  <bgColor rgb="FF808080"/>
                </patternFill>
              </fill>
            </x14:dxf>
          </x14:cfRule>
          <xm:sqref>H150:L150</xm:sqref>
        </x14:conditionalFormatting>
        <x14:conditionalFormatting xmlns:xm="http://schemas.microsoft.com/office/excel/2006/main">
          <x14:cfRule type="containsText" priority="11" operator="containsText" id="{97203064-2565-4431-BC5B-04D639A89E70}">
            <xm:f>NOT(ISERROR(SEARCH("grau",H33)))</xm:f>
            <xm:f>"grau"</xm:f>
            <x14:dxf>
              <font>
                <strike val="0"/>
                <color rgb="FF808080"/>
              </font>
              <fill>
                <patternFill>
                  <bgColor rgb="FF808080"/>
                </patternFill>
              </fill>
            </x14:dxf>
          </x14:cfRule>
          <xm:sqref>H33:L38</xm:sqref>
        </x14:conditionalFormatting>
        <x14:conditionalFormatting xmlns:xm="http://schemas.microsoft.com/office/excel/2006/main">
          <x14:cfRule type="containsText" priority="10" operator="containsText" id="{B504D8FE-A969-4729-ACA0-217181D69B78}">
            <xm:f>NOT(ISERROR(SEARCH("grau",H41)))</xm:f>
            <xm:f>"grau"</xm:f>
            <x14:dxf>
              <font>
                <strike val="0"/>
                <color rgb="FF808080"/>
              </font>
              <fill>
                <patternFill>
                  <bgColor rgb="FF808080"/>
                </patternFill>
              </fill>
            </x14:dxf>
          </x14:cfRule>
          <xm:sqref>H41:L49</xm:sqref>
        </x14:conditionalFormatting>
        <x14:conditionalFormatting xmlns:xm="http://schemas.microsoft.com/office/excel/2006/main">
          <x14:cfRule type="containsText" priority="9" operator="containsText" id="{DB8BB36C-2E3E-4A6C-B7FB-36C8C5EC6718}">
            <xm:f>NOT(ISERROR(SEARCH("grau",H52)))</xm:f>
            <xm:f>"grau"</xm:f>
            <x14:dxf>
              <font>
                <strike val="0"/>
                <color rgb="FF808080"/>
              </font>
              <fill>
                <patternFill>
                  <bgColor rgb="FF808080"/>
                </patternFill>
              </fill>
            </x14:dxf>
          </x14:cfRule>
          <xm:sqref>H52:L58</xm:sqref>
        </x14:conditionalFormatting>
        <x14:conditionalFormatting xmlns:xm="http://schemas.microsoft.com/office/excel/2006/main">
          <x14:cfRule type="containsText" priority="7" operator="containsText" id="{522E72CE-2BFD-4D3A-88E7-93E2C302BF7F}">
            <xm:f>NOT(ISERROR(SEARCH("grau",H68)))</xm:f>
            <xm:f>"grau"</xm:f>
            <x14:dxf>
              <font>
                <strike val="0"/>
                <color rgb="FF808080"/>
              </font>
              <fill>
                <patternFill>
                  <bgColor rgb="FF808080"/>
                </patternFill>
              </fill>
            </x14:dxf>
          </x14:cfRule>
          <xm:sqref>H68:L83</xm:sqref>
        </x14:conditionalFormatting>
        <x14:conditionalFormatting xmlns:xm="http://schemas.microsoft.com/office/excel/2006/main">
          <x14:cfRule type="containsText" priority="6" operator="containsText" id="{29B99062-9148-43B1-ACC8-30B83910ADB0}">
            <xm:f>NOT(ISERROR(SEARCH("grau",H86)))</xm:f>
            <xm:f>"grau"</xm:f>
            <x14:dxf>
              <font>
                <strike val="0"/>
                <color rgb="FF808080"/>
              </font>
              <fill>
                <patternFill>
                  <bgColor rgb="FF808080"/>
                </patternFill>
              </fill>
            </x14:dxf>
          </x14:cfRule>
          <xm:sqref>H86:L109</xm:sqref>
        </x14:conditionalFormatting>
        <x14:conditionalFormatting xmlns:xm="http://schemas.microsoft.com/office/excel/2006/main">
          <x14:cfRule type="containsText" priority="3" operator="containsText" id="{7E64015F-78E6-45EF-853C-50F90CC0A2C8}">
            <xm:f>NOT(ISERROR(SEARCH("grau",H145)))</xm:f>
            <xm:f>"grau"</xm:f>
            <x14:dxf>
              <font>
                <strike val="0"/>
                <color rgb="FF808080"/>
              </font>
              <fill>
                <patternFill>
                  <bgColor rgb="FF808080"/>
                </patternFill>
              </fill>
            </x14:dxf>
          </x14:cfRule>
          <xm:sqref>H145:L149</xm:sqref>
        </x14:conditionalFormatting>
        <x14:conditionalFormatting xmlns:xm="http://schemas.microsoft.com/office/excel/2006/main">
          <x14:cfRule type="containsText" priority="1" operator="containsText" id="{F0954376-279B-4379-9E3D-2C5F3C185135}">
            <xm:f>NOT(ISERROR(SEARCH("grau",H61)))</xm:f>
            <xm:f>"grau"</xm:f>
            <x14:dxf>
              <font>
                <strike val="0"/>
                <color rgb="FF808080"/>
              </font>
              <fill>
                <patternFill>
                  <bgColor rgb="FF808080"/>
                </patternFill>
              </fill>
            </x14:dxf>
          </x14:cfRule>
          <xm:sqref>H61:L62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Einstellungen!$C$10:$C$11</xm:f>
          </x14:formula1>
          <xm:sqref>I60:J60</xm:sqref>
        </x14:dataValidation>
        <x14:dataValidation type="list" allowBlank="1" showInputMessage="1" showErrorMessage="1">
          <x14:formula1>
            <xm:f>Einstellungen!$C$9:$C$11</xm:f>
          </x14:formula1>
          <xm:sqref>H9:L30 H32:L38 H40:L49 H51:L58 H67:L83 H85:L109 H60:L60 H63:L65 H144:L151 H111:L126 H128:L142</xm:sqref>
        </x14:dataValidation>
        <x14:dataValidation type="list" allowBlank="1" showInputMessage="1" showErrorMessage="1">
          <x14:formula1>
            <xm:f>'T:\08 RL-ARBEIT\10 Transport Schlachtung\RL 2023\7_final\7_2023_TS_CL\[2023_Transport und Schlachtung_Geflügel.xlsx]Einstellungen'!#REF!</xm:f>
          </x14:formula1>
          <xm:sqref>H61:L62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8" sqref="C8"/>
    </sheetView>
  </sheetViews>
  <sheetFormatPr baseColWidth="10" defaultColWidth="11.5703125" defaultRowHeight="14.25" x14ac:dyDescent="0.2"/>
  <cols>
    <col min="1" max="1" width="1.140625" style="5" customWidth="1"/>
    <col min="2" max="2" width="29.28515625" style="5" customWidth="1"/>
    <col min="3" max="3" width="53.28515625" style="6" customWidth="1"/>
    <col min="4" max="4" width="1.140625" style="5" customWidth="1"/>
    <col min="5" max="16384" width="11.5703125" style="5"/>
  </cols>
  <sheetData>
    <row r="1" spans="2:5" ht="6" customHeight="1" x14ac:dyDescent="0.2"/>
    <row r="2" spans="2:5" ht="15" x14ac:dyDescent="0.25">
      <c r="B2" s="130" t="s">
        <v>67</v>
      </c>
      <c r="C2" s="130"/>
    </row>
    <row r="3" spans="2:5" ht="7.9" customHeight="1" x14ac:dyDescent="0.25">
      <c r="B3" s="7"/>
      <c r="C3" s="7"/>
    </row>
    <row r="4" spans="2:5" ht="55.9" customHeight="1" x14ac:dyDescent="0.25">
      <c r="B4" s="131" t="s">
        <v>39</v>
      </c>
      <c r="C4" s="131"/>
    </row>
    <row r="5" spans="2:5" ht="7.9" customHeight="1" x14ac:dyDescent="0.2">
      <c r="B5" s="8"/>
      <c r="C5" s="8"/>
    </row>
    <row r="6" spans="2:5" s="9" customFormat="1" ht="25.9" customHeight="1" x14ac:dyDescent="0.25">
      <c r="B6" s="59" t="s">
        <v>54</v>
      </c>
      <c r="C6" s="44" t="s">
        <v>70</v>
      </c>
    </row>
    <row r="7" spans="2:5" s="9" customFormat="1" ht="25.9" customHeight="1" x14ac:dyDescent="0.25">
      <c r="B7" s="59" t="s">
        <v>68</v>
      </c>
      <c r="C7" s="44" t="s">
        <v>71</v>
      </c>
    </row>
    <row r="8" spans="2:5" s="9" customFormat="1" ht="25.9" customHeight="1" x14ac:dyDescent="0.25">
      <c r="B8" s="58" t="s">
        <v>66</v>
      </c>
      <c r="C8" s="45" t="s">
        <v>362</v>
      </c>
    </row>
    <row r="9" spans="2:5" s="9" customFormat="1" ht="25.9" customHeight="1" x14ac:dyDescent="0.25">
      <c r="B9" s="51" t="s">
        <v>55</v>
      </c>
      <c r="C9" s="11" t="s">
        <v>14</v>
      </c>
    </row>
    <row r="10" spans="2:5" s="9" customFormat="1" ht="25.9" customHeight="1" x14ac:dyDescent="0.25">
      <c r="B10" s="10"/>
      <c r="C10" s="65"/>
      <c r="E10" s="60" t="s">
        <v>69</v>
      </c>
    </row>
    <row r="11" spans="2:5" s="9" customFormat="1" ht="25.9" customHeight="1" x14ac:dyDescent="0.25">
      <c r="B11" s="10"/>
      <c r="C11" s="64" t="s">
        <v>37</v>
      </c>
    </row>
    <row r="12" spans="2:5" s="9" customFormat="1" ht="25.9" customHeight="1" x14ac:dyDescent="0.25">
      <c r="B12" s="51" t="s">
        <v>56</v>
      </c>
      <c r="C12" s="61" t="s">
        <v>26</v>
      </c>
    </row>
    <row r="13" spans="2:5" s="9" customFormat="1" ht="25.9" customHeight="1" x14ac:dyDescent="0.25">
      <c r="B13" s="10"/>
      <c r="C13" s="61" t="s">
        <v>27</v>
      </c>
    </row>
    <row r="14" spans="2:5" s="9" customFormat="1" ht="25.9" customHeight="1" x14ac:dyDescent="0.25">
      <c r="B14" s="10"/>
      <c r="C14" s="61" t="s">
        <v>28</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Vorlage_1_6_Neutral</dc:title>
  <dc:subject>Transport und Schlachtung - Rinder</dc:subject>
  <dc:creator/>
  <cp:lastModifiedBy/>
  <dcterms:created xsi:type="dcterms:W3CDTF">2006-09-16T00:00:00Z</dcterms:created>
  <dcterms:modified xsi:type="dcterms:W3CDTF">2023-01-25T15:57:39Z</dcterms:modified>
</cp:coreProperties>
</file>