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activeTab="2"/>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Checkliste!$A$1:$N$156</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37" i="7" l="1"/>
  <c r="B137" i="7" s="1"/>
  <c r="C138" i="7"/>
  <c r="B138" i="7" s="1"/>
  <c r="C139" i="7"/>
  <c r="D139" i="7" s="1"/>
  <c r="C140" i="7"/>
  <c r="B140" i="7" s="1"/>
  <c r="C141" i="7"/>
  <c r="B141" i="7" s="1"/>
  <c r="C142" i="7"/>
  <c r="B142" i="7" s="1"/>
  <c r="C143" i="7"/>
  <c r="B143" i="7" s="1"/>
  <c r="C144" i="7"/>
  <c r="B144" i="7" s="1"/>
  <c r="C122" i="7"/>
  <c r="B122" i="7" s="1"/>
  <c r="C123" i="7"/>
  <c r="B123" i="7" s="1"/>
  <c r="C124" i="7"/>
  <c r="B124" i="7" s="1"/>
  <c r="C125" i="7"/>
  <c r="B125" i="7" s="1"/>
  <c r="C112" i="7"/>
  <c r="B112" i="7" s="1"/>
  <c r="C113" i="7"/>
  <c r="B113" i="7" s="1"/>
  <c r="C114" i="7"/>
  <c r="B114" i="7" s="1"/>
  <c r="C115" i="7"/>
  <c r="B115" i="7" s="1"/>
  <c r="C116" i="7"/>
  <c r="B116" i="7" s="1"/>
  <c r="C117" i="7"/>
  <c r="B117" i="7" s="1"/>
  <c r="C118" i="7"/>
  <c r="B118" i="7" s="1"/>
  <c r="C119" i="7"/>
  <c r="B119" i="7" s="1"/>
  <c r="C120" i="7"/>
  <c r="B120" i="7" s="1"/>
  <c r="C121" i="7"/>
  <c r="B121" i="7" s="1"/>
  <c r="C126" i="7"/>
  <c r="B126" i="7" s="1"/>
  <c r="C127" i="7"/>
  <c r="B127" i="7" s="1"/>
  <c r="C128" i="7"/>
  <c r="B128" i="7" s="1"/>
  <c r="C129" i="7"/>
  <c r="B129" i="7" s="1"/>
  <c r="C130" i="7"/>
  <c r="B130" i="7" s="1"/>
  <c r="C131" i="7"/>
  <c r="B131" i="7" s="1"/>
  <c r="C88" i="7"/>
  <c r="B88" i="7" s="1"/>
  <c r="C89" i="7"/>
  <c r="B89" i="7" s="1"/>
  <c r="C90" i="7"/>
  <c r="B90" i="7" s="1"/>
  <c r="C91" i="7"/>
  <c r="B91" i="7" s="1"/>
  <c r="C92" i="7"/>
  <c r="B92" i="7" s="1"/>
  <c r="C93" i="7"/>
  <c r="B93" i="7" s="1"/>
  <c r="C94" i="7"/>
  <c r="B94" i="7" s="1"/>
  <c r="C95" i="7"/>
  <c r="B95" i="7" s="1"/>
  <c r="C96" i="7"/>
  <c r="B96" i="7" s="1"/>
  <c r="C97" i="7"/>
  <c r="B97" i="7" s="1"/>
  <c r="C98" i="7"/>
  <c r="B98" i="7" s="1"/>
  <c r="C99" i="7"/>
  <c r="B99" i="7" s="1"/>
  <c r="C100" i="7"/>
  <c r="B100" i="7" s="1"/>
  <c r="C101" i="7"/>
  <c r="B101" i="7" s="1"/>
  <c r="C102" i="7"/>
  <c r="B102" i="7" s="1"/>
  <c r="C103" i="7"/>
  <c r="B103" i="7" s="1"/>
  <c r="C71" i="7"/>
  <c r="B71" i="7" s="1"/>
  <c r="C72" i="7"/>
  <c r="B72" i="7" s="1"/>
  <c r="C73" i="7"/>
  <c r="D73" i="7" s="1"/>
  <c r="C74" i="7"/>
  <c r="B74" i="7" s="1"/>
  <c r="C75" i="7"/>
  <c r="B75" i="7" s="1"/>
  <c r="C76" i="7"/>
  <c r="B76" i="7" s="1"/>
  <c r="C77" i="7"/>
  <c r="B77" i="7" s="1"/>
  <c r="C78" i="7"/>
  <c r="B78" i="7" s="1"/>
  <c r="C79" i="7"/>
  <c r="B79" i="7" s="1"/>
  <c r="C80" i="7"/>
  <c r="B80" i="7" s="1"/>
  <c r="C81" i="7"/>
  <c r="B81" i="7" s="1"/>
  <c r="C64" i="7"/>
  <c r="B64" i="7" s="1"/>
  <c r="D138" i="7" l="1"/>
  <c r="D140" i="7"/>
  <c r="B139" i="7"/>
  <c r="D137" i="7"/>
  <c r="D141" i="7"/>
  <c r="D142" i="7"/>
  <c r="D143" i="7"/>
  <c r="D144" i="7"/>
  <c r="D123" i="7"/>
  <c r="D114" i="7"/>
  <c r="D122" i="7"/>
  <c r="D124" i="7"/>
  <c r="D112" i="7"/>
  <c r="D125" i="7"/>
  <c r="D113" i="7"/>
  <c r="D115" i="7"/>
  <c r="D116" i="7"/>
  <c r="D119" i="7"/>
  <c r="D118" i="7"/>
  <c r="D117" i="7"/>
  <c r="D120" i="7"/>
  <c r="D129" i="7"/>
  <c r="D126" i="7"/>
  <c r="D121" i="7"/>
  <c r="D127" i="7"/>
  <c r="D128" i="7"/>
  <c r="D131" i="7"/>
  <c r="D130" i="7"/>
  <c r="D88" i="7"/>
  <c r="D89" i="7"/>
  <c r="D90" i="7"/>
  <c r="D92" i="7"/>
  <c r="D91" i="7"/>
  <c r="D93" i="7"/>
  <c r="D95" i="7"/>
  <c r="D94" i="7"/>
  <c r="D97" i="7"/>
  <c r="D96" i="7"/>
  <c r="D100" i="7"/>
  <c r="D99" i="7"/>
  <c r="D98" i="7"/>
  <c r="D102" i="7"/>
  <c r="D101" i="7"/>
  <c r="D103" i="7"/>
  <c r="D71" i="7"/>
  <c r="B73" i="7"/>
  <c r="D72" i="7"/>
  <c r="D75" i="7"/>
  <c r="D76" i="7"/>
  <c r="D74" i="7"/>
  <c r="D78" i="7"/>
  <c r="D77" i="7"/>
  <c r="D79" i="7"/>
  <c r="D80" i="7"/>
  <c r="D81" i="7"/>
  <c r="D64" i="7"/>
  <c r="C56" i="7" l="1"/>
  <c r="B56" i="7" s="1"/>
  <c r="C57" i="7"/>
  <c r="B57" i="7" s="1"/>
  <c r="C45" i="7"/>
  <c r="B45" i="7" s="1"/>
  <c r="C46" i="7"/>
  <c r="D46" i="7" s="1"/>
  <c r="C47" i="7"/>
  <c r="B47" i="7" s="1"/>
  <c r="C48" i="7"/>
  <c r="B48" i="7" s="1"/>
  <c r="C37" i="7"/>
  <c r="B37" i="7" s="1"/>
  <c r="C14" i="7"/>
  <c r="B14" i="7" s="1"/>
  <c r="C15" i="7"/>
  <c r="B15" i="7" s="1"/>
  <c r="C16" i="7"/>
  <c r="B16" i="7" s="1"/>
  <c r="C17" i="7"/>
  <c r="B17" i="7" s="1"/>
  <c r="C18" i="7"/>
  <c r="B18" i="7" s="1"/>
  <c r="C19" i="7"/>
  <c r="B19" i="7" s="1"/>
  <c r="C20" i="7"/>
  <c r="B20" i="7" s="1"/>
  <c r="C21" i="7"/>
  <c r="B21" i="7" s="1"/>
  <c r="C22" i="7"/>
  <c r="B22" i="7" s="1"/>
  <c r="C23" i="7"/>
  <c r="D23" i="7" s="1"/>
  <c r="C24" i="7"/>
  <c r="D24" i="7" s="1"/>
  <c r="C25" i="7"/>
  <c r="B25" i="7" s="1"/>
  <c r="C26" i="7"/>
  <c r="B26" i="7" s="1"/>
  <c r="C27" i="7"/>
  <c r="B27" i="7" s="1"/>
  <c r="C28" i="7"/>
  <c r="B28" i="7" s="1"/>
  <c r="D56" i="7" l="1"/>
  <c r="D15" i="7"/>
  <c r="D45" i="7"/>
  <c r="D57" i="7"/>
  <c r="B46" i="7"/>
  <c r="D16" i="7"/>
  <c r="D47" i="7"/>
  <c r="D37" i="7"/>
  <c r="D48" i="7"/>
  <c r="D14" i="7"/>
  <c r="D18" i="7"/>
  <c r="D17" i="7"/>
  <c r="D19" i="7"/>
  <c r="D20" i="7"/>
  <c r="D22" i="7"/>
  <c r="D21" i="7"/>
  <c r="B23" i="7"/>
  <c r="B24" i="7"/>
  <c r="D25" i="7"/>
  <c r="D26" i="7"/>
  <c r="D27" i="7"/>
  <c r="D28" i="7"/>
  <c r="C11" i="7" l="1"/>
  <c r="B11" i="7" s="1"/>
  <c r="D11" i="7" l="1"/>
  <c r="C13" i="7"/>
  <c r="D13" i="7" s="1"/>
  <c r="C29" i="7"/>
  <c r="D29" i="7" s="1"/>
  <c r="C153" i="7"/>
  <c r="D153" i="7" s="1"/>
  <c r="C152" i="7"/>
  <c r="B152" i="7" s="1"/>
  <c r="C151" i="7"/>
  <c r="D151" i="7" s="1"/>
  <c r="C150" i="7"/>
  <c r="D150" i="7" s="1"/>
  <c r="C149" i="7"/>
  <c r="D149" i="7" s="1"/>
  <c r="C146" i="7"/>
  <c r="D146" i="7" s="1"/>
  <c r="C145" i="7"/>
  <c r="B145" i="7" s="1"/>
  <c r="C136" i="7"/>
  <c r="D136" i="7" s="1"/>
  <c r="C135" i="7"/>
  <c r="D135" i="7" s="1"/>
  <c r="C134" i="7"/>
  <c r="B134" i="7" s="1"/>
  <c r="C111" i="7"/>
  <c r="B111" i="7" s="1"/>
  <c r="C110" i="7"/>
  <c r="D110" i="7" s="1"/>
  <c r="C109" i="7"/>
  <c r="D109" i="7" s="1"/>
  <c r="C108" i="7"/>
  <c r="B108" i="7" s="1"/>
  <c r="C105" i="7"/>
  <c r="B105" i="7" s="1"/>
  <c r="C104" i="7"/>
  <c r="B104" i="7" s="1"/>
  <c r="C87" i="7"/>
  <c r="D87" i="7" s="1"/>
  <c r="C86" i="7"/>
  <c r="D86" i="7" s="1"/>
  <c r="C85" i="7"/>
  <c r="B85" i="7" s="1"/>
  <c r="C82" i="7"/>
  <c r="D82" i="7" s="1"/>
  <c r="C70" i="7"/>
  <c r="B70" i="7" s="1"/>
  <c r="C69" i="7"/>
  <c r="D69" i="7" s="1"/>
  <c r="C68" i="7"/>
  <c r="D68" i="7" s="1"/>
  <c r="C67" i="7"/>
  <c r="B67" i="7" s="1"/>
  <c r="B69" i="7" l="1"/>
  <c r="B135" i="7"/>
  <c r="B151" i="7"/>
  <c r="B13" i="7"/>
  <c r="B68" i="7"/>
  <c r="B87" i="7"/>
  <c r="B146" i="7"/>
  <c r="B150" i="7"/>
  <c r="B82" i="7"/>
  <c r="B86" i="7"/>
  <c r="B110" i="7"/>
  <c r="B153" i="7"/>
  <c r="B149" i="7"/>
  <c r="B109" i="7"/>
  <c r="B136" i="7"/>
  <c r="B29" i="7"/>
  <c r="D67" i="7"/>
  <c r="D70" i="7"/>
  <c r="D152" i="7"/>
  <c r="D134" i="7"/>
  <c r="D145" i="7"/>
  <c r="D108" i="7"/>
  <c r="D111" i="7"/>
  <c r="D105" i="7"/>
  <c r="D85" i="7"/>
  <c r="D104" i="7"/>
  <c r="B2" i="7"/>
  <c r="B2" i="2"/>
  <c r="B2" i="1"/>
  <c r="C63" i="7" l="1"/>
  <c r="B63" i="7" s="1"/>
  <c r="C62" i="7"/>
  <c r="B62" i="7" s="1"/>
  <c r="D63" i="7" l="1"/>
  <c r="D62" i="7"/>
  <c r="C61" i="7"/>
  <c r="D61" i="7" s="1"/>
  <c r="C55" i="7"/>
  <c r="D55" i="7" s="1"/>
  <c r="C53" i="7"/>
  <c r="D53" i="7" s="1"/>
  <c r="C54" i="7"/>
  <c r="D54" i="7" s="1"/>
  <c r="C49" i="7"/>
  <c r="B49" i="7" s="1"/>
  <c r="C44" i="7"/>
  <c r="B44" i="7" s="1"/>
  <c r="C43" i="7"/>
  <c r="D43" i="7" s="1"/>
  <c r="C42" i="7"/>
  <c r="D42" i="7" s="1"/>
  <c r="C36" i="7"/>
  <c r="D36" i="7" s="1"/>
  <c r="C38" i="7"/>
  <c r="B38" i="7" s="1"/>
  <c r="C35" i="7"/>
  <c r="D35" i="7" s="1"/>
  <c r="C34" i="7"/>
  <c r="B34" i="7" s="1"/>
  <c r="B61" i="7" l="1"/>
  <c r="B55" i="7"/>
  <c r="B53" i="7"/>
  <c r="B54" i="7"/>
  <c r="D44" i="7"/>
  <c r="D49" i="7"/>
  <c r="B43" i="7"/>
  <c r="B42" i="7"/>
  <c r="B36" i="7"/>
  <c r="B35" i="7"/>
  <c r="D38" i="7"/>
  <c r="D34" i="7"/>
  <c r="C41" i="7" l="1"/>
  <c r="C33" i="7"/>
  <c r="C52" i="7"/>
  <c r="C60" i="7"/>
  <c r="C30" i="7"/>
  <c r="C10" i="7"/>
  <c r="C12" i="7"/>
  <c r="D41" i="7" l="1"/>
  <c r="B41" i="7"/>
  <c r="D52" i="7"/>
  <c r="B52" i="7"/>
  <c r="D10" i="7"/>
  <c r="B10" i="7"/>
  <c r="D60" i="7"/>
  <c r="B60" i="7"/>
  <c r="D33" i="7"/>
  <c r="B33" i="7"/>
  <c r="D30" i="7"/>
  <c r="B30" i="7"/>
  <c r="D12" i="7"/>
  <c r="B12" i="7"/>
</calcChain>
</file>

<file path=xl/sharedStrings.xml><?xml version="1.0" encoding="utf-8"?>
<sst xmlns="http://schemas.openxmlformats.org/spreadsheetml/2006/main" count="676" uniqueCount="374">
  <si>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</si>
  <si>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</si>
  <si>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</si>
  <si>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</si>
  <si>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</si>
  <si>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</si>
  <si>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</si>
  <si>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</si>
  <si>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</si>
  <si>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</si>
  <si>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</si>
  <si>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</si>
  <si>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</si>
  <si>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</si>
  <si>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</si>
  <si>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</si>
  <si>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</si>
  <si>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</si>
  <si>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</si>
  <si>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</si>
  <si>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</si>
  <si>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</si>
  <si>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</si>
  <si>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</si>
  <si>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</si>
  <si>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</si>
  <si>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</si>
  <si>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</si>
  <si>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</si>
  <si>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</si>
  <si>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</si>
  <si>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</si>
  <si>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</si>
  <si>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</si>
  <si>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</si>
  <si>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</si>
  <si>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</si>
  <si>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</si>
  <si>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</si>
  <si>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</si>
  <si>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</si>
  <si>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</si>
  <si>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</si>
  <si>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</si>
  <si>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</si>
  <si>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</si>
  <si>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</si>
  <si>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</si>
  <si>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</si>
  <si>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</si>
  <si>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</si>
  <si>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</si>
  <si>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</si>
  <si>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</si>
  <si>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</si>
  <si>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</si>
  <si>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</si>
  <si>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</si>
  <si>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</si>
  <si>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</si>
  <si>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</si>
  <si>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</si>
  <si>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</si>
  <si>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</si>
  <si>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</si>
  <si>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</si>
  <si>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</si>
  <si>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</si>
  <si>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</si>
  <si>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</si>
  <si>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</si>
  <si>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</si>
  <si>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</si>
  <si>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</si>
  <si>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</si>
  <si>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</si>
  <si>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</si>
  <si>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</si>
  <si>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</si>
  <si>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 xml:space="preserve">
RL Zert 2023
3.3</t>
  </si>
  <si>
    <t>RL Zert 2023
3.2</t>
  </si>
  <si>
    <t>RL Zert 2023
6.4.2</t>
  </si>
  <si>
    <t>Name Auskunftsperson und Funktion im Unternehmen</t>
  </si>
  <si>
    <t>Transport und Schlachtung Schweine</t>
  </si>
  <si>
    <r>
      <t>Gültig ab: 01.01.</t>
    </r>
    <r>
      <rPr>
        <sz val="8"/>
        <rFont val="Arial"/>
        <family val="2"/>
      </rPr>
      <t>2023</t>
    </r>
    <r>
      <rPr>
        <sz val="8"/>
        <color theme="1"/>
        <rFont val="Arial"/>
        <family val="2"/>
      </rPr>
      <t xml:space="preserve">
*Übergangsfrist für Bestandsbetriebe (Zertifizierung vor 01.01.</t>
    </r>
    <r>
      <rPr>
        <sz val="8"/>
        <rFont val="Arial"/>
        <family val="2"/>
      </rPr>
      <t>;  s. bereichsspezifische Richtlinie, Kap. 1.2</t>
    </r>
    <r>
      <rPr>
        <sz val="8"/>
        <color theme="1"/>
        <rFont val="Arial"/>
        <family val="2"/>
      </rPr>
      <t>): Erfassung von Abweichungen ab 01.01., Berücksichtigung in Risikoeinstufung ab 01.07.</t>
    </r>
  </si>
  <si>
    <t>Der Systemteilnehmer erkennt die Nutzungsbedingungen und Vorgaben der Zertifizierungsstelle an.</t>
  </si>
  <si>
    <r>
      <t xml:space="preserve">Nachweis über einen gültigen Vertrag mit der Zertifizierungsgesellschaft wird im → </t>
    </r>
    <r>
      <rPr>
        <b/>
        <sz val="10"/>
        <color theme="1"/>
        <rFont val="Arial"/>
        <family val="2"/>
      </rPr>
      <t>Betriebsbeschreibung</t>
    </r>
    <r>
      <rPr>
        <sz val="10"/>
        <color theme="1"/>
        <rFont val="Arial"/>
        <family val="2"/>
      </rPr>
      <t xml:space="preserve"> </t>
    </r>
    <r>
      <rPr>
        <b/>
        <sz val="10"/>
        <color theme="1"/>
        <rFont val="Arial"/>
        <family val="2"/>
      </rPr>
      <t>Schlachtung</t>
    </r>
    <r>
      <rPr>
        <sz val="10"/>
        <color theme="1"/>
        <rFont val="Arial"/>
        <family val="2"/>
      </rPr>
      <t xml:space="preserve"> bestätigt. 
</t>
    </r>
    <r>
      <rPr>
        <b/>
        <sz val="10"/>
        <color theme="1"/>
        <rFont val="Arial"/>
        <family val="2"/>
      </rPr>
      <t>Nachweis liegt nicht vor = K.O.</t>
    </r>
  </si>
  <si>
    <t>Der Systemteilnehmer erkennt die Nutzungsbedingungen und Vorgaben des Labelgebers an.</t>
  </si>
  <si>
    <r>
      <t xml:space="preserve">Nachweis wird im → </t>
    </r>
    <r>
      <rPr>
        <b/>
        <sz val="10"/>
        <color theme="1"/>
        <rFont val="Arial"/>
        <family val="2"/>
      </rPr>
      <t>Betriebsbeschreibung Schlachtung</t>
    </r>
    <r>
      <rPr>
        <sz val="10"/>
        <color theme="1"/>
        <rFont val="Arial"/>
        <family val="2"/>
      </rPr>
      <t xml:space="preserve"> bestätigt. Dieser enthält u.a. die Datenschutzerklärung und eine Einwilligung zur Dateneinsicht durch den DTSchB.
</t>
    </r>
    <r>
      <rPr>
        <b/>
        <sz val="10"/>
        <color theme="1"/>
        <rFont val="Arial"/>
        <family val="2"/>
      </rPr>
      <t>Nachweis liegt nicht vor = K.O.</t>
    </r>
  </si>
  <si>
    <t>2.2</t>
  </si>
  <si>
    <t>Den Zugang zu allen für das TSL-System relevanten Bereichen und Dokumenten wird den Kontrolleuren der Zertifizierungsstelle gewährt.</t>
  </si>
  <si>
    <t>z.B. Räumlichkeiten, Dokumente, Aufzeichnungen, Videoüberwachung.</t>
  </si>
  <si>
    <t>RL Zert 2023
6</t>
  </si>
  <si>
    <t>Die an ANG bzw. BiB geknüpften Auflagen werden eingehalten.</t>
  </si>
  <si>
    <t>Keine ANG / BiB vorhanden = n.a.
Erstaudit = n.a.</t>
  </si>
  <si>
    <t>2.4</t>
  </si>
  <si>
    <t>Die Betriebsbeschreibung ist vollständig und aktuell.</t>
  </si>
  <si>
    <r>
      <t xml:space="preserve">Die → </t>
    </r>
    <r>
      <rPr>
        <b/>
        <sz val="10"/>
        <color theme="1"/>
        <rFont val="Arial"/>
        <family val="2"/>
      </rPr>
      <t>Betriebsbeschreibung Schlachtung</t>
    </r>
    <r>
      <rPr>
        <sz val="10"/>
        <color theme="1"/>
        <rFont val="Arial"/>
        <family val="2"/>
      </rPr>
      <t xml:space="preserve"> wird vorgelegt.
Abgleich der Betriebsbeschreibung, ggf. Korrektur bei betrieblichen Veränderungen. Die Aktualität wird beim Audit bestätigt.</t>
    </r>
  </si>
  <si>
    <t>Alle Korrekturmaßnahmen aus vergangenen Audits wurden umgesetzt und die Abweichungen abgestellt.</t>
  </si>
  <si>
    <r>
      <t xml:space="preserve">Prüfung der vorangegangenen Auditberichte.
</t>
    </r>
    <r>
      <rPr>
        <b/>
        <sz val="10"/>
        <color theme="1"/>
        <rFont val="Arial"/>
        <family val="2"/>
      </rPr>
      <t>Erstaudit = n.a.</t>
    </r>
  </si>
  <si>
    <t>2.6</t>
  </si>
  <si>
    <t>Die Eigenkontrolle wurde durchgeführt und ist dokumentiert.</t>
  </si>
  <si>
    <r>
      <t xml:space="preserve">Alle 12 Monate wird die Eigenkontrolle durchgeführt. Bei festgestellten Abweichungen sind Korrekturmaßnahmen inkl. Fristen festzulegen. Interne Systeme zur Eigenkontrolle, die auf dem Betrieb etabliert sind, können verwendet werden. Alle Punkte der vorliegenden TSL-Checkliste müssen enthalten sein. 
</t>
    </r>
    <r>
      <rPr>
        <b/>
        <sz val="10"/>
        <color theme="1"/>
        <rFont val="Arial"/>
        <family val="2"/>
      </rPr>
      <t>Erstaudit = n.a.</t>
    </r>
  </si>
  <si>
    <t>Die festgelegten Korrekturmaßnahmen aus der Eigenkontrolle wurden fristgerecht umgesetzt und dokumentiert.</t>
  </si>
  <si>
    <t>Erstaudit = n.a.</t>
  </si>
  <si>
    <t>2</t>
  </si>
  <si>
    <t>Alle notwendigen Dokumentationen werden tagesaktuell geführt.</t>
  </si>
  <si>
    <t>z.B. Begehungsprotokolle, betriebliche Eigenkontrolle.</t>
  </si>
  <si>
    <t>2 und 8</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</si>
  <si>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</si>
  <si>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</si>
  <si>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</si>
  <si>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Stündliche Schlachtleistung / Angaben über die Betäubungs- und Entblutungsanlage (z.B. Hersteller, Model, Baujahr) / Betäubungsprogramm je nach Tierkategorie / stun-to-stick Intervall / Entblutungszeit / Schlüsselparameter entsprechend der Betäubungsmethode sind angemerkt.</t>
  </si>
  <si>
    <t>Standardarbeitsanweisungen mit Angaben zur Organisation der Transportlogistik und des Abladens der Schlachttiere werden vorgelegt.*</t>
  </si>
  <si>
    <t>2 und 8.12</t>
  </si>
  <si>
    <t>Die geeigneten Maßnahmen sind bei Abweichung in den Standardarbeitsanweisungen definiert.*</t>
  </si>
  <si>
    <t>Ein Havarieplan liegt vor.</t>
  </si>
  <si>
    <t>Die tierschutzsensibleren Bereiche werden videoüberwacht.</t>
  </si>
  <si>
    <t xml:space="preserve">In den Standardarbeitsanweisungen ist die Auswertung der Videoaufnahmen von Überwachungskameras, risikoorientiert/anlassbezogen, definiert. </t>
  </si>
  <si>
    <t>Bitte Aufbewahrungszeit der Videoaufnahme in der Beschreibung anmerken.</t>
  </si>
  <si>
    <t>2.3</t>
  </si>
  <si>
    <t>Die Kontaktdaten des DTSchB sind im Krisenhandbuch / Krisenmanagementsystem des Schlachtunternehmens hinterlegt.*</t>
  </si>
  <si>
    <t>Kontaktdaten: schlachtung@tierschutzlabel.info</t>
  </si>
  <si>
    <t>Die Anforderungen bezüglich der Meldepflicht werden erfüllt.</t>
  </si>
  <si>
    <r>
      <t xml:space="preserve">Meldung von Zertifikatsentzügen bzgl. der Qualität und Sicherheit bei der Lebensmittelproduktion / Melde- und anzeigepflichtige Krankheiten, die auf dem Betrieb ausgebrochen sind / Änderungen welchen die Unterbringung und Schlachtung der Tiere betreffen (z.B. Umbauten, Neubauten) / Störungsfälle / Brandfälle / Sabotage / Einbrüchen an den DTSchB </t>
    </r>
    <r>
      <rPr>
        <sz val="10"/>
        <color rgb="FFFF0000"/>
        <rFont val="Arial"/>
        <family val="2"/>
      </rPr>
      <t>und an die zuständige Zertifizierungsstelle</t>
    </r>
    <r>
      <rPr>
        <sz val="10"/>
        <color theme="1"/>
        <rFont val="Arial"/>
        <family val="2"/>
      </rPr>
      <t xml:space="preserve">. 
</t>
    </r>
    <r>
      <rPr>
        <b/>
        <sz val="10"/>
        <color theme="1"/>
        <rFont val="Arial"/>
        <family val="2"/>
      </rPr>
      <t>Erstaudit = n.a.</t>
    </r>
  </si>
  <si>
    <t>Eine Sortimentsliste von TSL-Produkten liegt vor.*</t>
  </si>
  <si>
    <t>Liste von TSL-Produkten welche zerlegt, verpackt u. o. vermarktet werden liegt vor. Die Sortimentsliste wird an den DTSchB zum 1. Januar und 1. Juli jährlich gemeldet.</t>
  </si>
  <si>
    <t>2.5</t>
  </si>
  <si>
    <t>Die Eingangsbestätigung vom DTSchB über die Übermittlung der Fünfjahrespläne liegt vor.</t>
  </si>
  <si>
    <t>Eingangsbestätigung-E-Mail wird vorgelegt.</t>
  </si>
  <si>
    <t>Alle Bereiche werden berücksichtigt. Transport/Anlieferung / Entladen / Wartebereich / Zutrieb / Betäubung / Entblutung / Brühung usw.</t>
  </si>
  <si>
    <t>Bei Störungen (wie z.B. Brandfall, Defekt in die Betäubungsanlage) die die Versorgung u. o. die Sicherheit der Tiere beeinträchtigen können, sind Maßnahmen definiert. Mind. folgende Punkte werden berücksichtig: die Versorgung der Tiere / anderweitige Möglichkeiten zur Schlachtung der Tiere / Vorkehrungen für Tiere, welche sich außerhalb des Wartebereiches befinden / die Koordination der Logistik der Tiertransporte, sodass beim Entladen keine erhöhte Wartezeit entsteht.</t>
  </si>
  <si>
    <r>
      <t>Videoaufnahmen von Anlieferung/Entladung / Wartebereich / Zutrieb / Betäubung (ggf. Auswurfes</t>
    </r>
    <r>
      <rPr>
        <sz val="10"/>
        <color theme="1"/>
        <rFont val="Arial"/>
        <family val="2"/>
      </rPr>
      <t xml:space="preserve">) / Entblutung werden ausgewertet. Die Auswertung ist plausibel.
Das System der Videoüberwachung wird etabliert und Belege werden vorgelegt (z.B. Belege über den Zukauf von Kameras) </t>
    </r>
    <r>
      <rPr>
        <b/>
        <sz val="10"/>
        <color theme="1"/>
        <rFont val="Arial"/>
        <family val="2"/>
      </rPr>
      <t>= n.a</t>
    </r>
    <r>
      <rPr>
        <sz val="10"/>
        <color theme="1"/>
        <rFont val="Arial"/>
        <family val="2"/>
      </rPr>
      <t>. Bitte Umsetzungsfrist anmerken.</t>
    </r>
  </si>
  <si>
    <t>2. Sachkunde und Schulung</t>
  </si>
  <si>
    <t>2.8</t>
  </si>
  <si>
    <t>Sachkundiger sowie weisungsbefugter Tierschutzbeauftragter und Stellvertreter sind benannt.</t>
  </si>
  <si>
    <t>Tierschutzbeauftragter oder seinen Stellvertreter sind während des gesamten Schlachtprozesses im Betrieb anwesend.*</t>
  </si>
  <si>
    <r>
      <t xml:space="preserve">Stichprobenartige Überprüfung der z.B. Wochenpläne, Schlachtpläne u. 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color theme="1"/>
        <rFont val="Arial"/>
        <family val="2"/>
      </rPr>
      <t>= K.O.</t>
    </r>
  </si>
  <si>
    <t xml:space="preserve">Der gesamte Schlachtprozess wird durch den Tierschutzbeauftragten, oder eine durch ihn beauftragte und sachkundige Person, beaufsichtigt. </t>
  </si>
  <si>
    <t>Das Personal verfügt über gültige Sachkundenachweise.</t>
  </si>
  <si>
    <t>2.8.1</t>
  </si>
  <si>
    <t xml:space="preserve">Das sachkundige Personal wird alle 12 Monate zu ihrem Tätigkeitsfeld geschult. </t>
  </si>
  <si>
    <t>Schulungsnachweise werden vorgelegt. Die Nachweise enthalten mind. folgende Informationen: Titel der Veranstaltung mit Nennung der Tier- und Nutzungsart / Schulungsinhalt / Namen der Fortbildungsstätte (bei externer Schulung) / Namen der Referenten / Namen des Teilnehmers / Ort / Datum / Dauer der Veranstaltung. Bitte Art der Schulung (interne / externe) in die Beschreibung anmerken.</t>
  </si>
  <si>
    <t>Schulungsmaterialien werden, bei Bedarf, in mehreren Sprachen übersetzt.*</t>
  </si>
  <si>
    <t>Es ist sicherzustellen, dass die Übermittlung von Informationen bei Schulungen nicht durch sprachliche Barrieren beeinträchtigt wird.</t>
  </si>
  <si>
    <t>Nachweise gemäß Art. 7 Abs. 2 der VO (EG) 1099/2009 (Tierkategorie Schweine) wird vorgelegt.</t>
  </si>
  <si>
    <t>Nachweise gemäß Art. 7 Abs. 2 der VO (EG) 1099/2009 (Tierkategorie Schweine) werden von den anwesenden Mitarbeitern vorgelegt.</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</si>
  <si>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Anlieferung/Entladung / im Wartebereich / beim Zutrieb zur Betäubung / während der Betäubung, bei Einhängen und Hochziehen / Entblutung den Prozess beaufsichtigt / die Dokumentationen zur Unterweisung von Mitarbeitern entsprechend ihrer Aufgaben ist nicht nachvollziehbar / die Personen sind nicht sachkundig / die benannten Personen sind nicht anwesend </t>
    </r>
    <r>
      <rPr>
        <b/>
        <sz val="10"/>
        <color theme="1"/>
        <rFont val="Arial"/>
        <family val="2"/>
      </rPr>
      <t>= K.O</t>
    </r>
    <r>
      <rPr>
        <sz val="10"/>
        <color theme="1"/>
        <rFont val="Arial"/>
        <family val="2"/>
      </rPr>
      <t>.</t>
    </r>
  </si>
  <si>
    <t>3. Warenstromtrennung und Dokumentation</t>
  </si>
  <si>
    <t>3.1</t>
  </si>
  <si>
    <t>Die TSL-Konformität kann sowohl für Tiere als auch für zugekaufte Ware nachgewiesen werden.</t>
  </si>
  <si>
    <t>3.2</t>
  </si>
  <si>
    <t>Die Warestromtrennung wird gewährleistet und ist für alle Mitarbeiter transparent und nachvollziehbar.</t>
  </si>
  <si>
    <t xml:space="preserve">Die TSL-Tiere werden eindeutig von Nicht-TSL-Tieren getrennt. Bspw. räumliche u. o. zeitliche Trennung. Dabei ist eine Verwechslung u. o. Vermischung mit Nicht-TSL-Tieren oder Nicht-TSL-Ware auf allen Produktionsstufen gewährleistet Abgleich der Dokumentenprüfung mit der physischen Prüfung ergibt keinen Grund zur Beanstandung. </t>
  </si>
  <si>
    <t>3.3</t>
  </si>
  <si>
    <t>Die Kennzeichnung der TSL-Ware ist ersichtlich.</t>
  </si>
  <si>
    <t>Eine eindeutige Kennzeichnung und Chargentrennung von TSL-Ware inkl. TSL-Stufe (Einstiegs- u. o. Premiumstufe) und Nicht-TSL-Ware wird im gesamten Produktionsstandort und auf allen Prozessstufen gewährleistet.</t>
  </si>
  <si>
    <t>3.4</t>
  </si>
  <si>
    <t>Lieferscheine sowie Verpackungsarten können dem Tierschutzlabel „Für Mehr Tierschutz“ der jeweiligen Produktionsstufe deutlich zugeordnet werden.</t>
  </si>
  <si>
    <t>Dabei ist die Kennzeichnung über die TSL-Stufe ersichtlich (Einstiegs- u. o. Premiumstufe).
Die Kennzeichnung ist anhand z.B. „Tierschutzlabel ‚Für Mehr Tierschutz‘ Einstiegsstufe/Premiumstufe“ oder mind. eine klar zuzuordnende Abkürzung mit Stufenhinweis vorgewiesen (bspw. TSL-E / TSL-P).</t>
  </si>
  <si>
    <t>Konformität von Lieferanten kann anhand von TSL-Zertifikaten (z.B. „Haltung von Mastschweinen“ und „Ferkelerzeugung und Ferkelaufzucht“ für Sauen und Zuchteber ggf. bei zugekaufter Ware, das Zertifikat über die „Schlachtung von Schweinen“) ggf. auf warenbegleitenden Dokumenten, nachgewiesen werden. Einstufungshinweis ist vorhanden.</t>
  </si>
  <si>
    <t>KAT-3 Ware wird jeder Zeit eindeutig gekennzeichnet.</t>
  </si>
  <si>
    <r>
      <t xml:space="preserve">Sofern die KAT-3 Ware für die Herstellung von Heimtiernahrung nach TSL-Vorgabe, gesammelt, gelagert und verkauft wird, ist die TSL-Kennzeichnung der KAT-3 Ware eindeutig (bspw. TSL-E / TSL-P).
</t>
    </r>
    <r>
      <rPr>
        <b/>
        <sz val="10"/>
        <color theme="1"/>
        <rFont val="Arial"/>
        <family val="2"/>
      </rPr>
      <t>Vermarktung der KAT-3 Ware als TSL-Ware ist nicht etabliert = n.a.</t>
    </r>
  </si>
  <si>
    <t>Eine dokumentierte Wareneingangsprüfung liegt vor.</t>
  </si>
  <si>
    <t>Lieferantennachweis, Lieferscheine mit TSL-Stufenhinweis, Rechnungen, Etiketten je Produkt entsprechend Sortimentsliste. Wareneingangsdokumentation prüfen.</t>
  </si>
  <si>
    <t>Ein dokumentierter Warenausgang liegt vor.*</t>
  </si>
  <si>
    <t>Lieferscheine, Etiketten je Produkt entsprechend Sortimentsliste, Schlachtabrechnungen. Ausgangsdokumentation prüfen. Warenbegleitende Dokumente sind mind. 12 Monate (nach Ablauf MHD) aufzubewahren.</t>
  </si>
  <si>
    <t>Eine Berechnung von TSL-Wareneingang und TSL-Warenausgang ist möglich.*</t>
  </si>
  <si>
    <t>Stichprobenartige Berechnung des Warenstroms für einen Zeitraum von mind. 4 Wochen. Die Berechnung von Wareneingang und -ausgang nach der jeweiligen TSL-Stufe ergab keinen Grund zur Beanstandung. Bitte die Berechnung beifügen.</t>
  </si>
  <si>
    <t>Für jede Labelnutzung liegt das offizielle Freigabedokument vor.*</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</si>
  <si>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b/>
        <sz val="10"/>
        <color theme="1"/>
        <rFont val="Arial"/>
        <family val="2"/>
      </rPr>
      <t>Erstaudit:</t>
    </r>
    <r>
      <rPr>
        <sz val="10"/>
        <color theme="1"/>
        <rFont val="Arial"/>
        <family val="2"/>
      </rPr>
      <t xml:space="preserve"> es sind alle Layoutfreigaben zu überprüfen. 
</t>
    </r>
    <r>
      <rPr>
        <b/>
        <sz val="10"/>
        <color theme="1"/>
        <rFont val="Arial"/>
        <family val="2"/>
      </rPr>
      <t>Folgeaudit:</t>
    </r>
    <r>
      <rPr>
        <sz val="10"/>
        <color theme="1"/>
        <rFont val="Arial"/>
        <family val="2"/>
      </rPr>
      <t xml:space="preserve"> es sind alle neu hinzu gekommenen/geänderten Produkte zu überprüfen. Keine neuen bzw. geänderten Layouts = mind. 3 zufällige Layoutfreigaben. 
</t>
    </r>
    <r>
      <rPr>
        <b/>
        <sz val="10"/>
        <color theme="1"/>
        <rFont val="Arial"/>
        <family val="2"/>
      </rPr>
      <t>Keine Endverbrauchereinheit = n.a.</t>
    </r>
  </si>
  <si>
    <t>4. Anforderungen an den Transport – Dokumentenüberprüfung. Nur abprüfen, wenn die Verantwortlichkeiten für den Transport von TSL-Tieren beim Schlachtunternehmen liegt; falls nicht alle Punkte = n.a.</t>
  </si>
  <si>
    <t>4</t>
  </si>
  <si>
    <t xml:space="preserve">Die TSL-Vorgaben für den Transport der TSL-Tiere sind dem Transportunternehmen bekannt. </t>
  </si>
  <si>
    <t>Nachweise über die Übermittlung von Informationen über die TSL-Vorgaben vom Schlachtunternehmen an das Transportunternehmen werden vorgelegt.</t>
  </si>
  <si>
    <t>4 und 4.2</t>
  </si>
  <si>
    <t>Es werden keine TSL-Tiere bei Außentemperatur ≥30 °C transportiert.</t>
  </si>
  <si>
    <r>
      <t xml:space="preserve">Standardarbeitsanweisungen zu den Transporten werden vorgelegt. Die Überprüfung von Transportplänen bestätigt, dass der Transport so geplant wird, dass die Beförderung nicht bei ≥30°C stattfindet, z.B. Transport nachts oder in den kühleren Abend- und Morgenstunden. 
</t>
    </r>
    <r>
      <rPr>
        <b/>
        <sz val="10"/>
        <color theme="1"/>
        <rFont val="Arial"/>
        <family val="2"/>
      </rPr>
      <t>Ausnahme:</t>
    </r>
    <r>
      <rPr>
        <sz val="10"/>
        <color theme="1"/>
        <rFont val="Arial"/>
        <family val="2"/>
      </rPr>
      <t xml:space="preserve"> Laderaum ist mit Klimaanlage ausgestattet.</t>
    </r>
  </si>
  <si>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</si>
  <si>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</si>
  <si>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</si>
  <si>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</si>
  <si>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</si>
  <si>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 xml:space="preserve">Eine Transportdauer von 4 h und eine Transportstrecke von 200 km werden nicht überschritten. </t>
  </si>
  <si>
    <t>Standardarbeitsanweisungen zum Transport der TSL-Tiere werden vorgelegt. TSL-Vorgaben gemäß Kap. 4.2 sind enthalten.</t>
  </si>
  <si>
    <t>5. Anlieferung von Tieren im Schlachtunternehmen</t>
  </si>
  <si>
    <t>5</t>
  </si>
  <si>
    <t>Anlieferlogistik und die Schlachtzeiten sind entsprechend koordiniert, damit die Beförderung von TSL-Tieren bei einer Außentemperatur ≥30 °C nicht stattfindet.*</t>
  </si>
  <si>
    <r>
      <t xml:space="preserve">Anliefer- und Schlachtpläne werden nicht vorgelegt / Anhand der Anliefer- und Schlachtpläne ist nicht plausibel, dass die TSL-Tiere nicht bei ≥30 °C angeliefert werden, z.B. Schlachtung nur nachts oder in die kühleren Abend- und Morgenstunden </t>
    </r>
    <r>
      <rPr>
        <b/>
        <sz val="10"/>
        <color theme="1"/>
        <rFont val="Arial"/>
        <family val="2"/>
      </rPr>
      <t>= K.O</t>
    </r>
    <r>
      <rPr>
        <sz val="10"/>
        <color theme="1"/>
        <rFont val="Arial"/>
        <family val="2"/>
      </rPr>
      <t xml:space="preserve">.
</t>
    </r>
    <r>
      <rPr>
        <b/>
        <sz val="10"/>
        <color theme="1"/>
        <rFont val="Arial"/>
        <family val="2"/>
      </rPr>
      <t>Ausnahme:</t>
    </r>
    <r>
      <rPr>
        <sz val="10"/>
        <color theme="1"/>
        <rFont val="Arial"/>
        <family val="2"/>
      </rPr>
      <t xml:space="preserve"> Laderaum des Transportfahrzeugs ist mit Klimaanlage ausgestattet.</t>
    </r>
  </si>
  <si>
    <t xml:space="preserve">Die Standzeit des mit Tieren beladenen Transportfahrzeugs wird dokumentiert. </t>
  </si>
  <si>
    <t>Die Standzeit vor Beginn der Entladung der Tiere im Wartebereich ist ≤ 30 Minuten.</t>
  </si>
  <si>
    <t>Bei Überschreitung werden Nachweise vorgelegt (Havarie in der Schlachtung o. ä.).</t>
  </si>
  <si>
    <t>Fahrzeuge, die Defekte aufweisen, die das Allgemeinbefinden der Tiere beeinträchtigen, werden zuerst entladen.*</t>
  </si>
  <si>
    <t>Bspw. Defekt in Belüftungs- u. o. Tränkesystemen, Verletzungsgefahr.</t>
  </si>
  <si>
    <t>Der Zustand der Tiere im wartenden Fahrzeug wird regelmäßig kontrolliert. Maßnahmen werden bei Abweichung eingeleitet. Die Kontrolle und festgestellte Abweichungen werden dokumentiert.*</t>
  </si>
  <si>
    <t>Die Kontrolle erfolgt durch den Tierschutzbeauftragten oder eine durch ihn beauftragte und sachkundige Person. Vor Ort kann die Zuständigkeit des Personals bestätigt werden.
Maßnahmen werden bei Feststellung von Abweichungen die das Allgemeinbefinden der Tiere beeinträchtigen, eingeleitet. Erforderlichenfalls wird die Entladung vorgezogen.</t>
  </si>
  <si>
    <t>6. Anforderungen an die Entladung</t>
  </si>
  <si>
    <t>Der Entladebereich ist überdacht oder hat einen Witterungsschutz.</t>
  </si>
  <si>
    <t>Während des Entladens im Wartebereich werden die Tiere vor Witterungseinflüssen geschützt.</t>
  </si>
  <si>
    <t>Schmerzinduziertes oder gewalttätiges Treiben kommen nicht vor.</t>
  </si>
  <si>
    <t>6</t>
  </si>
  <si>
    <t>6.2</t>
  </si>
  <si>
    <t>Informationen für Lieferanten über gute Praxis im Umgang mit Tieren bei der Anlieferung im Schlachtunternehmen werden vorgelegt.*</t>
  </si>
  <si>
    <t>Die entsprechende Dokumentation wird vorgelegt.</t>
  </si>
  <si>
    <t>Bei Fehlverhalten von Dritten, welche beim Entladen der Tiere mitwirken weist das Personal des Schlachtunternehmens auf den angemessenen Umgang mit den Tieren hin.*</t>
  </si>
  <si>
    <t>Bspw. Tierhalter, Fahrer der Transportunternehmen. Das Entladen und Treiben der Tiere erfolgt tierschonend. Das Treiben erfolgt ruhig, nicht übereilt und ohne Einwirkung von Gewalt sowie unter Verwendung eines geeigneten Mittels (bspw. Treibpaddel, Stimme, leichtes Beklopfen mit der flachen Hand). Kontrolle vor Ort ergibt keinen Grund zur Beanstandung.</t>
  </si>
  <si>
    <t>Der Entladevorgang wird durch den Tierschutzbeauftragten oder einen von ihm benannten sachkundigen Mitarbeiter begleitet.*</t>
  </si>
  <si>
    <t>Vor Ort kann die Zuständigkeit des Personals bestätigt werden.</t>
  </si>
  <si>
    <t>Das Entweichen der Tiere in Entlade- und Auffangbereich kann verhindert werden.*</t>
  </si>
  <si>
    <t>Bspw. sind hohe, stabile und blickdichte Seitenschutzwände und Tore vorhanden.</t>
  </si>
  <si>
    <t>Die Anlieferungsrampen sind trittsicher und rutschfest.</t>
  </si>
  <si>
    <t>Ggf. ist die Entladerampe einzustreuen um ein Rutschen der Tiere zu vermeiden.</t>
  </si>
  <si>
    <t>Die Baubegebenheiten im Anlieferungsbereich ermöglichen die Eigenorientierung der Tiere.*</t>
  </si>
  <si>
    <t>Klare Sicht. Die Tiere gehen selbstständig vorwärts.</t>
  </si>
  <si>
    <t>Die Anlieferungsrampen und Treibgänge sind frei von optischen/mechanischen Hindernissen.*</t>
  </si>
  <si>
    <t>Bspw. Wasserschläuche und weitere am Boden abgestellte Objekte, Lichtstreifen am Boden. Es bestehen keine Verletzungsmöglichkeiten.</t>
  </si>
  <si>
    <t>Die Tiere werden ins Helle getrieben.</t>
  </si>
  <si>
    <t>Die Beleuchtung im Anlieferungs- und Auffangbereich ist so anzupassen, dass die Tiere ins Helle getrieben werden.</t>
  </si>
  <si>
    <t>Die Tiere werden in kleinen Gruppen entladen und getrieben.</t>
  </si>
  <si>
    <t>Die Isolation von Einzeltieren ist zu vermieden. Ebenso ist zu vermeiden, dass die Transportgruppen neugruppiert werden. Tiere aus verschieden Kategorien werden in getrennten Wartebuchten aufgestallt.</t>
  </si>
  <si>
    <t>Nottötungen können im Entladebereich vorgenommen werden.*</t>
  </si>
  <si>
    <r>
      <t xml:space="preserve">Dafür sind im Entladebereich für die jeweilige Tierkategorie geeignete und funktionsfähige Geräte vorhanden (z.B. Bolzenschuß, die geeignete Treibladung, Messer). 
Geräte nicht vorhanden / nicht geeignet / nicht funktionsfähig </t>
    </r>
    <r>
      <rPr>
        <b/>
        <sz val="10"/>
        <color theme="1"/>
        <rFont val="Arial"/>
        <family val="2"/>
      </rPr>
      <t>= K.O.</t>
    </r>
    <r>
      <rPr>
        <sz val="10"/>
        <color theme="1"/>
        <rFont val="Arial"/>
        <family val="2"/>
      </rPr>
      <t xml:space="preserve">
</t>
    </r>
  </si>
  <si>
    <t xml:space="preserve">Zusammengebrochene oder gehunfähige Tiere werden an Ort und Stelle notgetötet. </t>
  </si>
  <si>
    <t>Nicht-Einhaltung = K.O.</t>
  </si>
  <si>
    <t>Tiere mit erhöhtem Betreuungsbedarf werden bei der Entladung und während der Wartezeit bis Zutrieb zur Schlachtung erkannt und sind ihrem Zustand entsprechend zu betreuen.</t>
  </si>
  <si>
    <t>Dies sind z.B. geschwächte, kranke oder verletzte Tiere. Nötigenfalls werden sie separat aufgestallt u. o. zur Schlachtung vorgezogen ggf. notgetötet.</t>
  </si>
  <si>
    <t>Die Anzahl nicht transportfähiger Tiere, wird dokumentiert.</t>
  </si>
  <si>
    <t>Dokumentiert wird die Anzahl der Tiere, bei denen Symptome oder Schäden festgestellt werden, die dem Bild eines nicht-transportfähigen Tieres entsprechen.</t>
  </si>
  <si>
    <t>Die Anzahl aller Tiere die zur Schlachtung vorgezogen oder die notgetötet wurden, wird dokumentiert.*</t>
  </si>
  <si>
    <t>Der Hinweis bei welchem Schritt die Tiere vorgezogen oder notgetötet wurden, wird notiert (z.B. Anlieferung, während der Wartezeit bis Schlachtung oder Zutrieb).</t>
  </si>
  <si>
    <t>7. Anforderungen an den Wartebereich und Zutrieb zur Betäubung</t>
  </si>
  <si>
    <t>Anliefer- und Wartebereich werden täglich kontrolliert. Die Kontrolle und eingeleitete Maßnahmen werden dokumentiert. Die festgestellten Abweichungen werden behoben.*</t>
  </si>
  <si>
    <t>Die Einrichtungen welche das Allgemeinbefinden der Tiere beeinflussen können z.B. Instandhaltung von Böden, Tore, Tränken, Funktionsfähigkeit von Lüftungs- und Klimatisierungseinrichtung werden bei der Kontrolle berücksichtigt. Die Behebungsfristen richten sich nach der negativen Beeinträchtigung des Allgemeinbefindens der Tiere (je stärker die Beeinträchtigung ist, desto kürzer ist die Behebungsfrist anzusetzen).</t>
  </si>
  <si>
    <t>7</t>
  </si>
  <si>
    <t xml:space="preserve">Während der Wartezeit im Wartebereich sind die Tiere vor ungünstigen Witterungseinflüssen geschützt. </t>
  </si>
  <si>
    <r>
      <t xml:space="preserve">Keinen Schutz vor z.B. direkter Sonneneinstrahlung, Hitze, Kälte, Regen, Wind </t>
    </r>
    <r>
      <rPr>
        <b/>
        <sz val="10"/>
        <color theme="1"/>
        <rFont val="Arial"/>
        <family val="2"/>
      </rPr>
      <t>= K.O.</t>
    </r>
  </si>
  <si>
    <t>Einrichtungen zur Unterstützung der Thermoregulation und zur Belüftung sind im Wartebereich vorhanden.</t>
  </si>
  <si>
    <t>Die Einrichtungen (z.B. Berieselung, Ventilatoren, Heizung) sind funktionsfähig. Im Bedarfsfall werden diese eingesetzt.</t>
  </si>
  <si>
    <t>Lärm und Unruhe im Wartebereich werden durch geeignete Maßnahmen reduziert.</t>
  </si>
  <si>
    <t>Bspw. das Nachrüsten von Metalltoren, insbesondere des Schließmechanismus, mit Kunststoffpuffern, das Dämpfen/Verlegen von Pneumatikventilen, die Vermeidung von Zugluft u. o. grelles Licht. Der mittlere Schallpegel liegt ≤ 5 Min. über 85 dB. Dabei sind Sichtschutz und akustische Trennung zwischen Warte- und Schlachtbereich zu etablieren.
Andauerndes wiederholtes Schlagen des Treibpaddels gegen die Treibgangwände ist zu vermeiden.
Das Personal trägt Schutzkleidung in dunklen/gedeckten Farben.</t>
  </si>
  <si>
    <t>7.2</t>
  </si>
  <si>
    <t>Der Zustand der Tiere im Wartebereich wird durch den Tierschutzbeauftragten oder eine durch ihn beauftragte und sachkundige Person regelmäßig kontrolliert.</t>
  </si>
  <si>
    <t>Vor Ort kann die Zuständigkeit des Personals bestätigt werden. Erforderlichenfalls wird die Schlachtung vorgezogen, wenn bspw. thermischer Stress, Rangkämpfe zu erkennen sind.</t>
  </si>
  <si>
    <t>Die Böden der Treibgänge sind rutschfest. Sie haben keine wechselnden Wand- und Bodenverhältnisse oder Abflussrinnen.*</t>
  </si>
  <si>
    <t>Wenn bewegliche Abflussdeckel eingebaut sind, werden diese sicher fixiert um eine mögliche Verletzungsgefahr zu vermeiden. Der Boden wird regelmäßig gereinigt und instandgesetzt.</t>
  </si>
  <si>
    <t>Jedem Tier steht in der Wartebucht uneingeschränkt Tränkewasser zur Verfügung.</t>
  </si>
  <si>
    <t>Ausreichend funktionstüchtige Nippeltränken stehen für die eingestallten Tiere zur Verfügung.</t>
  </si>
  <si>
    <t>Die Baubegebenheiten der Treibgänge und der Zutrieb zur Betäubung ermöglichen die Eigenorientierung der Tiere.</t>
  </si>
  <si>
    <t>Die Tränken weisen für die Tieren keine Verletzungsgefahr auf.*</t>
  </si>
  <si>
    <t>Wenn erforderlich, werden die Tränken nachgerüstet um die Verletzungsgefahr zu reduzieren.</t>
  </si>
  <si>
    <t>Treibgänge weisen keine Verletzungsmöglichkeiten auf. Klare Sicht. Selbstständiges Vorwärtsgehen.</t>
  </si>
  <si>
    <t>Die Beleuchtung im Wartebereich und Zutrieb zur Betäubung ist so anzupassen, dass die Tiere ins Helle getrieben werden.</t>
  </si>
  <si>
    <t>Buchtenbelegungsplan liegt vor.</t>
  </si>
  <si>
    <t xml:space="preserve">Angabe über die gesamt verfügbare Fläche sowie der Fläche pro Wartebucht und pro Tier (je nach Tierkategorie oder Lebendgewicht) wird vorgelegt. </t>
  </si>
  <si>
    <t>Das Platzangebot in den Wartebuchten wird für die TSL-Tiere eingehalten.</t>
  </si>
  <si>
    <t>Bei Körpergewicht von ≤120 kg mind. 0,8 m² / Tier. Bei Körpergewicht ≥120 kg und Sauen mind. 1,5 m² / Tier. Die maximal zulässige Belegdichte pro Wartebucht ist im Wartestall, bspw. durch Buchtenschilder für alle Mitarbeiter erkennbar. Ggf. werden spezielle Wartebuchten für die Unterbringung der TSL-Tiere kennzeichnet.</t>
  </si>
  <si>
    <t>7.2.2</t>
  </si>
  <si>
    <t>Damit die Tiere innerhalb von 30 Min. nach Ankunft am Schlachtbetrieb entladen werden können, bzw.-genügend Platz zum Entladen im Wartebereich bei Havarie zur Verfügung steht.</t>
  </si>
  <si>
    <t>Die Wartebuchten sind auch bei voller Stallbelegung für eine Kontrolle zugänglich.</t>
  </si>
  <si>
    <t>Nottötungen können im Warte- und Treibbereich vorgenommen werden.*</t>
  </si>
  <si>
    <r>
      <t xml:space="preserve">Dafür sind im Warte- und Treibbereich für die jeweilige Tierkategorie geeignete und funktionsfähige Geräte vorhanden z.B. Elektrobetäubung (E-Zange), Messer.
Geräte nicht vorhanden / nicht geeignet / nicht funktionsfähig </t>
    </r>
    <r>
      <rPr>
        <b/>
        <sz val="10"/>
        <color theme="1"/>
        <rFont val="Arial"/>
        <family val="2"/>
      </rPr>
      <t>= K.O.</t>
    </r>
    <r>
      <rPr>
        <sz val="10"/>
        <color theme="1"/>
        <rFont val="Arial"/>
        <family val="2"/>
      </rPr>
      <t xml:space="preserve">
</t>
    </r>
  </si>
  <si>
    <t>Zusammengebrochene oder gehunfähige Tiere im Warte- und Treibbereich werden an Ort und Stelle notgetötet.</t>
  </si>
  <si>
    <t>Maßnahmen werden bei Rangkämpfen in Warteställen eingeleitet.</t>
  </si>
  <si>
    <t xml:space="preserve">Treten Rangordnungskämpfe auf, werden unverzüglich Gegenmaßnahmen eingeleitet (bspw. Änderung der Schlachtreihenfolge oder Vorziehen der Tiere zur Schlachtung). </t>
  </si>
  <si>
    <t>Der Zutrieb erfolgt tierschonend.</t>
  </si>
  <si>
    <t>Ruhig, nicht übereilt, ohne Einwirkung von Gewalt und unter Nutzung eines geeigneten Mittels (bspw. Treibpaddel, Stimme). Tiere werden in der Vorwärtsbewegung nicht behindert. Vereinzelte Tiere werden schnellstmöglich betäubt und geschlachtet.</t>
  </si>
  <si>
    <t>Die Fütterung der Tiere und Einstreu der Wartebuchten können im Havariefall gewährleistet werden.*</t>
  </si>
  <si>
    <r>
      <t xml:space="preserve">Futter und Einstreu werden geeignet gelagert. Wenn im Havariefall Partnerbetriebe Futter/Einstreu zur Verfügung stellen und diese Angaben im Havarieplan vorhanden sind (Name/Kontaktdaten den Partnerbetrieb/welches Material zu Verfügung gestellt wird) </t>
    </r>
    <r>
      <rPr>
        <b/>
        <sz val="10"/>
        <color theme="1"/>
        <rFont val="Arial"/>
        <family val="2"/>
      </rPr>
      <t>= erfüllt</t>
    </r>
    <r>
      <rPr>
        <sz val="10"/>
        <color theme="1"/>
        <rFont val="Arial"/>
        <family val="2"/>
      </rPr>
      <t xml:space="preserve">
Bitte in der Beschreibung anmerken, welches Futter den Tieren im Havariefall angeboten wird. </t>
    </r>
  </si>
  <si>
    <t>8. Anforderungen an die Betäubung</t>
  </si>
  <si>
    <t>Geeignete Maßnahmen werden eingeleitet um Lärm und Unruhe im Schlachtbereich zu vermeiden.</t>
  </si>
  <si>
    <t>Bspw. das Nachrüsten von Metalltoren, insbesondere des Schließmechanismus, mit Kunststoffpuffern, das Dämpfen/Verlegen von Pneumatikventilen, die Vermeidung von Zugluft oder grelles Licht.
Andauerndes wiederholtes Schlagen des Treibpaddels gegen die Treibgangwände ist zu vermeiden.
Das Personal trägt Schutzkleidung in dunklen/gedeckten Farben.</t>
  </si>
  <si>
    <t>8</t>
  </si>
  <si>
    <t>Die Betäubungsanlage ist den Vorgaben der Standardarbeitsanweisungen entsprechend zu betreiben.*</t>
  </si>
  <si>
    <r>
      <t xml:space="preserve">Abgleich mit der Dokumentenprüfung ergibt Grund zur Beanstandung </t>
    </r>
    <r>
      <rPr>
        <b/>
        <sz val="10"/>
        <color theme="1"/>
        <rFont val="Arial"/>
        <family val="2"/>
      </rPr>
      <t>= K.O.</t>
    </r>
  </si>
  <si>
    <t>Betäubungsanlagen und -geräte (auch Ersatzanlagen und -geräte) werden täglich vor Beginn der Schlachtung kontrolliert.*</t>
  </si>
  <si>
    <r>
      <t xml:space="preserve">Kontrolle über die Verfügbarkeit, Funktionsfähigkeit sowie Wartungs- und Pflegezustand wird nicht durchgeführt / Die Kontrolle wird nicht dokumentiert / Geräte mit Mängeln werden eingesetzt </t>
    </r>
    <r>
      <rPr>
        <b/>
        <sz val="10"/>
        <color theme="1"/>
        <rFont val="Arial"/>
        <family val="2"/>
      </rPr>
      <t>= K.O.</t>
    </r>
  </si>
  <si>
    <t>Mess- und Aufzeichnungsgeräte werden täglich vor Beginn der Schlachtung kontrolliert.*</t>
  </si>
  <si>
    <t>Betäubungsanlagen und -geräte (auch Ersatzanlagen und -geräte) werden regelmäßig nach Herstellerangaben gewartet. Mind. aber alle 12 Monate.</t>
  </si>
  <si>
    <t>Die Geräte werden überprüft und nötigenfalls kalibriert, repariert oder ausgetauscht. Bei Auffälligkeiten werden sie sofort ersetzt/repariert. Über die Wartung und Kalibrierung sind Nachweise vorzuhalten.</t>
  </si>
  <si>
    <t>Die Betäubungsgeräte oder –anlagen sind im einwandfreien funktionsfähigen Zustand und für die jeweilige Tierkategorie geeignet.*</t>
  </si>
  <si>
    <r>
      <t xml:space="preserve">Visuelle Prüfung der Anlage und Gegebenheiten. Die Anlage ist nicht für die jeweilige Tierkategorie geeignet (siehe Betriebsanleitungen) / Bei der physischen Prüfung ergeben sich Gründe zu Beanstandung </t>
    </r>
    <r>
      <rPr>
        <b/>
        <sz val="10"/>
        <color theme="1"/>
        <rFont val="Arial"/>
        <family val="2"/>
      </rPr>
      <t>= K.O.</t>
    </r>
  </si>
  <si>
    <t xml:space="preserve">Die Tiere können durch die Sichtfenster während des Betäubungsvorganges gesehen werden. </t>
  </si>
  <si>
    <r>
      <t xml:space="preserve">Während des Betäubungsvorgangs wird die Gaskonzentrationen in den unterschiedlichen Gaszonen auf Tierhöhe nicht kontinuierlich aufgezeichnet / es wird nicht kontrolliert und protokolliert, wie lange die Verweildauer in den Gasphasen ist </t>
    </r>
    <r>
      <rPr>
        <b/>
        <sz val="10"/>
        <color theme="1"/>
        <rFont val="Arial"/>
        <family val="2"/>
      </rPr>
      <t>= K.O.</t>
    </r>
  </si>
  <si>
    <t>8.3.1</t>
  </si>
  <si>
    <t>Bei Abweichung wurden Korrekturmaßnahmen eingeleitet. Dokumentation wird vorgelegt.</t>
  </si>
  <si>
    <r>
      <t xml:space="preserve">Bei Störung wird kein Signal ausgelöst / ein Absinken der Gaskonzentration oder Störungen in der Gaszufuhr werden nicht optisch und akustisch signalisiert </t>
    </r>
    <r>
      <rPr>
        <b/>
        <sz val="10"/>
        <color theme="1"/>
        <rFont val="Arial"/>
        <family val="2"/>
      </rPr>
      <t>= K.O.</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</si>
  <si>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Betäubungsanlagen haben Sichtfenster, sodass die Beobachtung der Tiere von außen möglich ist.</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</si>
  <si>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Parameter der Betäubung werden kontinuierlich aufgezeichnet. </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</si>
  <si>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Die Gaskonzentration in der Betäubungsanlage wird mind. 1-mal wöchentlich mit einem unabhängigen Prüfgerät kontrolliert.*</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</si>
  <si>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Bei Störung wird ein optisches und akustisches Signal ausgelöst. </t>
    </r>
  </si>
  <si>
    <t>Die Betäubungswirkung wird bei jedem bereits betäubten Tier kontrolliert und ggf. wird mittels Bolzenschuss nachbetäubt. Weitere Untersuchungs- und Korrekturmaßnahmen sind sofort einzuleiten.</t>
  </si>
  <si>
    <r>
      <t xml:space="preserve">Wenn Zeichen von Wahrnehmungs- und Empfindungsfähigkeit nach der Betäubung (Auswurf, Einhängen, Entblutung) festgestellt werden, wird mittels Bolzenschuss, mit geeignetem Kaliber und Treibladung für die jeweilige Tierkategorie, nachbetäubt. Für Sauen werden die stärksten Ladungen empfohlen.
</t>
    </r>
    <r>
      <rPr>
        <b/>
        <sz val="10"/>
        <color theme="1"/>
        <rFont val="Arial"/>
        <family val="2"/>
      </rPr>
      <t>Nicht-Einhaltung = K.O.</t>
    </r>
  </si>
  <si>
    <t>≤ 120 kg Bodenfläche von mind. 0,5 m²/Tier</t>
  </si>
  <si>
    <t>≤ 130 kg Bodenfläche von mind. 0,6 m²/Tier
&gt; 130 kg Bodenfläche von mind. 0,7 m²/Tier</t>
  </si>
  <si>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Im Falle einer zu geringen Gaskonzentration oder Abweichungen vom Ergebnis der Messung, ist die Beförderung der Tiere in die Betäubungsanlage zu stoppen.</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</si>
  <si>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Nachbetäubung erfolgt mittels Bolzenschussgeräte.*</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</si>
  <si>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Platzangebot pro Tier wird in Betäubungsgondel eingehalten.</t>
    </r>
  </si>
  <si>
    <r>
      <rPr>
        <b/>
        <sz val="10"/>
        <color theme="1"/>
        <rFont val="Arial"/>
        <family val="2"/>
      </rPr>
      <t>CO</t>
    </r>
    <r>
      <rPr>
        <b/>
        <vertAlign val="subscript"/>
        <sz val="10"/>
        <color theme="1"/>
        <rFont val="Arial"/>
        <family val="2"/>
      </rPr>
      <t>2</t>
    </r>
    <r>
      <rPr>
        <b/>
        <sz val="10"/>
        <color theme="1"/>
        <rFont val="Arial"/>
        <family val="2"/>
      </rPr>
      <t>-Betäubung</t>
    </r>
    <r>
      <rPr>
        <sz val="10"/>
        <color theme="1"/>
        <rFont val="Arial"/>
        <family val="2"/>
      </rPr>
      <t xml:space="preserve">
Platzangebot pro Tier wird in Betäubungsgondel eingehalten.*</t>
    </r>
  </si>
  <si>
    <r>
      <rPr>
        <b/>
        <sz val="10"/>
        <color theme="1"/>
        <rFont val="Arial"/>
        <family val="2"/>
      </rPr>
      <t>Elektrobetäubung</t>
    </r>
    <r>
      <rPr>
        <sz val="10"/>
        <color theme="1"/>
        <rFont val="Arial"/>
        <family val="2"/>
      </rPr>
      <t xml:space="preserve">
Bei der Elektrobetäubung erfolgt immer zuerst eine Kopf- und anschließend eine Herzdurchströmung. </t>
    </r>
  </si>
  <si>
    <t>8.3.2</t>
  </si>
  <si>
    <r>
      <rPr>
        <b/>
        <sz val="10"/>
        <color theme="1"/>
        <rFont val="Arial"/>
        <family val="2"/>
      </rPr>
      <t>Elektrobetäubung</t>
    </r>
    <r>
      <rPr>
        <sz val="10"/>
        <color theme="1"/>
        <rFont val="Arial"/>
        <family val="2"/>
      </rPr>
      <t xml:space="preserve">
Die Parameter der elektrischen Durchströmung werden eingehalten.</t>
    </r>
  </si>
  <si>
    <t>Vor der Betäubung werden die Tiere am Kopf mit Wasser befeuchtet.
≤ 130 kg Lebendgewicht = mind. 1,3 A
≥ 130 kg Lebendgewicht = mind. 2 A, bei 50 Hz und 250 V vorzunehmen.
Mindeststromstärke wird innerhalb der ersten Sek. nach Ansetzen der Zange erreicht und wird für mind. 4 Sek. ohne Unterbrechung gehalten.</t>
  </si>
  <si>
    <r>
      <rPr>
        <b/>
        <sz val="10"/>
        <color theme="1"/>
        <rFont val="Arial"/>
        <family val="2"/>
      </rPr>
      <t>Elektrobetäubung</t>
    </r>
    <r>
      <rPr>
        <sz val="10"/>
        <color theme="1"/>
        <rFont val="Arial"/>
        <family val="2"/>
      </rPr>
      <t xml:space="preserve">
Bei Abweichungen werden Fehlermeldungen ausgelöst. </t>
    </r>
  </si>
  <si>
    <r>
      <t xml:space="preserve">Bei Abweichungen von den vorgegebenen Werten für Stromstärke, Stromfluss oder Haltedauer wird eine akustische sowie visuelle Fehlermeldung gegeben. Kontroll- und Fehleranzeigen sind im Blickfeld der für die Betäubung zuständigen Mitarbeiter.
</t>
    </r>
    <r>
      <rPr>
        <b/>
        <sz val="10"/>
        <color theme="1"/>
        <rFont val="Arial"/>
        <family val="2"/>
      </rPr>
      <t>Nicht-Einhaltung = K.O.</t>
    </r>
  </si>
  <si>
    <r>
      <rPr>
        <b/>
        <sz val="10"/>
        <color theme="1"/>
        <rFont val="Arial"/>
        <family val="2"/>
      </rPr>
      <t>Elektrobetäubung</t>
    </r>
    <r>
      <rPr>
        <sz val="10"/>
        <color theme="1"/>
        <rFont val="Arial"/>
        <family val="2"/>
      </rPr>
      <t xml:space="preserve">
Die Kontakte der Elektroden werden nach 20 durchgeführten Betäubung mechanisch gereinigt.</t>
    </r>
  </si>
  <si>
    <t>Ggf. auch früher wenn stark verschmutzt. Die Reinigung wird dokumentiert.</t>
  </si>
  <si>
    <r>
      <rPr>
        <b/>
        <sz val="10"/>
        <color theme="1"/>
        <rFont val="Arial"/>
        <family val="2"/>
      </rPr>
      <t>Elektrobetäubung</t>
    </r>
    <r>
      <rPr>
        <sz val="10"/>
        <color theme="1"/>
        <rFont val="Arial"/>
        <family val="2"/>
      </rPr>
      <t xml:space="preserve">
Die Elektrozange ist für die zu betäubende Tierkörpergröße geeignet.</t>
    </r>
  </si>
  <si>
    <t>Zange mit ausreichendem Öffnungswinkel, um die Tiere bei Kopf- und Herzdurchströmung zu umfassen. In halbautomatischen und automatischen Elektrobetäubungsanlagen werden nur solche Tiere betäubt, auf deren Größe und Gewicht die Anlage ausgerichtet ist.</t>
  </si>
  <si>
    <t>Geeignete Geräte zum Nachbetäuben stehen im Auswurfsbereich einsatzbereit und griffbereit zur Verfügung.*</t>
  </si>
  <si>
    <r>
      <t>Die Geräte liegen nicht bereit / die Geräte sind nicht funktionstüchtig / die Geräte sind für die zu schlachtende Tierkategorie nicht geeignet / E-Zange nach CO</t>
    </r>
    <r>
      <rPr>
        <vertAlign val="subscript"/>
        <sz val="10"/>
        <color theme="1"/>
        <rFont val="Arial"/>
        <family val="2"/>
      </rPr>
      <t>2</t>
    </r>
    <r>
      <rPr>
        <sz val="10"/>
        <color theme="1"/>
        <rFont val="Arial"/>
        <family val="2"/>
      </rPr>
      <t xml:space="preserve">-Betäubung </t>
    </r>
    <r>
      <rPr>
        <b/>
        <sz val="10"/>
        <color theme="1"/>
        <rFont val="Arial"/>
        <family val="2"/>
      </rPr>
      <t>= K.O.</t>
    </r>
  </si>
  <si>
    <t>Der Betäubungserfolg wird bei jedem Tier am Ende des Betäubungsvorganges kontrolliert und eine Nachbetäubung erfolgt immer wenn nötig.*</t>
  </si>
  <si>
    <t>8 und 9.2</t>
  </si>
  <si>
    <t>8.3</t>
  </si>
  <si>
    <r>
      <t xml:space="preserve">Ggf. Kontrolle des Betäubungserfolges direkt nach dem Auswurf aus der Ruhigstellungsbox. 
Bei jedem Tier wird überprüft ob die Betäubung erfolgreich war. Fragwürdig und nicht vollständig betäubte Tiere (z.B. Schmerzreißen, gerichtete Bewegung des Auges, Aufrichtversuche) werden erkannt und sofort nachbetäubt.
</t>
    </r>
    <r>
      <rPr>
        <b/>
        <sz val="10"/>
        <color theme="1"/>
        <rFont val="Arial"/>
        <family val="2"/>
      </rPr>
      <t>Nicht-Einhaltung = K.O.</t>
    </r>
  </si>
  <si>
    <t xml:space="preserve">Die Nachbetäubungen werden dokumentiert. </t>
  </si>
  <si>
    <r>
      <t xml:space="preserve">Die Mitarbeiter kontrollieren die Betäubungseffektivität der Tiere und erfassen die Anzahl an Nachbetäubungen welche während der laufenden Schlachtprozesse festgestellt wurden. Die Erfassung vor Ort ist nachvollziehbar. 
</t>
    </r>
    <r>
      <rPr>
        <b/>
        <sz val="10"/>
        <color theme="1"/>
        <rFont val="Arial"/>
        <family val="2"/>
      </rPr>
      <t>Nicht-Einhaltung = K.O.</t>
    </r>
  </si>
  <si>
    <t>8 und 8.3</t>
  </si>
  <si>
    <t>Die Betäubungseffektivität wird von Tierschutzbeauftragten täglich kontrolliert. Fehlbetäubung wird dokumentiert.</t>
  </si>
  <si>
    <t>Kontrolle bei mind. 20% der Tiere (auf die stündliche Schlachtleistung bezogen) oder bei mind. 20°Tieren, wenn die Schlachtzahlen unter 100°Tieren/Schlachttag liegen. Kontrolle erfolgt in verschieden Stellen der Schlachtung sowie bis Eintritt der Tiere in weitere Verarbeitungs-prozesse (bspw. Brühung).</t>
  </si>
  <si>
    <t>Maßnahmen werden eingeleitet spätestens, wenn Fehlbetäubungen bei ≥ 0,5% der gesamten am Tag geschlachteten Tiere festgestellt werden.*</t>
  </si>
  <si>
    <t>Die Summe an Fehlbetäubungen ergibt sich aus der Kontrolle der Tierschutzbeauftragten und der Erfassung der Fehlbetäubungen durch die Mitarbeiter. Korrekturmaßnahmen bspw. Untersuchung und Behebung von Fehlern im Betäubungsvorgang, –parameter u. o. –anlage sowie Schulung von Mitarbeitern.</t>
  </si>
  <si>
    <t>9. Anforderungen an die Entblutung</t>
  </si>
  <si>
    <t>9 und 9.2.2</t>
  </si>
  <si>
    <t>Bei Vorlegen einer ANG nach § 13 Abs. 2 TierSchlV, ergab die Dokumentenprüfung mit dem Abgleich mit dem vor Ort gemessenen stun-to-stick-Intervalls keinen Grund zur Beanstandung.
Bitte in der Beschreibung die vor Ort gemessene Zeit anmerken.</t>
  </si>
  <si>
    <r>
      <rPr>
        <b/>
        <sz val="10"/>
        <color theme="1"/>
        <rFont val="Arial"/>
        <family val="2"/>
      </rPr>
      <t>Stun-to-stick-Intervall nach Elektrobetäubung</t>
    </r>
    <r>
      <rPr>
        <sz val="10"/>
        <color theme="1"/>
        <rFont val="Arial"/>
        <family val="2"/>
      </rPr>
      <t xml:space="preserve">
Die Entblutung erfolgt nach Feststellung einer erfolgreichen Betäubungswirkung so schnell wie möglich.</t>
    </r>
  </si>
  <si>
    <t>Liegendentblutung stun-stick-Intervall ≤ 10 Sek. Hängendentblutung stun-stick-Intervall ≤ 20 Sek.
Die Zeitmessung vor Ort ergibt keinen Grund zur Beanstandung.
Bitte in der Beschreibung die vor Ort gemessene Zeit anmerken.</t>
  </si>
  <si>
    <t xml:space="preserve">Vor dem Stechen ist die Betäubungseffektivität zu beurteilen. </t>
  </si>
  <si>
    <r>
      <t xml:space="preserve">Nur Tiere die Wahrnehmungs- und Empfindungslosigkeit aufweisen dürfen gestochen und entblutet werden. Nötigenfalls wird nachbetäubt. </t>
    </r>
    <r>
      <rPr>
        <b/>
        <sz val="10"/>
        <color theme="1"/>
        <rFont val="Arial"/>
        <family val="2"/>
      </rPr>
      <t>Nicht-Einhaltung = K.O.</t>
    </r>
  </si>
  <si>
    <t>9.2</t>
  </si>
  <si>
    <t>Die Entblutung ist ausreichend.</t>
  </si>
  <si>
    <t>≤ 120 kg Lebendgewicht sollen in den ersten 10 Sek. ca. 2 l Blut austreten
oder bis 30 Sek. ca. 4-4,5 l Blut austreten. 
≥ 120 kg Lebendgewicht sollen ca. 1,75 % des Körpergewichts an Blut in den ersten 10 Sek. austreten.</t>
  </si>
  <si>
    <t>Bei zweifelhafter u. o. mangelhafter Entblutung wird nachgestochen.</t>
  </si>
  <si>
    <r>
      <t xml:space="preserve">Bei mangelhafter oder fragwürdiger Entblutung, wird durch zuständige Mitarbeiter kontrolliert und ggf. nachgeschnitten. </t>
    </r>
    <r>
      <rPr>
        <b/>
        <sz val="10"/>
        <color theme="1"/>
        <rFont val="Arial"/>
        <family val="2"/>
      </rPr>
      <t>Nicht-Einhaltung = K.O.</t>
    </r>
  </si>
  <si>
    <t>9.2.2</t>
  </si>
  <si>
    <t>9</t>
  </si>
  <si>
    <r>
      <rPr>
        <b/>
        <sz val="10"/>
        <color theme="1"/>
        <rFont val="Arial"/>
        <family val="2"/>
      </rPr>
      <t>Stun-to-stick-Intervall nach CO</t>
    </r>
    <r>
      <rPr>
        <b/>
        <vertAlign val="subscript"/>
        <sz val="10"/>
        <color theme="1"/>
        <rFont val="Arial"/>
        <family val="2"/>
      </rPr>
      <t>2</t>
    </r>
    <r>
      <rPr>
        <b/>
        <sz val="10"/>
        <color theme="1"/>
        <rFont val="Arial"/>
        <family val="2"/>
      </rPr>
      <t>-Betäubung</t>
    </r>
    <r>
      <rPr>
        <sz val="10"/>
        <color theme="1"/>
        <rFont val="Arial"/>
        <family val="2"/>
      </rPr>
      <t xml:space="preserve">
Die Entblutung erfolgt, nach Feststellung einer erfolgreichen Betäubungswirkung so schnell wie möglich.</t>
    </r>
  </si>
  <si>
    <t>Einsatz- und griffbereite Geräte stehen im Bereich der Entblutung zum Nachbetäuben und zum Nachstechen zur Verfügung.</t>
  </si>
  <si>
    <t xml:space="preserve">Die Bandgeschwindigkeit ermöglicht den Mitarbeitern die Entblutung der Tiere zu kontrollieren und ggfs. Nachzuschneiden. </t>
  </si>
  <si>
    <r>
      <t xml:space="preserve">Kontrolle ist anhand der erhöhten Bandgeschwindigkeit nicht möglich </t>
    </r>
    <r>
      <rPr>
        <b/>
        <sz val="10"/>
        <color theme="1"/>
        <rFont val="Arial"/>
        <family val="2"/>
      </rPr>
      <t>= K.O.</t>
    </r>
  </si>
  <si>
    <t>Die Entblutung beträgt mind. 180°Sekunden.</t>
  </si>
  <si>
    <r>
      <t xml:space="preserve">Die Zeitmessung vor Ort ergibt keinen Grund zur Beanstandung. </t>
    </r>
    <r>
      <rPr>
        <b/>
        <sz val="10"/>
        <color theme="1"/>
        <rFont val="Arial"/>
        <family val="2"/>
      </rPr>
      <t xml:space="preserve">Nicht-Einhaltung = K.O.
</t>
    </r>
    <r>
      <rPr>
        <sz val="10"/>
        <color theme="1"/>
        <rFont val="Arial"/>
        <family val="2"/>
      </rPr>
      <t>Bitte in der Beschreibung die vor Ort gemessene Zeit anmerken.</t>
    </r>
  </si>
  <si>
    <t xml:space="preserve">Jedes Tier muss tot sein, bevor es weiteren Verarbeitungsprozessen zugeführt wird. </t>
  </si>
  <si>
    <t>Unzureichende Ausblutung wird dokumentiert.*</t>
  </si>
  <si>
    <t>Die Anzahl an Tieren, bei denen Symptome oder Schäden festgestellt werden die auf eine unzureichende Ausblutung zurückzuführen sind, wird dokumentieren (ggf. erfolgt die Erfassung durch die amtliche Überwachung).</t>
  </si>
  <si>
    <t>Alle technischen Daten zur Entblutung werden stichprobenartig täglich kontrolliert und dokumentiert.</t>
  </si>
  <si>
    <t>Bspw. stun-to-stick-Intervall, Entblutungszeit.</t>
  </si>
  <si>
    <t>Die Entblutung wird vom Tierschutzbeauftragten täglich kontrolliert.</t>
  </si>
  <si>
    <t>Bei der Kontrolle der Stichqualität und der Effektivität der Entblutung, werden mind. 20% der Tiere (auf die stündliche Schlachtleistung bezogen) kontrolliert oder bei mind. 20°Tieren wenn die Schlachtzahlen unter 100°Tieren / Schlachttag liegen.</t>
  </si>
  <si>
    <t>Automatische Messgeräte für die Entblutung werden mind. 1-mal täglich vor Schlachtbeginn auf ihre Funktionsfähigkeit geprüft.</t>
  </si>
  <si>
    <t>Die Überprüfung wird dokumentiert.</t>
  </si>
  <si>
    <t>10. Erfassung und Meldung der Tierbezogenen Kriterien (TBK)</t>
  </si>
  <si>
    <t>10 und 10.3</t>
  </si>
  <si>
    <t>Die TBK werden an geeigneter Stelle erfasst und dokumentiert.</t>
  </si>
  <si>
    <t>Bei der physischen Prüfung wird bestätigt, dass folgende TBK an geeigneter Stelle erfasst werden:
Rampe (ggf. Lebendtierbeschau)
Transporttote / Notgetötete / nicht-transportfähige / deutlich lahmende Tiere / Schlagstriemen
Organbefunde:
• Lungenbefunde: eingeteilt in gering- (≤10%), mittel- (von &gt;10% bis ≤30%) und hochgradige (&gt;30%) Organveränderungen 
• Lebern die aufgrund pathologischer Veränderungen verworfen werden</t>
  </si>
  <si>
    <t>Auch folgende TBK werden an geeigneter Stelle erfasst und dokumentiert.*</t>
  </si>
  <si>
    <t>• Nicht schlachtfähige/untaugliche Tiere 
• Zur Schlachtung vorgezogen</t>
  </si>
  <si>
    <t>Bei kamerabasierten Erfassungssystemen ist die Zuverlässigkeit sichergestellt.</t>
  </si>
  <si>
    <r>
      <t xml:space="preserve">Die Kameras werden gereinigt, gewartet und bei Bedarf kalibriert. Die Bewertung der Kameraerfassung wird regelmäßig überprüft und wenn nötig korrigiert. Die Kontrolle wird dokumentiert. </t>
    </r>
    <r>
      <rPr>
        <b/>
        <sz val="10"/>
        <color theme="1"/>
        <rFont val="Arial"/>
        <family val="2"/>
      </rPr>
      <t>Keine Kameraerfassung = n.a.</t>
    </r>
  </si>
  <si>
    <t>Die TBK der am jeweiligen Schlachttag angelieferten und geschlachteten Tiere werden umgehend an den entsprechenden Tierhalter vollständig zurückgemeldet.</t>
  </si>
  <si>
    <r>
      <t xml:space="preserve">Für die Meldung werden adäquate Datenbankauszüge akzeptiert, sofern alle in Lfd.-Nr. 10.1 und 10.2 verlangten Informationen enthalten sind. Ggf. wird der Datenbankauszug entsprechend ergänzt.
</t>
    </r>
    <r>
      <rPr>
        <b/>
        <sz val="10"/>
        <color theme="1"/>
        <rFont val="Arial"/>
        <family val="2"/>
      </rPr>
      <t>Schlachtunternehmen ist nicht für die Meldung zuständig = n.a. (bitte beschreiben)</t>
    </r>
  </si>
  <si>
    <t>Die Meldung der TBK an den DTSchB ist vollständig und erfolgt fristgemäß.</t>
  </si>
  <si>
    <r>
      <t xml:space="preserve">Die Meldung erfolgt einmal pro Quartal bis zum jeweils 15. des Folgequartals. Die Eingangsbestätigungs-E-Mail des DTSchB über die Einreichung der TBK-Meldung wird vorgelegt.
</t>
    </r>
    <r>
      <rPr>
        <b/>
        <sz val="10"/>
        <color theme="1"/>
        <rFont val="Arial"/>
        <family val="2"/>
      </rPr>
      <t>Schlachtunternehmen ist nicht für die Meldung zuständig = n.a. (bitte beschreiben)</t>
    </r>
  </si>
  <si>
    <r>
      <t xml:space="preserve">Die Bereiche Anlieferung/Entladung / Wartebereich / Beförderung zur Betäubung / Betäubung (ggf. Auswurf) / Entblutung werden durch funktionstüchtige Kameras überwacht.
Das System der Videoüberwachung wird etabliert und Belege werden vorgelegt (z.B. Belege über die Zukauf von Kameras) </t>
    </r>
    <r>
      <rPr>
        <b/>
        <sz val="10"/>
        <color theme="1"/>
        <rFont val="Arial"/>
        <family val="2"/>
      </rPr>
      <t xml:space="preserve">= erfüllt </t>
    </r>
    <r>
      <rPr>
        <sz val="10"/>
        <color theme="1"/>
        <rFont val="Arial"/>
        <family val="2"/>
      </rPr>
      <t>Bitte Umsetzungsfrist anmerken.</t>
    </r>
  </si>
  <si>
    <r>
      <t xml:space="preserve">Die Videoaufnahme </t>
    </r>
    <r>
      <rPr>
        <b/>
        <sz val="10"/>
        <color theme="1"/>
        <rFont val="Arial"/>
        <family val="2"/>
      </rPr>
      <t>soll</t>
    </r>
    <r>
      <rPr>
        <sz val="10"/>
        <color theme="1"/>
        <rFont val="Arial"/>
        <family val="2"/>
      </rPr>
      <t xml:space="preserve"> mind. 4 Wochen lang aufbewahrt werden.</t>
    </r>
  </si>
  <si>
    <t>Standardarbeitsanweisungen zu dem Transport werden vorgelegt. Ab Aufladen der ersten TSL-Tiere bis zur Ankunft im Schlachtunternehmen ≤4h und ≤200 km. Bei Überschreitung werden Nachweise vorgelegt (z.B. Unfall, Stau, Fahrzeugpanne, o. ä.).</t>
  </si>
  <si>
    <r>
      <t xml:space="preserve">Stallkapazität des Wartebereichs </t>
    </r>
    <r>
      <rPr>
        <b/>
        <sz val="10"/>
        <color theme="1"/>
        <rFont val="Arial"/>
        <family val="2"/>
      </rPr>
      <t>soll</t>
    </r>
    <r>
      <rPr>
        <sz val="10"/>
        <color theme="1"/>
        <rFont val="Arial"/>
        <family val="2"/>
      </rPr>
      <t xml:space="preserve"> mind. den Faktor°2,5 der maximalen Schlachtleistung je Stunde betragen.</t>
    </r>
  </si>
  <si>
    <t>Die Wartebuchten und Treibgänge sind mind.
100 cm hoch und blickdicht verkleidet.*</t>
  </si>
  <si>
    <r>
      <t xml:space="preserve">Die Tiere weisen am Ende der Entblutungstrecke und vor den weiteren Verarbeitungsprozessen (z.B. Brühung) keine Zeichen des Wahrnehmungs- und Empfindungsvermögens, wie bspw. Bewegungen, Atmung u. o. Schmerzreißen auf. Bei Abweichung, werden Maßnahmen eingeleitet, die zum Tod des Tieres führen. Die Ursachen werden untersucht und abgestellt. Trifft das nicht zu </t>
    </r>
    <r>
      <rPr>
        <b/>
        <sz val="10"/>
        <color theme="1"/>
        <rFont val="Arial"/>
        <family val="2"/>
      </rPr>
      <t>= K.O.</t>
    </r>
  </si>
  <si>
    <t>10</t>
  </si>
  <si>
    <t>Bspw. Koordination von Anlieferzeit, damit die Standzeit zwischen Ankunft im Schlachtunternehmen und dem Entladen im Wartebereich ≤ 30 Min. liegt. Ggf. Koordination der Versorgung der Tiere während der Standzeit (z.B. wird für die Reduktion von thermischem Stress gesorgt, Nachfüllen der Tränkesysteme).</t>
  </si>
  <si>
    <t>Die Zeit zwischen der Ankunft des mit Tieren beladenen Transportfahrzeugs im Schlachtunternehmen und dem Beginn der Entladung im Wartebereich wird dokumentiert.</t>
  </si>
  <si>
    <t>Bevor neue Partien eingestallt werden, sind die Wartebuchten bei stark Verschmutzung zu reinigen.*</t>
  </si>
  <si>
    <t>Dabei ist eine Zwischenreinigung gemeint. Treibgänge werden bei Bedarf auch zwischengereinigt.</t>
  </si>
  <si>
    <r>
      <t xml:space="preserve">Bspw. Einsatz von elektrischen Treibstöcken u. o. der Druck auf empfindliche Körperteile wie die Augen/Genitalien, Schwanzdrehen u. o. Knicken, Hochheben eines Tieres an Kopf/Ohren/Schwanz oder Beinen, Schlagen, Treten, Ziehen gehunfähiger Tiere, sowie der Einsatz von spitzen Treibhilfen. </t>
    </r>
    <r>
      <rPr>
        <b/>
        <sz val="10"/>
        <color theme="1"/>
        <rFont val="Arial"/>
        <family val="2"/>
      </rPr>
      <t>K.O.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</si>
</sst>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vertAlign val="subscript"/>
      <sz val="10"/>
      <color theme="1"/>
      <name val="Arial"/>
      <family val="2"/>
    </font>
    <font>
      <sz val="10"/>
      <color rgb="FFFF0000"/>
      <name val="Arial"/>
      <family val="2"/>
    </font>
    <font>
      <b/>
      <vertAlign val="subscrip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s>
  <cellStyleXfs count="2">
    <xf numFmtId="0" fontId="0" fillId="0" borderId="0"/>
    <xf numFmtId="0" fontId="17" fillId="4" borderId="12" applyNumberFormat="0" applyAlignment="0" applyProtection="0"/>
  </cellStyleXfs>
  <cellXfs count="165">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16"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49" fontId="8" fillId="0" borderId="1"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49" fontId="17" fillId="0" borderId="13" xfId="1" applyNumberFormat="1" applyFill="1" applyBorder="1" applyAlignment="1" applyProtection="1">
      <alignment horizontal="left" vertical="center" wrapText="1"/>
      <protection locked="0"/>
    </xf>
    <xf numFmtId="49" fontId="17" fillId="0" borderId="14" xfId="1" applyNumberFormat="1" applyFill="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164" fontId="8" fillId="0" borderId="1" xfId="0" applyNumberFormat="1" applyFont="1" applyBorder="1" applyAlignment="1" applyProtection="1">
      <alignment horizontal="left" vertical="center"/>
      <protection locked="0"/>
    </xf>
    <xf numFmtId="20" fontId="8" fillId="0" borderId="1" xfId="0" applyNumberFormat="1" applyFont="1" applyBorder="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9" fillId="2" borderId="15"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Font="1" applyBorder="1" applyAlignment="1" applyProtection="1">
      <alignment horizontal="center"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3" xfId="0" applyFont="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8" fillId="0" borderId="2" xfId="0" applyNumberFormat="1" applyFont="1" applyBorder="1" applyAlignment="1" applyProtection="1">
      <alignment vertical="center" wrapText="1"/>
    </xf>
    <xf numFmtId="0" fontId="8" fillId="6" borderId="2" xfId="0" applyFont="1" applyFill="1" applyBorder="1" applyAlignment="1" applyProtection="1">
      <alignment vertical="center" wrapText="1"/>
    </xf>
    <xf numFmtId="165" fontId="15" fillId="0" borderId="0" xfId="0" applyNumberFormat="1" applyFont="1" applyBorder="1" applyAlignment="1" applyProtection="1">
      <alignment horizontal="center" vertical="center"/>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cellXfs>
  <cellStyles count="2">
    <cellStyle name="Eingabe" xfId="1" builtinId="20"/>
    <cellStyle name="Standard" xfId="0" builtinId="0"/>
  </cellStyles>
  <dxfs count="203">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2"/>
      <tableStyleElement type="headerRow" dxfId="201"/>
      <tableStyleElement type="totalRow" dxfId="200"/>
      <tableStyleElement type="firstColumn" dxfId="199"/>
      <tableStyleElement type="lastColumn" dxfId="198"/>
      <tableStyleElement type="firstRowStripe" dxfId="197"/>
      <tableStyleElement type="secondRowStripe" dxfId="196"/>
      <tableStyleElement type="firstColumnStripe" dxfId="195"/>
      <tableStyleElement type="secondColumnStripe" dxfId="194"/>
    </tableStyle>
    <tableStyle name="TSL_1"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10%20Transport%20Schlachtung/RL%202023/7_final/7_2023_TS_CL/2023_Transport%20und%20Schlachtung_Gefl&#252;g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tables/table1.xml><?xml version="1.0" encoding="utf-8"?>
<table xmlns="http://schemas.openxmlformats.org/spreadsheetml/2006/main" id="2" name="Prüfkriterien_1" displayName="Prüfkriterien_1" ref="B9:M30" totalsRowShown="0" headerRowDxfId="147" dataDxfId="146" tableBorderDxfId="164">
  <autoFilter ref="B9:M30"/>
  <tableColumns count="12">
    <tableColumn id="1" name="Lfd. Nr" dataDxfId="59">
      <calculatedColumnFormula>CONCATENATE("1.",Prüfkriterien_1[[#This Row],[Hilfsspalte_Num]])</calculatedColumnFormula>
    </tableColumn>
    <tableColumn id="2" name="Hilfsspalte_Num" dataDxfId="58">
      <calculatedColumnFormula>ROW()-ROW(Prüfkriterien_1[[#Headers],[Hilfsspalte_Kom]])</calculatedColumnFormula>
    </tableColumn>
    <tableColumn id="12" name="Hilfsspalte_Kom" dataDxfId="57">
      <calculatedColumnFormula>(Prüfkriterien_1[Hilfsspalte_Num]+10)/10</calculatedColumnFormula>
    </tableColumn>
    <tableColumn id="3" name="Kapitel_x000a_Richtlinie" dataDxfId="56"/>
    <tableColumn id="4" name="Kriterium" dataDxfId="55"/>
    <tableColumn id="5" name="Erläuterung / _x000a_Durchführungshinweis" dataDxfId="54"/>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8:M153" totalsRowShown="0" headerRowDxfId="75" dataDxfId="74" tableBorderDxfId="155">
  <autoFilter ref="B148:M153"/>
  <tableColumns count="12">
    <tableColumn id="1" name="Spalte1" dataDxfId="5">
      <calculatedColumnFormula>CONCATENATE("10.",Prüfkriterien_10[[#This Row],[Spalte2]])</calculatedColumnFormula>
    </tableColumn>
    <tableColumn id="2" name="Spalte2" dataDxfId="4">
      <calculatedColumnFormula>ROW()-ROW(Prüfkriterien_10[[#Headers],[Spalte3]])</calculatedColumnFormula>
    </tableColumn>
    <tableColumn id="3" name="Spalte3" dataDxfId="3">
      <calculatedColumnFormula>(Prüfkriterien_10[Spalte2]+100)/10</calculatedColumnFormula>
    </tableColumn>
    <tableColumn id="4" name="Spalte4" dataDxfId="2"/>
    <tableColumn id="5" name="Spalte5" dataDxfId="1"/>
    <tableColumn id="6" name="Spalte6" dataDxfId="0"/>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54:M155" insertRow="1" totalsRowShown="0" headerRowDxfId="61" dataDxfId="60" tableBorderDxfId="154">
  <autoFilter ref="B154:M155"/>
  <tableColumns count="12">
    <tableColumn id="1" name="Spalte1" dataDxfId="73">
      <calculatedColumnFormula>CONCATENATE("11.",Prüfkriterien_11[[#This Row],[Spalte2]])</calculatedColumnFormula>
    </tableColumn>
    <tableColumn id="2" name="Spalte2" dataDxfId="72">
      <calculatedColumnFormula>ROW()-ROW(Prüfkriterien_11[[#Headers],[Spalte3]])</calculatedColumnFormula>
    </tableColumn>
    <tableColumn id="3" name="Spalte3" dataDxfId="71">
      <calculatedColumnFormula>(Prüfkriterien_11[Spalte2]+110)/10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2:M38" totalsRowShown="0" headerRowDxfId="139" dataDxfId="138" tableBorderDxfId="163">
  <autoFilter ref="B32:M38"/>
  <tableColumns count="12">
    <tableColumn id="1" name="Spalte1" dataDxfId="53">
      <calculatedColumnFormula>CONCATENATE("2.",Prüfkriterien_2[[#This Row],[Spalte2]])</calculatedColumnFormula>
    </tableColumn>
    <tableColumn id="2" name="Spalte2" dataDxfId="52">
      <calculatedColumnFormula>ROW()-ROW(Prüfkriterien_2[[#Headers],[Spalte3]])</calculatedColumnFormula>
    </tableColumn>
    <tableColumn id="3" name="Spalte3" dataDxfId="51">
      <calculatedColumnFormula>(Prüfkriterien_2[[#This Row],[Spalte2]]+20)/10</calculatedColumnFormula>
    </tableColumn>
    <tableColumn id="4" name="Spalte4" dataDxfId="50"/>
    <tableColumn id="5" name="Spalte5" dataDxfId="49"/>
    <tableColumn id="6" name="Spalte6" dataDxfId="48"/>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0:M49" totalsRowShown="0" headerRowDxfId="131" dataDxfId="130" tableBorderDxfId="162">
  <autoFilter ref="B40:M49"/>
  <tableColumns count="12">
    <tableColumn id="1" name="Spalte1" dataDxfId="47">
      <calculatedColumnFormula>CONCATENATE("3.",Prüfkriterien_3[[#This Row],[Spalte2]])</calculatedColumnFormula>
    </tableColumn>
    <tableColumn id="2" name="Spalte2" dataDxfId="46">
      <calculatedColumnFormula>ROW()-ROW(Prüfkriterien_3[[#Headers],[Spalte3]])</calculatedColumnFormula>
    </tableColumn>
    <tableColumn id="3" name="Spalte3" dataDxfId="45">
      <calculatedColumnFormula>(Prüfkriterien_3[[#This Row],[Spalte2]]+30)/10</calculatedColumnFormula>
    </tableColumn>
    <tableColumn id="4" name="Spalte4" dataDxfId="44"/>
    <tableColumn id="5" name="Spalte5" dataDxfId="43"/>
    <tableColumn id="6" name="Spalte6" dataDxfId="42"/>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1:M57" totalsRowShown="0" headerRowDxfId="123" dataDxfId="122" tableBorderDxfId="161">
  <autoFilter ref="B51:M57"/>
  <tableColumns count="12">
    <tableColumn id="1" name="Spalte1" dataDxfId="41">
      <calculatedColumnFormula>CONCATENATE("4.",Prüfkriterien_4[[#This Row],[Spalte2]])</calculatedColumnFormula>
    </tableColumn>
    <tableColumn id="2" name="Spalte2" dataDxfId="40">
      <calculatedColumnFormula>ROW()-ROW(Prüfkriterien_4[[#Headers],[Spalte3]])</calculatedColumnFormula>
    </tableColumn>
    <tableColumn id="3" name="Spalte3" dataDxfId="39">
      <calculatedColumnFormula>(Prüfkriterien_4[Spalte2]+40)/10</calculatedColumnFormula>
    </tableColumn>
    <tableColumn id="4" name="Spalte4" dataDxfId="38"/>
    <tableColumn id="5" name="Spalte5" dataDxfId="37"/>
    <tableColumn id="6" name="Spalte6" dataDxfId="36"/>
    <tableColumn id="7" name="Spalte7" dataDxfId="129"/>
    <tableColumn id="8" name="Spalte8" dataDxfId="128"/>
    <tableColumn id="9" name="Spalte9" dataDxfId="127"/>
    <tableColumn id="10" name="Spalte10" dataDxfId="126"/>
    <tableColumn id="11" name="Spalte11" dataDxfId="125"/>
    <tableColumn id="12" name="Spalte12" dataDxfId="12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59:M64" totalsRowShown="0" headerRowDxfId="115" dataDxfId="114" tableBorderDxfId="160">
  <autoFilter ref="B59:M64"/>
  <tableColumns count="12">
    <tableColumn id="1" name="Spalte1" dataDxfId="35">
      <calculatedColumnFormula>CONCATENATE("5.",Prüfkriterien_5[[#This Row],[Spalte2]])</calculatedColumnFormula>
    </tableColumn>
    <tableColumn id="2" name="Spalte2" dataDxfId="34">
      <calculatedColumnFormula>ROW()-ROW(Prüfkriterien_5[[#Headers],[Spalte3]])</calculatedColumnFormula>
    </tableColumn>
    <tableColumn id="3" name="Spalte3" dataDxfId="33">
      <calculatedColumnFormula>(Prüfkriterien_5[Spalte2]+50)/10</calculatedColumnFormula>
    </tableColumn>
    <tableColumn id="4" name="Spalte4" dataDxfId="32"/>
    <tableColumn id="5" name="Spalte5" dataDxfId="31"/>
    <tableColumn id="6" name="Spalte6" dataDxfId="30"/>
    <tableColumn id="7" name="Spalte7" dataDxfId="121"/>
    <tableColumn id="8" name="Spalte8" dataDxfId="120"/>
    <tableColumn id="9" name="Spalte9" dataDxfId="119"/>
    <tableColumn id="10" name="Spalte10" dataDxfId="118"/>
    <tableColumn id="11" name="Spalte11" dataDxfId="117"/>
    <tableColumn id="12" name="Spalte12" dataDxfId="116"/>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6:M82" totalsRowShown="0" headerRowDxfId="107" dataDxfId="106" tableBorderDxfId="159">
  <autoFilter ref="B66:M82"/>
  <tableColumns count="12">
    <tableColumn id="1" name="Spalte1" dataDxfId="29">
      <calculatedColumnFormula>CONCATENATE("6.",Prüfkriterien_6[[#This Row],[Spalte2]])</calculatedColumnFormula>
    </tableColumn>
    <tableColumn id="2" name="Spalte2" dataDxfId="28">
      <calculatedColumnFormula>ROW()-ROW(Prüfkriterien_6[[#Headers],[Spalte3]])</calculatedColumnFormula>
    </tableColumn>
    <tableColumn id="3" name="Spalte3" dataDxfId="27">
      <calculatedColumnFormula>(Prüfkriterien_6[Spalte2]+60)/10</calculatedColumnFormula>
    </tableColumn>
    <tableColumn id="4" name="Spalte4" dataDxfId="26"/>
    <tableColumn id="5" name="Spalte5" dataDxfId="25"/>
    <tableColumn id="6" name="Spalte6" dataDxfId="24"/>
    <tableColumn id="7" name="Spalte7" dataDxfId="113"/>
    <tableColumn id="8" name="Spalte8" dataDxfId="112"/>
    <tableColumn id="9" name="Spalte9" dataDxfId="111"/>
    <tableColumn id="10" name="Spalte10" dataDxfId="110"/>
    <tableColumn id="11" name="Spalte11" dataDxfId="109"/>
    <tableColumn id="12" name="Spalte12" dataDxfId="10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4:M105" totalsRowShown="0" headerRowDxfId="99" dataDxfId="98" tableBorderDxfId="158">
  <autoFilter ref="B84:M105"/>
  <tableColumns count="12">
    <tableColumn id="1" name="Spalte1" dataDxfId="23">
      <calculatedColumnFormula>CONCATENATE("7.",Prüfkriterien_7[[#This Row],[Spalte2]])</calculatedColumnFormula>
    </tableColumn>
    <tableColumn id="2" name="Spalte2" dataDxfId="22">
      <calculatedColumnFormula>ROW()-ROW(Prüfkriterien_7[[#Headers],[Spalte3]])</calculatedColumnFormula>
    </tableColumn>
    <tableColumn id="3" name="Spalte3" dataDxfId="21">
      <calculatedColumnFormula>(Prüfkriterien_7[Spalte2]+70)/10</calculatedColumnFormula>
    </tableColumn>
    <tableColumn id="4" name="Spalte4" dataDxfId="20"/>
    <tableColumn id="5" name="Spalte5" dataDxfId="19"/>
    <tableColumn id="6" name="Spalte6" dataDxfId="18"/>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07:M131" totalsRowShown="0" headerRowDxfId="91" dataDxfId="90" tableBorderDxfId="157">
  <autoFilter ref="B107:M131"/>
  <tableColumns count="12">
    <tableColumn id="1" name="Spalte1" dataDxfId="17">
      <calculatedColumnFormula>CONCATENATE("8.",Prüfkriterien_8[[#This Row],[Spalte2]])</calculatedColumnFormula>
    </tableColumn>
    <tableColumn id="2" name="Spalte2" dataDxfId="16">
      <calculatedColumnFormula>ROW()-ROW(Prüfkriterien_8[[#Headers],[Spalte3]])</calculatedColumnFormula>
    </tableColumn>
    <tableColumn id="3" name="Spalte3" dataDxfId="15">
      <calculatedColumnFormula>(Prüfkriterien_8[Spalte2]+80)/10</calculatedColumnFormula>
    </tableColumn>
    <tableColumn id="4" name="Spalte4" dataDxfId="14"/>
    <tableColumn id="5" name="Spalte5" dataDxfId="13"/>
    <tableColumn id="6" name="Spalte6" dataDxfId="12"/>
    <tableColumn id="7" name="Spalte7" dataDxfId="97"/>
    <tableColumn id="8" name="Spalte8" dataDxfId="96"/>
    <tableColumn id="9" name="Spalte9" dataDxfId="95"/>
    <tableColumn id="10" name="Spalte10" dataDxfId="94"/>
    <tableColumn id="11" name="Spalte11" dataDxfId="93"/>
    <tableColumn id="12" name="Spalte12" dataDxfId="9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33:M146" totalsRowShown="0" headerRowDxfId="83" dataDxfId="82" tableBorderDxfId="156">
  <autoFilter ref="B133:M146"/>
  <tableColumns count="12">
    <tableColumn id="1" name="Spalte1" dataDxfId="11">
      <calculatedColumnFormula>CONCATENATE("9.",Prüfkriterien_9[[#This Row],[Spalte2]])</calculatedColumnFormula>
    </tableColumn>
    <tableColumn id="2" name="Spalte2" dataDxfId="10">
      <calculatedColumnFormula>ROW()-ROW(Prüfkriterien_9[[#Headers],[Spalte3]])</calculatedColumnFormula>
    </tableColumn>
    <tableColumn id="3" name="Spalte3" dataDxfId="9">
      <calculatedColumnFormula>(Prüfkriterien_9[Spalte2]+90)/10</calculatedColumnFormula>
    </tableColumn>
    <tableColumn id="4" name="Spalte4" dataDxfId="8"/>
    <tableColumn id="5" name="Spalte5" dataDxfId="7"/>
    <tableColumn id="6" name="Spalte6" dataDxfId="6"/>
    <tableColumn id="7" name="Spalte7" dataDxfId="89"/>
    <tableColumn id="8" name="Spalte8" dataDxfId="88"/>
    <tableColumn id="9" name="Spalte9" dataDxfId="87"/>
    <tableColumn id="10" name="Spalte10" dataDxfId="86"/>
    <tableColumn id="11" name="Spalte11" dataDxfId="85"/>
    <tableColumn id="12" name="Spalte12" dataDxfId="8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M146"/>
  <sheetViews>
    <sheetView zoomScale="70" zoomScaleNormal="70" zoomScaleSheetLayoutView="70" zoomScalePageLayoutView="70" workbookViewId="0">
      <selection activeCell="B2" sqref="B2:L2"/>
    </sheetView>
  </sheetViews>
  <sheetFormatPr baseColWidth="10" defaultColWidth="8.85546875" defaultRowHeight="14.25" x14ac:dyDescent="0.2"/>
  <cols>
    <col min="1" max="1" width="1.140625" style="5" customWidth="1"/>
    <col min="2" max="2" width="3.7109375" style="5" customWidth="1"/>
    <col min="3" max="3" width="1.7109375" style="5" customWidth="1"/>
    <col min="4" max="5" width="8.7109375" style="5" customWidth="1"/>
    <col min="6" max="6" width="40.7109375" style="5" customWidth="1"/>
    <col min="7" max="7" width="26.7109375" style="5" customWidth="1"/>
    <col min="8" max="8" width="18.7109375" style="5" customWidth="1"/>
    <col min="9" max="9" width="26.7109375" style="5" customWidth="1"/>
    <col min="10" max="10" width="18.7109375" style="5" customWidth="1"/>
    <col min="11" max="11" width="26.7109375" style="5" customWidth="1"/>
    <col min="12" max="12" width="18.7109375" style="5" customWidth="1"/>
    <col min="13" max="13" width="1.140625" style="5" customWidth="1"/>
    <col min="14" max="16384" width="8.85546875" style="5"/>
  </cols>
  <sheetData>
    <row r="1" spans="2:12" ht="6" customHeight="1" x14ac:dyDescent="0.2"/>
    <row r="2" spans="2:12" s="9" customFormat="1" ht="18" customHeight="1" x14ac:dyDescent="0.25">
      <c r="B2" s="75" t="str">
        <f>"Checkliste "&amp;_RLV&amp;""</f>
        <v>Checkliste Transport und Schlachtung Schweine</v>
      </c>
      <c r="C2" s="75"/>
      <c r="D2" s="75"/>
      <c r="E2" s="75"/>
      <c r="F2" s="75"/>
      <c r="G2" s="75"/>
      <c r="H2" s="75"/>
      <c r="I2" s="75"/>
      <c r="J2" s="75"/>
      <c r="K2" s="75"/>
      <c r="L2" s="75"/>
    </row>
    <row r="3" spans="2:12" ht="6" customHeight="1" x14ac:dyDescent="0.2"/>
    <row r="4" spans="2:12" ht="27" customHeight="1" x14ac:dyDescent="0.2"/>
    <row r="5" spans="2:12" s="21" customFormat="1" ht="27" customHeight="1" x14ac:dyDescent="0.25">
      <c r="B5" s="76" t="s">
        <v>0</v>
      </c>
      <c r="C5" s="76"/>
      <c r="D5" s="76"/>
      <c r="E5" s="76"/>
      <c r="F5" s="76"/>
      <c r="G5" s="76"/>
      <c r="H5" s="76"/>
      <c r="I5" s="76"/>
      <c r="J5" s="76"/>
      <c r="K5" s="76"/>
      <c r="L5" s="76"/>
    </row>
    <row r="6" spans="2:12" s="21" customFormat="1" ht="29.45" customHeight="1" x14ac:dyDescent="0.25">
      <c r="B6" s="77" t="s">
        <v>74</v>
      </c>
      <c r="C6" s="77"/>
      <c r="D6" s="77"/>
      <c r="E6" s="77"/>
      <c r="F6" s="77"/>
      <c r="G6" s="79"/>
      <c r="H6" s="79"/>
      <c r="I6" s="79"/>
      <c r="J6" s="79"/>
      <c r="K6" s="79"/>
      <c r="L6" s="79"/>
    </row>
    <row r="7" spans="2:12" s="21" customFormat="1" ht="29.45" customHeight="1" x14ac:dyDescent="0.25">
      <c r="B7" s="77" t="s">
        <v>73</v>
      </c>
      <c r="C7" s="77"/>
      <c r="D7" s="77"/>
      <c r="E7" s="77"/>
      <c r="F7" s="77"/>
      <c r="G7" s="79"/>
      <c r="H7" s="79"/>
      <c r="I7" s="79"/>
      <c r="J7" s="79"/>
      <c r="K7" s="79"/>
      <c r="L7" s="79"/>
    </row>
    <row r="8" spans="2:12" s="21" customFormat="1" ht="29.45" customHeight="1" x14ac:dyDescent="0.25">
      <c r="B8" s="77" t="s">
        <v>1</v>
      </c>
      <c r="C8" s="77"/>
      <c r="D8" s="77"/>
      <c r="E8" s="77"/>
      <c r="F8" s="77"/>
      <c r="G8" s="79"/>
      <c r="H8" s="79"/>
      <c r="I8" s="79"/>
      <c r="J8" s="79"/>
      <c r="K8" s="79"/>
      <c r="L8" s="79"/>
    </row>
    <row r="9" spans="2:12" s="21" customFormat="1" ht="29.45" customHeight="1" x14ac:dyDescent="0.25">
      <c r="B9" s="77" t="s">
        <v>2</v>
      </c>
      <c r="C9" s="77"/>
      <c r="D9" s="77"/>
      <c r="E9" s="77"/>
      <c r="F9" s="77"/>
      <c r="G9" s="79"/>
      <c r="H9" s="79"/>
      <c r="I9" s="79"/>
      <c r="J9" s="79"/>
      <c r="K9" s="79"/>
      <c r="L9" s="79"/>
    </row>
    <row r="10" spans="2:12" s="21" customFormat="1" ht="29.45" customHeight="1" x14ac:dyDescent="0.25">
      <c r="B10" s="77" t="s">
        <v>82</v>
      </c>
      <c r="C10" s="77"/>
      <c r="D10" s="77"/>
      <c r="E10" s="77"/>
      <c r="F10" s="77"/>
      <c r="G10" s="79"/>
      <c r="H10" s="79"/>
      <c r="I10" s="79"/>
      <c r="J10" s="79"/>
      <c r="K10" s="79"/>
      <c r="L10" s="79"/>
    </row>
    <row r="11" spans="2:12" s="21" customFormat="1" ht="29.45" customHeight="1" x14ac:dyDescent="0.25">
      <c r="B11" s="77" t="s">
        <v>3</v>
      </c>
      <c r="C11" s="77"/>
      <c r="D11" s="77"/>
      <c r="E11" s="77"/>
      <c r="F11" s="77"/>
      <c r="G11" s="79"/>
      <c r="H11" s="79"/>
      <c r="I11" s="79"/>
      <c r="J11" s="79"/>
      <c r="K11" s="79"/>
      <c r="L11" s="79"/>
    </row>
    <row r="12" spans="2:12" s="21" customFormat="1" ht="29.45" customHeight="1" x14ac:dyDescent="0.25">
      <c r="B12" s="77" t="s">
        <v>4</v>
      </c>
      <c r="C12" s="77"/>
      <c r="D12" s="77"/>
      <c r="E12" s="77"/>
      <c r="F12" s="77"/>
      <c r="G12" s="79"/>
      <c r="H12" s="79"/>
      <c r="I12" s="79"/>
      <c r="J12" s="79"/>
      <c r="K12" s="79"/>
      <c r="L12" s="79"/>
    </row>
    <row r="13" spans="2:12" s="21" customFormat="1" ht="29.45" customHeight="1" x14ac:dyDescent="0.25">
      <c r="B13" s="77" t="s">
        <v>5</v>
      </c>
      <c r="C13" s="77"/>
      <c r="D13" s="77"/>
      <c r="E13" s="77"/>
      <c r="F13" s="77"/>
      <c r="G13" s="31" t="s">
        <v>59</v>
      </c>
      <c r="H13" s="54"/>
      <c r="I13" s="31" t="s">
        <v>60</v>
      </c>
      <c r="J13" s="54"/>
      <c r="K13" s="31" t="s">
        <v>61</v>
      </c>
      <c r="L13" s="54"/>
    </row>
    <row r="14" spans="2:12" s="21" customFormat="1" ht="29.45" customHeight="1" x14ac:dyDescent="0.25">
      <c r="B14" s="78" t="s">
        <v>58</v>
      </c>
      <c r="C14" s="78"/>
      <c r="D14" s="78"/>
      <c r="E14" s="78"/>
      <c r="F14" s="78"/>
      <c r="G14" s="81"/>
      <c r="H14" s="81"/>
      <c r="I14" s="81"/>
      <c r="J14" s="81"/>
      <c r="K14" s="81"/>
      <c r="L14" s="81"/>
    </row>
    <row r="15" spans="2:12" s="21" customFormat="1" ht="29.45" customHeight="1" x14ac:dyDescent="0.25">
      <c r="B15" s="78" t="s">
        <v>6</v>
      </c>
      <c r="C15" s="78"/>
      <c r="D15" s="78"/>
      <c r="E15" s="78"/>
      <c r="F15" s="78"/>
      <c r="G15" s="55" t="s">
        <v>57</v>
      </c>
      <c r="H15" s="71"/>
      <c r="I15" s="55" t="s">
        <v>9</v>
      </c>
      <c r="J15" s="71"/>
      <c r="K15" s="55" t="s">
        <v>10</v>
      </c>
      <c r="L15" s="72"/>
    </row>
    <row r="16" spans="2:12" s="21" customFormat="1" ht="29.45" customHeight="1" x14ac:dyDescent="0.25">
      <c r="B16" s="78" t="s">
        <v>7</v>
      </c>
      <c r="C16" s="78"/>
      <c r="D16" s="78"/>
      <c r="E16" s="78"/>
      <c r="F16" s="78"/>
      <c r="G16" s="82"/>
      <c r="H16" s="82"/>
      <c r="I16" s="82"/>
      <c r="J16" s="82"/>
      <c r="K16" s="82"/>
      <c r="L16" s="82"/>
    </row>
    <row r="17" spans="2:12" s="21" customFormat="1" ht="29.45" customHeight="1" x14ac:dyDescent="0.25">
      <c r="B17" s="78" t="s">
        <v>8</v>
      </c>
      <c r="C17" s="78"/>
      <c r="D17" s="78"/>
      <c r="E17" s="78"/>
      <c r="F17" s="78"/>
      <c r="G17" s="79"/>
      <c r="H17" s="79"/>
      <c r="I17" s="79"/>
      <c r="J17" s="79"/>
      <c r="K17" s="79"/>
      <c r="L17" s="79"/>
    </row>
    <row r="18" spans="2:12" ht="29.25" customHeight="1" x14ac:dyDescent="0.2">
      <c r="B18" s="78" t="s">
        <v>76</v>
      </c>
      <c r="C18" s="78"/>
      <c r="D18" s="78"/>
      <c r="E18" s="78"/>
      <c r="F18" s="78"/>
      <c r="G18" s="87"/>
      <c r="H18" s="87"/>
      <c r="I18" s="87"/>
      <c r="J18" s="87"/>
      <c r="K18" s="87"/>
      <c r="L18" s="87"/>
    </row>
    <row r="21" spans="2:12" s="9" customFormat="1" ht="13.9" customHeight="1" x14ac:dyDescent="0.2">
      <c r="B21" s="83" t="s">
        <v>11</v>
      </c>
      <c r="C21" s="83"/>
      <c r="D21" s="83"/>
      <c r="E21" s="83"/>
      <c r="F21" s="83"/>
      <c r="G21" s="83"/>
      <c r="H21" s="83"/>
      <c r="I21" s="83"/>
      <c r="J21" s="83"/>
      <c r="K21" s="83"/>
      <c r="L21" s="83"/>
    </row>
    <row r="22" spans="2:12" ht="6.6" customHeight="1" x14ac:dyDescent="0.2">
      <c r="B22" s="1"/>
      <c r="C22" s="1"/>
      <c r="D22" s="1"/>
      <c r="E22" s="1"/>
      <c r="F22" s="1"/>
      <c r="G22" s="1"/>
      <c r="H22" s="1"/>
      <c r="I22" s="1"/>
      <c r="J22" s="1"/>
      <c r="K22" s="1"/>
      <c r="L22" s="1"/>
    </row>
    <row r="23" spans="2:12" s="9" customFormat="1" ht="13.9" customHeight="1" x14ac:dyDescent="0.25">
      <c r="B23" s="12"/>
      <c r="C23" s="28"/>
      <c r="D23" s="61" t="s">
        <v>12</v>
      </c>
      <c r="E23" s="61"/>
      <c r="F23" s="61"/>
      <c r="G23" s="61"/>
      <c r="H23" s="61"/>
      <c r="I23" s="61"/>
      <c r="J23" s="61"/>
      <c r="K23" s="61"/>
      <c r="L23" s="61"/>
    </row>
    <row r="24" spans="2:12" ht="13.9" customHeight="1" x14ac:dyDescent="0.2">
      <c r="B24" s="2"/>
      <c r="C24" s="2"/>
      <c r="D24" s="60"/>
      <c r="E24" s="60"/>
      <c r="F24" s="60"/>
      <c r="G24" s="60"/>
      <c r="H24" s="60"/>
      <c r="I24" s="60"/>
      <c r="J24" s="60"/>
      <c r="K24" s="60"/>
      <c r="L24" s="60"/>
    </row>
    <row r="25" spans="2:12" ht="13.9" customHeight="1" x14ac:dyDescent="0.2">
      <c r="B25" s="12"/>
      <c r="C25" s="28"/>
      <c r="D25" s="61" t="s">
        <v>13</v>
      </c>
      <c r="E25" s="61"/>
      <c r="F25" s="61"/>
      <c r="G25" s="61"/>
      <c r="H25" s="61"/>
      <c r="I25" s="61"/>
      <c r="J25" s="61"/>
      <c r="K25" s="61"/>
      <c r="L25" s="61"/>
    </row>
    <row r="26" spans="2:12" x14ac:dyDescent="0.2">
      <c r="B26" s="1"/>
      <c r="C26" s="1"/>
      <c r="D26" s="1"/>
      <c r="E26" s="1"/>
      <c r="F26" s="1"/>
      <c r="G26" s="1"/>
      <c r="H26" s="1"/>
      <c r="I26" s="1"/>
      <c r="J26" s="1"/>
      <c r="K26" s="1"/>
      <c r="L26" s="1"/>
    </row>
    <row r="27" spans="2:12" ht="27" customHeight="1" x14ac:dyDescent="0.2">
      <c r="B27" s="86" t="s">
        <v>75</v>
      </c>
      <c r="C27" s="86"/>
      <c r="D27" s="86"/>
      <c r="E27" s="86"/>
      <c r="F27" s="86"/>
      <c r="G27" s="86"/>
      <c r="H27" s="86"/>
      <c r="I27" s="86"/>
      <c r="J27" s="86"/>
      <c r="K27" s="86"/>
      <c r="L27" s="86"/>
    </row>
    <row r="29" spans="2:12" x14ac:dyDescent="0.2">
      <c r="B29" s="74"/>
      <c r="C29" s="74"/>
      <c r="D29" s="74"/>
      <c r="E29" s="74"/>
      <c r="F29" s="74"/>
      <c r="G29" s="32"/>
      <c r="H29" s="32"/>
      <c r="I29" s="32"/>
      <c r="J29" s="32"/>
      <c r="K29" s="32"/>
      <c r="L29" s="32"/>
    </row>
    <row r="30" spans="2:12" ht="14.45" customHeight="1" x14ac:dyDescent="0.2">
      <c r="B30" s="80" t="s">
        <v>15</v>
      </c>
      <c r="C30" s="80"/>
      <c r="D30" s="80"/>
      <c r="E30" s="80"/>
      <c r="F30" s="85" t="s">
        <v>18</v>
      </c>
      <c r="G30" s="85"/>
      <c r="H30" s="85"/>
      <c r="I30" s="85"/>
      <c r="J30" s="85"/>
      <c r="K30" s="84" t="s">
        <v>17</v>
      </c>
      <c r="L30" s="84"/>
    </row>
    <row r="31" spans="2:12" ht="6" customHeight="1" x14ac:dyDescent="0.2"/>
    <row r="146" spans="2:13" x14ac:dyDescent="0.2">
      <c r="B146" s="32"/>
      <c r="C146" s="32"/>
      <c r="D146" s="32"/>
      <c r="E146" s="32"/>
      <c r="F146" s="32"/>
      <c r="G146" s="32"/>
      <c r="H146" s="32"/>
      <c r="I146" s="32"/>
      <c r="J146" s="32"/>
      <c r="K146" s="32"/>
      <c r="L146" s="32"/>
      <c r="M146" s="32"/>
    </row>
  </sheetData>
  <sheetProtection formatCells="0"/>
  <mergeCells count="32">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M146"/>
  <sheetViews>
    <sheetView zoomScale="70" zoomScaleNormal="70" workbookViewId="0">
      <selection activeCell="B2" sqref="B2:I2"/>
    </sheetView>
  </sheetViews>
  <sheetFormatPr baseColWidth="10" defaultColWidth="8.85546875" defaultRowHeight="14.25" x14ac:dyDescent="0.25"/>
  <cols>
    <col min="1" max="1" width="1.140625" style="9" customWidth="1"/>
    <col min="2" max="2" width="8.7109375" style="9" customWidth="1"/>
    <col min="3" max="3" width="24.7109375" style="9" customWidth="1"/>
    <col min="4" max="5" width="32.7109375" style="9" customWidth="1"/>
    <col min="6" max="6" width="16.7109375" style="13" customWidth="1"/>
    <col min="7" max="7" width="40.7109375" style="9" customWidth="1"/>
    <col min="8" max="8" width="24.7109375" style="9" customWidth="1"/>
    <col min="9" max="9" width="16.7109375" style="9" customWidth="1"/>
    <col min="10" max="10" width="1.140625" style="9" customWidth="1"/>
    <col min="11" max="16384" width="8.85546875" style="9"/>
  </cols>
  <sheetData>
    <row r="1" spans="2:9" ht="6" customHeight="1" x14ac:dyDescent="0.25"/>
    <row r="2" spans="2:9" s="29" customFormat="1" ht="18" customHeight="1" x14ac:dyDescent="0.25">
      <c r="B2" s="88" t="str">
        <f>"Checkliste "&amp;_RLV&amp;""</f>
        <v>Checkliste Transport und Schlachtung Schweine</v>
      </c>
      <c r="C2" s="88"/>
      <c r="D2" s="88"/>
      <c r="E2" s="88"/>
      <c r="F2" s="88"/>
      <c r="G2" s="88"/>
      <c r="H2" s="88"/>
      <c r="I2" s="88"/>
    </row>
    <row r="3" spans="2:9" s="16" customFormat="1" ht="6" customHeight="1" x14ac:dyDescent="0.25">
      <c r="B3" s="14"/>
      <c r="C3" s="14"/>
      <c r="D3" s="14"/>
      <c r="E3" s="14"/>
      <c r="F3" s="15"/>
      <c r="G3" s="15"/>
      <c r="H3" s="15"/>
      <c r="I3" s="14"/>
    </row>
    <row r="4" spans="2:9" ht="27" customHeight="1" x14ac:dyDescent="0.25">
      <c r="B4" s="17" t="s">
        <v>19</v>
      </c>
      <c r="C4" s="94"/>
      <c r="D4" s="94"/>
      <c r="E4" s="94"/>
      <c r="F4" s="94"/>
      <c r="G4" s="94"/>
      <c r="H4" s="18"/>
      <c r="I4" s="48"/>
    </row>
    <row r="5" spans="2:9" ht="27" customHeight="1" x14ac:dyDescent="0.25">
      <c r="B5" s="93" t="s">
        <v>20</v>
      </c>
      <c r="C5" s="93"/>
      <c r="D5" s="93"/>
      <c r="E5" s="93"/>
      <c r="F5" s="93"/>
      <c r="G5" s="93"/>
      <c r="H5" s="93"/>
      <c r="I5" s="93"/>
    </row>
    <row r="6" spans="2:9" s="13" customFormat="1" ht="27" customHeight="1" x14ac:dyDescent="0.25">
      <c r="B6" s="4" t="s">
        <v>21</v>
      </c>
      <c r="C6" s="4" t="s">
        <v>63</v>
      </c>
      <c r="D6" s="98" t="s">
        <v>22</v>
      </c>
      <c r="E6" s="99"/>
      <c r="F6" s="3" t="s">
        <v>29</v>
      </c>
      <c r="G6" s="4" t="s">
        <v>24</v>
      </c>
      <c r="H6" s="4" t="s">
        <v>25</v>
      </c>
      <c r="I6" s="4" t="s">
        <v>77</v>
      </c>
    </row>
    <row r="7" spans="2:9" ht="56.1" customHeight="1" x14ac:dyDescent="0.25">
      <c r="B7" s="4">
        <v>1</v>
      </c>
      <c r="C7" s="64"/>
      <c r="D7" s="89"/>
      <c r="E7" s="90"/>
      <c r="F7" s="67"/>
      <c r="G7" s="64"/>
      <c r="H7" s="64"/>
      <c r="I7" s="64"/>
    </row>
    <row r="8" spans="2:9" ht="56.1" customHeight="1" x14ac:dyDescent="0.25">
      <c r="B8" s="4">
        <v>2</v>
      </c>
      <c r="C8" s="64"/>
      <c r="D8" s="89"/>
      <c r="E8" s="90"/>
      <c r="F8" s="68"/>
      <c r="G8" s="64"/>
      <c r="H8" s="64"/>
      <c r="I8" s="64"/>
    </row>
    <row r="9" spans="2:9" ht="56.1" customHeight="1" x14ac:dyDescent="0.25">
      <c r="B9" s="4">
        <v>3</v>
      </c>
      <c r="C9" s="64"/>
      <c r="D9" s="89"/>
      <c r="E9" s="90"/>
      <c r="F9" s="68"/>
      <c r="G9" s="64"/>
      <c r="H9" s="64"/>
      <c r="I9" s="64"/>
    </row>
    <row r="10" spans="2:9" ht="56.1" customHeight="1" x14ac:dyDescent="0.25">
      <c r="B10" s="4">
        <v>4</v>
      </c>
      <c r="C10" s="64"/>
      <c r="D10" s="89"/>
      <c r="E10" s="90"/>
      <c r="F10" s="68"/>
      <c r="G10" s="64"/>
      <c r="H10" s="64"/>
      <c r="I10" s="64"/>
    </row>
    <row r="11" spans="2:9" ht="56.1" customHeight="1" x14ac:dyDescent="0.25">
      <c r="B11" s="4">
        <v>5</v>
      </c>
      <c r="C11" s="64"/>
      <c r="D11" s="89"/>
      <c r="E11" s="90"/>
      <c r="F11" s="68"/>
      <c r="G11" s="64"/>
      <c r="H11" s="64"/>
      <c r="I11" s="64"/>
    </row>
    <row r="12" spans="2:9" ht="56.1" customHeight="1" x14ac:dyDescent="0.25">
      <c r="B12" s="4">
        <v>6</v>
      </c>
      <c r="C12" s="64"/>
      <c r="D12" s="89"/>
      <c r="E12" s="90"/>
      <c r="F12" s="68"/>
      <c r="G12" s="64"/>
      <c r="H12" s="64"/>
      <c r="I12" s="64"/>
    </row>
    <row r="13" spans="2:9" ht="56.1" customHeight="1" x14ac:dyDescent="0.25">
      <c r="B13" s="4">
        <v>7</v>
      </c>
      <c r="C13" s="64"/>
      <c r="D13" s="89"/>
      <c r="E13" s="90"/>
      <c r="F13" s="68"/>
      <c r="G13" s="64"/>
      <c r="H13" s="64"/>
      <c r="I13" s="64"/>
    </row>
    <row r="14" spans="2:9" ht="56.1" customHeight="1" x14ac:dyDescent="0.25">
      <c r="B14" s="4">
        <v>8</v>
      </c>
      <c r="C14" s="64"/>
      <c r="D14" s="89"/>
      <c r="E14" s="90"/>
      <c r="F14" s="68"/>
      <c r="G14" s="64"/>
      <c r="H14" s="64"/>
      <c r="I14" s="64"/>
    </row>
    <row r="15" spans="2:9" ht="56.1" customHeight="1" x14ac:dyDescent="0.25">
      <c r="B15" s="4">
        <v>9</v>
      </c>
      <c r="C15" s="64"/>
      <c r="D15" s="89"/>
      <c r="E15" s="90"/>
      <c r="F15" s="68"/>
      <c r="G15" s="64"/>
      <c r="H15" s="64"/>
      <c r="I15" s="64"/>
    </row>
    <row r="16" spans="2:9" ht="56.1" customHeight="1" x14ac:dyDescent="0.25">
      <c r="B16" s="4">
        <v>10</v>
      </c>
      <c r="C16" s="64"/>
      <c r="D16" s="89"/>
      <c r="E16" s="90"/>
      <c r="F16" s="68"/>
      <c r="G16" s="64"/>
      <c r="H16" s="64"/>
      <c r="I16" s="64"/>
    </row>
    <row r="17" spans="2:9" x14ac:dyDescent="0.25">
      <c r="B17" s="95" t="s">
        <v>78</v>
      </c>
      <c r="C17" s="95"/>
      <c r="D17" s="95"/>
      <c r="E17" s="95"/>
      <c r="F17" s="2"/>
      <c r="G17" s="17"/>
      <c r="H17" s="17"/>
      <c r="I17" s="17"/>
    </row>
    <row r="19" spans="2:9" ht="28.15" customHeight="1" x14ac:dyDescent="0.25">
      <c r="B19" s="96" t="s">
        <v>62</v>
      </c>
      <c r="C19" s="97"/>
      <c r="D19" s="97"/>
      <c r="E19" s="97"/>
      <c r="F19" s="97"/>
      <c r="G19" s="97"/>
      <c r="H19" s="97"/>
      <c r="I19" s="97"/>
    </row>
    <row r="22" spans="2:9" x14ac:dyDescent="0.25">
      <c r="B22" s="100"/>
      <c r="C22" s="100"/>
      <c r="D22" s="100"/>
      <c r="E22" s="19"/>
      <c r="F22" s="20"/>
      <c r="G22" s="19"/>
      <c r="H22" s="19"/>
      <c r="I22" s="19"/>
    </row>
    <row r="23" spans="2:9" x14ac:dyDescent="0.25">
      <c r="B23" s="91" t="s">
        <v>15</v>
      </c>
      <c r="C23" s="91"/>
      <c r="E23" s="92" t="s">
        <v>16</v>
      </c>
      <c r="F23" s="92"/>
      <c r="G23" s="92"/>
      <c r="H23" s="84" t="s">
        <v>17</v>
      </c>
      <c r="I23" s="84"/>
    </row>
    <row r="146" spans="2:13" x14ac:dyDescent="0.25">
      <c r="B146" s="19"/>
      <c r="C146" s="19"/>
      <c r="D146" s="19"/>
      <c r="E146" s="19"/>
      <c r="F146" s="20"/>
      <c r="G146" s="19"/>
      <c r="H146" s="19"/>
      <c r="I146" s="19"/>
      <c r="J146" s="19"/>
      <c r="K146" s="19"/>
      <c r="L146" s="19"/>
      <c r="M146" s="19"/>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84" priority="1" operator="containsText" text="sAbw">
      <formula>NOT(ISERROR(SEARCH("sAbw",F7)))</formula>
    </cfRule>
    <cfRule type="containsText" dxfId="183" priority="2" operator="containsText" text="lAbw">
      <formula>NOT(ISERROR(SEARCH("lAbw",F7)))</formula>
    </cfRule>
    <cfRule type="containsText" dxfId="18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56"/>
  <sheetViews>
    <sheetView tabSelected="1" zoomScale="80" zoomScaleNormal="80" zoomScaleSheetLayoutView="50" workbookViewId="0">
      <pane ySplit="7" topLeftCell="A8" activePane="bottomLeft" state="frozen"/>
      <selection activeCell="M10" sqref="M10:M19"/>
      <selection pane="bottomLeft" activeCell="H149" sqref="H149"/>
    </sheetView>
  </sheetViews>
  <sheetFormatPr baseColWidth="10" defaultColWidth="8.85546875" defaultRowHeight="12.75" x14ac:dyDescent="0.2"/>
  <cols>
    <col min="1" max="1" width="1.140625" style="38" customWidth="1"/>
    <col min="2" max="2" width="8.7109375" style="133" customWidth="1"/>
    <col min="3" max="4" width="18.28515625" style="134" hidden="1" customWidth="1"/>
    <col min="5" max="5" width="12.7109375" style="135" customWidth="1"/>
    <col min="6" max="7" width="40.7109375" style="38" customWidth="1"/>
    <col min="8" max="10" width="9.7109375" style="38" customWidth="1"/>
    <col min="11" max="11" width="10.28515625" style="38" customWidth="1"/>
    <col min="12" max="12" width="10.7109375" style="38" customWidth="1"/>
    <col min="13" max="13" width="52.7109375" style="38" customWidth="1"/>
    <col min="14" max="14" width="1.140625" style="38" customWidth="1"/>
    <col min="15" max="16384" width="8.85546875" style="38"/>
  </cols>
  <sheetData>
    <row r="1" spans="2:13" s="128" customFormat="1" ht="6" customHeight="1" x14ac:dyDescent="0.25">
      <c r="B1" s="126"/>
      <c r="C1" s="127"/>
      <c r="D1" s="127"/>
      <c r="G1" s="127"/>
    </row>
    <row r="2" spans="2:13" s="129" customFormat="1" ht="18" customHeight="1" x14ac:dyDescent="0.25">
      <c r="B2" s="75" t="str">
        <f>"Checkliste "&amp;_RLV&amp;""</f>
        <v>Checkliste Transport und Schlachtung Schweine</v>
      </c>
      <c r="C2" s="75"/>
      <c r="D2" s="75"/>
      <c r="E2" s="75"/>
      <c r="F2" s="75"/>
      <c r="G2" s="75"/>
      <c r="H2" s="75"/>
      <c r="I2" s="75"/>
      <c r="J2" s="75"/>
      <c r="K2" s="75"/>
      <c r="L2" s="75"/>
      <c r="M2" s="75"/>
    </row>
    <row r="3" spans="2:13" s="130" customFormat="1" ht="26.1" customHeight="1" x14ac:dyDescent="0.25">
      <c r="B3" s="119" t="s">
        <v>84</v>
      </c>
      <c r="C3" s="120"/>
      <c r="D3" s="120"/>
      <c r="E3" s="120"/>
      <c r="F3" s="120"/>
      <c r="G3" s="120"/>
      <c r="H3" s="120"/>
      <c r="I3" s="120"/>
      <c r="J3" s="120"/>
      <c r="K3" s="120"/>
      <c r="L3" s="120"/>
      <c r="M3" s="120"/>
    </row>
    <row r="4" spans="2:13" s="128" customFormat="1" ht="27" customHeight="1" x14ac:dyDescent="0.25">
      <c r="B4" s="61" t="s">
        <v>19</v>
      </c>
      <c r="C4" s="136"/>
      <c r="D4" s="136"/>
      <c r="E4" s="136"/>
      <c r="F4" s="136"/>
      <c r="G4" s="136"/>
      <c r="H4" s="136"/>
      <c r="I4" s="136"/>
      <c r="J4" s="136"/>
      <c r="K4" s="136"/>
      <c r="L4" s="9"/>
      <c r="M4" s="137"/>
    </row>
    <row r="5" spans="2:13" ht="27" customHeight="1" x14ac:dyDescent="0.2">
      <c r="B5" s="93" t="s">
        <v>30</v>
      </c>
      <c r="C5" s="93"/>
      <c r="D5" s="93"/>
      <c r="E5" s="93"/>
      <c r="F5" s="93"/>
      <c r="G5" s="93"/>
      <c r="H5" s="93"/>
      <c r="I5" s="93"/>
      <c r="J5" s="93"/>
      <c r="K5" s="93"/>
      <c r="L5" s="93"/>
      <c r="M5" s="93"/>
    </row>
    <row r="6" spans="2:13" s="131" customFormat="1" ht="26.45" customHeight="1" x14ac:dyDescent="0.25">
      <c r="B6" s="104" t="s">
        <v>31</v>
      </c>
      <c r="C6" s="106" t="s">
        <v>45</v>
      </c>
      <c r="D6" s="106" t="s">
        <v>46</v>
      </c>
      <c r="E6" s="108" t="s">
        <v>32</v>
      </c>
      <c r="F6" s="106" t="s">
        <v>33</v>
      </c>
      <c r="G6" s="110" t="s">
        <v>34</v>
      </c>
      <c r="H6" s="112" t="s">
        <v>23</v>
      </c>
      <c r="I6" s="113"/>
      <c r="J6" s="113"/>
      <c r="K6" s="113"/>
      <c r="L6" s="114"/>
      <c r="M6" s="106" t="s">
        <v>72</v>
      </c>
    </row>
    <row r="7" spans="2:13" x14ac:dyDescent="0.2">
      <c r="B7" s="105"/>
      <c r="C7" s="107"/>
      <c r="D7" s="107"/>
      <c r="E7" s="109"/>
      <c r="F7" s="107"/>
      <c r="G7" s="111"/>
      <c r="H7" s="73" t="s">
        <v>38</v>
      </c>
      <c r="I7" s="73" t="s">
        <v>26</v>
      </c>
      <c r="J7" s="73" t="s">
        <v>27</v>
      </c>
      <c r="K7" s="73" t="s">
        <v>28</v>
      </c>
      <c r="L7" s="73" t="s">
        <v>35</v>
      </c>
      <c r="M7" s="107"/>
    </row>
    <row r="8" spans="2:13" s="132" customFormat="1" x14ac:dyDescent="0.2">
      <c r="B8" s="115" t="s">
        <v>65</v>
      </c>
      <c r="C8" s="116"/>
      <c r="D8" s="116"/>
      <c r="E8" s="116"/>
      <c r="F8" s="116"/>
      <c r="G8" s="116"/>
      <c r="H8" s="116"/>
      <c r="I8" s="116"/>
      <c r="J8" s="116"/>
      <c r="K8" s="116"/>
      <c r="L8" s="116"/>
      <c r="M8" s="117"/>
    </row>
    <row r="9" spans="2:13" ht="25.5" hidden="1" x14ac:dyDescent="0.2">
      <c r="B9" s="36" t="s">
        <v>31</v>
      </c>
      <c r="C9" s="37" t="s">
        <v>45</v>
      </c>
      <c r="D9" s="37" t="s">
        <v>46</v>
      </c>
      <c r="E9" s="39" t="s">
        <v>32</v>
      </c>
      <c r="F9" s="40" t="s">
        <v>33</v>
      </c>
      <c r="G9" s="24" t="s">
        <v>34</v>
      </c>
      <c r="H9" s="25" t="s">
        <v>23</v>
      </c>
      <c r="I9" s="25" t="s">
        <v>40</v>
      </c>
      <c r="J9" s="25" t="s">
        <v>41</v>
      </c>
      <c r="K9" s="25" t="s">
        <v>42</v>
      </c>
      <c r="L9" s="25" t="s">
        <v>43</v>
      </c>
      <c r="M9" s="26" t="s">
        <v>36</v>
      </c>
    </row>
    <row r="10" spans="2:13" s="50" customFormat="1" ht="63.75" x14ac:dyDescent="0.2">
      <c r="B10" s="139" t="str">
        <f>CONCATENATE("1.",Prüfkriterien_1[[#This Row],[Hilfsspalte_Num]])</f>
        <v>1.1</v>
      </c>
      <c r="C10" s="140">
        <f>ROW()-ROW(Prüfkriterien_1[[#Headers],[Hilfsspalte_Kom]])</f>
        <v>1</v>
      </c>
      <c r="D10" s="141">
        <f>(Prüfkriterien_1[Hilfsspalte_Num]+10)/10</f>
        <v>1.1000000000000001</v>
      </c>
      <c r="E10" s="142" t="s">
        <v>79</v>
      </c>
      <c r="F10" s="143" t="s">
        <v>85</v>
      </c>
      <c r="G10" s="144" t="s">
        <v>86</v>
      </c>
      <c r="H10" s="30" t="s">
        <v>64</v>
      </c>
      <c r="I10" s="138" t="s">
        <v>37</v>
      </c>
      <c r="J10" s="138" t="s">
        <v>37</v>
      </c>
      <c r="K10" s="30"/>
      <c r="L10" s="138" t="s">
        <v>37</v>
      </c>
      <c r="M10" s="39"/>
    </row>
    <row r="11" spans="2:13" s="50" customFormat="1" ht="69.75" customHeight="1" x14ac:dyDescent="0.2">
      <c r="B11" s="139" t="str">
        <f>CONCATENATE("1.",Prüfkriterien_1[[#This Row],[Hilfsspalte_Num]])</f>
        <v>1.2</v>
      </c>
      <c r="C11" s="140">
        <f>ROW()-ROW(Prüfkriterien_1[[#Headers],[Hilfsspalte_Kom]])</f>
        <v>2</v>
      </c>
      <c r="D11" s="141">
        <f>(Prüfkriterien_1[Hilfsspalte_Num]+10)/10</f>
        <v>1.2</v>
      </c>
      <c r="E11" s="33" t="s">
        <v>80</v>
      </c>
      <c r="F11" s="34" t="s">
        <v>87</v>
      </c>
      <c r="G11" s="35" t="s">
        <v>88</v>
      </c>
      <c r="H11" s="30"/>
      <c r="I11" s="138" t="s">
        <v>37</v>
      </c>
      <c r="J11" s="138" t="s">
        <v>37</v>
      </c>
      <c r="K11" s="30"/>
      <c r="L11" s="138" t="s">
        <v>37</v>
      </c>
      <c r="M11" s="39"/>
    </row>
    <row r="12" spans="2:13" s="50" customFormat="1" ht="52.15" customHeight="1" x14ac:dyDescent="0.2">
      <c r="B12" s="139" t="str">
        <f>CONCATENATE("1.",Prüfkriterien_1[[#This Row],[Hilfsspalte_Num]])</f>
        <v>1.3</v>
      </c>
      <c r="C12" s="140">
        <f>ROW()-ROW(Prüfkriterien_1[[#Headers],[Hilfsspalte_Kom]])</f>
        <v>3</v>
      </c>
      <c r="D12" s="141">
        <f>(Prüfkriterien_1[Hilfsspalte_Num]+10)/10</f>
        <v>1.3</v>
      </c>
      <c r="E12" s="33" t="s">
        <v>89</v>
      </c>
      <c r="F12" s="34" t="s">
        <v>90</v>
      </c>
      <c r="G12" s="35" t="s">
        <v>91</v>
      </c>
      <c r="H12" s="30"/>
      <c r="I12" s="30"/>
      <c r="J12" s="30"/>
      <c r="K12" s="30"/>
      <c r="L12" s="30"/>
      <c r="M12" s="39"/>
    </row>
    <row r="13" spans="2:13" s="50" customFormat="1" ht="52.15" customHeight="1" x14ac:dyDescent="0.2">
      <c r="B13" s="145" t="str">
        <f>CONCATENATE("1.",Prüfkriterien_1[[#This Row],[Hilfsspalte_Num]])</f>
        <v>1.4</v>
      </c>
      <c r="C13" s="146">
        <f>ROW()-ROW(Prüfkriterien_1[[#Headers],[Hilfsspalte_Kom]])</f>
        <v>4</v>
      </c>
      <c r="D13" s="147">
        <f>(Prüfkriterien_1[Hilfsspalte_Num]+10)/10</f>
        <v>1.4</v>
      </c>
      <c r="E13" s="33" t="s">
        <v>92</v>
      </c>
      <c r="F13" s="34" t="s">
        <v>93</v>
      </c>
      <c r="G13" s="148" t="s">
        <v>94</v>
      </c>
      <c r="H13" s="52"/>
      <c r="I13" s="53"/>
      <c r="J13" s="53"/>
      <c r="K13" s="53"/>
      <c r="L13" s="53"/>
      <c r="M13" s="51"/>
    </row>
    <row r="14" spans="2:13" s="50" customFormat="1" ht="76.5" x14ac:dyDescent="0.2">
      <c r="B14" s="149" t="str">
        <f>CONCATENATE("1.",Prüfkriterien_1[[#This Row],[Hilfsspalte_Num]])</f>
        <v>1.5</v>
      </c>
      <c r="C14" s="27">
        <f>ROW()-ROW(Prüfkriterien_1[[#Headers],[Hilfsspalte_Kom]])</f>
        <v>5</v>
      </c>
      <c r="D14" s="150">
        <f>(Prüfkriterien_1[Hilfsspalte_Num]+10)/10</f>
        <v>1.5</v>
      </c>
      <c r="E14" s="33" t="s">
        <v>95</v>
      </c>
      <c r="F14" s="34" t="s">
        <v>96</v>
      </c>
      <c r="G14" s="35" t="s">
        <v>97</v>
      </c>
      <c r="H14" s="25"/>
      <c r="I14" s="30"/>
      <c r="J14" s="30"/>
      <c r="K14" s="30"/>
      <c r="L14" s="30"/>
      <c r="M14" s="39"/>
    </row>
    <row r="15" spans="2:13" s="50" customFormat="1" ht="52.15" customHeight="1" x14ac:dyDescent="0.2">
      <c r="B15" s="149" t="str">
        <f>CONCATENATE("1.",Prüfkriterien_1[[#This Row],[Hilfsspalte_Num]])</f>
        <v>1.6</v>
      </c>
      <c r="C15" s="27">
        <f>ROW()-ROW(Prüfkriterien_1[[#Headers],[Hilfsspalte_Kom]])</f>
        <v>6</v>
      </c>
      <c r="D15" s="150">
        <f>(Prüfkriterien_1[Hilfsspalte_Num]+10)/10</f>
        <v>1.6</v>
      </c>
      <c r="E15" s="33" t="s">
        <v>81</v>
      </c>
      <c r="F15" s="34" t="s">
        <v>98</v>
      </c>
      <c r="G15" s="35" t="s">
        <v>99</v>
      </c>
      <c r="H15" s="25"/>
      <c r="I15" s="30"/>
      <c r="J15" s="30"/>
      <c r="K15" s="30"/>
      <c r="L15" s="30"/>
      <c r="M15" s="39"/>
    </row>
    <row r="16" spans="2:13" s="50" customFormat="1" ht="114.75" x14ac:dyDescent="0.2">
      <c r="B16" s="149" t="str">
        <f>CONCATENATE("1.",Prüfkriterien_1[[#This Row],[Hilfsspalte_Num]])</f>
        <v>1.7</v>
      </c>
      <c r="C16" s="27">
        <f>ROW()-ROW(Prüfkriterien_1[[#Headers],[Hilfsspalte_Kom]])</f>
        <v>7</v>
      </c>
      <c r="D16" s="150">
        <f>(Prüfkriterien_1[Hilfsspalte_Num]+10)/10</f>
        <v>1.7</v>
      </c>
      <c r="E16" s="33" t="s">
        <v>100</v>
      </c>
      <c r="F16" s="34" t="s">
        <v>101</v>
      </c>
      <c r="G16" s="35" t="s">
        <v>102</v>
      </c>
      <c r="H16" s="25"/>
      <c r="I16" s="30"/>
      <c r="J16" s="30"/>
      <c r="K16" s="30"/>
      <c r="L16" s="30"/>
      <c r="M16" s="39"/>
    </row>
    <row r="17" spans="2:13" s="50" customFormat="1" ht="52.15" customHeight="1" x14ac:dyDescent="0.2">
      <c r="B17" s="149" t="str">
        <f>CONCATENATE("1.",Prüfkriterien_1[[#This Row],[Hilfsspalte_Num]])</f>
        <v>1.8</v>
      </c>
      <c r="C17" s="27">
        <f>ROW()-ROW(Prüfkriterien_1[[#Headers],[Hilfsspalte_Kom]])</f>
        <v>8</v>
      </c>
      <c r="D17" s="150">
        <f>(Prüfkriterien_1[Hilfsspalte_Num]+10)/10</f>
        <v>1.8</v>
      </c>
      <c r="E17" s="33" t="s">
        <v>100</v>
      </c>
      <c r="F17" s="34" t="s">
        <v>103</v>
      </c>
      <c r="G17" s="148" t="s">
        <v>104</v>
      </c>
      <c r="H17" s="25"/>
      <c r="I17" s="30"/>
      <c r="J17" s="30"/>
      <c r="K17" s="30"/>
      <c r="L17" s="30"/>
      <c r="M17" s="39"/>
    </row>
    <row r="18" spans="2:13" s="50" customFormat="1" ht="52.15" customHeight="1" x14ac:dyDescent="0.2">
      <c r="B18" s="149" t="str">
        <f>CONCATENATE("1.",Prüfkriterien_1[[#This Row],[Hilfsspalte_Num]])</f>
        <v>1.9</v>
      </c>
      <c r="C18" s="27">
        <f>ROW()-ROW(Prüfkriterien_1[[#Headers],[Hilfsspalte_Kom]])</f>
        <v>9</v>
      </c>
      <c r="D18" s="150">
        <f>(Prüfkriterien_1[Hilfsspalte_Num]+10)/10</f>
        <v>1.9</v>
      </c>
      <c r="E18" s="33" t="s">
        <v>105</v>
      </c>
      <c r="F18" s="34" t="s">
        <v>106</v>
      </c>
      <c r="G18" s="35" t="s">
        <v>107</v>
      </c>
      <c r="H18" s="25"/>
      <c r="I18" s="30"/>
      <c r="J18" s="30"/>
      <c r="K18" s="30"/>
      <c r="L18" s="30"/>
      <c r="M18" s="39"/>
    </row>
    <row r="19" spans="2:13" s="50" customFormat="1" ht="93.75" customHeight="1" x14ac:dyDescent="0.2">
      <c r="B19" s="149" t="str">
        <f>CONCATENATE("1.",Prüfkriterien_1[[#This Row],[Hilfsspalte_Num]])</f>
        <v>1.10</v>
      </c>
      <c r="C19" s="27">
        <f>ROW()-ROW(Prüfkriterien_1[[#Headers],[Hilfsspalte_Kom]])</f>
        <v>10</v>
      </c>
      <c r="D19" s="150">
        <f>(Prüfkriterien_1[Hilfsspalte_Num]+10)/10</f>
        <v>2</v>
      </c>
      <c r="E19" s="151" t="s">
        <v>108</v>
      </c>
      <c r="F19" s="152" t="s">
        <v>109</v>
      </c>
      <c r="G19" s="153" t="s">
        <v>110</v>
      </c>
      <c r="H19" s="25"/>
      <c r="I19" s="30"/>
      <c r="J19" s="30"/>
      <c r="K19" s="30"/>
      <c r="L19" s="30"/>
      <c r="M19" s="39"/>
    </row>
    <row r="20" spans="2:13" s="50" customFormat="1" ht="89.25" x14ac:dyDescent="0.2">
      <c r="B20" s="149" t="str">
        <f>CONCATENATE("1.",Prüfkriterien_1[[#This Row],[Hilfsspalte_Num]])</f>
        <v>1.11</v>
      </c>
      <c r="C20" s="27">
        <f>ROW()-ROW(Prüfkriterien_1[[#Headers],[Hilfsspalte_Kom]])</f>
        <v>11</v>
      </c>
      <c r="D20" s="150">
        <f>(Prüfkriterien_1[Hilfsspalte_Num]+10)/10</f>
        <v>2.1</v>
      </c>
      <c r="E20" s="33" t="s">
        <v>105</v>
      </c>
      <c r="F20" s="34" t="s">
        <v>111</v>
      </c>
      <c r="G20" s="35" t="s">
        <v>112</v>
      </c>
      <c r="H20" s="25"/>
      <c r="I20" s="30"/>
      <c r="J20" s="30"/>
      <c r="K20" s="30"/>
      <c r="L20" s="30"/>
      <c r="M20" s="39"/>
    </row>
    <row r="21" spans="2:13" s="50" customFormat="1" ht="102" x14ac:dyDescent="0.2">
      <c r="B21" s="149" t="str">
        <f>CONCATENATE("1.",Prüfkriterien_1[[#This Row],[Hilfsspalte_Num]])</f>
        <v>1.12</v>
      </c>
      <c r="C21" s="27">
        <f>ROW()-ROW(Prüfkriterien_1[[#Headers],[Hilfsspalte_Kom]])</f>
        <v>12</v>
      </c>
      <c r="D21" s="150">
        <f>(Prüfkriterien_1[Hilfsspalte_Num]+10)/10</f>
        <v>2.2000000000000002</v>
      </c>
      <c r="E21" s="33" t="s">
        <v>105</v>
      </c>
      <c r="F21" s="154" t="s">
        <v>113</v>
      </c>
      <c r="G21" s="155" t="s">
        <v>369</v>
      </c>
      <c r="H21" s="25"/>
      <c r="I21" s="30"/>
      <c r="J21" s="30"/>
      <c r="K21" s="30"/>
      <c r="L21" s="30"/>
      <c r="M21" s="39"/>
    </row>
    <row r="22" spans="2:13" s="50" customFormat="1" ht="51" x14ac:dyDescent="0.2">
      <c r="B22" s="149" t="str">
        <f>CONCATENATE("1.",Prüfkriterien_1[[#This Row],[Hilfsspalte_Num]])</f>
        <v>1.13</v>
      </c>
      <c r="C22" s="27">
        <f>ROW()-ROW(Prüfkriterien_1[[#Headers],[Hilfsspalte_Kom]])</f>
        <v>13</v>
      </c>
      <c r="D22" s="150">
        <f>(Prüfkriterien_1[Hilfsspalte_Num]+10)/10</f>
        <v>2.2999999999999998</v>
      </c>
      <c r="E22" s="33" t="s">
        <v>114</v>
      </c>
      <c r="F22" s="154" t="s">
        <v>115</v>
      </c>
      <c r="G22" s="155" t="s">
        <v>130</v>
      </c>
      <c r="H22" s="25"/>
      <c r="I22" s="30"/>
      <c r="J22" s="30"/>
      <c r="K22" s="30"/>
      <c r="L22" s="30"/>
      <c r="M22" s="39"/>
    </row>
    <row r="23" spans="2:13" s="50" customFormat="1" ht="140.25" x14ac:dyDescent="0.2">
      <c r="B23" s="149" t="str">
        <f>CONCATENATE("1.",Prüfkriterien_1[[#This Row],[Hilfsspalte_Num]])</f>
        <v>1.14</v>
      </c>
      <c r="C23" s="27">
        <f>ROW()-ROW(Prüfkriterien_1[[#Headers],[Hilfsspalte_Kom]])</f>
        <v>14</v>
      </c>
      <c r="D23" s="150">
        <f>(Prüfkriterien_1[Hilfsspalte_Num]+10)/10</f>
        <v>2.4</v>
      </c>
      <c r="E23" s="33" t="s">
        <v>105</v>
      </c>
      <c r="F23" s="34" t="s">
        <v>116</v>
      </c>
      <c r="G23" s="35" t="s">
        <v>131</v>
      </c>
      <c r="H23" s="25"/>
      <c r="I23" s="30"/>
      <c r="J23" s="30"/>
      <c r="K23" s="30"/>
      <c r="L23" s="30"/>
      <c r="M23" s="39"/>
    </row>
    <row r="24" spans="2:13" s="50" customFormat="1" ht="114.75" x14ac:dyDescent="0.2">
      <c r="B24" s="149" t="str">
        <f>CONCATENATE("1.",Prüfkriterien_1[[#This Row],[Hilfsspalte_Num]])</f>
        <v>1.15</v>
      </c>
      <c r="C24" s="27">
        <f>ROW()-ROW(Prüfkriterien_1[[#Headers],[Hilfsspalte_Kom]])</f>
        <v>15</v>
      </c>
      <c r="D24" s="150">
        <f>(Prüfkriterien_1[Hilfsspalte_Num]+10)/10</f>
        <v>2.5</v>
      </c>
      <c r="E24" s="33" t="s">
        <v>105</v>
      </c>
      <c r="F24" s="34" t="s">
        <v>117</v>
      </c>
      <c r="G24" s="35" t="s">
        <v>362</v>
      </c>
      <c r="H24" s="25"/>
      <c r="I24" s="30"/>
      <c r="J24" s="30"/>
      <c r="K24" s="30"/>
      <c r="L24" s="30"/>
      <c r="M24" s="39"/>
    </row>
    <row r="25" spans="2:13" s="50" customFormat="1" ht="114.75" x14ac:dyDescent="0.2">
      <c r="B25" s="149" t="str">
        <f>CONCATENATE("1.",Prüfkriterien_1[[#This Row],[Hilfsspalte_Num]])</f>
        <v>1.16</v>
      </c>
      <c r="C25" s="27">
        <f>ROW()-ROW(Prüfkriterien_1[[#Headers],[Hilfsspalte_Kom]])</f>
        <v>16</v>
      </c>
      <c r="D25" s="150">
        <f>(Prüfkriterien_1[Hilfsspalte_Num]+10)/10</f>
        <v>2.6</v>
      </c>
      <c r="E25" s="151" t="s">
        <v>105</v>
      </c>
      <c r="F25" s="152" t="s">
        <v>118</v>
      </c>
      <c r="G25" s="153" t="s">
        <v>132</v>
      </c>
      <c r="H25" s="25"/>
      <c r="I25" s="30"/>
      <c r="J25" s="30"/>
      <c r="K25" s="30"/>
      <c r="L25" s="30"/>
      <c r="M25" s="39"/>
    </row>
    <row r="26" spans="2:13" s="50" customFormat="1" ht="52.15" customHeight="1" x14ac:dyDescent="0.2">
      <c r="B26" s="149" t="str">
        <f>CONCATENATE("1.",Prüfkriterien_1[[#This Row],[Hilfsspalte_Num]])</f>
        <v>1.17</v>
      </c>
      <c r="C26" s="27">
        <f>ROW()-ROW(Prüfkriterien_1[[#Headers],[Hilfsspalte_Kom]])</f>
        <v>17</v>
      </c>
      <c r="D26" s="150">
        <f>(Prüfkriterien_1[Hilfsspalte_Num]+10)/10</f>
        <v>2.7</v>
      </c>
      <c r="E26" s="33" t="s">
        <v>105</v>
      </c>
      <c r="F26" s="34" t="s">
        <v>363</v>
      </c>
      <c r="G26" s="35" t="s">
        <v>119</v>
      </c>
      <c r="H26" s="25"/>
      <c r="I26" s="30"/>
      <c r="J26" s="30"/>
      <c r="K26" s="30"/>
      <c r="L26" s="30"/>
      <c r="M26" s="39"/>
    </row>
    <row r="27" spans="2:13" s="50" customFormat="1" ht="52.15" customHeight="1" x14ac:dyDescent="0.2">
      <c r="B27" s="149" t="str">
        <f>CONCATENATE("1.",Prüfkriterien_1[[#This Row],[Hilfsspalte_Num]])</f>
        <v>1.18</v>
      </c>
      <c r="C27" s="27">
        <f>ROW()-ROW(Prüfkriterien_1[[#Headers],[Hilfsspalte_Kom]])</f>
        <v>18</v>
      </c>
      <c r="D27" s="150">
        <f>(Prüfkriterien_1[Hilfsspalte_Num]+10)/10</f>
        <v>2.8</v>
      </c>
      <c r="E27" s="33" t="s">
        <v>120</v>
      </c>
      <c r="F27" s="154" t="s">
        <v>121</v>
      </c>
      <c r="G27" s="155" t="s">
        <v>122</v>
      </c>
      <c r="H27" s="25"/>
      <c r="I27" s="30"/>
      <c r="J27" s="30"/>
      <c r="K27" s="30"/>
      <c r="L27" s="30"/>
      <c r="M27" s="39"/>
    </row>
    <row r="28" spans="2:13" s="50" customFormat="1" ht="140.25" x14ac:dyDescent="0.2">
      <c r="B28" s="149" t="str">
        <f>CONCATENATE("1.",Prüfkriterien_1[[#This Row],[Hilfsspalte_Num]])</f>
        <v>1.19</v>
      </c>
      <c r="C28" s="27">
        <f>ROW()-ROW(Prüfkriterien_1[[#Headers],[Hilfsspalte_Kom]])</f>
        <v>19</v>
      </c>
      <c r="D28" s="150">
        <f>(Prüfkriterien_1[Hilfsspalte_Num]+10)/10</f>
        <v>2.9</v>
      </c>
      <c r="E28" s="33" t="s">
        <v>120</v>
      </c>
      <c r="F28" s="34" t="s">
        <v>123</v>
      </c>
      <c r="G28" s="35" t="s">
        <v>124</v>
      </c>
      <c r="H28" s="25"/>
      <c r="I28" s="30"/>
      <c r="J28" s="30"/>
      <c r="K28" s="30"/>
      <c r="L28" s="30"/>
      <c r="M28" s="39"/>
    </row>
    <row r="29" spans="2:13" s="50" customFormat="1" ht="51" x14ac:dyDescent="0.2">
      <c r="B29" s="145" t="str">
        <f>CONCATENATE("1.",Prüfkriterien_1[[#This Row],[Hilfsspalte_Num]])</f>
        <v>1.20</v>
      </c>
      <c r="C29" s="146">
        <f>ROW()-ROW(Prüfkriterien_1[[#Headers],[Hilfsspalte_Kom]])</f>
        <v>20</v>
      </c>
      <c r="D29" s="147">
        <f>(Prüfkriterien_1[Hilfsspalte_Num]+10)/10</f>
        <v>3</v>
      </c>
      <c r="E29" s="33" t="s">
        <v>120</v>
      </c>
      <c r="F29" s="154" t="s">
        <v>125</v>
      </c>
      <c r="G29" s="155" t="s">
        <v>126</v>
      </c>
      <c r="H29" s="52"/>
      <c r="I29" s="53"/>
      <c r="J29" s="53"/>
      <c r="K29" s="53"/>
      <c r="L29" s="53"/>
      <c r="M29" s="51"/>
    </row>
    <row r="30" spans="2:13" s="50" customFormat="1" ht="52.15" customHeight="1" x14ac:dyDescent="0.2">
      <c r="B30" s="139" t="str">
        <f>CONCATENATE("1.",Prüfkriterien_1[[#This Row],[Hilfsspalte_Num]])</f>
        <v>1.21</v>
      </c>
      <c r="C30" s="140">
        <f>ROW()-ROW(Prüfkriterien_1[[#Headers],[Hilfsspalte_Kom]])</f>
        <v>21</v>
      </c>
      <c r="D30" s="141">
        <f>(Prüfkriterien_1[Hilfsspalte_Num]+10)/10</f>
        <v>3.1</v>
      </c>
      <c r="E30" s="33" t="s">
        <v>127</v>
      </c>
      <c r="F30" s="156" t="s">
        <v>128</v>
      </c>
      <c r="G30" s="157" t="s">
        <v>129</v>
      </c>
      <c r="H30" s="30"/>
      <c r="I30" s="30"/>
      <c r="J30" s="30"/>
      <c r="K30" s="30"/>
      <c r="L30" s="30"/>
      <c r="M30" s="39"/>
    </row>
    <row r="31" spans="2:13" x14ac:dyDescent="0.2">
      <c r="B31" s="118" t="s">
        <v>133</v>
      </c>
      <c r="C31" s="118"/>
      <c r="D31" s="118"/>
      <c r="E31" s="118"/>
      <c r="F31" s="118"/>
      <c r="G31" s="118"/>
      <c r="H31" s="118"/>
      <c r="I31" s="118"/>
      <c r="J31" s="118"/>
      <c r="K31" s="118"/>
      <c r="L31" s="118"/>
      <c r="M31" s="118"/>
    </row>
    <row r="32" spans="2:13" s="41" customFormat="1" hidden="1" x14ac:dyDescent="0.2">
      <c r="B32" s="36" t="s">
        <v>40</v>
      </c>
      <c r="C32" s="37" t="s">
        <v>41</v>
      </c>
      <c r="D32" s="37" t="s">
        <v>42</v>
      </c>
      <c r="E32" s="23" t="s">
        <v>43</v>
      </c>
      <c r="F32" s="24" t="s">
        <v>44</v>
      </c>
      <c r="G32" s="24" t="s">
        <v>47</v>
      </c>
      <c r="H32" s="25" t="s">
        <v>48</v>
      </c>
      <c r="I32" s="25" t="s">
        <v>49</v>
      </c>
      <c r="J32" s="25" t="s">
        <v>50</v>
      </c>
      <c r="K32" s="25" t="s">
        <v>51</v>
      </c>
      <c r="L32" s="25" t="s">
        <v>52</v>
      </c>
      <c r="M32" s="26" t="s">
        <v>53</v>
      </c>
    </row>
    <row r="33" spans="2:13" s="41" customFormat="1" ht="52.15" customHeight="1" x14ac:dyDescent="0.2">
      <c r="B33" s="22" t="str">
        <f>CONCATENATE("2.",Prüfkriterien_2[[#This Row],[Spalte2]])</f>
        <v>2.1</v>
      </c>
      <c r="C33" s="27">
        <f>ROW()-ROW(Prüfkriterien_2[[#Headers],[Spalte3]])</f>
        <v>1</v>
      </c>
      <c r="D33" s="150">
        <f>(Prüfkriterien_2[[#This Row],[Spalte2]]+20)/10</f>
        <v>2.1</v>
      </c>
      <c r="E33" s="158" t="s">
        <v>134</v>
      </c>
      <c r="F33" s="35" t="s">
        <v>135</v>
      </c>
      <c r="G33" s="35" t="s">
        <v>145</v>
      </c>
      <c r="H33" s="30"/>
      <c r="I33" s="30"/>
      <c r="J33" s="30"/>
      <c r="K33" s="30"/>
      <c r="L33" s="30"/>
      <c r="M33" s="39"/>
    </row>
    <row r="34" spans="2:13" s="41" customFormat="1" ht="140.25" x14ac:dyDescent="0.2">
      <c r="B34" s="159" t="str">
        <f>CONCATENATE("2.",Prüfkriterien_2[[#This Row],[Spalte2]])</f>
        <v>2.2</v>
      </c>
      <c r="C34" s="27">
        <f>ROW()-ROW(Prüfkriterien_2[[#Headers],[Spalte3]])</f>
        <v>2</v>
      </c>
      <c r="D34" s="150">
        <f>(Prüfkriterien_2[[#This Row],[Spalte2]]+20)/10</f>
        <v>2.2000000000000002</v>
      </c>
      <c r="E34" s="160" t="s">
        <v>134</v>
      </c>
      <c r="F34" s="161" t="s">
        <v>136</v>
      </c>
      <c r="G34" s="161" t="s">
        <v>137</v>
      </c>
      <c r="H34" s="30"/>
      <c r="I34" s="138" t="s">
        <v>37</v>
      </c>
      <c r="J34" s="138" t="s">
        <v>37</v>
      </c>
      <c r="K34" s="30"/>
      <c r="L34" s="138" t="s">
        <v>37</v>
      </c>
      <c r="M34" s="69"/>
    </row>
    <row r="35" spans="2:13" s="41" customFormat="1" ht="210.75" customHeight="1" x14ac:dyDescent="0.2">
      <c r="B35" s="159" t="str">
        <f>CONCATENATE("2.",Prüfkriterien_2[[#This Row],[Spalte2]])</f>
        <v>2.3</v>
      </c>
      <c r="C35" s="27">
        <f>ROW()-ROW(Prüfkriterien_2[[#Headers],[Spalte3]])</f>
        <v>3</v>
      </c>
      <c r="D35" s="150">
        <f>(Prüfkriterien_2[[#This Row],[Spalte2]]+20)/10</f>
        <v>2.2999999999999998</v>
      </c>
      <c r="E35" s="158" t="s">
        <v>134</v>
      </c>
      <c r="F35" s="35" t="s">
        <v>138</v>
      </c>
      <c r="G35" s="35" t="s">
        <v>147</v>
      </c>
      <c r="H35" s="30"/>
      <c r="I35" s="138" t="s">
        <v>37</v>
      </c>
      <c r="J35" s="138" t="s">
        <v>37</v>
      </c>
      <c r="K35" s="30"/>
      <c r="L35" s="138" t="s">
        <v>37</v>
      </c>
      <c r="M35" s="69"/>
    </row>
    <row r="36" spans="2:13" s="41" customFormat="1" ht="52.15" customHeight="1" x14ac:dyDescent="0.2">
      <c r="B36" s="159" t="str">
        <f>CONCATENATE("2.",Prüfkriterien_2[[#This Row],[Spalte2]])</f>
        <v>2.4</v>
      </c>
      <c r="C36" s="27">
        <f>ROW()-ROW(Prüfkriterien_2[[#Headers],[Spalte3]])</f>
        <v>4</v>
      </c>
      <c r="D36" s="150">
        <f>(Prüfkriterien_2[[#This Row],[Spalte2]]+20)/10</f>
        <v>2.4</v>
      </c>
      <c r="E36" s="158" t="s">
        <v>134</v>
      </c>
      <c r="F36" s="35" t="s">
        <v>139</v>
      </c>
      <c r="G36" s="35" t="s">
        <v>146</v>
      </c>
      <c r="H36" s="30"/>
      <c r="I36" s="30"/>
      <c r="J36" s="30"/>
      <c r="K36" s="30"/>
      <c r="L36" s="30"/>
      <c r="M36" s="69"/>
    </row>
    <row r="37" spans="2:13" s="41" customFormat="1" ht="127.5" x14ac:dyDescent="0.2">
      <c r="B37" s="22" t="str">
        <f>CONCATENATE("2.",Prüfkriterien_2[[#This Row],[Spalte2]])</f>
        <v>2.5</v>
      </c>
      <c r="C37" s="27">
        <f>ROW()-ROW(Prüfkriterien_2[[#Headers],[Spalte3]])</f>
        <v>5</v>
      </c>
      <c r="D37" s="150">
        <f>(Prüfkriterien_2[[#This Row],[Spalte2]]+20)/10</f>
        <v>2.5</v>
      </c>
      <c r="E37" s="158" t="s">
        <v>140</v>
      </c>
      <c r="F37" s="35" t="s">
        <v>141</v>
      </c>
      <c r="G37" s="35" t="s">
        <v>142</v>
      </c>
      <c r="H37" s="30"/>
      <c r="I37" s="30"/>
      <c r="J37" s="30"/>
      <c r="K37" s="30"/>
      <c r="L37" s="30"/>
      <c r="M37" s="39"/>
    </row>
    <row r="38" spans="2:13" s="41" customFormat="1" ht="52.15" customHeight="1" x14ac:dyDescent="0.2">
      <c r="B38" s="159" t="str">
        <f>CONCATENATE("2.",Prüfkriterien_2[[#This Row],[Spalte2]])</f>
        <v>2.6</v>
      </c>
      <c r="C38" s="27">
        <f>ROW()-ROW(Prüfkriterien_2[[#Headers],[Spalte3]])</f>
        <v>6</v>
      </c>
      <c r="D38" s="150">
        <f>(Prüfkriterien_2[[#This Row],[Spalte2]]+20)/10</f>
        <v>2.6</v>
      </c>
      <c r="E38" s="158" t="s">
        <v>140</v>
      </c>
      <c r="F38" s="155" t="s">
        <v>143</v>
      </c>
      <c r="G38" s="155" t="s">
        <v>144</v>
      </c>
      <c r="H38" s="30"/>
      <c r="I38" s="30"/>
      <c r="J38" s="30"/>
      <c r="K38" s="30"/>
      <c r="L38" s="30"/>
      <c r="M38" s="69"/>
    </row>
    <row r="39" spans="2:13" x14ac:dyDescent="0.2">
      <c r="B39" s="101" t="s">
        <v>148</v>
      </c>
      <c r="C39" s="102"/>
      <c r="D39" s="102"/>
      <c r="E39" s="102"/>
      <c r="F39" s="102"/>
      <c r="G39" s="102"/>
      <c r="H39" s="102"/>
      <c r="I39" s="102"/>
      <c r="J39" s="102"/>
      <c r="K39" s="102"/>
      <c r="L39" s="102"/>
      <c r="M39" s="103"/>
    </row>
    <row r="40" spans="2:13" s="41" customFormat="1" hidden="1" x14ac:dyDescent="0.2">
      <c r="B40" s="36" t="s">
        <v>40</v>
      </c>
      <c r="C40" s="37" t="s">
        <v>41</v>
      </c>
      <c r="D40" s="37" t="s">
        <v>42</v>
      </c>
      <c r="E40" s="23" t="s">
        <v>43</v>
      </c>
      <c r="F40" s="24" t="s">
        <v>44</v>
      </c>
      <c r="G40" s="24" t="s">
        <v>47</v>
      </c>
      <c r="H40" s="25" t="s">
        <v>48</v>
      </c>
      <c r="I40" s="25" t="s">
        <v>49</v>
      </c>
      <c r="J40" s="25" t="s">
        <v>50</v>
      </c>
      <c r="K40" s="25" t="s">
        <v>51</v>
      </c>
      <c r="L40" s="25" t="s">
        <v>52</v>
      </c>
      <c r="M40" s="26" t="s">
        <v>53</v>
      </c>
    </row>
    <row r="41" spans="2:13" s="41" customFormat="1" ht="123" customHeight="1" x14ac:dyDescent="0.2">
      <c r="B41" s="22" t="str">
        <f>CONCATENATE("3.",Prüfkriterien_3[[#This Row],[Spalte2]])</f>
        <v>3.1</v>
      </c>
      <c r="C41" s="27">
        <f>ROW()-ROW(Prüfkriterien_3[[#Headers],[Spalte3]])</f>
        <v>1</v>
      </c>
      <c r="D41" s="27">
        <f>(Prüfkriterien_3[[#This Row],[Spalte2]]+30)/10</f>
        <v>3.1</v>
      </c>
      <c r="E41" s="158" t="s">
        <v>149</v>
      </c>
      <c r="F41" s="35" t="s">
        <v>150</v>
      </c>
      <c r="G41" s="35" t="s">
        <v>160</v>
      </c>
      <c r="H41" s="30"/>
      <c r="I41" s="30"/>
      <c r="J41" s="30"/>
      <c r="K41" s="30"/>
      <c r="L41" s="30"/>
      <c r="M41" s="39"/>
    </row>
    <row r="42" spans="2:13" s="41" customFormat="1" ht="117.75" customHeight="1" x14ac:dyDescent="0.2">
      <c r="B42" s="159" t="str">
        <f>CONCATENATE("3.",Prüfkriterien_3[[#This Row],[Spalte2]])</f>
        <v>3.2</v>
      </c>
      <c r="C42" s="162">
        <f>ROW()-ROW(Prüfkriterien_3[[#Headers],[Spalte3]])</f>
        <v>2</v>
      </c>
      <c r="D42" s="162">
        <f>(Prüfkriterien_3[[#This Row],[Spalte2]]+30)/10</f>
        <v>3.2</v>
      </c>
      <c r="E42" s="160" t="s">
        <v>151</v>
      </c>
      <c r="F42" s="153" t="s">
        <v>152</v>
      </c>
      <c r="G42" s="153" t="s">
        <v>153</v>
      </c>
      <c r="H42" s="30"/>
      <c r="I42" s="30"/>
      <c r="J42" s="30"/>
      <c r="K42" s="30"/>
      <c r="L42" s="30"/>
      <c r="M42" s="69"/>
    </row>
    <row r="43" spans="2:13" s="41" customFormat="1" ht="84" customHeight="1" x14ac:dyDescent="0.2">
      <c r="B43" s="159" t="str">
        <f>CONCATENATE("3.",Prüfkriterien_3[[#This Row],[Spalte2]])</f>
        <v>3.3</v>
      </c>
      <c r="C43" s="162">
        <f>ROW()-ROW(Prüfkriterien_3[[#Headers],[Spalte3]])</f>
        <v>3</v>
      </c>
      <c r="D43" s="162">
        <f>(Prüfkriterien_3[[#This Row],[Spalte2]]+30)/10</f>
        <v>3.3</v>
      </c>
      <c r="E43" s="158" t="s">
        <v>154</v>
      </c>
      <c r="F43" s="35" t="s">
        <v>155</v>
      </c>
      <c r="G43" s="35" t="s">
        <v>156</v>
      </c>
      <c r="H43" s="30"/>
      <c r="I43" s="30"/>
      <c r="J43" s="30"/>
      <c r="K43" s="30"/>
      <c r="L43" s="30"/>
      <c r="M43" s="69"/>
    </row>
    <row r="44" spans="2:13" s="41" customFormat="1" ht="117.75" customHeight="1" x14ac:dyDescent="0.2">
      <c r="B44" s="159" t="str">
        <f>CONCATENATE("3.",Prüfkriterien_3[[#This Row],[Spalte2]])</f>
        <v>3.4</v>
      </c>
      <c r="C44" s="162">
        <f>ROW()-ROW(Prüfkriterien_3[[#Headers],[Spalte3]])</f>
        <v>4</v>
      </c>
      <c r="D44" s="162">
        <f>(Prüfkriterien_3[[#This Row],[Spalte2]]+30)/10</f>
        <v>3.4</v>
      </c>
      <c r="E44" s="158" t="s">
        <v>157</v>
      </c>
      <c r="F44" s="35" t="s">
        <v>158</v>
      </c>
      <c r="G44" s="35" t="s">
        <v>159</v>
      </c>
      <c r="H44" s="30"/>
      <c r="I44" s="30"/>
      <c r="J44" s="30"/>
      <c r="K44" s="30"/>
      <c r="L44" s="30"/>
      <c r="M44" s="69"/>
    </row>
    <row r="45" spans="2:13" s="41" customFormat="1" ht="101.25" customHeight="1" x14ac:dyDescent="0.2">
      <c r="B45" s="22" t="str">
        <f>CONCATENATE("3.",Prüfkriterien_3[[#This Row],[Spalte2]])</f>
        <v>3.5</v>
      </c>
      <c r="C45" s="27">
        <f>ROW()-ROW(Prüfkriterien_3[[#Headers],[Spalte3]])</f>
        <v>5</v>
      </c>
      <c r="D45" s="27">
        <f>(Prüfkriterien_3[[#This Row],[Spalte2]]+30)/10</f>
        <v>3.5</v>
      </c>
      <c r="E45" s="158" t="s">
        <v>151</v>
      </c>
      <c r="F45" s="35" t="s">
        <v>161</v>
      </c>
      <c r="G45" s="35" t="s">
        <v>162</v>
      </c>
      <c r="H45" s="30"/>
      <c r="I45" s="30"/>
      <c r="J45" s="30"/>
      <c r="K45" s="30"/>
      <c r="L45" s="30"/>
      <c r="M45" s="39"/>
    </row>
    <row r="46" spans="2:13" s="41" customFormat="1" ht="51" x14ac:dyDescent="0.2">
      <c r="B46" s="22" t="str">
        <f>CONCATENATE("3.",Prüfkriterien_3[[#This Row],[Spalte2]])</f>
        <v>3.6</v>
      </c>
      <c r="C46" s="27">
        <f>ROW()-ROW(Prüfkriterien_3[[#Headers],[Spalte3]])</f>
        <v>6</v>
      </c>
      <c r="D46" s="27">
        <f>(Prüfkriterien_3[[#This Row],[Spalte2]]+30)/10</f>
        <v>3.6</v>
      </c>
      <c r="E46" s="158" t="s">
        <v>154</v>
      </c>
      <c r="F46" s="35" t="s">
        <v>163</v>
      </c>
      <c r="G46" s="35" t="s">
        <v>164</v>
      </c>
      <c r="H46" s="30"/>
      <c r="I46" s="30"/>
      <c r="J46" s="30"/>
      <c r="K46" s="30"/>
      <c r="L46" s="30"/>
      <c r="M46" s="39"/>
    </row>
    <row r="47" spans="2:13" s="41" customFormat="1" ht="76.5" x14ac:dyDescent="0.2">
      <c r="B47" s="22" t="str">
        <f>CONCATENATE("3.",Prüfkriterien_3[[#This Row],[Spalte2]])</f>
        <v>3.7</v>
      </c>
      <c r="C47" s="27">
        <f>ROW()-ROW(Prüfkriterien_3[[#Headers],[Spalte3]])</f>
        <v>7</v>
      </c>
      <c r="D47" s="27">
        <f>(Prüfkriterien_3[[#This Row],[Spalte2]]+30)/10</f>
        <v>3.7</v>
      </c>
      <c r="E47" s="158" t="s">
        <v>154</v>
      </c>
      <c r="F47" s="155" t="s">
        <v>165</v>
      </c>
      <c r="G47" s="155" t="s">
        <v>166</v>
      </c>
      <c r="H47" s="30"/>
      <c r="I47" s="30"/>
      <c r="J47" s="30"/>
      <c r="K47" s="30"/>
      <c r="L47" s="30"/>
      <c r="M47" s="39"/>
    </row>
    <row r="48" spans="2:13" s="41" customFormat="1" ht="76.5" x14ac:dyDescent="0.2">
      <c r="B48" s="22" t="str">
        <f>CONCATENATE("3.",Prüfkriterien_3[[#This Row],[Spalte2]])</f>
        <v>3.8</v>
      </c>
      <c r="C48" s="27">
        <f>ROW()-ROW(Prüfkriterien_3[[#Headers],[Spalte3]])</f>
        <v>8</v>
      </c>
      <c r="D48" s="27">
        <f>(Prüfkriterien_3[[#This Row],[Spalte2]]+30)/10</f>
        <v>3.8</v>
      </c>
      <c r="E48" s="158" t="s">
        <v>154</v>
      </c>
      <c r="F48" s="155" t="s">
        <v>167</v>
      </c>
      <c r="G48" s="155" t="s">
        <v>168</v>
      </c>
      <c r="H48" s="30"/>
      <c r="I48" s="30"/>
      <c r="J48" s="30"/>
      <c r="K48" s="30"/>
      <c r="L48" s="30"/>
      <c r="M48" s="39"/>
    </row>
    <row r="49" spans="2:13" s="41" customFormat="1" ht="177.75" customHeight="1" x14ac:dyDescent="0.2">
      <c r="B49" s="163" t="str">
        <f>CONCATENATE("3.",Prüfkriterien_3[[#This Row],[Spalte2]])</f>
        <v>3.9</v>
      </c>
      <c r="C49" s="164">
        <f>ROW()-ROW(Prüfkriterien_3[[#Headers],[Spalte3]])</f>
        <v>9</v>
      </c>
      <c r="D49" s="164">
        <f>(Prüfkriterien_3[[#This Row],[Spalte2]]+30)/10</f>
        <v>3.9</v>
      </c>
      <c r="E49" s="160" t="s">
        <v>157</v>
      </c>
      <c r="F49" s="161" t="s">
        <v>169</v>
      </c>
      <c r="G49" s="161" t="s">
        <v>170</v>
      </c>
      <c r="H49" s="66"/>
      <c r="I49" s="66"/>
      <c r="J49" s="66"/>
      <c r="K49" s="66"/>
      <c r="L49" s="66"/>
      <c r="M49" s="70"/>
    </row>
    <row r="50" spans="2:13" x14ac:dyDescent="0.2">
      <c r="B50" s="101" t="s">
        <v>171</v>
      </c>
      <c r="C50" s="102"/>
      <c r="D50" s="102"/>
      <c r="E50" s="102"/>
      <c r="F50" s="102"/>
      <c r="G50" s="102"/>
      <c r="H50" s="102"/>
      <c r="I50" s="102"/>
      <c r="J50" s="102"/>
      <c r="K50" s="102"/>
      <c r="L50" s="102"/>
      <c r="M50" s="103"/>
    </row>
    <row r="51" spans="2:13" hidden="1" x14ac:dyDescent="0.2">
      <c r="B51" s="36" t="s">
        <v>40</v>
      </c>
      <c r="C51" s="37" t="s">
        <v>41</v>
      </c>
      <c r="D51" s="37" t="s">
        <v>42</v>
      </c>
      <c r="E51" s="23" t="s">
        <v>43</v>
      </c>
      <c r="F51" s="24" t="s">
        <v>44</v>
      </c>
      <c r="G51" s="24" t="s">
        <v>47</v>
      </c>
      <c r="H51" s="25" t="s">
        <v>48</v>
      </c>
      <c r="I51" s="25" t="s">
        <v>49</v>
      </c>
      <c r="J51" s="25" t="s">
        <v>50</v>
      </c>
      <c r="K51" s="25" t="s">
        <v>51</v>
      </c>
      <c r="L51" s="25" t="s">
        <v>52</v>
      </c>
      <c r="M51" s="26" t="s">
        <v>53</v>
      </c>
    </row>
    <row r="52" spans="2:13" ht="51" x14ac:dyDescent="0.2">
      <c r="B52" s="22" t="str">
        <f>CONCATENATE("4.",Prüfkriterien_4[[#This Row],[Spalte2]])</f>
        <v>4.1</v>
      </c>
      <c r="C52" s="27">
        <f>ROW()-ROW(Prüfkriterien_4[[#Headers],[Spalte3]])</f>
        <v>1</v>
      </c>
      <c r="D52" s="27">
        <f>(Prüfkriterien_4[Spalte2]+40)/10</f>
        <v>4.0999999999999996</v>
      </c>
      <c r="E52" s="158" t="s">
        <v>172</v>
      </c>
      <c r="F52" s="35" t="s">
        <v>173</v>
      </c>
      <c r="G52" s="35" t="s">
        <v>174</v>
      </c>
      <c r="H52" s="30"/>
      <c r="I52" s="30"/>
      <c r="J52" s="30"/>
      <c r="K52" s="30"/>
      <c r="L52" s="30"/>
      <c r="M52" s="39"/>
    </row>
    <row r="53" spans="2:13" ht="76.5" x14ac:dyDescent="0.2">
      <c r="B53" s="159" t="str">
        <f>CONCATENATE("4.",Prüfkriterien_4[[#This Row],[Spalte2]])</f>
        <v>4.2</v>
      </c>
      <c r="C53" s="162">
        <f>ROW()-ROW(Prüfkriterien_4[[#Headers],[Spalte3]])</f>
        <v>2</v>
      </c>
      <c r="D53" s="162">
        <f>(Prüfkriterien_4[Spalte2]+40)/10</f>
        <v>4.2</v>
      </c>
      <c r="E53" s="158" t="s">
        <v>175</v>
      </c>
      <c r="F53" s="35" t="s">
        <v>183</v>
      </c>
      <c r="G53" s="35" t="s">
        <v>364</v>
      </c>
      <c r="H53" s="30"/>
      <c r="I53" s="30"/>
      <c r="J53" s="30"/>
      <c r="K53" s="30"/>
      <c r="L53" s="30"/>
      <c r="M53" s="69"/>
    </row>
    <row r="54" spans="2:13" ht="114.75" x14ac:dyDescent="0.2">
      <c r="B54" s="159" t="str">
        <f>CONCATENATE("4.",Prüfkriterien_4[[#This Row],[Spalte2]])</f>
        <v>4.3</v>
      </c>
      <c r="C54" s="162">
        <f>ROW()-ROW(Prüfkriterien_4[[#Headers],[Spalte3]])</f>
        <v>3</v>
      </c>
      <c r="D54" s="162">
        <f>(Prüfkriterien_4[Spalte2]+40)/10</f>
        <v>4.3</v>
      </c>
      <c r="E54" s="158" t="s">
        <v>172</v>
      </c>
      <c r="F54" s="35" t="s">
        <v>176</v>
      </c>
      <c r="G54" s="35" t="s">
        <v>177</v>
      </c>
      <c r="H54" s="30"/>
      <c r="I54" s="30"/>
      <c r="J54" s="30"/>
      <c r="K54" s="30"/>
      <c r="L54" s="30"/>
      <c r="M54" s="69"/>
    </row>
    <row r="55" spans="2:13" ht="63.75" x14ac:dyDescent="0.2">
      <c r="B55" s="159" t="str">
        <f>CONCATENATE("4.",Prüfkriterien_4[[#This Row],[Spalte2]])</f>
        <v>4.4</v>
      </c>
      <c r="C55" s="162">
        <f>ROW()-ROW(Prüfkriterien_4[[#Headers],[Spalte3]])</f>
        <v>4</v>
      </c>
      <c r="D55" s="162">
        <f>(Prüfkriterien_4[Spalte2]+40)/10</f>
        <v>4.4000000000000004</v>
      </c>
      <c r="E55" s="158" t="s">
        <v>172</v>
      </c>
      <c r="F55" s="35" t="s">
        <v>178</v>
      </c>
      <c r="G55" s="35" t="s">
        <v>179</v>
      </c>
      <c r="H55" s="30"/>
      <c r="I55" s="30"/>
      <c r="J55" s="30"/>
      <c r="K55" s="30"/>
      <c r="L55" s="30"/>
      <c r="M55" s="69"/>
    </row>
    <row r="56" spans="2:13" ht="102" x14ac:dyDescent="0.2">
      <c r="B56" s="22" t="str">
        <f>CONCATENATE("4.",Prüfkriterien_4[[#This Row],[Spalte2]])</f>
        <v>4.5</v>
      </c>
      <c r="C56" s="27">
        <f>ROW()-ROW(Prüfkriterien_4[[#Headers],[Spalte3]])</f>
        <v>5</v>
      </c>
      <c r="D56" s="27">
        <f>(Prüfkriterien_4[Spalte2]+40)/10</f>
        <v>4.5</v>
      </c>
      <c r="E56" s="158" t="s">
        <v>172</v>
      </c>
      <c r="F56" s="35" t="s">
        <v>180</v>
      </c>
      <c r="G56" s="35" t="s">
        <v>181</v>
      </c>
      <c r="H56" s="30"/>
      <c r="I56" s="30"/>
      <c r="J56" s="30"/>
      <c r="K56" s="30"/>
      <c r="L56" s="30"/>
      <c r="M56" s="39"/>
    </row>
    <row r="57" spans="2:13" ht="38.25" x14ac:dyDescent="0.2">
      <c r="B57" s="22" t="str">
        <f>CONCATENATE("4.",Prüfkriterien_4[[#This Row],[Spalte2]])</f>
        <v>4.6</v>
      </c>
      <c r="C57" s="27">
        <f>ROW()-ROW(Prüfkriterien_4[[#Headers],[Spalte3]])</f>
        <v>6</v>
      </c>
      <c r="D57" s="27">
        <f>(Prüfkriterien_4[Spalte2]+40)/10</f>
        <v>4.5999999999999996</v>
      </c>
      <c r="E57" s="158" t="s">
        <v>175</v>
      </c>
      <c r="F57" s="35" t="s">
        <v>182</v>
      </c>
      <c r="G57" s="35" t="s">
        <v>184</v>
      </c>
      <c r="H57" s="30"/>
      <c r="I57" s="30"/>
      <c r="J57" s="30"/>
      <c r="K57" s="30"/>
      <c r="L57" s="30"/>
      <c r="M57" s="39"/>
    </row>
    <row r="58" spans="2:13" x14ac:dyDescent="0.2">
      <c r="B58" s="101" t="s">
        <v>185</v>
      </c>
      <c r="C58" s="102"/>
      <c r="D58" s="102"/>
      <c r="E58" s="102"/>
      <c r="F58" s="102"/>
      <c r="G58" s="102"/>
      <c r="H58" s="102"/>
      <c r="I58" s="102"/>
      <c r="J58" s="102"/>
      <c r="K58" s="102"/>
      <c r="L58" s="102"/>
      <c r="M58" s="103"/>
    </row>
    <row r="59" spans="2:13" hidden="1" x14ac:dyDescent="0.2">
      <c r="B59" s="36" t="s">
        <v>40</v>
      </c>
      <c r="C59" s="37" t="s">
        <v>41</v>
      </c>
      <c r="D59" s="37" t="s">
        <v>42</v>
      </c>
      <c r="E59" s="23" t="s">
        <v>43</v>
      </c>
      <c r="F59" s="24" t="s">
        <v>44</v>
      </c>
      <c r="G59" s="24" t="s">
        <v>47</v>
      </c>
      <c r="H59" s="25" t="s">
        <v>48</v>
      </c>
      <c r="I59" s="25" t="s">
        <v>49</v>
      </c>
      <c r="J59" s="25" t="s">
        <v>50</v>
      </c>
      <c r="K59" s="25" t="s">
        <v>51</v>
      </c>
      <c r="L59" s="25" t="s">
        <v>52</v>
      </c>
      <c r="M59" s="26" t="s">
        <v>53</v>
      </c>
    </row>
    <row r="60" spans="2:13" ht="121.5" customHeight="1" x14ac:dyDescent="0.2">
      <c r="B60" s="22" t="str">
        <f>CONCATENATE("5.",Prüfkriterien_5[[#This Row],[Spalte2]])</f>
        <v>5.1</v>
      </c>
      <c r="C60" s="27">
        <f>ROW()-ROW(Prüfkriterien_5[[#Headers],[Spalte3]])</f>
        <v>1</v>
      </c>
      <c r="D60" s="27">
        <f>(Prüfkriterien_5[Spalte2]+50)/10</f>
        <v>5.0999999999999996</v>
      </c>
      <c r="E60" s="158" t="s">
        <v>186</v>
      </c>
      <c r="F60" s="155" t="s">
        <v>187</v>
      </c>
      <c r="G60" s="155" t="s">
        <v>188</v>
      </c>
      <c r="H60" s="30"/>
      <c r="I60" s="138" t="s">
        <v>37</v>
      </c>
      <c r="J60" s="138" t="s">
        <v>37</v>
      </c>
      <c r="K60" s="30"/>
      <c r="L60" s="138" t="s">
        <v>37</v>
      </c>
      <c r="M60" s="39"/>
    </row>
    <row r="61" spans="2:13" ht="51" x14ac:dyDescent="0.2">
      <c r="B61" s="159" t="str">
        <f>CONCATENATE("5.",Prüfkriterien_5[[#This Row],[Spalte2]])</f>
        <v>5.2</v>
      </c>
      <c r="C61" s="162">
        <f>ROW()-ROW(Prüfkriterien_5[[#Headers],[Spalte3]])</f>
        <v>2</v>
      </c>
      <c r="D61" s="162">
        <f>(Prüfkriterien_5[Spalte2]+50)/10</f>
        <v>5.2</v>
      </c>
      <c r="E61" s="158" t="s">
        <v>186</v>
      </c>
      <c r="F61" s="35" t="s">
        <v>189</v>
      </c>
      <c r="G61" s="35" t="s">
        <v>370</v>
      </c>
      <c r="H61" s="30"/>
      <c r="I61" s="30"/>
      <c r="J61" s="30"/>
      <c r="K61" s="30"/>
      <c r="L61" s="30"/>
      <c r="M61" s="69"/>
    </row>
    <row r="62" spans="2:13" ht="52.15" customHeight="1" x14ac:dyDescent="0.2">
      <c r="B62" s="22" t="str">
        <f>CONCATENATE("5.",Prüfkriterien_5[[#This Row],[Spalte2]])</f>
        <v>5.3</v>
      </c>
      <c r="C62" s="27">
        <f>ROW()-ROW(Prüfkriterien_5[[#Headers],[Spalte3]])</f>
        <v>3</v>
      </c>
      <c r="D62" s="27">
        <f>(Prüfkriterien_5[Spalte2]+50)/10</f>
        <v>5.3</v>
      </c>
      <c r="E62" s="158" t="s">
        <v>186</v>
      </c>
      <c r="F62" s="35" t="s">
        <v>190</v>
      </c>
      <c r="G62" s="35" t="s">
        <v>191</v>
      </c>
      <c r="H62" s="30"/>
      <c r="I62" s="30"/>
      <c r="J62" s="30"/>
      <c r="K62" s="30"/>
      <c r="L62" s="30"/>
      <c r="M62" s="39"/>
    </row>
    <row r="63" spans="2:13" ht="52.15" customHeight="1" x14ac:dyDescent="0.2">
      <c r="B63" s="22" t="str">
        <f>CONCATENATE("5.",Prüfkriterien_5[[#This Row],[Spalte2]])</f>
        <v>5.4</v>
      </c>
      <c r="C63" s="27">
        <f>ROW()-ROW(Prüfkriterien_5[[#Headers],[Spalte3]])</f>
        <v>4</v>
      </c>
      <c r="D63" s="27">
        <f>(Prüfkriterien_5[Spalte2]+50)/10</f>
        <v>5.4</v>
      </c>
      <c r="E63" s="158" t="s">
        <v>186</v>
      </c>
      <c r="F63" s="155" t="s">
        <v>192</v>
      </c>
      <c r="G63" s="155" t="s">
        <v>193</v>
      </c>
      <c r="H63" s="30"/>
      <c r="I63" s="30"/>
      <c r="J63" s="30"/>
      <c r="K63" s="30"/>
      <c r="L63" s="30"/>
      <c r="M63" s="39"/>
    </row>
    <row r="64" spans="2:13" ht="157.5" customHeight="1" x14ac:dyDescent="0.2">
      <c r="B64" s="22" t="str">
        <f>CONCATENATE("5.",Prüfkriterien_5[[#This Row],[Spalte2]])</f>
        <v>5.5</v>
      </c>
      <c r="C64" s="27">
        <f>ROW()-ROW(Prüfkriterien_5[[#Headers],[Spalte3]])</f>
        <v>5</v>
      </c>
      <c r="D64" s="27">
        <f>(Prüfkriterien_5[Spalte2]+50)/10</f>
        <v>5.5</v>
      </c>
      <c r="E64" s="158" t="s">
        <v>186</v>
      </c>
      <c r="F64" s="155" t="s">
        <v>194</v>
      </c>
      <c r="G64" s="155" t="s">
        <v>195</v>
      </c>
      <c r="H64" s="30"/>
      <c r="I64" s="30"/>
      <c r="J64" s="30"/>
      <c r="K64" s="30"/>
      <c r="L64" s="30"/>
      <c r="M64" s="39"/>
    </row>
    <row r="65" spans="2:13" x14ac:dyDescent="0.2">
      <c r="B65" s="101" t="s">
        <v>196</v>
      </c>
      <c r="C65" s="102"/>
      <c r="D65" s="102"/>
      <c r="E65" s="102"/>
      <c r="F65" s="102"/>
      <c r="G65" s="102"/>
      <c r="H65" s="102"/>
      <c r="I65" s="102"/>
      <c r="J65" s="102"/>
      <c r="K65" s="102"/>
      <c r="L65" s="102"/>
      <c r="M65" s="103"/>
    </row>
    <row r="66" spans="2:13" hidden="1" x14ac:dyDescent="0.2">
      <c r="B66" s="36" t="s">
        <v>40</v>
      </c>
      <c r="C66" s="37" t="s">
        <v>41</v>
      </c>
      <c r="D66" s="37" t="s">
        <v>42</v>
      </c>
      <c r="E66" s="23" t="s">
        <v>43</v>
      </c>
      <c r="F66" s="24" t="s">
        <v>44</v>
      </c>
      <c r="G66" s="24" t="s">
        <v>47</v>
      </c>
      <c r="H66" s="25" t="s">
        <v>48</v>
      </c>
      <c r="I66" s="25" t="s">
        <v>49</v>
      </c>
      <c r="J66" s="25" t="s">
        <v>50</v>
      </c>
      <c r="K66" s="25" t="s">
        <v>51</v>
      </c>
      <c r="L66" s="25" t="s">
        <v>52</v>
      </c>
      <c r="M66" s="26" t="s">
        <v>53</v>
      </c>
    </row>
    <row r="67" spans="2:13" ht="52.15" customHeight="1" x14ac:dyDescent="0.2">
      <c r="B67" s="22" t="str">
        <f>CONCATENATE("6.",Prüfkriterien_6[[#This Row],[Spalte2]])</f>
        <v>6.1</v>
      </c>
      <c r="C67" s="27">
        <f>ROW()-ROW(Prüfkriterien_6[[#Headers],[Spalte3]])</f>
        <v>1</v>
      </c>
      <c r="D67" s="27">
        <f>(Prüfkriterien_6[Spalte2]+60)/10</f>
        <v>6.1</v>
      </c>
      <c r="E67" s="158" t="s">
        <v>200</v>
      </c>
      <c r="F67" s="35" t="s">
        <v>197</v>
      </c>
      <c r="G67" s="35" t="s">
        <v>198</v>
      </c>
      <c r="H67" s="30"/>
      <c r="I67" s="30"/>
      <c r="J67" s="30"/>
      <c r="K67" s="30"/>
      <c r="L67" s="30"/>
      <c r="M67" s="39"/>
    </row>
    <row r="68" spans="2:13" ht="99.75" customHeight="1" x14ac:dyDescent="0.2">
      <c r="B68" s="159" t="str">
        <f>CONCATENATE("6.",Prüfkriterien_6[[#This Row],[Spalte2]])</f>
        <v>6.2</v>
      </c>
      <c r="C68" s="162">
        <f>ROW()-ROW(Prüfkriterien_6[[#Headers],[Spalte3]])</f>
        <v>2</v>
      </c>
      <c r="D68" s="162">
        <f>(Prüfkriterien_6[Spalte2]+60)/10</f>
        <v>6.2</v>
      </c>
      <c r="E68" s="158" t="s">
        <v>201</v>
      </c>
      <c r="F68" s="35" t="s">
        <v>199</v>
      </c>
      <c r="G68" s="35" t="s">
        <v>373</v>
      </c>
      <c r="H68" s="30"/>
      <c r="I68" s="138" t="s">
        <v>37</v>
      </c>
      <c r="J68" s="138" t="s">
        <v>37</v>
      </c>
      <c r="K68" s="30"/>
      <c r="L68" s="138" t="s">
        <v>37</v>
      </c>
      <c r="M68" s="69"/>
    </row>
    <row r="69" spans="2:13" ht="52.15" customHeight="1" x14ac:dyDescent="0.2">
      <c r="B69" s="22" t="str">
        <f>CONCATENATE("6.",Prüfkriterien_6[[#This Row],[Spalte2]])</f>
        <v>6.3</v>
      </c>
      <c r="C69" s="27">
        <f>ROW()-ROW(Prüfkriterien_6[[#Headers],[Spalte3]])</f>
        <v>3</v>
      </c>
      <c r="D69" s="27">
        <f>(Prüfkriterien_6[Spalte2]+60)/10</f>
        <v>6.3</v>
      </c>
      <c r="E69" s="158" t="s">
        <v>201</v>
      </c>
      <c r="F69" s="155" t="s">
        <v>202</v>
      </c>
      <c r="G69" s="155" t="s">
        <v>203</v>
      </c>
      <c r="H69" s="30"/>
      <c r="I69" s="30"/>
      <c r="J69" s="30"/>
      <c r="K69" s="30"/>
      <c r="L69" s="30"/>
      <c r="M69" s="39"/>
    </row>
    <row r="70" spans="2:13" ht="114.75" x14ac:dyDescent="0.2">
      <c r="B70" s="22" t="str">
        <f>CONCATENATE("6.",Prüfkriterien_6[[#This Row],[Spalte2]])</f>
        <v>6.4</v>
      </c>
      <c r="C70" s="27">
        <f>ROW()-ROW(Prüfkriterien_6[[#Headers],[Spalte3]])</f>
        <v>4</v>
      </c>
      <c r="D70" s="27">
        <f>(Prüfkriterien_6[Spalte2]+60)/10</f>
        <v>6.4</v>
      </c>
      <c r="E70" s="158" t="s">
        <v>201</v>
      </c>
      <c r="F70" s="155" t="s">
        <v>204</v>
      </c>
      <c r="G70" s="155" t="s">
        <v>205</v>
      </c>
      <c r="H70" s="30"/>
      <c r="I70" s="30"/>
      <c r="J70" s="30"/>
      <c r="K70" s="30"/>
      <c r="L70" s="30"/>
      <c r="M70" s="39"/>
    </row>
    <row r="71" spans="2:13" ht="52.15" customHeight="1" x14ac:dyDescent="0.2">
      <c r="B71" s="22" t="str">
        <f>CONCATENATE("6.",Prüfkriterien_6[[#This Row],[Spalte2]])</f>
        <v>6.5</v>
      </c>
      <c r="C71" s="27">
        <f>ROW()-ROW(Prüfkriterien_6[[#Headers],[Spalte3]])</f>
        <v>5</v>
      </c>
      <c r="D71" s="27">
        <f>(Prüfkriterien_6[Spalte2]+60)/10</f>
        <v>6.5</v>
      </c>
      <c r="E71" s="158" t="s">
        <v>201</v>
      </c>
      <c r="F71" s="155" t="s">
        <v>206</v>
      </c>
      <c r="G71" s="155" t="s">
        <v>207</v>
      </c>
      <c r="H71" s="30"/>
      <c r="I71" s="30"/>
      <c r="J71" s="30"/>
      <c r="K71" s="30"/>
      <c r="L71" s="30"/>
      <c r="M71" s="39"/>
    </row>
    <row r="72" spans="2:13" ht="52.15" customHeight="1" x14ac:dyDescent="0.2">
      <c r="B72" s="22" t="str">
        <f>CONCATENATE("6.",Prüfkriterien_6[[#This Row],[Spalte2]])</f>
        <v>6.6</v>
      </c>
      <c r="C72" s="27">
        <f>ROW()-ROW(Prüfkriterien_6[[#Headers],[Spalte3]])</f>
        <v>6</v>
      </c>
      <c r="D72" s="27">
        <f>(Prüfkriterien_6[Spalte2]+60)/10</f>
        <v>6.6</v>
      </c>
      <c r="E72" s="158" t="s">
        <v>201</v>
      </c>
      <c r="F72" s="155" t="s">
        <v>208</v>
      </c>
      <c r="G72" s="155" t="s">
        <v>209</v>
      </c>
      <c r="H72" s="30"/>
      <c r="I72" s="30"/>
      <c r="J72" s="30"/>
      <c r="K72" s="30"/>
      <c r="L72" s="30"/>
      <c r="M72" s="39"/>
    </row>
    <row r="73" spans="2:13" ht="52.15" customHeight="1" x14ac:dyDescent="0.2">
      <c r="B73" s="22" t="str">
        <f>CONCATENATE("6.",Prüfkriterien_6[[#This Row],[Spalte2]])</f>
        <v>6.7</v>
      </c>
      <c r="C73" s="27">
        <f>ROW()-ROW(Prüfkriterien_6[[#Headers],[Spalte3]])</f>
        <v>7</v>
      </c>
      <c r="D73" s="27">
        <f>(Prüfkriterien_6[Spalte2]+60)/10</f>
        <v>6.7</v>
      </c>
      <c r="E73" s="158" t="s">
        <v>201</v>
      </c>
      <c r="F73" s="35" t="s">
        <v>210</v>
      </c>
      <c r="G73" s="35" t="s">
        <v>211</v>
      </c>
      <c r="H73" s="30"/>
      <c r="I73" s="30"/>
      <c r="J73" s="30"/>
      <c r="K73" s="30"/>
      <c r="L73" s="30"/>
      <c r="M73" s="39"/>
    </row>
    <row r="74" spans="2:13" ht="52.15" customHeight="1" x14ac:dyDescent="0.2">
      <c r="B74" s="22" t="str">
        <f>CONCATENATE("6.",Prüfkriterien_6[[#This Row],[Spalte2]])</f>
        <v>6.8</v>
      </c>
      <c r="C74" s="27">
        <f>ROW()-ROW(Prüfkriterien_6[[#Headers],[Spalte3]])</f>
        <v>8</v>
      </c>
      <c r="D74" s="27">
        <f>(Prüfkriterien_6[Spalte2]+60)/10</f>
        <v>6.8</v>
      </c>
      <c r="E74" s="158" t="s">
        <v>201</v>
      </c>
      <c r="F74" s="155" t="s">
        <v>212</v>
      </c>
      <c r="G74" s="155" t="s">
        <v>213</v>
      </c>
      <c r="H74" s="30"/>
      <c r="I74" s="30"/>
      <c r="J74" s="30"/>
      <c r="K74" s="30"/>
      <c r="L74" s="30"/>
      <c r="M74" s="39"/>
    </row>
    <row r="75" spans="2:13" ht="52.15" customHeight="1" x14ac:dyDescent="0.2">
      <c r="B75" s="22" t="str">
        <f>CONCATENATE("6.",Prüfkriterien_6[[#This Row],[Spalte2]])</f>
        <v>6.9</v>
      </c>
      <c r="C75" s="27">
        <f>ROW()-ROW(Prüfkriterien_6[[#Headers],[Spalte3]])</f>
        <v>9</v>
      </c>
      <c r="D75" s="27">
        <f>(Prüfkriterien_6[Spalte2]+60)/10</f>
        <v>6.9</v>
      </c>
      <c r="E75" s="158" t="s">
        <v>201</v>
      </c>
      <c r="F75" s="155" t="s">
        <v>214</v>
      </c>
      <c r="G75" s="155" t="s">
        <v>215</v>
      </c>
      <c r="H75" s="30"/>
      <c r="I75" s="30"/>
      <c r="J75" s="30"/>
      <c r="K75" s="30"/>
      <c r="L75" s="30"/>
      <c r="M75" s="39"/>
    </row>
    <row r="76" spans="2:13" ht="52.15" customHeight="1" x14ac:dyDescent="0.2">
      <c r="B76" s="22" t="str">
        <f>CONCATENATE("6.",Prüfkriterien_6[[#This Row],[Spalte2]])</f>
        <v>6.10</v>
      </c>
      <c r="C76" s="27">
        <f>ROW()-ROW(Prüfkriterien_6[[#Headers],[Spalte3]])</f>
        <v>10</v>
      </c>
      <c r="D76" s="27">
        <f>(Prüfkriterien_6[Spalte2]+60)/10</f>
        <v>7</v>
      </c>
      <c r="E76" s="158" t="s">
        <v>201</v>
      </c>
      <c r="F76" s="35" t="s">
        <v>216</v>
      </c>
      <c r="G76" s="35" t="s">
        <v>217</v>
      </c>
      <c r="H76" s="30"/>
      <c r="I76" s="30"/>
      <c r="J76" s="30"/>
      <c r="K76" s="30"/>
      <c r="L76" s="30"/>
      <c r="M76" s="39"/>
    </row>
    <row r="77" spans="2:13" ht="63.75" x14ac:dyDescent="0.2">
      <c r="B77" s="22" t="str">
        <f>CONCATENATE("6.",Prüfkriterien_6[[#This Row],[Spalte2]])</f>
        <v>6.11</v>
      </c>
      <c r="C77" s="27">
        <f>ROW()-ROW(Prüfkriterien_6[[#Headers],[Spalte3]])</f>
        <v>11</v>
      </c>
      <c r="D77" s="27">
        <f>(Prüfkriterien_6[Spalte2]+60)/10</f>
        <v>7.1</v>
      </c>
      <c r="E77" s="158" t="s">
        <v>201</v>
      </c>
      <c r="F77" s="35" t="s">
        <v>218</v>
      </c>
      <c r="G77" s="35" t="s">
        <v>219</v>
      </c>
      <c r="H77" s="30"/>
      <c r="I77" s="30"/>
      <c r="J77" s="30"/>
      <c r="K77" s="30"/>
      <c r="L77" s="30"/>
      <c r="M77" s="39"/>
    </row>
    <row r="78" spans="2:13" ht="89.25" x14ac:dyDescent="0.2">
      <c r="B78" s="22" t="str">
        <f>CONCATENATE("6.",Prüfkriterien_6[[#This Row],[Spalte2]])</f>
        <v>6.12</v>
      </c>
      <c r="C78" s="27">
        <f>ROW()-ROW(Prüfkriterien_6[[#Headers],[Spalte3]])</f>
        <v>12</v>
      </c>
      <c r="D78" s="27">
        <f>(Prüfkriterien_6[Spalte2]+60)/10</f>
        <v>7.2</v>
      </c>
      <c r="E78" s="158" t="s">
        <v>201</v>
      </c>
      <c r="F78" s="155" t="s">
        <v>220</v>
      </c>
      <c r="G78" s="155" t="s">
        <v>221</v>
      </c>
      <c r="H78" s="30"/>
      <c r="I78" s="138" t="s">
        <v>37</v>
      </c>
      <c r="J78" s="138" t="s">
        <v>37</v>
      </c>
      <c r="K78" s="30"/>
      <c r="L78" s="138" t="s">
        <v>37</v>
      </c>
      <c r="M78" s="39"/>
    </row>
    <row r="79" spans="2:13" ht="52.15" customHeight="1" x14ac:dyDescent="0.2">
      <c r="B79" s="22" t="str">
        <f>CONCATENATE("6.",Prüfkriterien_6[[#This Row],[Spalte2]])</f>
        <v>6.13</v>
      </c>
      <c r="C79" s="27">
        <f>ROW()-ROW(Prüfkriterien_6[[#Headers],[Spalte3]])</f>
        <v>13</v>
      </c>
      <c r="D79" s="27">
        <f>(Prüfkriterien_6[Spalte2]+60)/10</f>
        <v>7.3</v>
      </c>
      <c r="E79" s="158" t="s">
        <v>201</v>
      </c>
      <c r="F79" s="35" t="s">
        <v>222</v>
      </c>
      <c r="G79" s="148" t="s">
        <v>223</v>
      </c>
      <c r="H79" s="30"/>
      <c r="I79" s="138" t="s">
        <v>37</v>
      </c>
      <c r="J79" s="138" t="s">
        <v>37</v>
      </c>
      <c r="K79" s="30"/>
      <c r="L79" s="138" t="s">
        <v>37</v>
      </c>
      <c r="M79" s="39"/>
    </row>
    <row r="80" spans="2:13" ht="51" x14ac:dyDescent="0.2">
      <c r="B80" s="22" t="str">
        <f>CONCATENATE("6.",Prüfkriterien_6[[#This Row],[Spalte2]])</f>
        <v>6.14</v>
      </c>
      <c r="C80" s="27">
        <f>ROW()-ROW(Prüfkriterien_6[[#Headers],[Spalte3]])</f>
        <v>14</v>
      </c>
      <c r="D80" s="27">
        <f>(Prüfkriterien_6[Spalte2]+60)/10</f>
        <v>7.4</v>
      </c>
      <c r="E80" s="158" t="s">
        <v>201</v>
      </c>
      <c r="F80" s="35" t="s">
        <v>224</v>
      </c>
      <c r="G80" s="35" t="s">
        <v>225</v>
      </c>
      <c r="H80" s="30"/>
      <c r="I80" s="30"/>
      <c r="J80" s="30"/>
      <c r="K80" s="30"/>
      <c r="L80" s="30"/>
      <c r="M80" s="39"/>
    </row>
    <row r="81" spans="2:13" ht="51" x14ac:dyDescent="0.2">
      <c r="B81" s="22" t="str">
        <f>CONCATENATE("6.",Prüfkriterien_6[[#This Row],[Spalte2]])</f>
        <v>6.15</v>
      </c>
      <c r="C81" s="27">
        <f>ROW()-ROW(Prüfkriterien_6[[#Headers],[Spalte3]])</f>
        <v>15</v>
      </c>
      <c r="D81" s="27">
        <f>(Prüfkriterien_6[Spalte2]+60)/10</f>
        <v>7.5</v>
      </c>
      <c r="E81" s="158" t="s">
        <v>201</v>
      </c>
      <c r="F81" s="35" t="s">
        <v>226</v>
      </c>
      <c r="G81" s="35" t="s">
        <v>227</v>
      </c>
      <c r="H81" s="30"/>
      <c r="I81" s="30"/>
      <c r="J81" s="30"/>
      <c r="K81" s="30"/>
      <c r="L81" s="30"/>
      <c r="M81" s="39"/>
    </row>
    <row r="82" spans="2:13" ht="51" x14ac:dyDescent="0.2">
      <c r="B82" s="163" t="str">
        <f>CONCATENATE("6.",Prüfkriterien_6[[#This Row],[Spalte2]])</f>
        <v>6.16</v>
      </c>
      <c r="C82" s="164">
        <f>ROW()-ROW(Prüfkriterien_6[[#Headers],[Spalte3]])</f>
        <v>16</v>
      </c>
      <c r="D82" s="164">
        <f>(Prüfkriterien_6[Spalte2]+60)/10</f>
        <v>7.6</v>
      </c>
      <c r="E82" s="160" t="s">
        <v>201</v>
      </c>
      <c r="F82" s="161" t="s">
        <v>228</v>
      </c>
      <c r="G82" s="161" t="s">
        <v>229</v>
      </c>
      <c r="H82" s="66"/>
      <c r="I82" s="66"/>
      <c r="J82" s="66"/>
      <c r="K82" s="66"/>
      <c r="L82" s="66"/>
      <c r="M82" s="70"/>
    </row>
    <row r="83" spans="2:13" x14ac:dyDescent="0.2">
      <c r="B83" s="101" t="s">
        <v>230</v>
      </c>
      <c r="C83" s="102"/>
      <c r="D83" s="102"/>
      <c r="E83" s="102"/>
      <c r="F83" s="102"/>
      <c r="G83" s="102"/>
      <c r="H83" s="102"/>
      <c r="I83" s="102"/>
      <c r="J83" s="102"/>
      <c r="K83" s="102"/>
      <c r="L83" s="102"/>
      <c r="M83" s="103"/>
    </row>
    <row r="84" spans="2:13" hidden="1" x14ac:dyDescent="0.2">
      <c r="B84" s="36" t="s">
        <v>40</v>
      </c>
      <c r="C84" s="37" t="s">
        <v>41</v>
      </c>
      <c r="D84" s="37" t="s">
        <v>42</v>
      </c>
      <c r="E84" s="23" t="s">
        <v>43</v>
      </c>
      <c r="F84" s="24" t="s">
        <v>44</v>
      </c>
      <c r="G84" s="24" t="s">
        <v>47</v>
      </c>
      <c r="H84" s="25" t="s">
        <v>48</v>
      </c>
      <c r="I84" s="25" t="s">
        <v>49</v>
      </c>
      <c r="J84" s="25" t="s">
        <v>50</v>
      </c>
      <c r="K84" s="25" t="s">
        <v>51</v>
      </c>
      <c r="L84" s="25" t="s">
        <v>52</v>
      </c>
      <c r="M84" s="26" t="s">
        <v>53</v>
      </c>
    </row>
    <row r="85" spans="2:13" ht="148.5" customHeight="1" x14ac:dyDescent="0.2">
      <c r="B85" s="22" t="str">
        <f>CONCATENATE("7.",Prüfkriterien_7[[#This Row],[Spalte2]])</f>
        <v>7.1</v>
      </c>
      <c r="C85" s="27">
        <f>ROW()-ROW(Prüfkriterien_7[[#Headers],[Spalte3]])</f>
        <v>1</v>
      </c>
      <c r="D85" s="27">
        <f>(Prüfkriterien_7[Spalte2]+70)/10</f>
        <v>7.1</v>
      </c>
      <c r="E85" s="158" t="s">
        <v>233</v>
      </c>
      <c r="F85" s="155" t="s">
        <v>231</v>
      </c>
      <c r="G85" s="155" t="s">
        <v>232</v>
      </c>
      <c r="H85" s="30"/>
      <c r="I85" s="30"/>
      <c r="J85" s="30"/>
      <c r="K85" s="30"/>
      <c r="L85" s="30"/>
      <c r="M85" s="39"/>
    </row>
    <row r="86" spans="2:13" ht="52.15" customHeight="1" x14ac:dyDescent="0.2">
      <c r="B86" s="159" t="str">
        <f>CONCATENATE("7.",Prüfkriterien_7[[#This Row],[Spalte2]])</f>
        <v>7.2</v>
      </c>
      <c r="C86" s="162">
        <f>ROW()-ROW(Prüfkriterien_7[[#Headers],[Spalte3]])</f>
        <v>2</v>
      </c>
      <c r="D86" s="162">
        <f>(Prüfkriterien_7[Spalte2]+70)/10</f>
        <v>7.2</v>
      </c>
      <c r="E86" s="158" t="s">
        <v>233</v>
      </c>
      <c r="F86" s="35" t="s">
        <v>234</v>
      </c>
      <c r="G86" s="35" t="s">
        <v>235</v>
      </c>
      <c r="H86" s="30"/>
      <c r="I86" s="138" t="s">
        <v>37</v>
      </c>
      <c r="J86" s="138" t="s">
        <v>37</v>
      </c>
      <c r="K86" s="30"/>
      <c r="L86" s="138" t="s">
        <v>37</v>
      </c>
      <c r="M86" s="69"/>
    </row>
    <row r="87" spans="2:13" ht="52.15" customHeight="1" x14ac:dyDescent="0.2">
      <c r="B87" s="22" t="str">
        <f>CONCATENATE("7.",Prüfkriterien_7[[#This Row],[Spalte2]])</f>
        <v>7.3</v>
      </c>
      <c r="C87" s="27">
        <f>ROW()-ROW(Prüfkriterien_7[[#Headers],[Spalte3]])</f>
        <v>3</v>
      </c>
      <c r="D87" s="27">
        <f>(Prüfkriterien_7[Spalte2]+70)/10</f>
        <v>7.3</v>
      </c>
      <c r="E87" s="158" t="s">
        <v>233</v>
      </c>
      <c r="F87" s="35" t="s">
        <v>236</v>
      </c>
      <c r="G87" s="35" t="s">
        <v>237</v>
      </c>
      <c r="H87" s="30"/>
      <c r="I87" s="30"/>
      <c r="J87" s="30"/>
      <c r="K87" s="30"/>
      <c r="L87" s="30"/>
      <c r="M87" s="39"/>
    </row>
    <row r="88" spans="2:13" ht="215.25" customHeight="1" x14ac:dyDescent="0.2">
      <c r="B88" s="22" t="str">
        <f>CONCATENATE("7.",Prüfkriterien_7[[#This Row],[Spalte2]])</f>
        <v>7.4</v>
      </c>
      <c r="C88" s="27">
        <f>ROW()-ROW(Prüfkriterien_7[[#Headers],[Spalte3]])</f>
        <v>4</v>
      </c>
      <c r="D88" s="27">
        <f>(Prüfkriterien_7[Spalte2]+70)/10</f>
        <v>7.4</v>
      </c>
      <c r="E88" s="158" t="s">
        <v>233</v>
      </c>
      <c r="F88" s="35" t="s">
        <v>238</v>
      </c>
      <c r="G88" s="35" t="s">
        <v>239</v>
      </c>
      <c r="H88" s="30"/>
      <c r="I88" s="30"/>
      <c r="J88" s="30"/>
      <c r="K88" s="30"/>
      <c r="L88" s="30"/>
      <c r="M88" s="39"/>
    </row>
    <row r="89" spans="2:13" ht="52.15" customHeight="1" x14ac:dyDescent="0.2">
      <c r="B89" s="22" t="str">
        <f>CONCATENATE("7.",Prüfkriterien_7[[#This Row],[Spalte2]])</f>
        <v>7.5</v>
      </c>
      <c r="C89" s="27">
        <f>ROW()-ROW(Prüfkriterien_7[[#Headers],[Spalte3]])</f>
        <v>5</v>
      </c>
      <c r="D89" s="27">
        <f>(Prüfkriterien_7[Spalte2]+70)/10</f>
        <v>7.5</v>
      </c>
      <c r="E89" s="158" t="s">
        <v>240</v>
      </c>
      <c r="F89" s="155" t="s">
        <v>371</v>
      </c>
      <c r="G89" s="155" t="s">
        <v>372</v>
      </c>
      <c r="H89" s="30"/>
      <c r="I89" s="30"/>
      <c r="J89" s="30"/>
      <c r="K89" s="30"/>
      <c r="L89" s="30"/>
      <c r="M89" s="39"/>
    </row>
    <row r="90" spans="2:13" ht="63.75" x14ac:dyDescent="0.2">
      <c r="B90" s="22" t="str">
        <f>CONCATENATE("7.",Prüfkriterien_7[[#This Row],[Spalte2]])</f>
        <v>7.6</v>
      </c>
      <c r="C90" s="27">
        <f>ROW()-ROW(Prüfkriterien_7[[#Headers],[Spalte3]])</f>
        <v>6</v>
      </c>
      <c r="D90" s="27">
        <f>(Prüfkriterien_7[Spalte2]+70)/10</f>
        <v>7.6</v>
      </c>
      <c r="E90" s="158" t="s">
        <v>240</v>
      </c>
      <c r="F90" s="35" t="s">
        <v>241</v>
      </c>
      <c r="G90" s="35" t="s">
        <v>242</v>
      </c>
      <c r="H90" s="30"/>
      <c r="I90" s="30"/>
      <c r="J90" s="30"/>
      <c r="K90" s="30"/>
      <c r="L90" s="30"/>
      <c r="M90" s="39"/>
    </row>
    <row r="91" spans="2:13" ht="63.75" x14ac:dyDescent="0.2">
      <c r="B91" s="22" t="str">
        <f>CONCATENATE("7.",Prüfkriterien_7[[#This Row],[Spalte2]])</f>
        <v>7.7</v>
      </c>
      <c r="C91" s="27">
        <f>ROW()-ROW(Prüfkriterien_7[[#Headers],[Spalte3]])</f>
        <v>7</v>
      </c>
      <c r="D91" s="27">
        <f>(Prüfkriterien_7[Spalte2]+70)/10</f>
        <v>7.7</v>
      </c>
      <c r="E91" s="158" t="s">
        <v>240</v>
      </c>
      <c r="F91" s="155" t="s">
        <v>243</v>
      </c>
      <c r="G91" s="155" t="s">
        <v>244</v>
      </c>
      <c r="H91" s="30"/>
      <c r="I91" s="30"/>
      <c r="J91" s="30"/>
      <c r="K91" s="30"/>
      <c r="L91" s="30"/>
      <c r="M91" s="39"/>
    </row>
    <row r="92" spans="2:13" ht="52.15" customHeight="1" x14ac:dyDescent="0.2">
      <c r="B92" s="22" t="str">
        <f>CONCATENATE("7.",Prüfkriterien_7[[#This Row],[Spalte2]])</f>
        <v>7.8</v>
      </c>
      <c r="C92" s="27">
        <f>ROW()-ROW(Prüfkriterien_7[[#Headers],[Spalte3]])</f>
        <v>8</v>
      </c>
      <c r="D92" s="27">
        <f>(Prüfkriterien_7[Spalte2]+70)/10</f>
        <v>7.8</v>
      </c>
      <c r="E92" s="158" t="s">
        <v>240</v>
      </c>
      <c r="F92" s="35" t="s">
        <v>245</v>
      </c>
      <c r="G92" s="35" t="s">
        <v>246</v>
      </c>
      <c r="H92" s="30"/>
      <c r="I92" s="30"/>
      <c r="J92" s="30"/>
      <c r="K92" s="30"/>
      <c r="L92" s="30"/>
      <c r="M92" s="39"/>
    </row>
    <row r="93" spans="2:13" ht="52.15" customHeight="1" x14ac:dyDescent="0.2">
      <c r="B93" s="22" t="str">
        <f>CONCATENATE("7.",Prüfkriterien_7[[#This Row],[Spalte2]])</f>
        <v>7.9</v>
      </c>
      <c r="C93" s="27">
        <f>ROW()-ROW(Prüfkriterien_7[[#Headers],[Spalte3]])</f>
        <v>9</v>
      </c>
      <c r="D93" s="27">
        <f>(Prüfkriterien_7[Spalte2]+70)/10</f>
        <v>7.9</v>
      </c>
      <c r="E93" s="158" t="s">
        <v>240</v>
      </c>
      <c r="F93" s="155" t="s">
        <v>248</v>
      </c>
      <c r="G93" s="155" t="s">
        <v>249</v>
      </c>
      <c r="H93" s="30"/>
      <c r="I93" s="30"/>
      <c r="J93" s="30"/>
      <c r="K93" s="30"/>
      <c r="L93" s="30"/>
      <c r="M93" s="39"/>
    </row>
    <row r="94" spans="2:13" ht="52.15" customHeight="1" x14ac:dyDescent="0.2">
      <c r="B94" s="22" t="str">
        <f>CONCATENATE("7.",Prüfkriterien_7[[#This Row],[Spalte2]])</f>
        <v>7.10</v>
      </c>
      <c r="C94" s="27">
        <f>ROW()-ROW(Prüfkriterien_7[[#Headers],[Spalte3]])</f>
        <v>10</v>
      </c>
      <c r="D94" s="27">
        <f>(Prüfkriterien_7[Spalte2]+70)/10</f>
        <v>8</v>
      </c>
      <c r="E94" s="158" t="s">
        <v>240</v>
      </c>
      <c r="F94" s="35" t="s">
        <v>247</v>
      </c>
      <c r="G94" s="35" t="s">
        <v>250</v>
      </c>
      <c r="H94" s="30"/>
      <c r="I94" s="30"/>
      <c r="J94" s="30"/>
      <c r="K94" s="30"/>
      <c r="L94" s="30"/>
      <c r="M94" s="39"/>
    </row>
    <row r="95" spans="2:13" ht="52.15" customHeight="1" x14ac:dyDescent="0.2">
      <c r="B95" s="22" t="str">
        <f>CONCATENATE("7.",Prüfkriterien_7[[#This Row],[Spalte2]])</f>
        <v>7.11</v>
      </c>
      <c r="C95" s="27">
        <f>ROW()-ROW(Prüfkriterien_7[[#Headers],[Spalte3]])</f>
        <v>11</v>
      </c>
      <c r="D95" s="27">
        <f>(Prüfkriterien_7[Spalte2]+70)/10</f>
        <v>8.1</v>
      </c>
      <c r="E95" s="158" t="s">
        <v>240</v>
      </c>
      <c r="F95" s="35" t="s">
        <v>216</v>
      </c>
      <c r="G95" s="35" t="s">
        <v>251</v>
      </c>
      <c r="H95" s="30"/>
      <c r="I95" s="30"/>
      <c r="J95" s="30"/>
      <c r="K95" s="30"/>
      <c r="L95" s="30"/>
      <c r="M95" s="39"/>
    </row>
    <row r="96" spans="2:13" ht="51" x14ac:dyDescent="0.2">
      <c r="B96" s="22" t="str">
        <f>CONCATENATE("7.",Prüfkriterien_7[[#This Row],[Spalte2]])</f>
        <v>7.12</v>
      </c>
      <c r="C96" s="27">
        <f>ROW()-ROW(Prüfkriterien_7[[#Headers],[Spalte3]])</f>
        <v>12</v>
      </c>
      <c r="D96" s="27">
        <f>(Prüfkriterien_7[Spalte2]+70)/10</f>
        <v>8.1999999999999993</v>
      </c>
      <c r="E96" s="158" t="s">
        <v>240</v>
      </c>
      <c r="F96" s="35" t="s">
        <v>252</v>
      </c>
      <c r="G96" s="35" t="s">
        <v>253</v>
      </c>
      <c r="H96" s="30"/>
      <c r="I96" s="30"/>
      <c r="J96" s="30"/>
      <c r="K96" s="30"/>
      <c r="L96" s="30"/>
      <c r="M96" s="39"/>
    </row>
    <row r="97" spans="2:13" ht="102" x14ac:dyDescent="0.2">
      <c r="B97" s="22" t="str">
        <f>CONCATENATE("7.",Prüfkriterien_7[[#This Row],[Spalte2]])</f>
        <v>7.13</v>
      </c>
      <c r="C97" s="27">
        <f>ROW()-ROW(Prüfkriterien_7[[#Headers],[Spalte3]])</f>
        <v>13</v>
      </c>
      <c r="D97" s="27">
        <f>(Prüfkriterien_7[Spalte2]+70)/10</f>
        <v>8.3000000000000007</v>
      </c>
      <c r="E97" s="158" t="s">
        <v>256</v>
      </c>
      <c r="F97" s="35" t="s">
        <v>254</v>
      </c>
      <c r="G97" s="35" t="s">
        <v>255</v>
      </c>
      <c r="H97" s="30"/>
      <c r="I97" s="30"/>
      <c r="J97" s="30"/>
      <c r="K97" s="30"/>
      <c r="L97" s="30"/>
      <c r="M97" s="39"/>
    </row>
    <row r="98" spans="2:13" ht="68.25" customHeight="1" x14ac:dyDescent="0.2">
      <c r="B98" s="22" t="str">
        <f>CONCATENATE("7.",Prüfkriterien_7[[#This Row],[Spalte2]])</f>
        <v>7.14</v>
      </c>
      <c r="C98" s="27">
        <f>ROW()-ROW(Prüfkriterien_7[[#Headers],[Spalte3]])</f>
        <v>14</v>
      </c>
      <c r="D98" s="27">
        <f>(Prüfkriterien_7[Spalte2]+70)/10</f>
        <v>8.4</v>
      </c>
      <c r="E98" s="158" t="s">
        <v>256</v>
      </c>
      <c r="F98" s="35" t="s">
        <v>365</v>
      </c>
      <c r="G98" s="35" t="s">
        <v>257</v>
      </c>
      <c r="H98" s="30"/>
      <c r="I98" s="30"/>
      <c r="J98" s="30"/>
      <c r="K98" s="30"/>
      <c r="L98" s="30"/>
      <c r="M98" s="39"/>
    </row>
    <row r="99" spans="2:13" ht="52.15" customHeight="1" x14ac:dyDescent="0.2">
      <c r="B99" s="22" t="str">
        <f>CONCATENATE("7.",Prüfkriterien_7[[#This Row],[Spalte2]])</f>
        <v>7.15</v>
      </c>
      <c r="C99" s="27">
        <f>ROW()-ROW(Prüfkriterien_7[[#Headers],[Spalte3]])</f>
        <v>15</v>
      </c>
      <c r="D99" s="27">
        <f>(Prüfkriterien_7[Spalte2]+70)/10</f>
        <v>8.5</v>
      </c>
      <c r="E99" s="158" t="s">
        <v>256</v>
      </c>
      <c r="F99" s="155" t="s">
        <v>366</v>
      </c>
      <c r="G99" s="155"/>
      <c r="H99" s="30"/>
      <c r="I99" s="30"/>
      <c r="J99" s="30"/>
      <c r="K99" s="30"/>
      <c r="L99" s="30"/>
      <c r="M99" s="39"/>
    </row>
    <row r="100" spans="2:13" ht="52.15" customHeight="1" x14ac:dyDescent="0.2">
      <c r="B100" s="22" t="str">
        <f>CONCATENATE("7.",Prüfkriterien_7[[#This Row],[Spalte2]])</f>
        <v>7.16</v>
      </c>
      <c r="C100" s="27">
        <f>ROW()-ROW(Prüfkriterien_7[[#Headers],[Spalte3]])</f>
        <v>16</v>
      </c>
      <c r="D100" s="27">
        <f>(Prüfkriterien_7[Spalte2]+70)/10</f>
        <v>8.6</v>
      </c>
      <c r="E100" s="158" t="s">
        <v>240</v>
      </c>
      <c r="F100" s="35" t="s">
        <v>258</v>
      </c>
      <c r="G100" s="35"/>
      <c r="H100" s="30"/>
      <c r="I100" s="30"/>
      <c r="J100" s="30"/>
      <c r="K100" s="30"/>
      <c r="L100" s="30"/>
      <c r="M100" s="39"/>
    </row>
    <row r="101" spans="2:13" ht="89.25" x14ac:dyDescent="0.2">
      <c r="B101" s="22" t="str">
        <f>CONCATENATE("7.",Prüfkriterien_7[[#This Row],[Spalte2]])</f>
        <v>7.17</v>
      </c>
      <c r="C101" s="27">
        <f>ROW()-ROW(Prüfkriterien_7[[#Headers],[Spalte3]])</f>
        <v>17</v>
      </c>
      <c r="D101" s="27">
        <f>(Prüfkriterien_7[Spalte2]+70)/10</f>
        <v>8.6999999999999993</v>
      </c>
      <c r="E101" s="158" t="s">
        <v>240</v>
      </c>
      <c r="F101" s="155" t="s">
        <v>259</v>
      </c>
      <c r="G101" s="155" t="s">
        <v>260</v>
      </c>
      <c r="H101" s="30"/>
      <c r="I101" s="138" t="s">
        <v>37</v>
      </c>
      <c r="J101" s="138" t="s">
        <v>37</v>
      </c>
      <c r="K101" s="30"/>
      <c r="L101" s="138" t="s">
        <v>37</v>
      </c>
      <c r="M101" s="39"/>
    </row>
    <row r="102" spans="2:13" ht="52.15" customHeight="1" x14ac:dyDescent="0.2">
      <c r="B102" s="22" t="str">
        <f>CONCATENATE("7.",Prüfkriterien_7[[#This Row],[Spalte2]])</f>
        <v>7.18</v>
      </c>
      <c r="C102" s="27">
        <f>ROW()-ROW(Prüfkriterien_7[[#Headers],[Spalte3]])</f>
        <v>18</v>
      </c>
      <c r="D102" s="27">
        <f>(Prüfkriterien_7[Spalte2]+70)/10</f>
        <v>8.8000000000000007</v>
      </c>
      <c r="E102" s="158" t="s">
        <v>240</v>
      </c>
      <c r="F102" s="35" t="s">
        <v>261</v>
      </c>
      <c r="G102" s="148" t="s">
        <v>223</v>
      </c>
      <c r="H102" s="30"/>
      <c r="I102" s="138" t="s">
        <v>37</v>
      </c>
      <c r="J102" s="138" t="s">
        <v>37</v>
      </c>
      <c r="K102" s="30"/>
      <c r="L102" s="138" t="s">
        <v>37</v>
      </c>
      <c r="M102" s="39"/>
    </row>
    <row r="103" spans="2:13" ht="51" x14ac:dyDescent="0.2">
      <c r="B103" s="22" t="str">
        <f>CONCATENATE("7.",Prüfkriterien_7[[#This Row],[Spalte2]])</f>
        <v>7.19</v>
      </c>
      <c r="C103" s="27">
        <f>ROW()-ROW(Prüfkriterien_7[[#Headers],[Spalte3]])</f>
        <v>19</v>
      </c>
      <c r="D103" s="27">
        <f>(Prüfkriterien_7[Spalte2]+70)/10</f>
        <v>8.9</v>
      </c>
      <c r="E103" s="158" t="s">
        <v>240</v>
      </c>
      <c r="F103" s="35" t="s">
        <v>262</v>
      </c>
      <c r="G103" s="35" t="s">
        <v>263</v>
      </c>
      <c r="H103" s="30"/>
      <c r="I103" s="30"/>
      <c r="J103" s="30"/>
      <c r="K103" s="30"/>
      <c r="L103" s="30"/>
      <c r="M103" s="39"/>
    </row>
    <row r="104" spans="2:13" ht="76.5" x14ac:dyDescent="0.2">
      <c r="B104" s="22" t="str">
        <f>CONCATENATE("7.",Prüfkriterien_7[[#This Row],[Spalte2]])</f>
        <v>7.20</v>
      </c>
      <c r="C104" s="27">
        <f>ROW()-ROW(Prüfkriterien_7[[#Headers],[Spalte3]])</f>
        <v>20</v>
      </c>
      <c r="D104" s="27">
        <f>(Prüfkriterien_7[Spalte2]+70)/10</f>
        <v>9</v>
      </c>
      <c r="E104" s="158" t="s">
        <v>240</v>
      </c>
      <c r="F104" s="35" t="s">
        <v>264</v>
      </c>
      <c r="G104" s="35" t="s">
        <v>265</v>
      </c>
      <c r="H104" s="30"/>
      <c r="I104" s="30"/>
      <c r="J104" s="30"/>
      <c r="K104" s="30"/>
      <c r="L104" s="30"/>
      <c r="M104" s="39"/>
    </row>
    <row r="105" spans="2:13" ht="152.25" customHeight="1" x14ac:dyDescent="0.2">
      <c r="B105" s="159" t="str">
        <f>CONCATENATE("7.",Prüfkriterien_7[[#This Row],[Spalte2]])</f>
        <v>7.21</v>
      </c>
      <c r="C105" s="162">
        <f>ROW()-ROW(Prüfkriterien_7[[#Headers],[Spalte3]])</f>
        <v>21</v>
      </c>
      <c r="D105" s="162">
        <f>(Prüfkriterien_7[Spalte2]+70)/10</f>
        <v>9.1</v>
      </c>
      <c r="E105" s="158" t="s">
        <v>240</v>
      </c>
      <c r="F105" s="155" t="s">
        <v>266</v>
      </c>
      <c r="G105" s="155" t="s">
        <v>267</v>
      </c>
      <c r="H105" s="30"/>
      <c r="I105" s="30"/>
      <c r="J105" s="30"/>
      <c r="K105" s="30"/>
      <c r="L105" s="30"/>
      <c r="M105" s="69"/>
    </row>
    <row r="106" spans="2:13" x14ac:dyDescent="0.2">
      <c r="B106" s="101" t="s">
        <v>268</v>
      </c>
      <c r="C106" s="102"/>
      <c r="D106" s="102"/>
      <c r="E106" s="102"/>
      <c r="F106" s="102"/>
      <c r="G106" s="102"/>
      <c r="H106" s="102"/>
      <c r="I106" s="102"/>
      <c r="J106" s="102"/>
      <c r="K106" s="102"/>
      <c r="L106" s="102"/>
      <c r="M106" s="103"/>
    </row>
    <row r="107" spans="2:13" hidden="1" x14ac:dyDescent="0.2">
      <c r="B107" s="36" t="s">
        <v>40</v>
      </c>
      <c r="C107" s="37" t="s">
        <v>41</v>
      </c>
      <c r="D107" s="37" t="s">
        <v>42</v>
      </c>
      <c r="E107" s="23" t="s">
        <v>43</v>
      </c>
      <c r="F107" s="24" t="s">
        <v>44</v>
      </c>
      <c r="G107" s="24" t="s">
        <v>47</v>
      </c>
      <c r="H107" s="25" t="s">
        <v>48</v>
      </c>
      <c r="I107" s="25" t="s">
        <v>49</v>
      </c>
      <c r="J107" s="25" t="s">
        <v>50</v>
      </c>
      <c r="K107" s="25" t="s">
        <v>51</v>
      </c>
      <c r="L107" s="25" t="s">
        <v>52</v>
      </c>
      <c r="M107" s="26" t="s">
        <v>53</v>
      </c>
    </row>
    <row r="108" spans="2:13" ht="164.25" customHeight="1" x14ac:dyDescent="0.2">
      <c r="B108" s="22" t="str">
        <f>CONCATENATE("8.",Prüfkriterien_8[[#This Row],[Spalte2]])</f>
        <v>8.1</v>
      </c>
      <c r="C108" s="27">
        <f>ROW()-ROW(Prüfkriterien_8[[#Headers],[Spalte3]])</f>
        <v>1</v>
      </c>
      <c r="D108" s="27">
        <f>(Prüfkriterien_8[Spalte2]+80)/10</f>
        <v>8.1</v>
      </c>
      <c r="E108" s="158" t="s">
        <v>271</v>
      </c>
      <c r="F108" s="35" t="s">
        <v>269</v>
      </c>
      <c r="G108" s="35" t="s">
        <v>270</v>
      </c>
      <c r="H108" s="30"/>
      <c r="I108" s="30"/>
      <c r="J108" s="30"/>
      <c r="K108" s="30"/>
      <c r="L108" s="30"/>
      <c r="M108" s="39"/>
    </row>
    <row r="109" spans="2:13" ht="52.15" customHeight="1" x14ac:dyDescent="0.2">
      <c r="B109" s="159" t="str">
        <f>CONCATENATE("8.",Prüfkriterien_8[[#This Row],[Spalte2]])</f>
        <v>8.2</v>
      </c>
      <c r="C109" s="162">
        <f>ROW()-ROW(Prüfkriterien_8[[#Headers],[Spalte3]])</f>
        <v>2</v>
      </c>
      <c r="D109" s="162">
        <f>(Prüfkriterien_8[Spalte2]+80)/10</f>
        <v>8.1999999999999993</v>
      </c>
      <c r="E109" s="158" t="s">
        <v>271</v>
      </c>
      <c r="F109" s="155" t="s">
        <v>272</v>
      </c>
      <c r="G109" s="155" t="s">
        <v>273</v>
      </c>
      <c r="H109" s="30"/>
      <c r="I109" s="138" t="s">
        <v>37</v>
      </c>
      <c r="J109" s="138" t="s">
        <v>37</v>
      </c>
      <c r="K109" s="30"/>
      <c r="L109" s="138" t="s">
        <v>37</v>
      </c>
      <c r="M109" s="69"/>
    </row>
    <row r="110" spans="2:13" ht="63.75" x14ac:dyDescent="0.2">
      <c r="B110" s="22" t="str">
        <f>CONCATENATE("8.",Prüfkriterien_8[[#This Row],[Spalte2]])</f>
        <v>8.3</v>
      </c>
      <c r="C110" s="27">
        <f>ROW()-ROW(Prüfkriterien_8[[#Headers],[Spalte3]])</f>
        <v>3</v>
      </c>
      <c r="D110" s="27">
        <f>(Prüfkriterien_8[Spalte2]+80)/10</f>
        <v>8.3000000000000007</v>
      </c>
      <c r="E110" s="158" t="s">
        <v>271</v>
      </c>
      <c r="F110" s="155" t="s">
        <v>274</v>
      </c>
      <c r="G110" s="155" t="s">
        <v>275</v>
      </c>
      <c r="H110" s="30"/>
      <c r="I110" s="138" t="s">
        <v>37</v>
      </c>
      <c r="J110" s="138" t="s">
        <v>37</v>
      </c>
      <c r="K110" s="30"/>
      <c r="L110" s="138" t="s">
        <v>37</v>
      </c>
      <c r="M110" s="39"/>
    </row>
    <row r="111" spans="2:13" ht="63.75" x14ac:dyDescent="0.2">
      <c r="B111" s="22" t="str">
        <f>CONCATENATE("8.",Prüfkriterien_8[[#This Row],[Spalte2]])</f>
        <v>8.4</v>
      </c>
      <c r="C111" s="27">
        <f>ROW()-ROW(Prüfkriterien_8[[#Headers],[Spalte3]])</f>
        <v>4</v>
      </c>
      <c r="D111" s="27">
        <f>(Prüfkriterien_8[Spalte2]+80)/10</f>
        <v>8.4</v>
      </c>
      <c r="E111" s="158" t="s">
        <v>271</v>
      </c>
      <c r="F111" s="155" t="s">
        <v>276</v>
      </c>
      <c r="G111" s="155" t="s">
        <v>275</v>
      </c>
      <c r="H111" s="30"/>
      <c r="I111" s="138" t="s">
        <v>37</v>
      </c>
      <c r="J111" s="138" t="s">
        <v>37</v>
      </c>
      <c r="K111" s="30"/>
      <c r="L111" s="138" t="s">
        <v>37</v>
      </c>
      <c r="M111" s="39"/>
    </row>
    <row r="112" spans="2:13" ht="63.75" x14ac:dyDescent="0.2">
      <c r="B112" s="22" t="str">
        <f>CONCATENATE("8.",Prüfkriterien_8[[#This Row],[Spalte2]])</f>
        <v>8.5</v>
      </c>
      <c r="C112" s="27">
        <f>ROW()-ROW(Prüfkriterien_8[[#Headers],[Spalte3]])</f>
        <v>5</v>
      </c>
      <c r="D112" s="27">
        <f>(Prüfkriterien_8[Spalte2]+80)/10</f>
        <v>8.5</v>
      </c>
      <c r="E112" s="158" t="s">
        <v>271</v>
      </c>
      <c r="F112" s="35" t="s">
        <v>277</v>
      </c>
      <c r="G112" s="35" t="s">
        <v>278</v>
      </c>
      <c r="H112" s="30"/>
      <c r="I112" s="30"/>
      <c r="J112" s="30"/>
      <c r="K112" s="30"/>
      <c r="L112" s="30"/>
      <c r="M112" s="39"/>
    </row>
    <row r="113" spans="2:13" ht="76.5" x14ac:dyDescent="0.2">
      <c r="B113" s="22" t="str">
        <f>CONCATENATE("8.",Prüfkriterien_8[[#This Row],[Spalte2]])</f>
        <v>8.6</v>
      </c>
      <c r="C113" s="27">
        <f>ROW()-ROW(Prüfkriterien_8[[#Headers],[Spalte3]])</f>
        <v>6</v>
      </c>
      <c r="D113" s="27">
        <f>(Prüfkriterien_8[Spalte2]+80)/10</f>
        <v>8.6</v>
      </c>
      <c r="E113" s="158" t="s">
        <v>271</v>
      </c>
      <c r="F113" s="155" t="s">
        <v>279</v>
      </c>
      <c r="G113" s="155" t="s">
        <v>280</v>
      </c>
      <c r="H113" s="30"/>
      <c r="I113" s="138" t="s">
        <v>37</v>
      </c>
      <c r="J113" s="138" t="s">
        <v>37</v>
      </c>
      <c r="K113" s="30"/>
      <c r="L113" s="138" t="s">
        <v>37</v>
      </c>
      <c r="M113" s="39"/>
    </row>
    <row r="114" spans="2:13" ht="52.5" x14ac:dyDescent="0.2">
      <c r="B114" s="22" t="str">
        <f>CONCATENATE("8.",Prüfkriterien_8[[#This Row],[Spalte2]])</f>
        <v>8.7</v>
      </c>
      <c r="C114" s="27">
        <f>ROW()-ROW(Prüfkriterien_8[[#Headers],[Spalte3]])</f>
        <v>7</v>
      </c>
      <c r="D114" s="27">
        <f>(Prüfkriterien_8[Spalte2]+80)/10</f>
        <v>8.6999999999999993</v>
      </c>
      <c r="E114" s="158" t="s">
        <v>283</v>
      </c>
      <c r="F114" s="155" t="s">
        <v>286</v>
      </c>
      <c r="G114" s="155" t="s">
        <v>281</v>
      </c>
      <c r="H114" s="30"/>
      <c r="I114" s="30"/>
      <c r="J114" s="30"/>
      <c r="K114" s="30"/>
      <c r="L114" s="30"/>
      <c r="M114" s="39"/>
    </row>
    <row r="115" spans="2:13" ht="76.5" x14ac:dyDescent="0.2">
      <c r="B115" s="22" t="str">
        <f>CONCATENATE("8.",Prüfkriterien_8[[#This Row],[Spalte2]])</f>
        <v>8.8</v>
      </c>
      <c r="C115" s="27">
        <f>ROW()-ROW(Prüfkriterien_8[[#Headers],[Spalte3]])</f>
        <v>8</v>
      </c>
      <c r="D115" s="27">
        <f>(Prüfkriterien_8[Spalte2]+80)/10</f>
        <v>8.8000000000000007</v>
      </c>
      <c r="E115" s="158" t="s">
        <v>283</v>
      </c>
      <c r="F115" s="35" t="s">
        <v>287</v>
      </c>
      <c r="G115" s="35" t="s">
        <v>282</v>
      </c>
      <c r="H115" s="30"/>
      <c r="I115" s="138" t="s">
        <v>37</v>
      </c>
      <c r="J115" s="138" t="s">
        <v>37</v>
      </c>
      <c r="K115" s="30"/>
      <c r="L115" s="30"/>
      <c r="M115" s="39"/>
    </row>
    <row r="116" spans="2:13" ht="52.5" x14ac:dyDescent="0.2">
      <c r="B116" s="22" t="str">
        <f>CONCATENATE("8.",Prüfkriterien_8[[#This Row],[Spalte2]])</f>
        <v>8.9</v>
      </c>
      <c r="C116" s="27">
        <f>ROW()-ROW(Prüfkriterien_8[[#Headers],[Spalte3]])</f>
        <v>9</v>
      </c>
      <c r="D116" s="27">
        <f>(Prüfkriterien_8[Spalte2]+80)/10</f>
        <v>8.9</v>
      </c>
      <c r="E116" s="158" t="s">
        <v>283</v>
      </c>
      <c r="F116" s="155" t="s">
        <v>288</v>
      </c>
      <c r="G116" s="155" t="s">
        <v>284</v>
      </c>
      <c r="H116" s="30"/>
      <c r="I116" s="30"/>
      <c r="J116" s="30"/>
      <c r="K116" s="30"/>
      <c r="L116" s="30"/>
      <c r="M116" s="39"/>
    </row>
    <row r="117" spans="2:13" ht="51" x14ac:dyDescent="0.2">
      <c r="B117" s="22" t="str">
        <f>CONCATENATE("8.",Prüfkriterien_8[[#This Row],[Spalte2]])</f>
        <v>8.10</v>
      </c>
      <c r="C117" s="27">
        <f>ROW()-ROW(Prüfkriterien_8[[#Headers],[Spalte3]])</f>
        <v>10</v>
      </c>
      <c r="D117" s="27">
        <f>(Prüfkriterien_8[Spalte2]+80)/10</f>
        <v>9</v>
      </c>
      <c r="E117" s="158" t="s">
        <v>283</v>
      </c>
      <c r="F117" s="35" t="s">
        <v>289</v>
      </c>
      <c r="G117" s="35" t="s">
        <v>285</v>
      </c>
      <c r="H117" s="30"/>
      <c r="I117" s="138" t="s">
        <v>37</v>
      </c>
      <c r="J117" s="138" t="s">
        <v>37</v>
      </c>
      <c r="K117" s="30"/>
      <c r="L117" s="30"/>
      <c r="M117" s="39"/>
    </row>
    <row r="118" spans="2:13" ht="65.25" x14ac:dyDescent="0.2">
      <c r="B118" s="22" t="str">
        <f>CONCATENATE("8.",Prüfkriterien_8[[#This Row],[Spalte2]])</f>
        <v>8.11</v>
      </c>
      <c r="C118" s="27">
        <f>ROW()-ROW(Prüfkriterien_8[[#Headers],[Spalte3]])</f>
        <v>11</v>
      </c>
      <c r="D118" s="27">
        <f>(Prüfkriterien_8[Spalte2]+80)/10</f>
        <v>9.1</v>
      </c>
      <c r="E118" s="158" t="s">
        <v>283</v>
      </c>
      <c r="F118" s="35" t="s">
        <v>294</v>
      </c>
      <c r="G118" s="35" t="s">
        <v>290</v>
      </c>
      <c r="H118" s="30"/>
      <c r="I118" s="30"/>
      <c r="J118" s="30"/>
      <c r="K118" s="30"/>
      <c r="L118" s="30"/>
      <c r="M118" s="39"/>
    </row>
    <row r="119" spans="2:13" ht="120.75" customHeight="1" x14ac:dyDescent="0.2">
      <c r="B119" s="22" t="str">
        <f>CONCATENATE("8.",Prüfkriterien_8[[#This Row],[Spalte2]])</f>
        <v>8.12</v>
      </c>
      <c r="C119" s="27">
        <f>ROW()-ROW(Prüfkriterien_8[[#Headers],[Spalte3]])</f>
        <v>12</v>
      </c>
      <c r="D119" s="27">
        <f>(Prüfkriterien_8[Spalte2]+80)/10</f>
        <v>9.1999999999999993</v>
      </c>
      <c r="E119" s="158" t="s">
        <v>283</v>
      </c>
      <c r="F119" s="155" t="s">
        <v>295</v>
      </c>
      <c r="G119" s="155" t="s">
        <v>291</v>
      </c>
      <c r="H119" s="30"/>
      <c r="I119" s="138" t="s">
        <v>37</v>
      </c>
      <c r="J119" s="138" t="s">
        <v>37</v>
      </c>
      <c r="K119" s="30"/>
      <c r="L119" s="30"/>
      <c r="M119" s="39"/>
    </row>
    <row r="120" spans="2:13" ht="52.15" customHeight="1" x14ac:dyDescent="0.2">
      <c r="B120" s="22" t="str">
        <f>CONCATENATE("8.",Prüfkriterien_8[[#This Row],[Spalte2]])</f>
        <v>8.13</v>
      </c>
      <c r="C120" s="27">
        <f>ROW()-ROW(Prüfkriterien_8[[#Headers],[Spalte3]])</f>
        <v>13</v>
      </c>
      <c r="D120" s="27">
        <f>(Prüfkriterien_8[Spalte2]+80)/10</f>
        <v>9.3000000000000007</v>
      </c>
      <c r="E120" s="158" t="s">
        <v>283</v>
      </c>
      <c r="F120" s="35" t="s">
        <v>296</v>
      </c>
      <c r="G120" s="35" t="s">
        <v>292</v>
      </c>
      <c r="H120" s="30"/>
      <c r="I120" s="30"/>
      <c r="J120" s="30"/>
      <c r="K120" s="30"/>
      <c r="L120" s="30"/>
      <c r="M120" s="39"/>
    </row>
    <row r="121" spans="2:13" ht="52.15" customHeight="1" x14ac:dyDescent="0.2">
      <c r="B121" s="22" t="str">
        <f>CONCATENATE("8.",Prüfkriterien_8[[#This Row],[Spalte2]])</f>
        <v>8.14</v>
      </c>
      <c r="C121" s="27">
        <f>ROW()-ROW(Prüfkriterien_8[[#Headers],[Spalte3]])</f>
        <v>14</v>
      </c>
      <c r="D121" s="27">
        <f>(Prüfkriterien_8[Spalte2]+80)/10</f>
        <v>9.4</v>
      </c>
      <c r="E121" s="158" t="s">
        <v>283</v>
      </c>
      <c r="F121" s="155" t="s">
        <v>297</v>
      </c>
      <c r="G121" s="155" t="s">
        <v>293</v>
      </c>
      <c r="H121" s="30"/>
      <c r="I121" s="30"/>
      <c r="J121" s="30"/>
      <c r="K121" s="30"/>
      <c r="L121" s="30"/>
      <c r="M121" s="39"/>
    </row>
    <row r="122" spans="2:13" ht="51" x14ac:dyDescent="0.2">
      <c r="B122" s="22" t="str">
        <f>CONCATENATE("8.",Prüfkriterien_8[[#This Row],[Spalte2]])</f>
        <v>8.15</v>
      </c>
      <c r="C122" s="27">
        <f>ROW()-ROW(Prüfkriterien_8[[#Headers],[Spalte3]])</f>
        <v>15</v>
      </c>
      <c r="D122" s="27">
        <f>(Prüfkriterien_8[Spalte2]+80)/10</f>
        <v>9.5</v>
      </c>
      <c r="E122" s="158" t="s">
        <v>299</v>
      </c>
      <c r="F122" s="35" t="s">
        <v>298</v>
      </c>
      <c r="G122" s="148" t="s">
        <v>223</v>
      </c>
      <c r="H122" s="30"/>
      <c r="I122" s="138" t="s">
        <v>37</v>
      </c>
      <c r="J122" s="138" t="s">
        <v>37</v>
      </c>
      <c r="K122" s="30"/>
      <c r="L122" s="30"/>
      <c r="M122" s="39"/>
    </row>
    <row r="123" spans="2:13" ht="124.5" customHeight="1" x14ac:dyDescent="0.2">
      <c r="B123" s="22" t="str">
        <f>CONCATENATE("8.",Prüfkriterien_8[[#This Row],[Spalte2]])</f>
        <v>8.16</v>
      </c>
      <c r="C123" s="27">
        <f>ROW()-ROW(Prüfkriterien_8[[#Headers],[Spalte3]])</f>
        <v>16</v>
      </c>
      <c r="D123" s="27">
        <f>(Prüfkriterien_8[Spalte2]+80)/10</f>
        <v>9.6</v>
      </c>
      <c r="E123" s="158" t="s">
        <v>299</v>
      </c>
      <c r="F123" s="35" t="s">
        <v>300</v>
      </c>
      <c r="G123" s="35" t="s">
        <v>301</v>
      </c>
      <c r="H123" s="30"/>
      <c r="I123" s="138" t="s">
        <v>37</v>
      </c>
      <c r="J123" s="138" t="s">
        <v>37</v>
      </c>
      <c r="K123" s="30"/>
      <c r="L123" s="30"/>
      <c r="M123" s="39"/>
    </row>
    <row r="124" spans="2:13" ht="89.25" x14ac:dyDescent="0.2">
      <c r="B124" s="22" t="str">
        <f>CONCATENATE("8.",Prüfkriterien_8[[#This Row],[Spalte2]])</f>
        <v>8.17</v>
      </c>
      <c r="C124" s="27">
        <f>ROW()-ROW(Prüfkriterien_8[[#Headers],[Spalte3]])</f>
        <v>17</v>
      </c>
      <c r="D124" s="27">
        <f>(Prüfkriterien_8[Spalte2]+80)/10</f>
        <v>9.6999999999999993</v>
      </c>
      <c r="E124" s="158" t="s">
        <v>299</v>
      </c>
      <c r="F124" s="35" t="s">
        <v>302</v>
      </c>
      <c r="G124" s="35" t="s">
        <v>303</v>
      </c>
      <c r="H124" s="30"/>
      <c r="I124" s="138" t="s">
        <v>37</v>
      </c>
      <c r="J124" s="138" t="s">
        <v>37</v>
      </c>
      <c r="K124" s="30"/>
      <c r="L124" s="30"/>
      <c r="M124" s="39"/>
    </row>
    <row r="125" spans="2:13" ht="51" x14ac:dyDescent="0.2">
      <c r="B125" s="22" t="str">
        <f>CONCATENATE("8.",Prüfkriterien_8[[#This Row],[Spalte2]])</f>
        <v>8.18</v>
      </c>
      <c r="C125" s="27">
        <f>ROW()-ROW(Prüfkriterien_8[[#Headers],[Spalte3]])</f>
        <v>18</v>
      </c>
      <c r="D125" s="27">
        <f>(Prüfkriterien_8[Spalte2]+80)/10</f>
        <v>9.8000000000000007</v>
      </c>
      <c r="E125" s="158" t="s">
        <v>299</v>
      </c>
      <c r="F125" s="35" t="s">
        <v>304</v>
      </c>
      <c r="G125" s="35" t="s">
        <v>305</v>
      </c>
      <c r="H125" s="30"/>
      <c r="I125" s="30"/>
      <c r="J125" s="30"/>
      <c r="K125" s="30"/>
      <c r="L125" s="30"/>
      <c r="M125" s="39"/>
    </row>
    <row r="126" spans="2:13" ht="95.25" customHeight="1" x14ac:dyDescent="0.2">
      <c r="B126" s="22" t="str">
        <f>CONCATENATE("8.",Prüfkriterien_8[[#This Row],[Spalte2]])</f>
        <v>8.19</v>
      </c>
      <c r="C126" s="27">
        <f>ROW()-ROW(Prüfkriterien_8[[#Headers],[Spalte3]])</f>
        <v>19</v>
      </c>
      <c r="D126" s="27">
        <f>(Prüfkriterien_8[Spalte2]+80)/10</f>
        <v>9.9</v>
      </c>
      <c r="E126" s="158" t="s">
        <v>299</v>
      </c>
      <c r="F126" s="35" t="s">
        <v>306</v>
      </c>
      <c r="G126" s="35" t="s">
        <v>307</v>
      </c>
      <c r="H126" s="30"/>
      <c r="I126" s="30"/>
      <c r="J126" s="30"/>
      <c r="K126" s="30"/>
      <c r="L126" s="30"/>
      <c r="M126" s="39"/>
    </row>
    <row r="127" spans="2:13" ht="56.25" customHeight="1" x14ac:dyDescent="0.2">
      <c r="B127" s="22" t="str">
        <f>CONCATENATE("8.",Prüfkriterien_8[[#This Row],[Spalte2]])</f>
        <v>8.20</v>
      </c>
      <c r="C127" s="27">
        <f>ROW()-ROW(Prüfkriterien_8[[#Headers],[Spalte3]])</f>
        <v>20</v>
      </c>
      <c r="D127" s="27">
        <f>(Prüfkriterien_8[Spalte2]+80)/10</f>
        <v>10</v>
      </c>
      <c r="E127" s="158" t="s">
        <v>311</v>
      </c>
      <c r="F127" s="155" t="s">
        <v>308</v>
      </c>
      <c r="G127" s="155" t="s">
        <v>309</v>
      </c>
      <c r="H127" s="30"/>
      <c r="I127" s="138" t="s">
        <v>37</v>
      </c>
      <c r="J127" s="138" t="s">
        <v>37</v>
      </c>
      <c r="K127" s="30"/>
      <c r="L127" s="138" t="s">
        <v>37</v>
      </c>
      <c r="M127" s="39"/>
    </row>
    <row r="128" spans="2:13" ht="131.25" customHeight="1" x14ac:dyDescent="0.2">
      <c r="B128" s="22" t="str">
        <f>CONCATENATE("8.",Prüfkriterien_8[[#This Row],[Spalte2]])</f>
        <v>8.21</v>
      </c>
      <c r="C128" s="27">
        <f>ROW()-ROW(Prüfkriterien_8[[#Headers],[Spalte3]])</f>
        <v>21</v>
      </c>
      <c r="D128" s="27">
        <f>(Prüfkriterien_8[Spalte2]+80)/10</f>
        <v>10.1</v>
      </c>
      <c r="E128" s="158" t="s">
        <v>312</v>
      </c>
      <c r="F128" s="155" t="s">
        <v>310</v>
      </c>
      <c r="G128" s="155" t="s">
        <v>313</v>
      </c>
      <c r="H128" s="30"/>
      <c r="I128" s="138" t="s">
        <v>37</v>
      </c>
      <c r="J128" s="138" t="s">
        <v>37</v>
      </c>
      <c r="K128" s="30"/>
      <c r="L128" s="138" t="s">
        <v>37</v>
      </c>
      <c r="M128" s="39"/>
    </row>
    <row r="129" spans="2:13" ht="99" customHeight="1" x14ac:dyDescent="0.2">
      <c r="B129" s="22" t="str">
        <f>CONCATENATE("8.",Prüfkriterien_8[[#This Row],[Spalte2]])</f>
        <v>8.22</v>
      </c>
      <c r="C129" s="27">
        <f>ROW()-ROW(Prüfkriterien_8[[#Headers],[Spalte3]])</f>
        <v>22</v>
      </c>
      <c r="D129" s="27">
        <f>(Prüfkriterien_8[Spalte2]+80)/10</f>
        <v>10.199999999999999</v>
      </c>
      <c r="E129" s="158" t="s">
        <v>316</v>
      </c>
      <c r="F129" s="35" t="s">
        <v>314</v>
      </c>
      <c r="G129" s="35" t="s">
        <v>315</v>
      </c>
      <c r="H129" s="30"/>
      <c r="I129" s="138" t="s">
        <v>37</v>
      </c>
      <c r="J129" s="138" t="s">
        <v>37</v>
      </c>
      <c r="K129" s="30"/>
      <c r="L129" s="138" t="s">
        <v>37</v>
      </c>
      <c r="M129" s="39"/>
    </row>
    <row r="130" spans="2:13" ht="100.5" customHeight="1" x14ac:dyDescent="0.2">
      <c r="B130" s="22" t="str">
        <f>CONCATENATE("8.",Prüfkriterien_8[[#This Row],[Spalte2]])</f>
        <v>8.23</v>
      </c>
      <c r="C130" s="27">
        <f>ROW()-ROW(Prüfkriterien_8[[#Headers],[Spalte3]])</f>
        <v>23</v>
      </c>
      <c r="D130" s="27">
        <f>(Prüfkriterien_8[Spalte2]+80)/10</f>
        <v>10.3</v>
      </c>
      <c r="E130" s="158" t="s">
        <v>312</v>
      </c>
      <c r="F130" s="35" t="s">
        <v>317</v>
      </c>
      <c r="G130" s="35" t="s">
        <v>318</v>
      </c>
      <c r="H130" s="30"/>
      <c r="I130" s="30"/>
      <c r="J130" s="30"/>
      <c r="K130" s="30"/>
      <c r="L130" s="30"/>
      <c r="M130" s="39"/>
    </row>
    <row r="131" spans="2:13" ht="107.25" customHeight="1" x14ac:dyDescent="0.2">
      <c r="B131" s="22" t="str">
        <f>CONCATENATE("8.",Prüfkriterien_8[[#This Row],[Spalte2]])</f>
        <v>8.24</v>
      </c>
      <c r="C131" s="27">
        <f>ROW()-ROW(Prüfkriterien_8[[#Headers],[Spalte3]])</f>
        <v>24</v>
      </c>
      <c r="D131" s="27">
        <f>(Prüfkriterien_8[Spalte2]+80)/10</f>
        <v>10.4</v>
      </c>
      <c r="E131" s="158" t="s">
        <v>283</v>
      </c>
      <c r="F131" s="155" t="s">
        <v>319</v>
      </c>
      <c r="G131" s="155" t="s">
        <v>320</v>
      </c>
      <c r="H131" s="30"/>
      <c r="I131" s="30"/>
      <c r="J131" s="30"/>
      <c r="K131" s="30"/>
      <c r="L131" s="30"/>
      <c r="M131" s="39"/>
    </row>
    <row r="132" spans="2:13" x14ac:dyDescent="0.2">
      <c r="B132" s="101" t="s">
        <v>321</v>
      </c>
      <c r="C132" s="102"/>
      <c r="D132" s="102"/>
      <c r="E132" s="102"/>
      <c r="F132" s="102"/>
      <c r="G132" s="102"/>
      <c r="H132" s="102"/>
      <c r="I132" s="102"/>
      <c r="J132" s="102"/>
      <c r="K132" s="102"/>
      <c r="L132" s="102"/>
      <c r="M132" s="103"/>
    </row>
    <row r="133" spans="2:13" hidden="1" x14ac:dyDescent="0.2">
      <c r="B133" s="36" t="s">
        <v>40</v>
      </c>
      <c r="C133" s="37" t="s">
        <v>41</v>
      </c>
      <c r="D133" s="37" t="s">
        <v>42</v>
      </c>
      <c r="E133" s="23" t="s">
        <v>43</v>
      </c>
      <c r="F133" s="24" t="s">
        <v>44</v>
      </c>
      <c r="G133" s="24" t="s">
        <v>47</v>
      </c>
      <c r="H133" s="25" t="s">
        <v>48</v>
      </c>
      <c r="I133" s="25" t="s">
        <v>49</v>
      </c>
      <c r="J133" s="25" t="s">
        <v>50</v>
      </c>
      <c r="K133" s="25" t="s">
        <v>51</v>
      </c>
      <c r="L133" s="25" t="s">
        <v>52</v>
      </c>
      <c r="M133" s="26" t="s">
        <v>53</v>
      </c>
    </row>
    <row r="134" spans="2:13" ht="102" x14ac:dyDescent="0.2">
      <c r="B134" s="22" t="str">
        <f>CONCATENATE("9.",Prüfkriterien_9[[#This Row],[Spalte2]])</f>
        <v>9.1</v>
      </c>
      <c r="C134" s="27">
        <f>ROW()-ROW(Prüfkriterien_9[[#Headers],[Spalte3]])</f>
        <v>1</v>
      </c>
      <c r="D134" s="27">
        <f>(Prüfkriterien_9[Spalte2]+90)/10</f>
        <v>9.1</v>
      </c>
      <c r="E134" s="158" t="s">
        <v>322</v>
      </c>
      <c r="F134" s="35" t="s">
        <v>335</v>
      </c>
      <c r="G134" s="35" t="s">
        <v>323</v>
      </c>
      <c r="H134" s="30"/>
      <c r="I134" s="30"/>
      <c r="J134" s="30"/>
      <c r="K134" s="30"/>
      <c r="L134" s="30"/>
      <c r="M134" s="39"/>
    </row>
    <row r="135" spans="2:13" ht="102" x14ac:dyDescent="0.2">
      <c r="B135" s="159" t="str">
        <f>CONCATENATE("9.",Prüfkriterien_9[[#This Row],[Spalte2]])</f>
        <v>9.2</v>
      </c>
      <c r="C135" s="162">
        <f>ROW()-ROW(Prüfkriterien_9[[#Headers],[Spalte3]])</f>
        <v>2</v>
      </c>
      <c r="D135" s="162">
        <f>(Prüfkriterien_9[Spalte2]+90)/10</f>
        <v>9.1999999999999993</v>
      </c>
      <c r="E135" s="158" t="s">
        <v>322</v>
      </c>
      <c r="F135" s="35" t="s">
        <v>324</v>
      </c>
      <c r="G135" s="35" t="s">
        <v>325</v>
      </c>
      <c r="H135" s="30"/>
      <c r="I135" s="30"/>
      <c r="J135" s="30"/>
      <c r="K135" s="30"/>
      <c r="L135" s="30"/>
      <c r="M135" s="69"/>
    </row>
    <row r="136" spans="2:13" ht="51" x14ac:dyDescent="0.2">
      <c r="B136" s="22" t="str">
        <f>CONCATENATE("9.",Prüfkriterien_9[[#This Row],[Spalte2]])</f>
        <v>9.3</v>
      </c>
      <c r="C136" s="27">
        <f>ROW()-ROW(Prüfkriterien_9[[#Headers],[Spalte3]])</f>
        <v>3</v>
      </c>
      <c r="D136" s="27">
        <f>(Prüfkriterien_9[Spalte2]+90)/10</f>
        <v>9.3000000000000007</v>
      </c>
      <c r="E136" s="158" t="s">
        <v>328</v>
      </c>
      <c r="F136" s="35" t="s">
        <v>326</v>
      </c>
      <c r="G136" s="35" t="s">
        <v>327</v>
      </c>
      <c r="H136" s="30"/>
      <c r="I136" s="138" t="s">
        <v>37</v>
      </c>
      <c r="J136" s="138" t="s">
        <v>37</v>
      </c>
      <c r="K136" s="30"/>
      <c r="L136" s="138" t="s">
        <v>37</v>
      </c>
      <c r="M136" s="39"/>
    </row>
    <row r="137" spans="2:13" ht="76.5" x14ac:dyDescent="0.2">
      <c r="B137" s="22" t="str">
        <f>CONCATENATE("9.",Prüfkriterien_9[[#This Row],[Spalte2]])</f>
        <v>9.4</v>
      </c>
      <c r="C137" s="27">
        <f>ROW()-ROW(Prüfkriterien_9[[#Headers],[Spalte3]])</f>
        <v>4</v>
      </c>
      <c r="D137" s="27">
        <f>(Prüfkriterien_9[Spalte2]+90)/10</f>
        <v>9.4</v>
      </c>
      <c r="E137" s="158" t="s">
        <v>333</v>
      </c>
      <c r="F137" s="35" t="s">
        <v>329</v>
      </c>
      <c r="G137" s="35" t="s">
        <v>330</v>
      </c>
      <c r="H137" s="30"/>
      <c r="I137" s="30"/>
      <c r="J137" s="30"/>
      <c r="K137" s="30"/>
      <c r="L137" s="30"/>
      <c r="M137" s="39"/>
    </row>
    <row r="138" spans="2:13" ht="51" x14ac:dyDescent="0.2">
      <c r="B138" s="22" t="str">
        <f>CONCATENATE("9.",Prüfkriterien_9[[#This Row],[Spalte2]])</f>
        <v>9.5</v>
      </c>
      <c r="C138" s="27">
        <f>ROW()-ROW(Prüfkriterien_9[[#Headers],[Spalte3]])</f>
        <v>5</v>
      </c>
      <c r="D138" s="27">
        <f>(Prüfkriterien_9[Spalte2]+90)/10</f>
        <v>9.5</v>
      </c>
      <c r="E138" s="158" t="s">
        <v>334</v>
      </c>
      <c r="F138" s="35" t="s">
        <v>331</v>
      </c>
      <c r="G138" s="35" t="s">
        <v>332</v>
      </c>
      <c r="H138" s="30"/>
      <c r="I138" s="138" t="s">
        <v>37</v>
      </c>
      <c r="J138" s="138" t="s">
        <v>37</v>
      </c>
      <c r="K138" s="30"/>
      <c r="L138" s="138" t="s">
        <v>37</v>
      </c>
      <c r="M138" s="39"/>
    </row>
    <row r="139" spans="2:13" ht="54" x14ac:dyDescent="0.2">
      <c r="B139" s="22" t="str">
        <f>CONCATENATE("9.",Prüfkriterien_9[[#This Row],[Spalte2]])</f>
        <v>9.6</v>
      </c>
      <c r="C139" s="27">
        <f>ROW()-ROW(Prüfkriterien_9[[#Headers],[Spalte3]])</f>
        <v>6</v>
      </c>
      <c r="D139" s="27">
        <f>(Prüfkriterien_9[Spalte2]+90)/10</f>
        <v>9.6</v>
      </c>
      <c r="E139" s="158" t="s">
        <v>334</v>
      </c>
      <c r="F139" s="35" t="s">
        <v>336</v>
      </c>
      <c r="G139" s="35" t="s">
        <v>309</v>
      </c>
      <c r="H139" s="30"/>
      <c r="I139" s="138" t="s">
        <v>37</v>
      </c>
      <c r="J139" s="138" t="s">
        <v>37</v>
      </c>
      <c r="K139" s="30"/>
      <c r="L139" s="138" t="s">
        <v>37</v>
      </c>
      <c r="M139" s="39"/>
    </row>
    <row r="140" spans="2:13" ht="52.15" customHeight="1" x14ac:dyDescent="0.2">
      <c r="B140" s="22" t="str">
        <f>CONCATENATE("9.",Prüfkriterien_9[[#This Row],[Spalte2]])</f>
        <v>9.7</v>
      </c>
      <c r="C140" s="27">
        <f>ROW()-ROW(Prüfkriterien_9[[#Headers],[Spalte3]])</f>
        <v>7</v>
      </c>
      <c r="D140" s="27">
        <f>(Prüfkriterien_9[Spalte2]+90)/10</f>
        <v>9.6999999999999993</v>
      </c>
      <c r="E140" s="158" t="s">
        <v>334</v>
      </c>
      <c r="F140" s="35" t="s">
        <v>337</v>
      </c>
      <c r="G140" s="35" t="s">
        <v>338</v>
      </c>
      <c r="H140" s="30"/>
      <c r="I140" s="138" t="s">
        <v>37</v>
      </c>
      <c r="J140" s="138" t="s">
        <v>37</v>
      </c>
      <c r="K140" s="30"/>
      <c r="L140" s="138" t="s">
        <v>37</v>
      </c>
      <c r="M140" s="39"/>
    </row>
    <row r="141" spans="2:13" ht="63.75" x14ac:dyDescent="0.2">
      <c r="B141" s="22" t="str">
        <f>CONCATENATE("9.",Prüfkriterien_9[[#This Row],[Spalte2]])</f>
        <v>9.8</v>
      </c>
      <c r="C141" s="27">
        <f>ROW()-ROW(Prüfkriterien_9[[#Headers],[Spalte3]])</f>
        <v>8</v>
      </c>
      <c r="D141" s="27">
        <f>(Prüfkriterien_9[Spalte2]+90)/10</f>
        <v>9.8000000000000007</v>
      </c>
      <c r="E141" s="158" t="s">
        <v>334</v>
      </c>
      <c r="F141" s="35" t="s">
        <v>339</v>
      </c>
      <c r="G141" s="35" t="s">
        <v>340</v>
      </c>
      <c r="H141" s="30"/>
      <c r="I141" s="138" t="s">
        <v>37</v>
      </c>
      <c r="J141" s="138" t="s">
        <v>37</v>
      </c>
      <c r="K141" s="30"/>
      <c r="L141" s="138" t="s">
        <v>37</v>
      </c>
      <c r="M141" s="39"/>
    </row>
    <row r="142" spans="2:13" ht="127.5" x14ac:dyDescent="0.2">
      <c r="B142" s="22" t="str">
        <f>CONCATENATE("9.",Prüfkriterien_9[[#This Row],[Spalte2]])</f>
        <v>9.9</v>
      </c>
      <c r="C142" s="27">
        <f>ROW()-ROW(Prüfkriterien_9[[#Headers],[Spalte3]])</f>
        <v>9</v>
      </c>
      <c r="D142" s="27">
        <f>(Prüfkriterien_9[Spalte2]+90)/10</f>
        <v>9.9</v>
      </c>
      <c r="E142" s="158" t="s">
        <v>334</v>
      </c>
      <c r="F142" s="35" t="s">
        <v>341</v>
      </c>
      <c r="G142" s="35" t="s">
        <v>367</v>
      </c>
      <c r="H142" s="30"/>
      <c r="I142" s="138" t="s">
        <v>37</v>
      </c>
      <c r="J142" s="138" t="s">
        <v>37</v>
      </c>
      <c r="K142" s="30"/>
      <c r="L142" s="138" t="s">
        <v>37</v>
      </c>
      <c r="M142" s="39"/>
    </row>
    <row r="143" spans="2:13" ht="77.25" customHeight="1" x14ac:dyDescent="0.2">
      <c r="B143" s="22" t="str">
        <f>CONCATENATE("9.",Prüfkriterien_9[[#This Row],[Spalte2]])</f>
        <v>9.10</v>
      </c>
      <c r="C143" s="27">
        <f>ROW()-ROW(Prüfkriterien_9[[#Headers],[Spalte3]])</f>
        <v>10</v>
      </c>
      <c r="D143" s="27">
        <f>(Prüfkriterien_9[Spalte2]+90)/10</f>
        <v>10</v>
      </c>
      <c r="E143" s="158" t="s">
        <v>334</v>
      </c>
      <c r="F143" s="155" t="s">
        <v>342</v>
      </c>
      <c r="G143" s="155" t="s">
        <v>343</v>
      </c>
      <c r="H143" s="30"/>
      <c r="I143" s="30"/>
      <c r="J143" s="30"/>
      <c r="K143" s="30"/>
      <c r="L143" s="30"/>
      <c r="M143" s="39"/>
    </row>
    <row r="144" spans="2:13" ht="52.15" customHeight="1" x14ac:dyDescent="0.2">
      <c r="B144" s="22" t="str">
        <f>CONCATENATE("9.",Prüfkriterien_9[[#This Row],[Spalte2]])</f>
        <v>9.11</v>
      </c>
      <c r="C144" s="27">
        <f>ROW()-ROW(Prüfkriterien_9[[#Headers],[Spalte3]])</f>
        <v>11</v>
      </c>
      <c r="D144" s="27">
        <f>(Prüfkriterien_9[Spalte2]+90)/10</f>
        <v>10.1</v>
      </c>
      <c r="E144" s="158" t="s">
        <v>334</v>
      </c>
      <c r="F144" s="35" t="s">
        <v>344</v>
      </c>
      <c r="G144" s="35" t="s">
        <v>345</v>
      </c>
      <c r="H144" s="30"/>
      <c r="I144" s="30"/>
      <c r="J144" s="30"/>
      <c r="K144" s="30"/>
      <c r="L144" s="30"/>
      <c r="M144" s="39"/>
    </row>
    <row r="145" spans="2:13" ht="76.5" x14ac:dyDescent="0.2">
      <c r="B145" s="22" t="str">
        <f>CONCATENATE("9.",Prüfkriterien_9[[#This Row],[Spalte2]])</f>
        <v>9.12</v>
      </c>
      <c r="C145" s="27">
        <f>ROW()-ROW(Prüfkriterien_9[[#Headers],[Spalte3]])</f>
        <v>12</v>
      </c>
      <c r="D145" s="27">
        <f>(Prüfkriterien_9[Spalte2]+90)/10</f>
        <v>10.199999999999999</v>
      </c>
      <c r="E145" s="158" t="s">
        <v>328</v>
      </c>
      <c r="F145" s="35" t="s">
        <v>346</v>
      </c>
      <c r="G145" s="35" t="s">
        <v>347</v>
      </c>
      <c r="H145" s="30"/>
      <c r="I145" s="30"/>
      <c r="J145" s="30"/>
      <c r="K145" s="30"/>
      <c r="L145" s="30"/>
      <c r="M145" s="39"/>
    </row>
    <row r="146" spans="2:13" ht="52.15" customHeight="1" x14ac:dyDescent="0.2">
      <c r="B146" s="163" t="str">
        <f>CONCATENATE("9.",Prüfkriterien_9[[#This Row],[Spalte2]])</f>
        <v>9.13</v>
      </c>
      <c r="C146" s="164">
        <f>ROW()-ROW(Prüfkriterien_9[[#Headers],[Spalte3]])</f>
        <v>13</v>
      </c>
      <c r="D146" s="164">
        <f>(Prüfkriterien_9[Spalte2]+90)/10</f>
        <v>10.3</v>
      </c>
      <c r="E146" s="160" t="s">
        <v>328</v>
      </c>
      <c r="F146" s="153" t="s">
        <v>348</v>
      </c>
      <c r="G146" s="153" t="s">
        <v>349</v>
      </c>
      <c r="H146" s="66"/>
      <c r="I146" s="66"/>
      <c r="J146" s="66"/>
      <c r="K146" s="66"/>
      <c r="L146" s="66"/>
      <c r="M146" s="70"/>
    </row>
    <row r="147" spans="2:13" x14ac:dyDescent="0.2">
      <c r="B147" s="121" t="s">
        <v>350</v>
      </c>
      <c r="C147" s="122"/>
      <c r="D147" s="122"/>
      <c r="E147" s="122"/>
      <c r="F147" s="122"/>
      <c r="G147" s="122"/>
      <c r="H147" s="122"/>
      <c r="I147" s="122"/>
      <c r="J147" s="122"/>
      <c r="K147" s="122"/>
      <c r="L147" s="122"/>
      <c r="M147" s="123"/>
    </row>
    <row r="148" spans="2:13" hidden="1" x14ac:dyDescent="0.2">
      <c r="B148" s="36" t="s">
        <v>40</v>
      </c>
      <c r="C148" s="37" t="s">
        <v>41</v>
      </c>
      <c r="D148" s="37" t="s">
        <v>42</v>
      </c>
      <c r="E148" s="23" t="s">
        <v>43</v>
      </c>
      <c r="F148" s="24" t="s">
        <v>44</v>
      </c>
      <c r="G148" s="24" t="s">
        <v>47</v>
      </c>
      <c r="H148" s="25" t="s">
        <v>48</v>
      </c>
      <c r="I148" s="25" t="s">
        <v>49</v>
      </c>
      <c r="J148" s="25" t="s">
        <v>50</v>
      </c>
      <c r="K148" s="25" t="s">
        <v>51</v>
      </c>
      <c r="L148" s="25" t="s">
        <v>52</v>
      </c>
      <c r="M148" s="26" t="s">
        <v>53</v>
      </c>
    </row>
    <row r="149" spans="2:13" ht="206.25" customHeight="1" x14ac:dyDescent="0.2">
      <c r="B149" s="22" t="str">
        <f>CONCATENATE("10.",Prüfkriterien_10[[#This Row],[Spalte2]])</f>
        <v>10.1</v>
      </c>
      <c r="C149" s="27">
        <f>ROW()-ROW(Prüfkriterien_10[[#Headers],[Spalte3]])</f>
        <v>1</v>
      </c>
      <c r="D149" s="27">
        <f>(Prüfkriterien_10[Spalte2]+100)/10</f>
        <v>10.1</v>
      </c>
      <c r="E149" s="158" t="s">
        <v>351</v>
      </c>
      <c r="F149" s="35" t="s">
        <v>352</v>
      </c>
      <c r="G149" s="35" t="s">
        <v>353</v>
      </c>
      <c r="H149" s="30"/>
      <c r="I149" s="30"/>
      <c r="J149" s="30"/>
      <c r="K149" s="30"/>
      <c r="L149" s="30"/>
      <c r="M149" s="39"/>
    </row>
    <row r="150" spans="2:13" ht="52.15" customHeight="1" x14ac:dyDescent="0.2">
      <c r="B150" s="159" t="str">
        <f>CONCATENATE("10.",Prüfkriterien_10[[#This Row],[Spalte2]])</f>
        <v>10.2</v>
      </c>
      <c r="C150" s="162">
        <f>ROW()-ROW(Prüfkriterien_10[[#Headers],[Spalte3]])</f>
        <v>2</v>
      </c>
      <c r="D150" s="162">
        <f>(Prüfkriterien_10[Spalte2]+100)/10</f>
        <v>10.199999999999999</v>
      </c>
      <c r="E150" s="158" t="s">
        <v>351</v>
      </c>
      <c r="F150" s="155" t="s">
        <v>354</v>
      </c>
      <c r="G150" s="155" t="s">
        <v>355</v>
      </c>
      <c r="H150" s="30"/>
      <c r="I150" s="30"/>
      <c r="J150" s="30"/>
      <c r="K150" s="30"/>
      <c r="L150" s="30"/>
      <c r="M150" s="69"/>
    </row>
    <row r="151" spans="2:13" ht="76.5" x14ac:dyDescent="0.2">
      <c r="B151" s="22" t="str">
        <f>CONCATENATE("10.",Prüfkriterien_10[[#This Row],[Spalte2]])</f>
        <v>10.3</v>
      </c>
      <c r="C151" s="27">
        <f>ROW()-ROW(Prüfkriterien_10[[#Headers],[Spalte3]])</f>
        <v>3</v>
      </c>
      <c r="D151" s="27">
        <f>(Prüfkriterien_10[Spalte2]+100)/10</f>
        <v>10.3</v>
      </c>
      <c r="E151" s="158" t="s">
        <v>368</v>
      </c>
      <c r="F151" s="35" t="s">
        <v>356</v>
      </c>
      <c r="G151" s="35" t="s">
        <v>357</v>
      </c>
      <c r="H151" s="30"/>
      <c r="I151" s="30"/>
      <c r="J151" s="30"/>
      <c r="K151" s="30"/>
      <c r="L151" s="30"/>
      <c r="M151" s="39"/>
    </row>
    <row r="152" spans="2:13" ht="102" x14ac:dyDescent="0.2">
      <c r="B152" s="22" t="str">
        <f>CONCATENATE("10.",Prüfkriterien_10[[#This Row],[Spalte2]])</f>
        <v>10.4</v>
      </c>
      <c r="C152" s="27">
        <f>ROW()-ROW(Prüfkriterien_10[[#Headers],[Spalte3]])</f>
        <v>4</v>
      </c>
      <c r="D152" s="27">
        <f>(Prüfkriterien_10[Spalte2]+100)/10</f>
        <v>10.4</v>
      </c>
      <c r="E152" s="158" t="s">
        <v>368</v>
      </c>
      <c r="F152" s="35" t="s">
        <v>358</v>
      </c>
      <c r="G152" s="35" t="s">
        <v>359</v>
      </c>
      <c r="H152" s="30"/>
      <c r="I152" s="30"/>
      <c r="J152" s="30"/>
      <c r="K152" s="30"/>
      <c r="L152" s="30"/>
      <c r="M152" s="39"/>
    </row>
    <row r="153" spans="2:13" ht="102" x14ac:dyDescent="0.2">
      <c r="B153" s="159" t="str">
        <f>CONCATENATE("10.",Prüfkriterien_10[[#This Row],[Spalte2]])</f>
        <v>10.5</v>
      </c>
      <c r="C153" s="162">
        <f>ROW()-ROW(Prüfkriterien_10[[#Headers],[Spalte3]])</f>
        <v>5</v>
      </c>
      <c r="D153" s="162">
        <f>(Prüfkriterien_10[Spalte2]+100)/10</f>
        <v>10.5</v>
      </c>
      <c r="E153" s="158" t="s">
        <v>368</v>
      </c>
      <c r="F153" s="35" t="s">
        <v>360</v>
      </c>
      <c r="G153" s="35" t="s">
        <v>361</v>
      </c>
      <c r="H153" s="30"/>
      <c r="I153" s="30"/>
      <c r="J153" s="30"/>
      <c r="K153" s="30"/>
      <c r="L153" s="30"/>
      <c r="M153" s="69"/>
    </row>
    <row r="154" spans="2:13" hidden="1" x14ac:dyDescent="0.2">
      <c r="B154" s="36" t="s">
        <v>40</v>
      </c>
      <c r="C154" s="37" t="s">
        <v>41</v>
      </c>
      <c r="D154" s="37" t="s">
        <v>42</v>
      </c>
      <c r="E154" s="23" t="s">
        <v>43</v>
      </c>
      <c r="F154" s="24" t="s">
        <v>44</v>
      </c>
      <c r="G154" s="24" t="s">
        <v>47</v>
      </c>
      <c r="H154" s="25" t="s">
        <v>48</v>
      </c>
      <c r="I154" s="25" t="s">
        <v>49</v>
      </c>
      <c r="J154" s="25" t="s">
        <v>50</v>
      </c>
      <c r="K154" s="25" t="s">
        <v>51</v>
      </c>
      <c r="L154" s="25" t="s">
        <v>52</v>
      </c>
      <c r="M154" s="26" t="s">
        <v>53</v>
      </c>
    </row>
    <row r="155" spans="2:13" hidden="1" x14ac:dyDescent="0.2">
      <c r="B155" s="44"/>
      <c r="C155" s="45"/>
      <c r="D155" s="45"/>
      <c r="E155" s="46"/>
      <c r="F155" s="47"/>
      <c r="G155" s="47"/>
      <c r="H155" s="30"/>
      <c r="I155" s="30"/>
      <c r="J155" s="30"/>
      <c r="K155" s="30"/>
      <c r="L155" s="30"/>
      <c r="M155" s="65"/>
    </row>
    <row r="156" spans="2:13" ht="6.75" customHeight="1" x14ac:dyDescent="0.2"/>
  </sheetData>
  <sheetProtection algorithmName="SHA-512" hashValue="6o8LUCa09UOyAtVjP0VM2kjmtdIOX1ywn3uVBrmUhIQXPM5Kb16Ja2xrElA4uzCfworlpE3favPeTJurUSt15A==" saltValue="22cTmzyQJHwbrSfcIDNdpw==" spinCount="100000" sheet="1" objects="1" scenarios="1" formatRows="0" selectLockedCells="1"/>
  <mergeCells count="22">
    <mergeCell ref="B65:M65"/>
    <mergeCell ref="B83:M83"/>
    <mergeCell ref="B106:M106"/>
    <mergeCell ref="B132:M132"/>
    <mergeCell ref="B147:M147"/>
    <mergeCell ref="B2:M2"/>
    <mergeCell ref="B5:M5"/>
    <mergeCell ref="B8:M8"/>
    <mergeCell ref="B31:M31"/>
    <mergeCell ref="B39:M39"/>
    <mergeCell ref="B3:M3"/>
    <mergeCell ref="B58:M58"/>
    <mergeCell ref="C4:K4"/>
    <mergeCell ref="B6:B7"/>
    <mergeCell ref="C6:C7"/>
    <mergeCell ref="E6:E7"/>
    <mergeCell ref="F6:F7"/>
    <mergeCell ref="G6:G7"/>
    <mergeCell ref="H6:L6"/>
    <mergeCell ref="M6:M7"/>
    <mergeCell ref="D6:D7"/>
    <mergeCell ref="B50:M5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01.01.2023&amp;C&amp;G&amp;R
&amp;"Arial,Standard"&amp;8&amp;P von &amp;N</oddFooter>
  </headerFooter>
  <rowBreaks count="3" manualBreakCount="3">
    <brk id="49" max="13" man="1"/>
    <brk id="82" max="13" man="1"/>
    <brk id="146" max="13" man="1"/>
  </rowBreaks>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5E95DCB8-8D9B-43CB-9F0E-367D7B8C392E}">
            <xm:f>NOT(ISERROR(SEARCH("grau",H32)))</xm:f>
            <xm:f>"grau"</xm:f>
            <x14:dxf>
              <font>
                <color rgb="FF808080"/>
              </font>
              <fill>
                <patternFill>
                  <bgColor rgb="FF808080"/>
                </patternFill>
              </fill>
            </x14:dxf>
          </x14:cfRule>
          <xm:sqref>H59:L59 H40:L40 H32:L32 H51:L51</xm:sqref>
        </x14:conditionalFormatting>
        <x14:conditionalFormatting xmlns:xm="http://schemas.microsoft.com/office/excel/2006/main">
          <x14:cfRule type="containsText" priority="19" operator="containsText" id="{856D55F9-5406-42BE-8943-059812964641}">
            <xm:f>NOT(ISERROR(SEARCH("grau",H10)))</xm:f>
            <xm:f>"grau"</xm:f>
            <x14:dxf>
              <font>
                <strike val="0"/>
                <color rgb="FF808080"/>
              </font>
              <fill>
                <patternFill>
                  <bgColor rgb="FF808080"/>
                </patternFill>
              </fill>
            </x14:dxf>
          </x14:cfRule>
          <xm:sqref>H10:L30 H62:L64 H155:L155</xm:sqref>
        </x14:conditionalFormatting>
        <x14:conditionalFormatting xmlns:xm="http://schemas.microsoft.com/office/excel/2006/main">
          <x14:cfRule type="containsText" priority="17" operator="containsText" id="{3EA6EFDB-E455-4F38-A982-1E38324F0343}">
            <xm:f>NOT(ISERROR(SEARCH("grau",H66)))</xm:f>
            <xm:f>"grau"</xm:f>
            <x14:dxf>
              <font>
                <color rgb="FF808080"/>
              </font>
              <fill>
                <patternFill>
                  <bgColor rgb="FF808080"/>
                </patternFill>
              </fill>
            </x14:dxf>
          </x14:cfRule>
          <xm:sqref>H66:L66</xm:sqref>
        </x14:conditionalFormatting>
        <x14:conditionalFormatting xmlns:xm="http://schemas.microsoft.com/office/excel/2006/main">
          <x14:cfRule type="containsText" priority="16" operator="containsText" id="{5BEAB68E-34A9-4110-B056-50320AFBCCB0}">
            <xm:f>NOT(ISERROR(SEARCH("grau",H84)))</xm:f>
            <xm:f>"grau"</xm:f>
            <x14:dxf>
              <font>
                <color rgb="FF808080"/>
              </font>
              <fill>
                <patternFill>
                  <bgColor rgb="FF808080"/>
                </patternFill>
              </fill>
            </x14:dxf>
          </x14:cfRule>
          <xm:sqref>H84:L84</xm:sqref>
        </x14:conditionalFormatting>
        <x14:conditionalFormatting xmlns:xm="http://schemas.microsoft.com/office/excel/2006/main">
          <x14:cfRule type="containsText" priority="15" operator="containsText" id="{CF7EDDB7-2157-4E54-80CC-AC6AB6FBA5CD}">
            <xm:f>NOT(ISERROR(SEARCH("grau",H107)))</xm:f>
            <xm:f>"grau"</xm:f>
            <x14:dxf>
              <font>
                <color rgb="FF808080"/>
              </font>
              <fill>
                <patternFill>
                  <bgColor rgb="FF808080"/>
                </patternFill>
              </fill>
            </x14:dxf>
          </x14:cfRule>
          <xm:sqref>H107:L107</xm:sqref>
        </x14:conditionalFormatting>
        <x14:conditionalFormatting xmlns:xm="http://schemas.microsoft.com/office/excel/2006/main">
          <x14:cfRule type="containsText" priority="14" operator="containsText" id="{A15A7D79-1345-4D48-A805-61E375A492E8}">
            <xm:f>NOT(ISERROR(SEARCH("grau",H133)))</xm:f>
            <xm:f>"grau"</xm:f>
            <x14:dxf>
              <font>
                <color rgb="FF808080"/>
              </font>
              <fill>
                <patternFill>
                  <bgColor rgb="FF808080"/>
                </patternFill>
              </fill>
            </x14:dxf>
          </x14:cfRule>
          <xm:sqref>H133:L133</xm:sqref>
        </x14:conditionalFormatting>
        <x14:conditionalFormatting xmlns:xm="http://schemas.microsoft.com/office/excel/2006/main">
          <x14:cfRule type="containsText" priority="13" operator="containsText" id="{24D64CB9-06C8-4AB6-96E9-068B2C93B725}">
            <xm:f>NOT(ISERROR(SEARCH("grau",H148)))</xm:f>
            <xm:f>"grau"</xm:f>
            <x14:dxf>
              <font>
                <color rgb="FF808080"/>
              </font>
              <fill>
                <patternFill>
                  <bgColor rgb="FF808080"/>
                </patternFill>
              </fill>
            </x14:dxf>
          </x14:cfRule>
          <xm:sqref>H148:L148</xm:sqref>
        </x14:conditionalFormatting>
        <x14:conditionalFormatting xmlns:xm="http://schemas.microsoft.com/office/excel/2006/main">
          <x14:cfRule type="containsText" priority="12" operator="containsText" id="{04852FE4-12C5-447A-9DDA-1F52D59ECA2D}">
            <xm:f>NOT(ISERROR(SEARCH("grau",H154)))</xm:f>
            <xm:f>"grau"</xm:f>
            <x14:dxf>
              <font>
                <color rgb="FF808080"/>
              </font>
              <fill>
                <patternFill>
                  <bgColor rgb="FF808080"/>
                </patternFill>
              </fill>
            </x14:dxf>
          </x14:cfRule>
          <xm:sqref>H154:L154</xm:sqref>
        </x14:conditionalFormatting>
        <x14:conditionalFormatting xmlns:xm="http://schemas.microsoft.com/office/excel/2006/main">
          <x14:cfRule type="containsText" priority="11" operator="containsText" id="{97203064-2565-4431-BC5B-04D639A89E70}">
            <xm:f>NOT(ISERROR(SEARCH("grau",H33)))</xm:f>
            <xm:f>"grau"</xm:f>
            <x14:dxf>
              <font>
                <strike val="0"/>
                <color rgb="FF808080"/>
              </font>
              <fill>
                <patternFill>
                  <bgColor rgb="FF808080"/>
                </patternFill>
              </fill>
            </x14:dxf>
          </x14:cfRule>
          <xm:sqref>H33:L38</xm:sqref>
        </x14:conditionalFormatting>
        <x14:conditionalFormatting xmlns:xm="http://schemas.microsoft.com/office/excel/2006/main">
          <x14:cfRule type="containsText" priority="10" operator="containsText" id="{B504D8FE-A969-4729-ACA0-217181D69B78}">
            <xm:f>NOT(ISERROR(SEARCH("grau",H41)))</xm:f>
            <xm:f>"grau"</xm:f>
            <x14:dxf>
              <font>
                <strike val="0"/>
                <color rgb="FF808080"/>
              </font>
              <fill>
                <patternFill>
                  <bgColor rgb="FF808080"/>
                </patternFill>
              </fill>
            </x14:dxf>
          </x14:cfRule>
          <xm:sqref>H41:L49</xm:sqref>
        </x14:conditionalFormatting>
        <x14:conditionalFormatting xmlns:xm="http://schemas.microsoft.com/office/excel/2006/main">
          <x14:cfRule type="containsText" priority="9" operator="containsText" id="{DB8BB36C-2E3E-4A6C-B7FB-36C8C5EC6718}">
            <xm:f>NOT(ISERROR(SEARCH("grau",H52)))</xm:f>
            <xm:f>"grau"</xm:f>
            <x14:dxf>
              <font>
                <strike val="0"/>
                <color rgb="FF808080"/>
              </font>
              <fill>
                <patternFill>
                  <bgColor rgb="FF808080"/>
                </patternFill>
              </fill>
            </x14:dxf>
          </x14:cfRule>
          <xm:sqref>H52:L57</xm:sqref>
        </x14:conditionalFormatting>
        <x14:conditionalFormatting xmlns:xm="http://schemas.microsoft.com/office/excel/2006/main">
          <x14:cfRule type="containsText" priority="7" operator="containsText" id="{522E72CE-2BFD-4D3A-88E7-93E2C302BF7F}">
            <xm:f>NOT(ISERROR(SEARCH("grau",H67)))</xm:f>
            <xm:f>"grau"</xm:f>
            <x14:dxf>
              <font>
                <strike val="0"/>
                <color rgb="FF808080"/>
              </font>
              <fill>
                <patternFill>
                  <bgColor rgb="FF808080"/>
                </patternFill>
              </fill>
            </x14:dxf>
          </x14:cfRule>
          <xm:sqref>H67:L82</xm:sqref>
        </x14:conditionalFormatting>
        <x14:conditionalFormatting xmlns:xm="http://schemas.microsoft.com/office/excel/2006/main">
          <x14:cfRule type="containsText" priority="6" operator="containsText" id="{29B99062-9148-43B1-ACC8-30B83910ADB0}">
            <xm:f>NOT(ISERROR(SEARCH("grau",H85)))</xm:f>
            <xm:f>"grau"</xm:f>
            <x14:dxf>
              <font>
                <strike val="0"/>
                <color rgb="FF808080"/>
              </font>
              <fill>
                <patternFill>
                  <bgColor rgb="FF808080"/>
                </patternFill>
              </fill>
            </x14:dxf>
          </x14:cfRule>
          <xm:sqref>H85:L105</xm:sqref>
        </x14:conditionalFormatting>
        <x14:conditionalFormatting xmlns:xm="http://schemas.microsoft.com/office/excel/2006/main">
          <x14:cfRule type="containsText" priority="5" operator="containsText" id="{C5F5F88B-3267-4C3C-86C3-5A79F8AE913A}">
            <xm:f>NOT(ISERROR(SEARCH("grau",H108)))</xm:f>
            <xm:f>"grau"</xm:f>
            <x14:dxf>
              <font>
                <strike val="0"/>
                <color rgb="FF808080"/>
              </font>
              <fill>
                <patternFill>
                  <bgColor rgb="FF808080"/>
                </patternFill>
              </fill>
            </x14:dxf>
          </x14:cfRule>
          <xm:sqref>H108:L131</xm:sqref>
        </x14:conditionalFormatting>
        <x14:conditionalFormatting xmlns:xm="http://schemas.microsoft.com/office/excel/2006/main">
          <x14:cfRule type="containsText" priority="4" operator="containsText" id="{7925801C-61FD-4F17-991A-F034201BDB40}">
            <xm:f>NOT(ISERROR(SEARCH("grau",H134)))</xm:f>
            <xm:f>"grau"</xm:f>
            <x14:dxf>
              <font>
                <strike val="0"/>
                <color rgb="FF808080"/>
              </font>
              <fill>
                <patternFill>
                  <bgColor rgb="FF808080"/>
                </patternFill>
              </fill>
            </x14:dxf>
          </x14:cfRule>
          <xm:sqref>H134:L146</xm:sqref>
        </x14:conditionalFormatting>
        <x14:conditionalFormatting xmlns:xm="http://schemas.microsoft.com/office/excel/2006/main">
          <x14:cfRule type="containsText" priority="3" operator="containsText" id="{7E64015F-78E6-45EF-853C-50F90CC0A2C8}">
            <xm:f>NOT(ISERROR(SEARCH("grau",H149)))</xm:f>
            <xm:f>"grau"</xm:f>
            <x14:dxf>
              <font>
                <strike val="0"/>
                <color rgb="FF808080"/>
              </font>
              <fill>
                <patternFill>
                  <bgColor rgb="FF808080"/>
                </patternFill>
              </fill>
            </x14:dxf>
          </x14:cfRule>
          <xm:sqref>H149:L153</xm:sqref>
        </x14:conditionalFormatting>
        <x14:conditionalFormatting xmlns:xm="http://schemas.microsoft.com/office/excel/2006/main">
          <x14:cfRule type="containsText" priority="1" operator="containsText" id="{F0954376-279B-4379-9E3D-2C5F3C185135}">
            <xm:f>NOT(ISERROR(SEARCH("grau",H60)))</xm:f>
            <xm:f>"grau"</xm:f>
            <x14:dxf>
              <font>
                <strike val="0"/>
                <color rgb="FF808080"/>
              </font>
              <fill>
                <patternFill>
                  <bgColor rgb="FF808080"/>
                </patternFill>
              </fill>
            </x14:dxf>
          </x14:cfRule>
          <xm:sqref>H60:L61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Einstellungen!$C$10:$C$11</xm:f>
          </x14:formula1>
          <xm:sqref>I59:J59</xm:sqref>
        </x14:dataValidation>
        <x14:dataValidation type="list" allowBlank="1" showInputMessage="1" showErrorMessage="1">
          <x14:formula1>
            <xm:f>Einstellungen!$C$9:$C$11</xm:f>
          </x14:formula1>
          <xm:sqref>H9:L30 H148:L153 H32:L38 H40:L49 H51:L57 H66:L82 H84:L105 H107:L131 H133:L146 H59:L59 H62:L64 H154:L155</xm:sqref>
        </x14:dataValidation>
        <x14:dataValidation type="list" allowBlank="1" showInputMessage="1" showErrorMessage="1">
          <x14:formula1>
            <xm:f>'T:\08 RL-ARBEIT\10 Transport Schlachtung\RL 2023\7_final\7_2023_TS_CL\[2023_Transport und Schlachtung_Geflügel.xlsx]Einstellungen'!#REF!</xm:f>
          </x14:formula1>
          <xm:sqref>H60:L61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5" customWidth="1"/>
    <col min="2" max="2" width="29.28515625" style="5" customWidth="1"/>
    <col min="3" max="3" width="53.28515625" style="6" customWidth="1"/>
    <col min="4" max="4" width="1.140625" style="5" customWidth="1"/>
    <col min="5" max="16384" width="11.5703125" style="5"/>
  </cols>
  <sheetData>
    <row r="1" spans="2:5" ht="6" customHeight="1" x14ac:dyDescent="0.2"/>
    <row r="2" spans="2:5" ht="15" x14ac:dyDescent="0.25">
      <c r="B2" s="124" t="s">
        <v>67</v>
      </c>
      <c r="C2" s="124"/>
    </row>
    <row r="3" spans="2:5" ht="7.9" customHeight="1" x14ac:dyDescent="0.25">
      <c r="B3" s="7"/>
      <c r="C3" s="7"/>
    </row>
    <row r="4" spans="2:5" ht="55.9" customHeight="1" x14ac:dyDescent="0.25">
      <c r="B4" s="125" t="s">
        <v>39</v>
      </c>
      <c r="C4" s="125"/>
    </row>
    <row r="5" spans="2:5" ht="7.9" customHeight="1" x14ac:dyDescent="0.2">
      <c r="B5" s="8"/>
      <c r="C5" s="8"/>
    </row>
    <row r="6" spans="2:5" s="9" customFormat="1" ht="25.9" customHeight="1" x14ac:dyDescent="0.25">
      <c r="B6" s="57" t="s">
        <v>54</v>
      </c>
      <c r="C6" s="42" t="s">
        <v>70</v>
      </c>
    </row>
    <row r="7" spans="2:5" s="9" customFormat="1" ht="25.9" customHeight="1" x14ac:dyDescent="0.25">
      <c r="B7" s="57" t="s">
        <v>68</v>
      </c>
      <c r="C7" s="42" t="s">
        <v>71</v>
      </c>
    </row>
    <row r="8" spans="2:5" s="9" customFormat="1" ht="25.9" customHeight="1" x14ac:dyDescent="0.25">
      <c r="B8" s="56" t="s">
        <v>66</v>
      </c>
      <c r="C8" s="43" t="s">
        <v>83</v>
      </c>
    </row>
    <row r="9" spans="2:5" s="9" customFormat="1" ht="25.9" customHeight="1" x14ac:dyDescent="0.25">
      <c r="B9" s="49" t="s">
        <v>55</v>
      </c>
      <c r="C9" s="11" t="s">
        <v>14</v>
      </c>
    </row>
    <row r="10" spans="2:5" s="9" customFormat="1" ht="25.9" customHeight="1" x14ac:dyDescent="0.25">
      <c r="B10" s="10"/>
      <c r="C10" s="63"/>
      <c r="E10" s="58" t="s">
        <v>69</v>
      </c>
    </row>
    <row r="11" spans="2:5" s="9" customFormat="1" ht="25.9" customHeight="1" x14ac:dyDescent="0.25">
      <c r="B11" s="10"/>
      <c r="C11" s="62" t="s">
        <v>37</v>
      </c>
    </row>
    <row r="12" spans="2:5" s="9" customFormat="1" ht="25.9" customHeight="1" x14ac:dyDescent="0.25">
      <c r="B12" s="49" t="s">
        <v>56</v>
      </c>
      <c r="C12" s="59" t="s">
        <v>26</v>
      </c>
    </row>
    <row r="13" spans="2:5" s="9" customFormat="1" ht="25.9" customHeight="1" x14ac:dyDescent="0.25">
      <c r="B13" s="10"/>
      <c r="C13" s="59" t="s">
        <v>27</v>
      </c>
    </row>
    <row r="14" spans="2:5" s="9" customFormat="1" ht="25.9" customHeight="1" x14ac:dyDescent="0.25">
      <c r="B14" s="10"/>
      <c r="C14" s="59"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subject>Transport und Schlachtung - Schweine</dc:subject>
  <dc:creator/>
  <cp:lastModifiedBy/>
  <dcterms:created xsi:type="dcterms:W3CDTF">2006-09-16T00:00:00Z</dcterms:created>
  <dcterms:modified xsi:type="dcterms:W3CDTF">2023-01-25T16:08:34Z</dcterms:modified>
</cp:coreProperties>
</file>