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workbookProtection workbookPassword="AA96" lockStructure="1"/>
  <bookViews>
    <workbookView xWindow="240" yWindow="108" windowWidth="14808" windowHeight="8016"/>
  </bookViews>
  <sheets>
    <sheet name="Angaben zum Audit" sheetId="1" r:id="rId1"/>
    <sheet name="Maßnahmenplan" sheetId="2" r:id="rId2"/>
    <sheet name="Checkliste" sheetId="7" r:id="rId3"/>
    <sheet name="Einstellungen" sheetId="4" r:id="rId4"/>
  </sheets>
  <externalReferences>
    <externalReference r:id="rId5"/>
  </externalReference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Print_Area" localSheetId="0">'Angaben zum Audit'!$A$1:$M$32</definedName>
    <definedName name="Print_Area" localSheetId="2">Checkliste!$A$1:$N$153</definedName>
    <definedName name="Print_Area" localSheetId="1">Maßnahmenplan!$A$1:$J$23</definedName>
    <definedName name="Print_Titles" localSheetId="2">Checkliste!$1:$7</definedName>
  </definedNames>
  <calcPr calcId="162913"/>
</workbook>
</file>

<file path=xl/calcChain.xml><?xml version="1.0" encoding="utf-8"?>
<calcChain xmlns="http://schemas.openxmlformats.org/spreadsheetml/2006/main">
  <c r="C31" i="7" l="1"/>
  <c r="D31" i="7" s="1"/>
  <c r="B31" i="7" l="1"/>
  <c r="C109" i="7" l="1"/>
  <c r="D109" i="7" s="1"/>
  <c r="B109" i="7" l="1"/>
  <c r="C135" i="7"/>
  <c r="B135" i="7" s="1"/>
  <c r="C136" i="7"/>
  <c r="B136" i="7" s="1"/>
  <c r="C131" i="7"/>
  <c r="B131" i="7" s="1"/>
  <c r="C132" i="7"/>
  <c r="B132" i="7" s="1"/>
  <c r="C123" i="7"/>
  <c r="B123" i="7" s="1"/>
  <c r="C124" i="7"/>
  <c r="B124" i="7" s="1"/>
  <c r="C125" i="7"/>
  <c r="B125" i="7" s="1"/>
  <c r="C126" i="7"/>
  <c r="B126" i="7" s="1"/>
  <c r="C127" i="7"/>
  <c r="B127" i="7" s="1"/>
  <c r="C128" i="7"/>
  <c r="B128" i="7" s="1"/>
  <c r="C129" i="7"/>
  <c r="B129" i="7" s="1"/>
  <c r="C130" i="7"/>
  <c r="B130" i="7" s="1"/>
  <c r="C122" i="7"/>
  <c r="B122" i="7" s="1"/>
  <c r="C101" i="7"/>
  <c r="B101" i="7" s="1"/>
  <c r="C102" i="7"/>
  <c r="B102" i="7" s="1"/>
  <c r="C103" i="7"/>
  <c r="B103" i="7" s="1"/>
  <c r="D135" i="7" l="1"/>
  <c r="D136" i="7"/>
  <c r="D132" i="7"/>
  <c r="D131" i="7"/>
  <c r="D123" i="7"/>
  <c r="D124" i="7"/>
  <c r="D125" i="7"/>
  <c r="D126" i="7"/>
  <c r="D122" i="7"/>
  <c r="D129" i="7"/>
  <c r="D130" i="7"/>
  <c r="D127" i="7"/>
  <c r="D128" i="7"/>
  <c r="D102" i="7"/>
  <c r="D101" i="7"/>
  <c r="D103" i="7"/>
  <c r="C106" i="7" l="1"/>
  <c r="B106" i="7" s="1"/>
  <c r="D106" i="7" l="1"/>
  <c r="C138" i="7" l="1"/>
  <c r="B138" i="7" s="1"/>
  <c r="C139" i="7"/>
  <c r="B139" i="7" s="1"/>
  <c r="C140" i="7"/>
  <c r="B140" i="7" s="1"/>
  <c r="C141" i="7"/>
  <c r="B141" i="7" s="1"/>
  <c r="C142" i="7"/>
  <c r="B142" i="7" s="1"/>
  <c r="C143" i="7"/>
  <c r="B143" i="7" s="1"/>
  <c r="C144" i="7"/>
  <c r="B144" i="7" s="1"/>
  <c r="C112" i="7"/>
  <c r="B112" i="7" s="1"/>
  <c r="C113" i="7"/>
  <c r="B113" i="7" s="1"/>
  <c r="C114" i="7"/>
  <c r="B114" i="7" s="1"/>
  <c r="C115" i="7"/>
  <c r="B115" i="7" s="1"/>
  <c r="C116" i="7"/>
  <c r="B116" i="7" s="1"/>
  <c r="C117" i="7"/>
  <c r="B117" i="7" s="1"/>
  <c r="C118" i="7"/>
  <c r="B118" i="7" s="1"/>
  <c r="C119" i="7"/>
  <c r="B119" i="7" s="1"/>
  <c r="C120" i="7"/>
  <c r="B120" i="7" s="1"/>
  <c r="C121" i="7"/>
  <c r="B121" i="7" s="1"/>
  <c r="C90" i="7"/>
  <c r="D90" i="7" s="1"/>
  <c r="C91" i="7"/>
  <c r="B91" i="7" s="1"/>
  <c r="C92" i="7"/>
  <c r="B92" i="7" s="1"/>
  <c r="C93" i="7"/>
  <c r="B93" i="7" s="1"/>
  <c r="C94" i="7"/>
  <c r="B94" i="7" s="1"/>
  <c r="C95" i="7"/>
  <c r="B95" i="7" s="1"/>
  <c r="C96" i="7"/>
  <c r="B96" i="7" s="1"/>
  <c r="C97" i="7"/>
  <c r="D97" i="7" s="1"/>
  <c r="C98" i="7"/>
  <c r="B98" i="7" s="1"/>
  <c r="C99" i="7"/>
  <c r="D99" i="7" s="1"/>
  <c r="C100" i="7"/>
  <c r="B100" i="7" s="1"/>
  <c r="C104" i="7"/>
  <c r="B104" i="7" s="1"/>
  <c r="C105" i="7"/>
  <c r="B105" i="7" s="1"/>
  <c r="C77" i="7"/>
  <c r="B77" i="7" s="1"/>
  <c r="C69" i="7"/>
  <c r="B69" i="7" s="1"/>
  <c r="C67" i="7"/>
  <c r="B67" i="7" s="1"/>
  <c r="C68" i="7"/>
  <c r="B68" i="7" s="1"/>
  <c r="C70" i="7"/>
  <c r="B70" i="7" s="1"/>
  <c r="C45" i="7"/>
  <c r="B45" i="7" s="1"/>
  <c r="C46" i="7"/>
  <c r="B46" i="7" s="1"/>
  <c r="C47" i="7"/>
  <c r="B47" i="7" s="1"/>
  <c r="C48" i="7"/>
  <c r="B48" i="7" s="1"/>
  <c r="C49" i="7"/>
  <c r="B49" i="7" s="1"/>
  <c r="C50" i="7"/>
  <c r="B50" i="7" s="1"/>
  <c r="C51" i="7"/>
  <c r="D51" i="7" s="1"/>
  <c r="C52" i="7"/>
  <c r="B52" i="7" s="1"/>
  <c r="C53" i="7"/>
  <c r="B53" i="7" s="1"/>
  <c r="C54" i="7"/>
  <c r="B54" i="7" s="1"/>
  <c r="C55" i="7"/>
  <c r="B55" i="7" s="1"/>
  <c r="C38" i="7"/>
  <c r="B38" i="7" s="1"/>
  <c r="C39" i="7"/>
  <c r="B39" i="7" s="1"/>
  <c r="C40" i="7"/>
  <c r="B40" i="7" s="1"/>
  <c r="D138" i="7" l="1"/>
  <c r="D139" i="7"/>
  <c r="D142" i="7"/>
  <c r="D140" i="7"/>
  <c r="D141" i="7"/>
  <c r="D144" i="7"/>
  <c r="D143" i="7"/>
  <c r="D114" i="7"/>
  <c r="D112" i="7"/>
  <c r="D115" i="7"/>
  <c r="D113" i="7"/>
  <c r="D116" i="7"/>
  <c r="D118" i="7"/>
  <c r="D117" i="7"/>
  <c r="D121" i="7"/>
  <c r="D120" i="7"/>
  <c r="D119" i="7"/>
  <c r="D93" i="7"/>
  <c r="D95" i="7"/>
  <c r="B90" i="7"/>
  <c r="D96" i="7"/>
  <c r="D92" i="7"/>
  <c r="D91" i="7"/>
  <c r="D98" i="7"/>
  <c r="D94" i="7"/>
  <c r="B99" i="7"/>
  <c r="B97" i="7"/>
  <c r="D100" i="7"/>
  <c r="D104" i="7"/>
  <c r="D105" i="7"/>
  <c r="D77" i="7"/>
  <c r="D69" i="7"/>
  <c r="D68" i="7"/>
  <c r="D70" i="7"/>
  <c r="D67" i="7"/>
  <c r="D47" i="7"/>
  <c r="D45" i="7"/>
  <c r="D49" i="7"/>
  <c r="D46" i="7"/>
  <c r="D48" i="7"/>
  <c r="D52" i="7"/>
  <c r="B51" i="7"/>
  <c r="D50" i="7"/>
  <c r="D53" i="7"/>
  <c r="D54" i="7"/>
  <c r="D55" i="7"/>
  <c r="D39" i="7"/>
  <c r="D38" i="7"/>
  <c r="D40" i="7"/>
  <c r="C26" i="7" l="1"/>
  <c r="B26" i="7" s="1"/>
  <c r="C27" i="7"/>
  <c r="B27" i="7" s="1"/>
  <c r="C28" i="7"/>
  <c r="B28" i="7" s="1"/>
  <c r="C29" i="7"/>
  <c r="B29" i="7" s="1"/>
  <c r="C30" i="7"/>
  <c r="B30" i="7" s="1"/>
  <c r="C32" i="7"/>
  <c r="B32" i="7" s="1"/>
  <c r="C20" i="7"/>
  <c r="D20" i="7" s="1"/>
  <c r="C21" i="7"/>
  <c r="B21" i="7" s="1"/>
  <c r="C22" i="7"/>
  <c r="B22" i="7" s="1"/>
  <c r="C23" i="7"/>
  <c r="B23" i="7" s="1"/>
  <c r="C24" i="7"/>
  <c r="B24" i="7" s="1"/>
  <c r="C16" i="7"/>
  <c r="B16" i="7" s="1"/>
  <c r="C17" i="7"/>
  <c r="B17" i="7" s="1"/>
  <c r="C18" i="7"/>
  <c r="B18" i="7" s="1"/>
  <c r="C19" i="7"/>
  <c r="B19" i="7" s="1"/>
  <c r="C25" i="7"/>
  <c r="B25" i="7" s="1"/>
  <c r="C15" i="7"/>
  <c r="B15" i="7" s="1"/>
  <c r="D27" i="7" l="1"/>
  <c r="D26" i="7"/>
  <c r="D30" i="7"/>
  <c r="D28" i="7"/>
  <c r="D24" i="7"/>
  <c r="D32" i="7"/>
  <c r="D29" i="7"/>
  <c r="B20" i="7"/>
  <c r="D19" i="7"/>
  <c r="D22" i="7"/>
  <c r="D21" i="7"/>
  <c r="D23" i="7"/>
  <c r="D18" i="7"/>
  <c r="D16" i="7"/>
  <c r="D17" i="7"/>
  <c r="D25" i="7"/>
  <c r="D15" i="7"/>
  <c r="C215" i="7"/>
  <c r="B215" i="7" s="1"/>
  <c r="C214" i="7"/>
  <c r="D214" i="7" s="1"/>
  <c r="C213" i="7"/>
  <c r="B213" i="7" s="1"/>
  <c r="C212" i="7"/>
  <c r="B212" i="7" s="1"/>
  <c r="C211" i="7"/>
  <c r="B211" i="7" s="1"/>
  <c r="C208" i="7"/>
  <c r="D208" i="7" s="1"/>
  <c r="C207" i="7"/>
  <c r="D207" i="7" s="1"/>
  <c r="C206" i="7"/>
  <c r="B206" i="7" s="1"/>
  <c r="C205" i="7"/>
  <c r="B205" i="7" s="1"/>
  <c r="C204" i="7"/>
  <c r="B204" i="7" s="1"/>
  <c r="C201" i="7"/>
  <c r="D201" i="7" s="1"/>
  <c r="C200" i="7"/>
  <c r="D200" i="7" s="1"/>
  <c r="C199" i="7"/>
  <c r="B199" i="7" s="1"/>
  <c r="C198" i="7"/>
  <c r="B198" i="7" s="1"/>
  <c r="C197" i="7"/>
  <c r="B197" i="7" s="1"/>
  <c r="C194" i="7"/>
  <c r="D194" i="7" s="1"/>
  <c r="C193" i="7"/>
  <c r="D193" i="7" s="1"/>
  <c r="C192" i="7"/>
  <c r="B192" i="7" s="1"/>
  <c r="C191" i="7"/>
  <c r="B191" i="7" s="1"/>
  <c r="C190" i="7"/>
  <c r="B190" i="7" s="1"/>
  <c r="C187" i="7"/>
  <c r="D187" i="7" s="1"/>
  <c r="C186" i="7"/>
  <c r="D186" i="7" s="1"/>
  <c r="C185" i="7"/>
  <c r="B185" i="7" s="1"/>
  <c r="C184" i="7"/>
  <c r="B184" i="7" s="1"/>
  <c r="C183" i="7"/>
  <c r="B183" i="7" s="1"/>
  <c r="C180" i="7"/>
  <c r="D180" i="7" s="1"/>
  <c r="C179" i="7"/>
  <c r="D179" i="7" s="1"/>
  <c r="C178" i="7"/>
  <c r="B178" i="7" s="1"/>
  <c r="C177" i="7"/>
  <c r="B177" i="7" s="1"/>
  <c r="C176" i="7"/>
  <c r="B176" i="7" s="1"/>
  <c r="C173" i="7"/>
  <c r="D173" i="7" s="1"/>
  <c r="C172" i="7"/>
  <c r="D172" i="7" s="1"/>
  <c r="C171" i="7"/>
  <c r="D171" i="7" s="1"/>
  <c r="C170" i="7"/>
  <c r="B170" i="7" s="1"/>
  <c r="C169" i="7"/>
  <c r="B169" i="7" s="1"/>
  <c r="C166" i="7"/>
  <c r="D166" i="7" s="1"/>
  <c r="C165" i="7"/>
  <c r="D165" i="7" s="1"/>
  <c r="C164" i="7"/>
  <c r="B164" i="7" s="1"/>
  <c r="C163" i="7"/>
  <c r="B163" i="7" s="1"/>
  <c r="C162" i="7"/>
  <c r="B162" i="7" s="1"/>
  <c r="C159" i="7"/>
  <c r="D159" i="7" s="1"/>
  <c r="C158" i="7"/>
  <c r="B158" i="7" s="1"/>
  <c r="C157" i="7"/>
  <c r="B157" i="7" s="1"/>
  <c r="C156" i="7"/>
  <c r="B156" i="7" s="1"/>
  <c r="C155" i="7"/>
  <c r="B155" i="7" s="1"/>
  <c r="D163" i="7" l="1"/>
  <c r="B166" i="7"/>
  <c r="B180" i="7"/>
  <c r="D206" i="7"/>
  <c r="D205" i="7"/>
  <c r="B179" i="7"/>
  <c r="D162" i="7"/>
  <c r="D185" i="7"/>
  <c r="B208" i="7"/>
  <c r="D184" i="7"/>
  <c r="D213" i="7"/>
  <c r="D169" i="7"/>
  <c r="D192" i="7"/>
  <c r="D212" i="7"/>
  <c r="D164" i="7"/>
  <c r="D190" i="7"/>
  <c r="D211" i="7"/>
  <c r="D158" i="7"/>
  <c r="D178" i="7"/>
  <c r="D199" i="7"/>
  <c r="B214" i="7"/>
  <c r="D157" i="7"/>
  <c r="D177" i="7"/>
  <c r="B200" i="7"/>
  <c r="D197" i="7"/>
  <c r="D198" i="7"/>
  <c r="B201" i="7"/>
  <c r="D215" i="7"/>
  <c r="B207" i="7"/>
  <c r="D204" i="7"/>
  <c r="B193" i="7"/>
  <c r="D191" i="7"/>
  <c r="B194" i="7"/>
  <c r="D183" i="7"/>
  <c r="B186" i="7"/>
  <c r="B187" i="7"/>
  <c r="D176" i="7"/>
  <c r="B172" i="7"/>
  <c r="B171" i="7"/>
  <c r="D170" i="7"/>
  <c r="B173" i="7"/>
  <c r="B165" i="7"/>
  <c r="D156" i="7"/>
  <c r="D155" i="7"/>
  <c r="B159" i="7"/>
  <c r="C11" i="7"/>
  <c r="B11" i="7" s="1"/>
  <c r="D11" i="7" l="1"/>
  <c r="C13" i="7"/>
  <c r="D13" i="7" s="1"/>
  <c r="C14" i="7"/>
  <c r="D14" i="7" s="1"/>
  <c r="C152" i="7"/>
  <c r="B152" i="7" s="1"/>
  <c r="C151" i="7"/>
  <c r="D151" i="7" s="1"/>
  <c r="C150" i="7"/>
  <c r="D150" i="7" s="1"/>
  <c r="C149" i="7"/>
  <c r="B149" i="7" s="1"/>
  <c r="C146" i="7"/>
  <c r="D146" i="7" s="1"/>
  <c r="C145" i="7"/>
  <c r="B145" i="7" s="1"/>
  <c r="C137" i="7"/>
  <c r="C111" i="7"/>
  <c r="D111" i="7" s="1"/>
  <c r="C110" i="7"/>
  <c r="B110" i="7" s="1"/>
  <c r="C89" i="7"/>
  <c r="B89" i="7" s="1"/>
  <c r="C88" i="7"/>
  <c r="D88" i="7" s="1"/>
  <c r="C87" i="7"/>
  <c r="D87" i="7" s="1"/>
  <c r="C86" i="7"/>
  <c r="B86" i="7" s="1"/>
  <c r="C83" i="7"/>
  <c r="D83" i="7" s="1"/>
  <c r="C82" i="7"/>
  <c r="D82" i="7" s="1"/>
  <c r="C81" i="7"/>
  <c r="B81" i="7" s="1"/>
  <c r="C78" i="7"/>
  <c r="D78" i="7" s="1"/>
  <c r="C76" i="7"/>
  <c r="B76" i="7" s="1"/>
  <c r="C75" i="7"/>
  <c r="D75" i="7" s="1"/>
  <c r="C74" i="7"/>
  <c r="D74" i="7" s="1"/>
  <c r="C73" i="7"/>
  <c r="B73" i="7" s="1"/>
  <c r="D137" i="7" l="1"/>
  <c r="B137" i="7"/>
  <c r="B75" i="7"/>
  <c r="B111" i="7"/>
  <c r="B13" i="7"/>
  <c r="B74" i="7"/>
  <c r="B83" i="7"/>
  <c r="B151" i="7"/>
  <c r="B78" i="7"/>
  <c r="B82" i="7"/>
  <c r="B88" i="7"/>
  <c r="B146" i="7"/>
  <c r="B150" i="7"/>
  <c r="B87" i="7"/>
  <c r="B14" i="7"/>
  <c r="D73" i="7"/>
  <c r="D76" i="7"/>
  <c r="D149" i="7"/>
  <c r="D152" i="7"/>
  <c r="D145" i="7"/>
  <c r="D110" i="7"/>
  <c r="D86" i="7"/>
  <c r="D89" i="7"/>
  <c r="D81" i="7"/>
  <c r="B2" i="7"/>
  <c r="B2" i="2"/>
  <c r="B2" i="1"/>
  <c r="C66" i="7" l="1"/>
  <c r="B66" i="7" s="1"/>
  <c r="D66" i="7" l="1"/>
  <c r="C65" i="7"/>
  <c r="D65" i="7" s="1"/>
  <c r="C61" i="7"/>
  <c r="D61" i="7" s="1"/>
  <c r="C59" i="7"/>
  <c r="D59" i="7" s="1"/>
  <c r="C60" i="7"/>
  <c r="D60" i="7" s="1"/>
  <c r="C44" i="7"/>
  <c r="D44" i="7" s="1"/>
  <c r="C37" i="7"/>
  <c r="D37" i="7" s="1"/>
  <c r="C36" i="7"/>
  <c r="B36" i="7" s="1"/>
  <c r="B65" i="7" l="1"/>
  <c r="B61" i="7"/>
  <c r="B59" i="7"/>
  <c r="B60" i="7"/>
  <c r="B44" i="7"/>
  <c r="B37" i="7"/>
  <c r="D36" i="7"/>
  <c r="C43" i="7" l="1"/>
  <c r="C35" i="7"/>
  <c r="C58" i="7"/>
  <c r="C64" i="7"/>
  <c r="C10" i="7"/>
  <c r="C12" i="7"/>
  <c r="D43" i="7" l="1"/>
  <c r="B43" i="7"/>
  <c r="D58" i="7"/>
  <c r="B58" i="7"/>
  <c r="D10" i="7"/>
  <c r="B10" i="7"/>
  <c r="D64" i="7"/>
  <c r="B64" i="7"/>
  <c r="D35" i="7"/>
  <c r="B35" i="7"/>
  <c r="D12" i="7"/>
  <c r="B12" i="7"/>
</calcChain>
</file>

<file path=xl/sharedStrings.xml><?xml version="1.0" encoding="utf-8"?>
<sst xmlns="http://schemas.openxmlformats.org/spreadsheetml/2006/main" count="778" uniqueCount="379">
  <si>
    <t>Angaben zum Audit</t>
  </si>
  <si>
    <t>Zertifizierungsstelle</t>
  </si>
  <si>
    <t>Name Auditor</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</si>
  <si>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</si>
  <si>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</si>
  <si>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</si>
  <si>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</si>
  <si>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</si>
  <si>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</si>
  <si>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</si>
  <si>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</si>
  <si>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</si>
  <si>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</si>
  <si>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</si>
  <si>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</si>
  <si>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</si>
  <si>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</si>
  <si>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</si>
  <si>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</si>
  <si>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</si>
  <si>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</si>
  <si>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</si>
  <si>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</si>
  <si>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</si>
  <si>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</si>
  <si>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</si>
  <si>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</si>
  <si>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</si>
  <si>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</si>
  <si>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</si>
  <si>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</si>
  <si>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</si>
  <si>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</si>
  <si>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</si>
  <si>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</si>
  <si>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</si>
  <si>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</si>
  <si>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</si>
  <si>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</si>
  <si>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</si>
  <si>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</si>
  <si>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</si>
  <si>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</si>
  <si>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</si>
  <si>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</si>
  <si>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</si>
  <si>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</si>
  <si>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</si>
  <si>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</si>
  <si>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</si>
  <si>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</si>
  <si>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</si>
  <si>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</si>
  <si>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</si>
  <si>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</si>
  <si>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</si>
  <si>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</si>
  <si>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</si>
  <si>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</si>
  <si>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</si>
  <si>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</si>
  <si>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</si>
  <si>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</si>
  <si>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1. Dokumentenüberprüfung</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</si>
  <si>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</si>
  <si>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</si>
  <si>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</si>
  <si>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</si>
  <si>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</si>
  <si>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</si>
  <si>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</si>
  <si>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</si>
  <si>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</si>
  <si>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</si>
  <si>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</si>
  <si>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</si>
  <si>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</si>
  <si>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</si>
  <si>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</si>
  <si>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</si>
  <si>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</si>
  <si>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</si>
  <si>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</si>
  <si>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</si>
  <si>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</si>
  <si>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</si>
  <si>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</si>
  <si>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</si>
  <si>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</si>
  <si>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Der Systemteilnehmer erkennt die Nutzungsbedingungen und Vorgaben des Labelgebers an.</t>
  </si>
  <si>
    <t>Transport und Schlachtung Geflügel</t>
  </si>
  <si>
    <r>
      <t>Gültig ab: 01.0</t>
    </r>
    <r>
      <rPr>
        <sz val="8"/>
        <rFont val="Arial"/>
        <family val="2"/>
      </rPr>
      <t>1.2024</t>
    </r>
    <r>
      <rPr>
        <sz val="8"/>
        <color theme="1"/>
        <rFont val="Arial"/>
        <family val="2"/>
      </rPr>
      <t xml:space="preserve">
*Übergangsfrist für Bestandsbetriebe (Zertifizierung vor 01.01.;  </t>
    </r>
    <r>
      <rPr>
        <sz val="8"/>
        <rFont val="Arial"/>
        <family val="2"/>
      </rPr>
      <t>s. Richtlinie Transport und Schlachtung, Kap. 1.2</t>
    </r>
    <r>
      <rPr>
        <sz val="8"/>
        <color theme="1"/>
        <rFont val="Arial"/>
        <family val="2"/>
      </rPr>
      <t>): Erfassung von Abweichungen ab 01.01., Berücksichtigung in Risikoeinstufung ab 01.07.</t>
    </r>
  </si>
  <si>
    <t>3.3</t>
  </si>
  <si>
    <t>RL Zert 2024
3.3</t>
  </si>
  <si>
    <t>RL Zert 2024
3.2</t>
  </si>
  <si>
    <t>2.2</t>
  </si>
  <si>
    <t>Externe Lagerorte werden im Betriebsbeschreibungsbogen genannt.*</t>
  </si>
  <si>
    <t>Die an ANG bzw. BiB geknüpften Auflagen werden eingehalten.</t>
  </si>
  <si>
    <t>Alle notwendigen Dokumentationen werden tagesaktuell geführt.</t>
  </si>
  <si>
    <t>RL Zert 2024
6.4.2</t>
  </si>
  <si>
    <t xml:space="preserve">RL Zert 2024
6 </t>
  </si>
  <si>
    <t>2</t>
  </si>
  <si>
    <t>Standardarbeitsanweisungen mit Angaben zur Organisation der Transportlogistik und des Abladens der Schlachttiere werden vorgelegt.</t>
  </si>
  <si>
    <t>Bspw. Koordination von Anlieferzeit, damit die Standzeit zwischen Ankunft im Schlachtunternehmen und dem Entladen der Transportbehälter im Wartebereich ≤ 30 Min. liegt. Ggf. Koordination der Versorgung der Tiere während der Standzeit (z. B. wird für die Reduktion von thermischem Stress gesorgt).</t>
  </si>
  <si>
    <t>Standardarbeitsanweisungen über die Schlachtung werden vorgelegt.</t>
  </si>
  <si>
    <t>Die Handhabung / die Unterbringung / die Ruhigstellung / die Betäubung / die Entblutung / die Bewertung der Wirksamkeit der Betäubung / die Durchführung von Nottötung / die Tätigkeiten der Mitarbeiter einschließlich des Tierschutzbeauftragten sind definiert.</t>
  </si>
  <si>
    <t>In den Standardarbeitsanweisungen sind technische Parameter zur Schlachtung enthalten.</t>
  </si>
  <si>
    <t>Ein Havarieplan liegt vor.</t>
  </si>
  <si>
    <t>3</t>
  </si>
  <si>
    <t>4</t>
  </si>
  <si>
    <t>5</t>
  </si>
  <si>
    <t>6</t>
  </si>
  <si>
    <t>7</t>
  </si>
  <si>
    <t>8</t>
  </si>
  <si>
    <t xml:space="preserve">Ein Brandschutzkonzept liegt vor.* </t>
  </si>
  <si>
    <t>Die tierschutzsensibleren Bereiche werden videoüberwacht.</t>
  </si>
  <si>
    <t>Videoaufnahmen des tierschutzsensibleren Bereiches werden ausgewertet.</t>
  </si>
  <si>
    <t>Die Videoaufnahmen werden aufbewahrt.</t>
  </si>
  <si>
    <t xml:space="preserve">Die TSL-Eigenkontrolle, welche alle TSL-Anforderungen umfasst, wird alle 12 Monate durchgeführt und dokumentiert. </t>
  </si>
  <si>
    <t>2.3</t>
  </si>
  <si>
    <t xml:space="preserve">Für Abweichungen, die in der TSL-Eigenkontrolle festgestellt wurden, sind Korrekturmaßnahmen und Fristen dokumentiert. </t>
  </si>
  <si>
    <t xml:space="preserve">Festgelegte Korrekturmaßnahmen aus der TSL-Eigenkontrolle wurden fristgerecht umgesetzt und dokumentiert. </t>
  </si>
  <si>
    <t>2.4</t>
  </si>
  <si>
    <t>Kontaktdaten: schlachtung@tierschutzlabel.info</t>
  </si>
  <si>
    <t>TSL-systemrelevante Informationen sind an den DTSchB zu melden.</t>
  </si>
  <si>
    <t>TSL-systemrelevante Informationen sind an die zuständige Zertifizierungsstelle zu melden.</t>
  </si>
  <si>
    <t>Die Eingangsbestätigung vom DTSchB über die Übermittlung der Fünfjahrespläne liegt vor.</t>
  </si>
  <si>
    <t>2.5</t>
  </si>
  <si>
    <t>Sachkundiger sowie weisungsbefugter Tierschutzbeauftragter und Stellvertreter sind benannt.</t>
  </si>
  <si>
    <t>2.6</t>
  </si>
  <si>
    <t xml:space="preserve">Der gesamte Schlachtprozess wird durch den Tierschutzbeauftragten oder eine durch ihn beauftragte und sachkundige Person beaufsichtigt. </t>
  </si>
  <si>
    <t>Das Personal verfügt über gültige Sachkundenachweise.</t>
  </si>
  <si>
    <t>Nachweise gemäß Art. 7 Abs. 2 der VO (EG) 1099/2009 (Tierkategorie Geflügel) werden von den anwesenden Mitarbeitern vorgelegt.</t>
  </si>
  <si>
    <t xml:space="preserve">Das sachkundige Personal wird alle 12 Monate zu ihrem Tätigkeitsfeld geschult. </t>
  </si>
  <si>
    <t>2.6.1</t>
  </si>
  <si>
    <t>Schulungsmaterialien werden bei Bedarf in mehreren Sprachen übersetzt.</t>
  </si>
  <si>
    <t>Falls zutreffende liegen mehrsprachigen Schulungsmaterialien vor.</t>
  </si>
  <si>
    <t>3. Warenstrom und Rückverfolgbarkeit</t>
  </si>
  <si>
    <t>Eine aktuelle TSL-Sortimentsliste liegt vor.</t>
  </si>
  <si>
    <t xml:space="preserve">TSL-Sortimentsliste liegt in jedem Unternehmen vor. Diese ist spätestens in den KW 1-2 und KW 27-28 aktualisiert worden. </t>
  </si>
  <si>
    <t>Die TSL-Konformität kann sowohl für Tiere als auch für zugekaufte TSL-Ware nachgewiesen werden.</t>
  </si>
  <si>
    <t>TSL ist immer konsequent und systematisch von Nicht-TSL getrennt. Korrekte Trennung z. B. während der Wartezeit, Schlachtung, Bearbeitung der Ware und die Kühlung.</t>
  </si>
  <si>
    <t>3.1</t>
  </si>
  <si>
    <t>3.2</t>
  </si>
  <si>
    <t>Der Warenfluss ist plausibel.</t>
  </si>
  <si>
    <t>Die Berechnung des Warenstroms ist plausibel.</t>
  </si>
  <si>
    <t>Ein System zur Rückverfolgbarkeit ist etabliert.</t>
  </si>
  <si>
    <t>TSL-Ware kann z. B. anhand von Artikelnummern zurückgerufen werden.</t>
  </si>
  <si>
    <t>Für jede Labelnutzung liegt das offizielle Freigabedokument vor.</t>
  </si>
  <si>
    <t>3.5</t>
  </si>
  <si>
    <t>3.4</t>
  </si>
  <si>
    <r>
      <t xml:space="preserve">Für Produkte der </t>
    </r>
    <r>
      <rPr>
        <b/>
        <sz val="10"/>
        <color theme="1"/>
        <rFont val="Arial"/>
        <family val="2"/>
      </rPr>
      <t>Einstiegsstufe</t>
    </r>
    <r>
      <rPr>
        <sz val="10"/>
        <color theme="1"/>
        <rFont val="Arial"/>
        <family val="2"/>
      </rPr>
      <t xml:space="preserve"> erfolgt eine Zerlegung von TSL-Schlachtkörpern, wobei die Tiere aus der Haltung der Einstiegs- und/oder Premiumstufe stammen.*</t>
    </r>
  </si>
  <si>
    <r>
      <t xml:space="preserve">Für Produkte der </t>
    </r>
    <r>
      <rPr>
        <b/>
        <sz val="10"/>
        <color theme="1"/>
        <rFont val="Arial"/>
        <family val="2"/>
      </rPr>
      <t>Premiumstufe</t>
    </r>
    <r>
      <rPr>
        <sz val="10"/>
        <color theme="1"/>
        <rFont val="Arial"/>
        <family val="2"/>
      </rPr>
      <t xml:space="preserve"> erfolgt eine Zerlegung von TSL-Schlachtkörpern, wobei die Tiere aus der Haltung der Premiumstufe stammen.*</t>
    </r>
  </si>
  <si>
    <t>Dokumentationen zur Warenstromtrennung und Rückverfolgbarkeit zu externen Lagerorten liegen in den jeweiligen Produktionsstandort vor oder können kurzfristig angefordert werden.*</t>
  </si>
  <si>
    <t>Prüfung von Warenbegleitdokumenten (bspw. Lieferscheine, Etiketten, Palettenscheine).</t>
  </si>
  <si>
    <t>Eine Identifikation von TSL-Waren in externen Lagerorten ist auf Warenbegleitdokumenten durch eine innerbetriebliche Kennzeichnung möglich.*</t>
  </si>
  <si>
    <t>Unverwechselbare Kennzeichnung, bevorzugt mit Label, Schriftzug „Tierschutzlabel ‚Für Mehr Tierschutz‘ Einstiegsstufe/Premiumstufe“ oder klar zuzuordnende Abkürzung mit Stufenhinweis. Alternativ eindeutiges internes Referenzsystem.</t>
  </si>
  <si>
    <t>Die Berechnung des Warenstroms ist anhand der Warenbegleitdokumente für die Ein- und Auslagerung plausibel.*</t>
  </si>
  <si>
    <t xml:space="preserve">Die TSL-Vorgaben für den Transport der TSL-Tiere sind dem Transportunternehmen bekannt. </t>
  </si>
  <si>
    <t>Nachweise über die Übermittlung von Informationen über die TSL-Vorgaben vom Schlachtunternehmen an das Transportunternehmen werden vorgelegt.</t>
  </si>
  <si>
    <t xml:space="preserve">Eine Transportdauer von 4 h wird nicht überschritten. </t>
  </si>
  <si>
    <t>Es werden keine TSL-Tiere bei Außentemperatur ≥ 30 °C transportiert.</t>
  </si>
  <si>
    <t>4 und 4.1</t>
  </si>
  <si>
    <t>Das Transportunternehmen ist durch ein Qualitätssicherungssystem für den Tiertransport zertifiziert.</t>
  </si>
  <si>
    <t>Die entsprechenden Nachweise liegen vor. Dieses System der Qualitätssicherung erfüllt die rechtlichen Mindestanforderungen und fordert ebenso das Vorliegen eines Notfallplans (z. B. QS).</t>
  </si>
  <si>
    <t>Ein Notfallplan für den Tiertransport wird vorgelegt. Dieser liegt auch dem Fahrer des Transportunternehmens vor.</t>
  </si>
  <si>
    <t>Im Notfallplan werden Anweisung über das Verhalten bei extremen Witterungsbedingungen, bei unvorhergesehenen Verzögerungen, Unfällen und Fahrzeugpannen angemerkt. Dem Notfallplan ist auch zu entnehmen, welche Vorkehrungen ggf. zu treffen sind, um die TSL-Tiere anderweitig unterzubringen.</t>
  </si>
  <si>
    <t>Der Transport der TSL-Tiere erfolgt gemäß TSL-Vorgaben.</t>
  </si>
  <si>
    <t>Die Besatzdichte bei Außentemperaturen ab 24 °C und Enthalpiewerte ab 60 kJ/kg bzw. ab 65 kJ/kg wird angepasst.</t>
  </si>
  <si>
    <t>4.1</t>
  </si>
  <si>
    <t>Anlieferlogistik und die Schlachtzeiten sind entsprechend koordiniert, damit die Beförderung von TSL-Tieren bei einer Außentemperatur ≥ 30 °C nicht stattfindet.</t>
  </si>
  <si>
    <t xml:space="preserve">Die Standzeit des mit Tieren beladenen Transportfahrzeugs wird dokumentiert. </t>
  </si>
  <si>
    <t>Die Zeit zwischen der Ankunft des mit Tieren beladenen Transportfahrzeugs im Schlachtunternehmen und dem Beginn der Entladung der Transportbehälter im Wartebereich wird dokumentiert.</t>
  </si>
  <si>
    <t>Die Standzeit des mit Tieren beladenen Transportfahrzeugs ist ≤ 30 Min.</t>
  </si>
  <si>
    <t>Die Kontrolle erfolgt durch den Tierschutzbeauftragten oder eine durch ihn beauftragte und sachkundige Person. Vor Ort kann die Zuständigkeit des Personals bestätigt werden.
Maßnahmen werden bei Feststellung von Abweichungen, die das Allgemeinbefinden der Tiere beeinträchtigen, eingeleitet. Erforderlichenfalls wird die Entladung vorgezogen.</t>
  </si>
  <si>
    <t>Bei einer Außentemperatur ≥ 24 °C wird für die Belüftung des Laderaums bei beladenen und abgestellten Fahrzeugen gesorgt.</t>
  </si>
  <si>
    <t>Funktionsfähige Lüfter sind ausreichend vorhanden. 
Anderenfalls ist der beladene Transporter bis zum Abladen der Transportbehältnisse in Bewegung zu halten. Die Einhaltung dieser Anforderung wird dokumentiert.</t>
  </si>
  <si>
    <t>5.1</t>
  </si>
  <si>
    <t xml:space="preserve">7. Anforderungen an die Entladung </t>
  </si>
  <si>
    <t>Der Entladebereich ist überdacht oder hat einen Witterungsschutz.</t>
  </si>
  <si>
    <t>Während des Entladens im Wartebereich werden die Tiere vor Witterungseinflüssen geschützt.</t>
  </si>
  <si>
    <t>Der Entladevorgang der mit Tieren beladenen Transportbehälter erfolgt tierschonend.</t>
  </si>
  <si>
    <t>Ruckartige Bewegungen, Schütteln o. ä. Erschütterungen wie bspw. der Sturz von Transportbehältern werden vermieden.</t>
  </si>
  <si>
    <t>Die Beladedichte wird stichprobenartig bei jeder TSL-Lieferung erfasst.</t>
  </si>
  <si>
    <t>8. Anforderungen an den Wartebereich und Beförderung zur Betäubung</t>
  </si>
  <si>
    <t>6.1</t>
  </si>
  <si>
    <t xml:space="preserve">Während der Wartezeit im Wartebereich sind die Tiere vor ungünstigen Witterungseinflüssen geschützt. </t>
  </si>
  <si>
    <t>Die Einrichtungen (z. B. Heizung) sind funktionsfähig. Im Bedarfsfall werden diese eingesetzt.</t>
  </si>
  <si>
    <t>Belüftungseinrichtungen sind im Wartebereich vorhanden.</t>
  </si>
  <si>
    <t>Die Einrichtungen sind funktionsfähig. Im Bedarfsfall werden diese eingesetzt.</t>
  </si>
  <si>
    <t>Der Zustand der Tiere im Wartebereich wird durch den Tierschutzbeauftragten oder eine durch ihn beauftragte und sachkundige Person regelmäßig kontrolliert.</t>
  </si>
  <si>
    <t>Die Luftzirkulation zwischen den abgestellten Transportbehältern wird gewährleistet.</t>
  </si>
  <si>
    <t xml:space="preserve">Transportbehälter werden mit ausreichend Abstand voneinander abgestellt, sodass eine gute Luftzirkulation gewährleistet ist. </t>
  </si>
  <si>
    <t>Der Wartebereich ist abgedunkelt und mit blauem Licht ausgestattet.</t>
  </si>
  <si>
    <t>Die Beleuchtung im Wartebereich ist dabei ausreichend für die Tierkontrolle, verursacht aber keine unnötige Aufregung (bspw. Flattern, erhöhte Vokalisation).</t>
  </si>
  <si>
    <t>7.1</t>
  </si>
  <si>
    <t>Beförderung mit Gabelstapler. 
Ruckartige Bewegungen, mäßig Schütteln o. ä. Erschütterungen wie bspw. der Sturz von Transportbehältern werden vermieden.</t>
  </si>
  <si>
    <t>Die Bewegung der Transportbehälter im Wartebereich erfolgt tierschonend.</t>
  </si>
  <si>
    <t>Beförderung der Transportbehälter mittels z. B. Förderband.
Ruckartige Bewegungen, Schütteln o. ä. Erschütterungen wie bspw. der Sturz von Transportbehältern werden vermieden.</t>
  </si>
  <si>
    <t>Offensichtlich verletzte/kranke Tiere werden notgetötet.</t>
  </si>
  <si>
    <t>Nottötungen werden durch sachkundiges Personal durchgeführt. 
Die notwendigen und funktionsfähigen Gerätschaften stehen griffbereit zur Verfügung.</t>
  </si>
  <si>
    <t>Die Anzahl an notgetötet Tiere wird dokumentiert.</t>
  </si>
  <si>
    <t>Die Erfassung vor Ort ist nachvollziehbar.</t>
  </si>
  <si>
    <t>Die Anzahl der beim Transport verendeten Tiere wird dokumentiert.</t>
  </si>
  <si>
    <t>Anliefer- und Wartebereich werden täglich kontrolliert. Die Kontrolle wird dokumentiert. Die festgestellten Abweichungen werden behoben.</t>
  </si>
  <si>
    <t>Die Standzeit im Wartebereich bis zur Betäubung wird dokumentiert.*</t>
  </si>
  <si>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Beim Kippvorgang rutschen die Tiere auf das Förderband. </t>
    </r>
  </si>
  <si>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Die Tiere können beim Kippvorgang eingesehen werden.</t>
    </r>
  </si>
  <si>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Bei der Beförderung sitzen die Tiere nicht übereinander.</t>
    </r>
  </si>
  <si>
    <t>Es befinden sich keine Tiere in Transportbehältern, wenn diese den Wartebereich verlassen, und/oder der Reinigung zugeführt werden.</t>
  </si>
  <si>
    <t>Beschädigte Transportbehälter werden aussortiert.</t>
  </si>
  <si>
    <t>Tiere, welche aus den Transportbehältern entkommen und frei laufen, sind sachgemäß einzufangen und zur Betäubung zu befördern.</t>
  </si>
  <si>
    <t>Eine Kontrolle im Wartebereich ist zu diesem Zweck etabliert.</t>
  </si>
  <si>
    <t>9. Anforderungen an die Betäubung</t>
  </si>
  <si>
    <t>Der Schlachtbereich ist ruhig.</t>
  </si>
  <si>
    <t>Geeignete Maßnahmen werden eingeleitet, um Lärm und Unruhe im Schlachtbereich zu vermeiden. Bspw. das Dämpfen/Verlegen von Pneumatikventilen, die Vermeidung von Zugluft oder grelles Licht.</t>
  </si>
  <si>
    <t>Die Betäubungsanlage ist den Vorgaben der Standardarbeitsanweisungen entsprechend zu betreiben.</t>
  </si>
  <si>
    <r>
      <t>Abgleich mit der Dokumentenprüfung ergibt Grund zur Beanstandung</t>
    </r>
    <r>
      <rPr>
        <b/>
        <sz val="10"/>
        <color theme="1"/>
        <rFont val="Arial"/>
        <family val="2"/>
      </rPr>
      <t xml:space="preserve"> = K.O.</t>
    </r>
  </si>
  <si>
    <t>Betäubungsanlagen und -geräte (auch Ersatzanlagen und -geräte) werden täglich vor Beginn der Schlachtung kontrolliert.</t>
  </si>
  <si>
    <t>Mess- und Aufzeichnungsgeräte werden täglich vor Beginn der Schlachtung kontrolliert.</t>
  </si>
  <si>
    <t>Berücksichtigt wird der Kalendermonat der durchgeführten Wartung.
Die Geräte werden überprüft und nötigenfalls kalibriert, repariert oder ausgetauscht. Bei Auffälligkeiten werden sie sofort ersetzt/repariert. Über die Wartung und Kalibrierung sind Nachweise vorzuhalten.</t>
  </si>
  <si>
    <r>
      <t xml:space="preserve">Visuelle Prüfung der Anlage und Gegebenheiten. Bei der physischen Prüfung ergeben sich Gründe zu Beanstandung </t>
    </r>
    <r>
      <rPr>
        <b/>
        <sz val="10"/>
        <color theme="1"/>
        <rFont val="Arial"/>
        <family val="2"/>
      </rPr>
      <t>= K.O.</t>
    </r>
  </si>
  <si>
    <r>
      <t xml:space="preserve">Die geeigneten Geräte stehen nicht zur Verfügung / die Geräte werden nicht sachgemäß eingesetzt / die Tiere werden gegen eine Wand o. ä. geschleudert </t>
    </r>
    <r>
      <rPr>
        <b/>
        <sz val="10"/>
        <color theme="1"/>
        <rFont val="Arial"/>
        <family val="2"/>
      </rPr>
      <t xml:space="preserve">= K.O. </t>
    </r>
  </si>
  <si>
    <t xml:space="preserve">Fragwürdig und nicht vollständig betäubte Tiere werden erkannt und sofort nachbetäubt. </t>
  </si>
  <si>
    <r>
      <t xml:space="preserve">Bei fragwürdiger und nicht vollständiger Betäubung werden die Tiere nicht erkannt / nicht nachbetäubt </t>
    </r>
    <r>
      <rPr>
        <b/>
        <sz val="10"/>
        <color theme="1"/>
        <rFont val="Arial"/>
        <family val="2"/>
      </rPr>
      <t>= K.O.</t>
    </r>
  </si>
  <si>
    <t xml:space="preserve">Die Nachbetäubungen werden dokumentiert. </t>
  </si>
  <si>
    <r>
      <t xml:space="preserve">Die Nachbetäubung wird während des laufenden Schlachtprozesses nicht dokumentiert / die Erfassung vor Ort ist nicht nachvollziehbar </t>
    </r>
    <r>
      <rPr>
        <b/>
        <sz val="10"/>
        <color theme="1"/>
        <rFont val="Arial"/>
        <family val="2"/>
      </rPr>
      <t>= K.O.</t>
    </r>
  </si>
  <si>
    <t xml:space="preserve">Die Betäubungseffektivität wird von Tierschutzbeauftragten täglich kontrolliert. </t>
  </si>
  <si>
    <t>8.1</t>
  </si>
  <si>
    <t>Die Betäubung von TSL-Tieren erfolgt nur unter einer der im TSL-System zugelassenen Betäubungsmethoden.</t>
  </si>
  <si>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Eine gültige ANG nach § 13 Abs. 1 der TierSchlV liegt vor. </t>
    </r>
  </si>
  <si>
    <t xml:space="preserve">Die Tiere können durch die Sichtfenster während des Betäubungsvorganges gesehen werden. </t>
  </si>
  <si>
    <t>8.1.1</t>
  </si>
  <si>
    <r>
      <t xml:space="preserve">Bei Störung wird kein Signal ausgelöst / ein Absinken der Gaskonzentration oder Störungen in der Gaszufuhr werden nicht optisch und akustisch signalisiert </t>
    </r>
    <r>
      <rPr>
        <b/>
        <sz val="10"/>
        <color theme="1"/>
        <rFont val="Arial"/>
        <family val="2"/>
      </rPr>
      <t>= K.O.</t>
    </r>
  </si>
  <si>
    <t>Die Betäubungswirkung wird bei jedem bereits betäubten Tier kontrolliert und ggf. wird mittels Kopfschlag/Bolzenschuss nachbetäubt. Weitere Untersuchungs- und Korrekturmaßnahmen sind sofort einzuleiten.</t>
  </si>
  <si>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Im Falle einer zu geringen Gaskonzentration oder Abweichungen vom Ergebnis der Messung ist die Beförderung der Tiere in die Betäubungsanlage zu stoppen.</t>
    </r>
  </si>
  <si>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Bei Störung wird ein optisches und akustisches Signal ausgelöst. </t>
    </r>
  </si>
  <si>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Die Parameter der Betäubung werden kontinuierlich aufgezeichnet. </t>
    </r>
  </si>
  <si>
    <t>Bei Abweichung wurden Korrekturmaßnahmen eingeleitet. Dokumentation wird vorgelegt.</t>
  </si>
  <si>
    <r>
      <rPr>
        <b/>
        <sz val="10"/>
        <color theme="1"/>
        <rFont val="Arial"/>
        <family val="2"/>
      </rPr>
      <t>Elektrobetäubung</t>
    </r>
    <r>
      <rPr>
        <sz val="10"/>
        <color theme="1"/>
        <rFont val="Arial"/>
        <family val="2"/>
      </rPr>
      <t xml:space="preserve">
Die Elektroden sind sauber zu halten.</t>
    </r>
  </si>
  <si>
    <t>Die Elektroden werden regelmäßig gereinigt.</t>
  </si>
  <si>
    <r>
      <rPr>
        <b/>
        <sz val="10"/>
        <color theme="1"/>
        <rFont val="Arial"/>
        <family val="2"/>
      </rPr>
      <t>Elektrobetäubung</t>
    </r>
    <r>
      <rPr>
        <sz val="10"/>
        <color theme="1"/>
        <rFont val="Arial"/>
        <family val="2"/>
      </rPr>
      <t xml:space="preserve">
Jedes Tier wird so fixiert, dass die Elektroden sicher angesetzt werden können. </t>
    </r>
  </si>
  <si>
    <r>
      <rPr>
        <b/>
        <sz val="10"/>
        <color theme="1"/>
        <rFont val="Arial"/>
        <family val="2"/>
      </rPr>
      <t>Elektrobetäubung</t>
    </r>
    <r>
      <rPr>
        <sz val="10"/>
        <color theme="1"/>
        <rFont val="Arial"/>
        <family val="2"/>
      </rPr>
      <t xml:space="preserve">
Die technischen Parameter werden bei der elektrischen Durchströmung erfüllt.</t>
    </r>
  </si>
  <si>
    <t>Der Stromfluss bei mind. 180 V und 240 mA wird mind. 7 Sek. gehalten.
Der Stromfluss bei 100 bis 120 V und 300 bis 400 mA und 50 Hz wird mind. 4 Sek. lang gehalten.</t>
  </si>
  <si>
    <t>8.1.2</t>
  </si>
  <si>
    <r>
      <rPr>
        <b/>
        <sz val="10"/>
        <color theme="1"/>
        <rFont val="Arial"/>
        <family val="2"/>
      </rPr>
      <t>Elektrobetäubung</t>
    </r>
    <r>
      <rPr>
        <sz val="10"/>
        <color theme="1"/>
        <rFont val="Arial"/>
        <family val="2"/>
      </rPr>
      <t xml:space="preserve">
Betäubungsgeräte verfügen über eine Anzeige für Spannung und Stromstärke sowie über eine Warnvorrichtung.</t>
    </r>
  </si>
  <si>
    <r>
      <t xml:space="preserve">Keine Anzeige für Spannung und Stromstärke / bei fehlerhaftem Stromstärkeverlauf und bei Ende der Stromflusszeit wird kein optisches und akustisches Signal ausgelöst </t>
    </r>
    <r>
      <rPr>
        <b/>
        <sz val="10"/>
        <color theme="1"/>
        <rFont val="Arial"/>
        <family val="2"/>
      </rPr>
      <t>= K.O.</t>
    </r>
  </si>
  <si>
    <r>
      <rPr>
        <b/>
        <sz val="10"/>
        <color theme="1"/>
        <rFont val="Arial"/>
        <family val="2"/>
      </rPr>
      <t>Bolzenschuss</t>
    </r>
    <r>
      <rPr>
        <sz val="10"/>
        <color theme="1"/>
        <rFont val="Arial"/>
        <family val="2"/>
      </rPr>
      <t xml:space="preserve">
Jedes Tier wird fixiert, sodass das Betäubungsgerät sicher angesetzt werden kann.</t>
    </r>
  </si>
  <si>
    <t>8.1.3</t>
  </si>
  <si>
    <t>10. Anforderungen an die Entblutung</t>
  </si>
  <si>
    <t>9 und 9.1</t>
  </si>
  <si>
    <r>
      <rPr>
        <b/>
        <sz val="10"/>
        <color theme="1"/>
        <rFont val="Arial"/>
        <family val="2"/>
      </rPr>
      <t>Stun-to-stick-Intervall nach Elektrobetäubung, Bolzenschuss oder Kopfschlag</t>
    </r>
    <r>
      <rPr>
        <sz val="10"/>
        <color theme="1"/>
        <rFont val="Arial"/>
        <family val="2"/>
      </rPr>
      <t xml:space="preserve">
Die Entblutung erfolgt nach Feststellung einer erfolgreichen Betäubungswirkung so schnell wie möglich.</t>
    </r>
  </si>
  <si>
    <t>Die Entblutung erfolgt so schnell wie möglich, jedoch bis max. 10 Sek. nach der Betäubung. Die Zeitmessung vor Ort ergibt keinen Grund zur Beanstandung.</t>
  </si>
  <si>
    <r>
      <rPr>
        <b/>
        <sz val="10"/>
        <color theme="1"/>
        <rFont val="Arial"/>
        <family val="2"/>
      </rPr>
      <t>Stun-to-stick-Intervall nach CO</t>
    </r>
    <r>
      <rPr>
        <b/>
        <vertAlign val="subscript"/>
        <sz val="10"/>
        <color theme="1"/>
        <rFont val="Arial"/>
        <family val="2"/>
      </rPr>
      <t>2</t>
    </r>
    <r>
      <rPr>
        <b/>
        <sz val="10"/>
        <color theme="1"/>
        <rFont val="Arial"/>
        <family val="2"/>
      </rPr>
      <t>-Betäubung</t>
    </r>
    <r>
      <rPr>
        <sz val="10"/>
        <color theme="1"/>
        <rFont val="Arial"/>
        <family val="2"/>
      </rPr>
      <t xml:space="preserve">
Die Entblutung erfolgt nach Feststellung einer erfolgreichen Betäubungswirkung so schnell wie möglich.</t>
    </r>
  </si>
  <si>
    <t xml:space="preserve">Alle Tiere werden mittels Durchtrennen beider Halsschlagadern entblutet. </t>
  </si>
  <si>
    <t>9.1</t>
  </si>
  <si>
    <t>Die Einstellung der Messerhöhe und Schnitttiefe wird je nach Tierkategorie angepasst und ggf. korrigiert.</t>
  </si>
  <si>
    <t>Die Anlage ist so eingestellt, dass auch kleine Tiere schnellstmöglich entblutet werden bzw. dass ein Ausweichen der Messer vermieden wird. Ggf. werden die Tiere manuell entblutet.</t>
  </si>
  <si>
    <r>
      <t xml:space="preserve">Kontrolle ist anhand der erhöhten Bandgeschwindigkeit nicht möglich </t>
    </r>
    <r>
      <rPr>
        <b/>
        <sz val="10"/>
        <color theme="1"/>
        <rFont val="Arial"/>
        <family val="2"/>
      </rPr>
      <t>= K.O.</t>
    </r>
  </si>
  <si>
    <t>9</t>
  </si>
  <si>
    <t>Einsatz- und griffbereite Geräte stehen im Bereich der Entblutung zum Nachbetäuben und zum Nachschneiden zur Verfügung.</t>
  </si>
  <si>
    <t xml:space="preserve">Jedes Tier muss tot sein, bevor es zu weiteren Verarbeitungsprozessen zugeführt wird. </t>
  </si>
  <si>
    <t>Die tagesaktuelle Dokumentation über die Kontrolle wird vorgelegt. Bspw. stun-to-stick-Intervall, Entblutungszeit.</t>
  </si>
  <si>
    <t xml:space="preserve">Die Entblutung der Tiere wird vom Tierschutzbeauftragten täglich kontrolliert. </t>
  </si>
  <si>
    <t>10</t>
  </si>
  <si>
    <t>Unzureichende Ausblutung wird dokumentiert.</t>
  </si>
  <si>
    <t>Die tagesaktuelle Dokumentation über die Kontrolle wird vorgelegt.
Die Anzahl an Tieren, bei denen Symptome oder Schäden festgestellt werden, die auf eine unzureichende Ausblutung zurückzuführen sind, wird dokumentiert.</t>
  </si>
  <si>
    <t>Korrekturmaßnahmen werden eingeleitet, spätestens wenn bei ≥ 0,5 % der gesamten am Tag geschlachteten Tiere eine unzureichend Ausblutung festgestellt wird.*</t>
  </si>
  <si>
    <t>11. Erfassung und Meldung der Tierbezogenen Kriterien (TBK)</t>
  </si>
  <si>
    <t>10 und 10.1</t>
  </si>
  <si>
    <t>Die TBK werden an geeigneter Stelle erfasst und dokumentiert.</t>
  </si>
  <si>
    <t>Bei kamerabasierten Erfassungssystemen ist die Zuverlässigkeit sichergestellt.</t>
  </si>
  <si>
    <t>Die TBK der am jeweiligen Schlachttag angelieferten und geschlachteten Tiere werden umgehend an den entsprechenden Tierhalter vollständig zurückgemeldet.</t>
  </si>
  <si>
    <t>Die Meldung der TBK an den DTSchB ist vollständig und erfolgt fristgemäß.</t>
  </si>
  <si>
    <t>Das Gerät ist im rechten Winkel auf den Kopf aufzusetzen.</t>
  </si>
  <si>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Die Gaskonzentration in der Betäubungsanlage wird mind. 1-mal wöchentlich mit einem unabhängigen Prüfgerät kontrolliert.</t>
    </r>
  </si>
  <si>
    <t xml:space="preserve">4 </t>
  </si>
  <si>
    <t>Standardarbeitsanweisungen zum Transport der TSL-Tiere werden vorgelegt. TSL-Vorgaben gemäß Kap. 4 sind enthalten.</t>
  </si>
  <si>
    <t xml:space="preserve">Eine Schlachtung ohne Betäubung ist nach TSL-Richtlinien nicht erlaubt. </t>
  </si>
  <si>
    <r>
      <t xml:space="preserve">Nachweis wird im </t>
    </r>
    <r>
      <rPr>
        <b/>
        <sz val="10"/>
        <color theme="1"/>
        <rFont val="Arial"/>
        <family val="2"/>
      </rPr>
      <t>→ Betriebsbeschreibungsbogen Schlachtung</t>
    </r>
    <r>
      <rPr>
        <sz val="10"/>
        <color theme="1"/>
        <rFont val="Arial"/>
        <family val="2"/>
      </rPr>
      <t xml:space="preserve"> bestätigt. Dieser enthält u.a. die Datenschutzerklärung und eine Einwilligung zur Dateneinsicht durch den DTSchB.</t>
    </r>
  </si>
  <si>
    <r>
      <t xml:space="preserve">Nachweis über einen gültigen Vertrag mit der Zertifizierungsgesellschaft wird im 
</t>
    </r>
    <r>
      <rPr>
        <b/>
        <sz val="10"/>
        <color theme="1"/>
        <rFont val="Arial"/>
        <family val="2"/>
      </rPr>
      <t>→ Betriebsbeschreibungsbogen Schlachtung</t>
    </r>
    <r>
      <rPr>
        <sz val="10"/>
        <color theme="1"/>
        <rFont val="Arial"/>
        <family val="2"/>
      </rPr>
      <t xml:space="preserve"> bestätigt. </t>
    </r>
  </si>
  <si>
    <t xml:space="preserve">Das Brandschutzkonzept berücksichtigt insbesondere den Umgang mit Tieren, die sich im Brandfall in Gefahr befinden, z. B. im Wartebereich, bei der Beförderung zur Betäubung. </t>
  </si>
  <si>
    <r>
      <t>Videoaufnahmen von Anlieferung/Wartebereich/Beförderung zur Betäubung/Betäubung (ggf. Auswurfes bei CO</t>
    </r>
    <r>
      <rPr>
        <vertAlign val="subscript"/>
        <sz val="10"/>
        <color theme="1"/>
        <rFont val="Arial"/>
        <family val="2"/>
      </rPr>
      <t>2</t>
    </r>
    <r>
      <rPr>
        <sz val="10"/>
        <color theme="1"/>
        <rFont val="Arial"/>
        <family val="2"/>
      </rPr>
      <t>-Betäubung)/Entblutung werden risikoorientiert/anlassbezogen ausgewertet. Die Auswertung ist plausibel.</t>
    </r>
  </si>
  <si>
    <t>Die Kontaktdaten des DTSchB sind im Krisenhandbuch/Krisenmanagementsystem des Schlachtunternehmens hinterlegt.</t>
  </si>
  <si>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Betäubungstunnel/Betäubungskammern haben Sichtfenster, sodass die Beobachtung der Tiere von außen möglich ist.</t>
    </r>
  </si>
  <si>
    <t>Empfohlene Aufbewahrungszeit von mind. 4 Wochen. 
Bitte Aufbewahrungszeit in der Beschreibung anmerken.</t>
  </si>
  <si>
    <r>
      <t xml:space="preserve">Stichprobenartige Überprüfung der z. B. Wochenpläne, Schlachtpläne u./o. Personalpläne für einen Zeitraum von mind. 4 Wochen.
Tierschutzbeauftragter oder Stellvertreter sind in den Tagen, an denen Tiere geschlachtet werden, nicht anwesend / vor Ort kann die Zuständigkeit des Personals nicht bestätigt werden / Abgleich der Dokumentenprüfung mit physischen Prüfung ergibt Grund zur Beanstandung </t>
    </r>
    <r>
      <rPr>
        <b/>
        <sz val="10"/>
        <color theme="1"/>
        <rFont val="Arial"/>
        <family val="2"/>
      </rPr>
      <t>= K.O.</t>
    </r>
  </si>
  <si>
    <t>Tierschutzbeauftragter oder der Stellvertreter sind während des gesamten Schlachtprozesses im Betrieb anwesend.</t>
  </si>
  <si>
    <r>
      <t xml:space="preserve">Eine Identifikation von TSL-Tieren bzw. TSL-Waren der </t>
    </r>
    <r>
      <rPr>
        <b/>
        <sz val="10"/>
        <color theme="1"/>
        <rFont val="Arial"/>
        <family val="2"/>
      </rPr>
      <t>Einstiegsstufe</t>
    </r>
    <r>
      <rPr>
        <sz val="10"/>
        <color theme="1"/>
        <rFont val="Arial"/>
        <family val="2"/>
      </rPr>
      <t xml:space="preserve"> ist auf allen Warenbegleitdokumenten durch eine innerbetriebliche Kennzeichnung möglich.</t>
    </r>
  </si>
  <si>
    <r>
      <t xml:space="preserve">Eine Identifikation von TSL-Tieren bzw. TSL-Waren der </t>
    </r>
    <r>
      <rPr>
        <b/>
        <sz val="10"/>
        <color theme="1"/>
        <rFont val="Arial"/>
        <family val="2"/>
      </rPr>
      <t>Premiumstufe</t>
    </r>
    <r>
      <rPr>
        <sz val="10"/>
        <color theme="1"/>
        <rFont val="Arial"/>
        <family val="2"/>
      </rPr>
      <t xml:space="preserve"> ist auf Warenbegleitdokumenten durch eine innerbetriebliche Kennzeichnung möglich.</t>
    </r>
  </si>
  <si>
    <t>Die Produktionsreihenfolge nach absteigender Wertigkeit der Ware wird eingehalten.</t>
  </si>
  <si>
    <t>Prüfung anhand der Warenbegleitdokumente, des Warenein- und ausgangs. Stichprobenartige Berechnung des Warenstroms für einen Zeitraum von mind. 4 Wochen.</t>
  </si>
  <si>
    <t>TSL-KAT-3 Ware, welche unter TSL vermarktet wird, ist jeder Zeit eindeutig gekennzeichnet.</t>
  </si>
  <si>
    <t>Standardarbeitsanweisungen zu dem Transport werden vorgelegt. Ab Abfahrt vom Tierhaltungsbetrieb bis zur Ankunft im Schlachtunternehmen ≤ 4 h. Bei Überschreitung werden Nachweise vorgelegt (z. B. Unfall, Stau, Fahrzeugpanne).</t>
  </si>
  <si>
    <t>Zeit zwischen der Ankunft im Schlachtunternehmen und der Entladung der Transportbehälter im Wartebereich.
Bei Überschreitung werden Nachweise vorgelegt (z. B. über eine Havarie bei der Schlachtung).</t>
  </si>
  <si>
    <t>Fahrzeuge, welche Defekte aufweisen, die das Allgemeinbefinden der Tiere beeinträchtigen können, werden zuerst entladen.</t>
  </si>
  <si>
    <t xml:space="preserve">Stichprobe von mind. 2 Transportbehältern pro Fahrzeug. </t>
  </si>
  <si>
    <t xml:space="preserve"> Es sind Einrichtungen zur Unterstützung der Thermoregulation im Wartebereich vorhanden.</t>
  </si>
  <si>
    <t xml:space="preserve">Sensorische Schätzung. Gefühlt gutes Klima im Wartebereich. </t>
  </si>
  <si>
    <t>Im Wartebereich ist es ruhig</t>
  </si>
  <si>
    <t>Die Beförderung der Tiere zur Betäubung erfolgt tierschonend.</t>
  </si>
  <si>
    <t xml:space="preserve">Die Einrichtungen, welche das Allgemeinbefinden der Tiere beeinflussen können z. B. Instandhaltung von Böden (relevant für z. B. die Bewegung von Transportbehälter mittels Gabelstapler), Funktionsfähigkeit von Lüftungs- und Klimatisierungseinrichtung werden bei der Kontrolle berücksichtig. Die Korrekturfristen richten sich nach der negativen Beeinträchtigung des Allgemeinbefindens der Tiere (je stärker die Beeinträchtigung ist, desto kürzer ist die Korrekturfristen festzulegen). </t>
  </si>
  <si>
    <t>Kippvorgang und Bandgeschwindigkeit sind synchronisiert, damit die Tiere während der Beförderung zur Betäubung nebeneinandersitzen.
Gilt auch für die Betäubung der Tiere im Transportbehälter</t>
  </si>
  <si>
    <t>Beschädigte Transportbehälter werden erkannt und z.B. für die Aussortierung markiert</t>
  </si>
  <si>
    <r>
      <t xml:space="preserve">Die tagesaktuelle Dokumentation über die Kontrolle wird vorgelegt. 
Kontrolle über die Verfügbarkeit, Funktionsfähigkeit sowie Wartungs- und Pflegezustand wird nicht durchgeführt / die Kontrolle wird nicht dokumentiert / es werden mangelhafte Geräte eingesetzt </t>
    </r>
    <r>
      <rPr>
        <b/>
        <sz val="10"/>
        <color theme="1"/>
        <rFont val="Arial"/>
        <family val="2"/>
      </rPr>
      <t>= K.O.</t>
    </r>
  </si>
  <si>
    <r>
      <t xml:space="preserve">Die tagesaktuelle Dokumentation über die Kontrolle wird vorgelegt.
Kontrolle über die Verfügbarkeit, Funktionsfähigkeit sowie Wartungs- und Pflegezustand wird nicht durchgeführt / die Kontrolle wird nicht dokumentiert / es werden mangelhafte Geräte eingesetzt </t>
    </r>
    <r>
      <rPr>
        <b/>
        <sz val="10"/>
        <color theme="1"/>
        <rFont val="Arial"/>
        <family val="2"/>
      </rPr>
      <t>= K.O.</t>
    </r>
  </si>
  <si>
    <t>Maßnahmen werden spätestens eingeleitet, wenn Fehlbetäubung bei ≥ 1 % der gesamten am Tag geschlachteten Tiere festgestellt wird.</t>
  </si>
  <si>
    <r>
      <t xml:space="preserve">Bei automatischen Anlagen ist auf den Einstellungswinkel der Messer zu achten, damit beide Halsschlagadern geöffnet werden. Bei manueller Entblutung ist das Messer ausreichend scharf und in gutem Zustand.
Die beiden Halsschlagadern werden nicht durchgetrennt / keine Kontrolle des Entblutungschnittes / die Hälse werden bei zweifelhafter Entblutung nicht nachgeschnitten </t>
    </r>
    <r>
      <rPr>
        <b/>
        <sz val="10"/>
        <color theme="1"/>
        <rFont val="Arial"/>
        <family val="2"/>
      </rPr>
      <t>= K.O.</t>
    </r>
  </si>
  <si>
    <t xml:space="preserve">Die Bandgeschwindigkeit ermöglicht den Mitarbeitern die Entblutung der Tiere zu kontrollieren und ggfs. nachzuschneiden. </t>
  </si>
  <si>
    <r>
      <t xml:space="preserve">Bspw. Kopfschlaggeräte und Messer (in ausreichend gutem Zustand). Die Geräte sind für die Tierkategorie geeignet.
Die Geräte stehen nicht zur Verfügung / nicht geeignet </t>
    </r>
    <r>
      <rPr>
        <b/>
        <sz val="10"/>
        <color theme="1"/>
        <rFont val="Arial"/>
        <family val="2"/>
      </rPr>
      <t>= K.O.</t>
    </r>
  </si>
  <si>
    <t>Alle technischen Daten zur Entblutung werden täglich stichprobenartig kontrolliert und dokumentiert.</t>
  </si>
  <si>
    <t>Die Zeit zwischen dem Abstellen der mit Tieren beladenene Transportbehältern im Wartebereich und dem Beginn der Zuführung der Tiere zur Betäubung wird dokumentiert</t>
  </si>
  <si>
    <t>Die Kontrolle wird durch das Personal u./o. automatische Systeme durchgeführt. Tiere, die sich noch in Transportbehältnissen befinden, werden tierschutzgerecht herausgeholt und zur Betäubung zugeführt.</t>
  </si>
  <si>
    <r>
      <t>Wie</t>
    </r>
    <r>
      <rPr>
        <b/>
        <sz val="10"/>
        <color rgb="FF00B050"/>
        <rFont val="Arial"/>
        <family val="2"/>
      </rPr>
      <t xml:space="preserve"> </t>
    </r>
    <r>
      <rPr>
        <sz val="10"/>
        <rFont val="Arial"/>
        <family val="2"/>
      </rPr>
      <t xml:space="preserve">z. B. </t>
    </r>
    <r>
      <rPr>
        <sz val="10"/>
        <color theme="1"/>
        <rFont val="Arial"/>
        <family val="2"/>
      </rPr>
      <t>Defekt in ausfahrbaren Dächern, Defekt in Transportbehältnis, Verletzungsgefahr.</t>
    </r>
  </si>
  <si>
    <r>
      <t xml:space="preserve">Lärm und Unruhe im Wartebereich werden durch geeignete Maßnahmen reduziert. Bspw. das Dämpfen/Verlegen von Pneumatikventilen, die Vermeidung von Zugluft </t>
    </r>
    <r>
      <rPr>
        <sz val="10"/>
        <rFont val="Arial"/>
        <family val="2"/>
      </rPr>
      <t>u./o. g</t>
    </r>
    <r>
      <rPr>
        <sz val="10"/>
        <color theme="1"/>
        <rFont val="Arial"/>
        <family val="2"/>
      </rPr>
      <t>relles Licht.
Sichtschutz und akustische Trennung zwischen Warte- und Schlachtbereich sind vorhanden.</t>
    </r>
  </si>
  <si>
    <r>
      <t>Vor Ort kann die Zuständigkeit des Personals bestätigt werden. Erforderlichenfalls wird die Schlachtung v</t>
    </r>
    <r>
      <rPr>
        <sz val="10"/>
        <rFont val="Arial"/>
        <family val="2"/>
      </rPr>
      <t>orgezogen, wenn bspw. thermischer Stress (Hecheln) u./o. viele verendete Tiere zu erkennen sind, u./o. v</t>
    </r>
    <r>
      <rPr>
        <sz val="10"/>
        <color theme="1"/>
        <rFont val="Arial"/>
        <family val="2"/>
      </rPr>
      <t>iele defekte Transportbehälter erkennbar sind, die das Allgemeinbefinden der Tiere beeinträchtigen bzw. Verletzungsgefahr darstellen können.</t>
    </r>
  </si>
  <si>
    <r>
      <t xml:space="preserve">Während des Betäubungsvorgangs wird die Gaskonzentration in den unterschiedlichen Gaszonen auf Tierhöhe nicht kontinuierlich aufgezeichnet / es wird nicht kontrolliert und protokolliert, wie lange die Verweildauer in den Gasphasen ist </t>
    </r>
    <r>
      <rPr>
        <b/>
        <sz val="10"/>
        <color theme="1"/>
        <rFont val="Arial"/>
        <family val="2"/>
      </rPr>
      <t>= K.O.</t>
    </r>
  </si>
  <si>
    <r>
      <rPr>
        <sz val="10"/>
        <rFont val="Arial"/>
        <family val="2"/>
      </rPr>
      <t>z. B.</t>
    </r>
    <r>
      <rPr>
        <sz val="10"/>
        <color theme="1"/>
        <rFont val="Arial"/>
        <family val="2"/>
      </rPr>
      <t xml:space="preserve"> Begehungsprotokolle, betriebliche Eigenkontrolle, Wartungsdokumente.</t>
    </r>
  </si>
  <si>
    <r>
      <t>Die Tiere weisen am Ende der Entblutungstrecke und vor den weiteren Verarbeitungsprozessen (Absetzten des Kopfes, Brühung) keine Zeichen des Wahrnehmungs- und Empfindungsvermögens auf, wie bspw. Bewegungen, Atmung</t>
    </r>
    <r>
      <rPr>
        <sz val="10"/>
        <rFont val="Arial"/>
        <family val="2"/>
      </rPr>
      <t xml:space="preserve"> u./o. </t>
    </r>
    <r>
      <rPr>
        <sz val="10"/>
        <color theme="1"/>
        <rFont val="Arial"/>
        <family val="2"/>
      </rPr>
      <t xml:space="preserve">Schmerzreizen. Bei Abweichung werden Maßnahmen eingeleitet, die zum Tod des Tieres führen. Die Ursachen werden untersucht und abgestellt. Trifft das nicht zu </t>
    </r>
    <r>
      <rPr>
        <b/>
        <sz val="10"/>
        <color theme="1"/>
        <rFont val="Arial"/>
        <family val="2"/>
      </rPr>
      <t>= K.O.</t>
    </r>
  </si>
  <si>
    <r>
      <t>CO</t>
    </r>
    <r>
      <rPr>
        <vertAlign val="subscript"/>
        <sz val="10"/>
        <color theme="1"/>
        <rFont val="Arial"/>
        <family val="2"/>
      </rPr>
      <t>2</t>
    </r>
    <r>
      <rPr>
        <sz val="10"/>
        <color theme="1"/>
        <rFont val="Arial"/>
        <family val="2"/>
      </rPr>
      <t>-Betäubung, die Betäubung mittels elektrischer Kopfdurchströmung mit Zangen oder Wandgeräten, die Betäubung mittels Bolzenschuss. 
Ausnahme: Nachbetäubung (Kopfschlag) und Wasserbadbetäubung nur als Ersatzverfahren zur CO</t>
    </r>
    <r>
      <rPr>
        <vertAlign val="subscript"/>
        <sz val="10"/>
        <color theme="1"/>
        <rFont val="Arial"/>
        <family val="2"/>
      </rPr>
      <t>2</t>
    </r>
    <r>
      <rPr>
        <sz val="10"/>
        <color theme="1"/>
        <rFont val="Arial"/>
        <family val="2"/>
      </rPr>
      <t>-Betäubung im Havariefall.</t>
    </r>
  </si>
  <si>
    <t>Zu jeder Zeit erfolgt eine eindeutige Trennung der TSL-Tieren bzw. der TSL-Ware von Nicht-TSL-Tieren bzw. Nicht-TSL-Ware.</t>
  </si>
  <si>
    <t>Die Entblutung beträgt mind. 180 Sek.</t>
  </si>
  <si>
    <t>Das Klima im Wartebereich ist angemessen.</t>
  </si>
  <si>
    <t>Die Betäubungsgeräte oder -anlagen sind im einwandfreiem und funktionsfähigem Zustand.</t>
  </si>
  <si>
    <t>Die Meldungspflicht ist auch bei Geschehen in externen Lagerorten einzuhalten.*</t>
  </si>
  <si>
    <r>
      <t xml:space="preserve">Meldungspflicht wie in Lfd.-Nr. 1.21 und 1.22 beschrieben. 
</t>
    </r>
    <r>
      <rPr>
        <b/>
        <sz val="10"/>
        <color theme="1"/>
        <rFont val="Arial"/>
        <family val="2"/>
      </rPr>
      <t>Kein externer Lagerort = n. a.</t>
    </r>
  </si>
  <si>
    <r>
      <t xml:space="preserve">Nachweise gemäß Art. 7 Abs. 2 der VO (EG) 1099/2009 (Tierkategorie Geflügel) werden nicht vorgelegt </t>
    </r>
    <r>
      <rPr>
        <b/>
        <sz val="10"/>
        <color theme="1"/>
        <rFont val="Arial"/>
        <family val="2"/>
      </rPr>
      <t>= K.O.</t>
    </r>
  </si>
  <si>
    <r>
      <t>Anliefer- und Schlachtpläne werden nicht vorgelegt / anhand der Anliefer- und Schlachtpläne ist nicht plausibel, dass die TSL-Tiere nicht bei ≥ 30 °C angeliefert werden, z. B. Schlachtung nur nachts oder in die kühleren Abend- und Morgenstunden</t>
    </r>
    <r>
      <rPr>
        <b/>
        <sz val="10"/>
        <color theme="1"/>
        <rFont val="Arial"/>
        <family val="2"/>
      </rPr>
      <t xml:space="preserve"> = K.O.</t>
    </r>
    <r>
      <rPr>
        <sz val="10"/>
        <color theme="1"/>
        <rFont val="Arial"/>
        <family val="2"/>
      </rPr>
      <t xml:space="preserve">
</t>
    </r>
    <r>
      <rPr>
        <b/>
        <sz val="10"/>
        <color theme="1"/>
        <rFont val="Arial"/>
        <family val="2"/>
      </rPr>
      <t xml:space="preserve">Ausnahme: Laderaum des Transportfahrzeugs ist mit Klimaanlage ausgestattet = n. a. </t>
    </r>
  </si>
  <si>
    <t>Keine ANG/BiB vorhanden = n.a.
Erstaudit = n. a.</t>
  </si>
  <si>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r>
    <r>
      <rPr>
        <b/>
        <sz val="10"/>
        <color theme="1"/>
        <rFont val="Arial"/>
        <family val="2"/>
      </rPr>
      <t>Erstaudit = n. a.</t>
    </r>
  </si>
  <si>
    <r>
      <t xml:space="preserve">Es ist meldepflichtig, wenn Zertifikate entzogen wurden (bspw. IFS und QS), oder es zu einem Ausbruch von meldepflichtigen mikrobiellen Erregern gekommen ist. Auch meldepflichtig bei Umbauten, Neubauten, Störungsfälle, Brandfälle in die Schlachtung. Ebenso sind Sabotagen oder Einbrüche auf dem Betrieb zu melden.
</t>
    </r>
    <r>
      <rPr>
        <b/>
        <sz val="10"/>
        <color theme="1"/>
        <rFont val="Arial"/>
        <family val="2"/>
      </rPr>
      <t>Erstaudit = n. a.</t>
    </r>
  </si>
  <si>
    <r>
      <t xml:space="preserve">Es ist meldepflichtig, wenn Zertifikate entzogen wurden (bspw. IFS und QS) oder es zu einem Ausbruch von meldepflichtigen mikrobiellen Erregern gekommen ist. Auch meldepflichtig bei Umbauten, Neubauten, Störungsfälle, Brandfälle in die Schlachtung. Ebenso sind Sabotagen oder Einbrüche auf dem Betrieb zu melden.
</t>
    </r>
    <r>
      <rPr>
        <b/>
        <sz val="10"/>
        <color theme="1"/>
        <rFont val="Arial"/>
        <family val="2"/>
      </rPr>
      <t>Erstaudit = n. a.</t>
    </r>
  </si>
  <si>
    <r>
      <t xml:space="preserve">Unverwechselbare Kennzeichnung, bevorzugt mit Label, Schriftzug „Tierschutzlabel ‚Für Mehr Tierschutz‘ Einstiegsstufe“ oder klar zuzuordnende Abkürzung mit Stufenhinweis. Alternativ eindeutiges internes Referenzsystem.
</t>
    </r>
    <r>
      <rPr>
        <b/>
        <sz val="10"/>
        <color theme="1"/>
        <rFont val="Arial"/>
        <family val="2"/>
      </rPr>
      <t>Prüfung der Premiumstufe = n. a.</t>
    </r>
  </si>
  <si>
    <r>
      <t xml:space="preserve">Unverwechselbare Kennzeichnung, bevorzugt mit Label, Schriftzug „Tierschutzlabel ‚Für Mehr Tierschutz‘ Premiumstufe“ oder klar zuzuordnende Abkürzung mit Stufenhinweis. Alternativ eindeutiges internes Referenzsystem.
</t>
    </r>
    <r>
      <rPr>
        <b/>
        <sz val="10"/>
        <color theme="1"/>
        <rFont val="Arial"/>
        <family val="2"/>
      </rPr>
      <t>Prüfung der Einstiegsstufe = n. a.</t>
    </r>
  </si>
  <si>
    <r>
      <t xml:space="preserve">Zerlegung nach Reinigung oder in absteigender Wertigkeit der Ware. Zerlegung getrennt nach Standards, TSL vor konventioneller Ware. Prüfung der Reinigungs- und Produktionsprotokolle auf Plausibilität. </t>
    </r>
    <r>
      <rPr>
        <b/>
        <sz val="10"/>
        <color theme="1"/>
        <rFont val="Arial"/>
        <family val="2"/>
      </rPr>
      <t>Keine Zerlegung = n. a.</t>
    </r>
  </si>
  <si>
    <r>
      <t xml:space="preserve">Standardarbeitsanweisungen zum Transport der TSL-Tiere werden vorgelegt.
Max. zulässige Besatzdichte ab 24 °C und Enthalpiewerte ab 60 kJ/kg um 10 % reduzieren
Max. zulässige Besatzdichte ab 65 kJ/kg um 20 % reduzieren.
Alternativ Erhöhung des Platzangebots in den Transportkisten um 20 % bei zu erwartenden Außentemperaturen von &gt;24 °C
</t>
    </r>
    <r>
      <rPr>
        <b/>
        <sz val="10"/>
        <color theme="1"/>
        <rFont val="Arial"/>
        <family val="2"/>
      </rPr>
      <t xml:space="preserve">Nicht-Einhaltung = K.O. </t>
    </r>
  </si>
  <si>
    <r>
      <t xml:space="preserve">Es kann eingesehen werden, ob die Tiere auf das Förderband fallen oder ob die Tiere in der Anlage eingeklemmt werden.
</t>
    </r>
    <r>
      <rPr>
        <b/>
        <sz val="10"/>
        <color theme="1"/>
        <rFont val="Arial"/>
        <family val="2"/>
      </rPr>
      <t>Kein Kippvorgang = n. a.</t>
    </r>
  </si>
  <si>
    <r>
      <t xml:space="preserve">Die Kameras werden gereinigt, gewartet und bei Bedarf kalibriert. Die Bewertung der Kameraerfassung wird regelmäßig überprüft und wenn nötig korrigiert. Die Kontrolle wird dokumentiert.
</t>
    </r>
    <r>
      <rPr>
        <b/>
        <sz val="10"/>
        <color theme="1"/>
        <rFont val="Arial"/>
        <family val="2"/>
      </rPr>
      <t>Keine Kameraerfassung = n. a.</t>
    </r>
  </si>
  <si>
    <r>
      <t xml:space="preserve">Die Meldung erfolgt einmal pro Quartal bis zum jeweils 15. des Folgequartals. Die Eingangsbestätigungs-E-Mail des DTSchB über die Einreichung der TBK-Meldung wird vorgelegt.
</t>
    </r>
    <r>
      <rPr>
        <b/>
        <sz val="10"/>
        <color theme="1"/>
        <rFont val="Arial"/>
        <family val="2"/>
      </rPr>
      <t>Schlachtunternehmen ist nicht für die Meldung zuständig = n. a.</t>
    </r>
    <r>
      <rPr>
        <sz val="10"/>
        <color theme="1"/>
        <rFont val="Arial"/>
        <family val="2"/>
      </rPr>
      <t xml:space="preserve"> (bitte beschreiben).</t>
    </r>
  </si>
  <si>
    <r>
      <t xml:space="preserve">Die Nutzung des Labels auf Verpackungen, Etiketten oder Werbemaßnahmen bedarf einer Freigabe des DTSchB in Form des offiziellen Freigabedokuments (PDF) inkl. der Freigabe E-Mail. Dabei ist mind. eine Layoutfreigabe mit der Originalverpackung abzugleichen.
</t>
    </r>
    <r>
      <rPr>
        <b/>
        <sz val="10"/>
        <color theme="1"/>
        <rFont val="Arial"/>
        <family val="2"/>
      </rPr>
      <t>Erstaudit:</t>
    </r>
    <r>
      <rPr>
        <sz val="10"/>
        <color theme="1"/>
        <rFont val="Arial"/>
        <family val="2"/>
      </rPr>
      <t xml:space="preserve"> Es sind alle Layoutfreigaben zu überprüfen. 
</t>
    </r>
    <r>
      <rPr>
        <b/>
        <sz val="10"/>
        <color theme="1"/>
        <rFont val="Arial"/>
        <family val="2"/>
      </rPr>
      <t>Folgeaudit:</t>
    </r>
    <r>
      <rPr>
        <sz val="10"/>
        <color theme="1"/>
        <rFont val="Arial"/>
        <family val="2"/>
      </rPr>
      <t xml:space="preserve"> Es sind alle neu hinzugekommenen/geänderten Produkte zu überprüfen. Keine neuen bzw. geänderten Layouts = mind. 3 zufällige Layoutfreigaben. 
</t>
    </r>
    <r>
      <rPr>
        <b/>
        <sz val="10"/>
        <color theme="1"/>
        <rFont val="Arial"/>
        <family val="2"/>
      </rPr>
      <t>Keine Endverbrauchereinheit = n. a.</t>
    </r>
  </si>
  <si>
    <r>
      <rPr>
        <sz val="10"/>
        <color theme="1"/>
        <rFont val="Arial"/>
        <family val="2"/>
      </rPr>
      <t>Prüfung der letzten TSL-Eigenkontrolle.</t>
    </r>
    <r>
      <rPr>
        <b/>
        <sz val="10"/>
        <color theme="1"/>
        <rFont val="Arial"/>
        <family val="2"/>
      </rPr>
      <t xml:space="preserve">
Erstaudit/keine Abweichungen = n. a.</t>
    </r>
  </si>
  <si>
    <r>
      <rPr>
        <sz val="10"/>
        <color theme="1"/>
        <rFont val="Arial"/>
        <family val="2"/>
      </rPr>
      <t xml:space="preserve">Prüfung der letzten TSL-Eigenkontrolle. </t>
    </r>
    <r>
      <rPr>
        <b/>
        <sz val="10"/>
        <color theme="1"/>
        <rFont val="Arial"/>
        <family val="2"/>
      </rPr>
      <t>Erstaudit/keine Abweichungen = n. a.</t>
    </r>
  </si>
  <si>
    <r>
      <t xml:space="preserve">Standardarbeitsanweisungen zu den Transporten werden vorgelegt. Die Überprüfung von Transportplänen bestätigt, dass der Transport so geplant wird, dass die Beförderung nicht bei ≥ 30 °C stattfindet, z. B. Transport nachts oder in den kühleren Abend- und Morgenstunden.
</t>
    </r>
    <r>
      <rPr>
        <b/>
        <sz val="10"/>
        <color theme="1"/>
        <rFont val="Arial"/>
        <family val="2"/>
      </rPr>
      <t>Laderaum vom Transportfahrzeug ist mit Klimaanlage ausgestattet = n. a.</t>
    </r>
  </si>
  <si>
    <r>
      <rPr>
        <sz val="10"/>
        <color theme="1"/>
        <rFont val="Arial"/>
        <family val="2"/>
      </rPr>
      <t>Kein Schutz vor z. B. direkter Sonneneinstrahlung, Hitze, Kälte, Regen, Wind =</t>
    </r>
    <r>
      <rPr>
        <b/>
        <sz val="10"/>
        <color theme="1"/>
        <rFont val="Arial"/>
        <family val="2"/>
      </rPr>
      <t xml:space="preserve"> K.O.</t>
    </r>
  </si>
  <si>
    <r>
      <t xml:space="preserve">Für die Meldung werden adäquate Datenbankauszüge akzeptiert, sofern alle in Lfd.-Nr. 11.1 verlangten Informationen enthalten sind. Ggf. wird der Datenbankauszug entsprechend ergänzt.
Beispiel einer TBK-Meldung wird vorgelegt und auf Vollständigkeit geprüft. </t>
    </r>
    <r>
      <rPr>
        <b/>
        <sz val="10"/>
        <color theme="1"/>
        <rFont val="Arial"/>
        <family val="2"/>
      </rPr>
      <t xml:space="preserve">
Schlachtunternehmen ist nicht für die Meldung zuständig = n. a. </t>
    </r>
    <r>
      <rPr>
        <sz val="10"/>
        <color theme="1"/>
        <rFont val="Arial"/>
        <family val="2"/>
      </rPr>
      <t>(bitte beschreiben)</t>
    </r>
  </si>
  <si>
    <t>Prüfung des Lieferantennachweises, z. B. vorliegen von TSL-Zertifikat über die Haltung von Masthühnern, Hähne oder Legehennen. Ggf. bei zugekaufter Ware werden Zertifikat über die „Schlachtung von Geflügel“ vorgelegt.</t>
  </si>
  <si>
    <r>
      <t xml:space="preserve">Bei einer Lagerung von TSL-Ware in externen Lagerorten ist dies im 
</t>
    </r>
    <r>
      <rPr>
        <b/>
        <sz val="10"/>
        <color theme="1"/>
        <rFont val="Arial"/>
        <family val="2"/>
      </rPr>
      <t xml:space="preserve">→ Betriebsbeschreibungsbogen Schlachtung </t>
    </r>
    <r>
      <rPr>
        <sz val="10"/>
        <color theme="1"/>
        <rFont val="Arial"/>
        <family val="2"/>
      </rPr>
      <t xml:space="preserve">zu integrieren. 
</t>
    </r>
    <r>
      <rPr>
        <b/>
        <sz val="10"/>
        <color theme="1"/>
        <rFont val="Arial"/>
        <family val="2"/>
      </rPr>
      <t>Kein externer Lagerort = n. a.</t>
    </r>
  </si>
  <si>
    <r>
      <t xml:space="preserve">Prüfung des vorangegangenen Auditberichts und der darin festgehaltenen Korrekturmaßnahmen zur Abstellung der Abweichungen. 
</t>
    </r>
    <r>
      <rPr>
        <b/>
        <sz val="10"/>
        <color theme="1"/>
        <rFont val="Arial"/>
        <family val="2"/>
      </rPr>
      <t xml:space="preserve">Erstaudit = n. a. </t>
    </r>
  </si>
  <si>
    <t>Stündliche Schlachtleistung / Angaben über die Betäubungs- und Entblutungsanlage (z. B. Hersteller, Modell, Baujahr) / Betäubungsprogramm je nach Tierkategorie / stun-to-stick Intervall / Entblutungszeit / Schlüsselparameter entsprechend der Betäubungsmethode sind angemerkt.</t>
  </si>
  <si>
    <r>
      <t>Die Videoüberwachung aus folgende Bereichen können vor Ort eingesehen werden: 
Anlieferung/Wartebereich/Beförderung zur Betäubung/Betäubung (ggf. Auswurf bei CO</t>
    </r>
    <r>
      <rPr>
        <vertAlign val="subscript"/>
        <sz val="10"/>
        <color theme="1"/>
        <rFont val="Arial"/>
        <family val="2"/>
      </rPr>
      <t>2</t>
    </r>
    <r>
      <rPr>
        <sz val="10"/>
        <color theme="1"/>
        <rFont val="Arial"/>
        <family val="2"/>
      </rPr>
      <t>-Betäubung)/Entblutung
Wird das System der Videoüberwachung erst etabliert, müssen Nachweise dafür vorgelegt werden.</t>
    </r>
  </si>
  <si>
    <r>
      <t xml:space="preserve">Eingangsbestätigungs-E-Mail wird beim Erstaudit vorgelegt.
</t>
    </r>
    <r>
      <rPr>
        <b/>
        <sz val="10"/>
        <color theme="1"/>
        <rFont val="Arial"/>
        <family val="2"/>
      </rPr>
      <t>Folgeaudit = n. a.</t>
    </r>
  </si>
  <si>
    <t>2. Sachkunde und Schulung sachkündiges Personal</t>
  </si>
  <si>
    <r>
      <t xml:space="preserve">Von der Anlieferung bis zum Tod der Tiere wird der Prozess durch den Tierschutzbeauftragten oder eine durch ihn beauftragte und sachkundige Person nicht beaufsichtigt / es ist anhand von bspw. Organigramm nicht nachvollziehbar, wer die Prozesse im Bereich der Anlieferung, im Wartebereich, bei der Zuführung zur Betäubung, während der Betäubung und Entblutung, den Prozess beaufsichtigt / die Dokumentationen zur Unterweisung von Mitarbeitern entsprechend ihrer Aufgaben ist nicht nachvollziehbar / die Personen sind nicht sachkundig / die benannten Personen sind nicht anwesend </t>
    </r>
    <r>
      <rPr>
        <b/>
        <sz val="10"/>
        <color theme="1"/>
        <rFont val="Arial"/>
        <family val="2"/>
      </rPr>
      <t>= K.O.</t>
    </r>
  </si>
  <si>
    <r>
      <t xml:space="preserve">Der Schulungsnachweis enthält Unterschrift und Datum (Monat und Jahr). Berücksichtigt wird der Kalendermonat der durchgeführten Schulung. Kontroll- oder Dokumentationssysteme, die bereits auf dem Betrieb vorhanden sind und belegen, dass die TSL-Anforderungen erfüllt werden, können genutzt werden.
</t>
    </r>
    <r>
      <rPr>
        <b/>
        <sz val="10"/>
        <color theme="1"/>
        <rFont val="Arial"/>
        <family val="2"/>
      </rPr>
      <t>Erstaudit = n. a.</t>
    </r>
  </si>
  <si>
    <t>Prüfung der Warenein- und ausgangsdokumentationen: Lieferscheine, PLU-Statistik, Etiketten, Rechnungen. 
Warenbegleitdokumente sind mind. 12 Monate (bzw. nach Ablauf MHD) aufzubewahren.</t>
  </si>
  <si>
    <t>4. Externer Lagerort (kein externer Lagerort = n. a.)</t>
  </si>
  <si>
    <t>Dokumentationen zur Warenstromtrennung und Rückverfolgbarkeit zu externen Lagerorten enthalten alle notwendigen Angaben.*</t>
  </si>
  <si>
    <t>• Name des TSL liefernden Produktionsstandortes 
• Datum und Uhrzeit der Anlieferung 
• Produktname/Artikelnummer
• Kennzeichnung des TSL-Produktes inklusive Stufenhinweis
• Chargennummer
• Menge/Gewicht 
• Name des Eigentümers der TSL-Ware</t>
  </si>
  <si>
    <r>
      <t xml:space="preserve">Das Verhältnis der angelieferten TSL-Ware, der eingelagerten TSL-Ware und der ausgelieferten TSL-Ware ist über den Zeitraum der eingelagerten TSL-Ware rechnerisch plausibel.
Stichprobenartige Berechnung des Warenstroms für den jeweiligen Zeitraum der Einlagerung eines bestimmten Artikels.
</t>
    </r>
    <r>
      <rPr>
        <b/>
        <sz val="10"/>
        <color theme="1"/>
        <rFont val="Arial"/>
        <family val="2"/>
      </rPr>
      <t>Erstaudit = Prüfung anhand des bestehenden Artikels</t>
    </r>
  </si>
  <si>
    <t>5. Anforderungen an den Transport (der Transport von TSL-Tieren wird nicht vom Schlachtunternehmen organisiert = n. a.)</t>
  </si>
  <si>
    <t>6. Anlieferung von Tieren im Schlachtunternehmen</t>
  </si>
  <si>
    <t>Es wird der Zustand der Tiere kontrolliert, die im Fahrzeug aufs Abladen warten.</t>
  </si>
  <si>
    <r>
      <t xml:space="preserve">Das Fallen der Tiere auf das Förderband wird durch die geeignete Ausstattung der Kippvorrichtung vermieden.
</t>
    </r>
    <r>
      <rPr>
        <b/>
        <sz val="10"/>
        <color theme="1"/>
        <rFont val="Arial"/>
        <family val="2"/>
      </rPr>
      <t>Kein Kippvorgang = n. a.</t>
    </r>
  </si>
  <si>
    <r>
      <t xml:space="preserve">Bei Störungen (z. B. Brandfall, Defekt in die Betäubungsanlage), die die Versorgung u./o. die Sicherheit der Tiere beeinträchtigen können, sind Maßnahmen definiert. </t>
    </r>
    <r>
      <rPr>
        <sz val="10"/>
        <rFont val="Arial"/>
        <family val="2"/>
      </rPr>
      <t>Mind.</t>
    </r>
    <r>
      <rPr>
        <sz val="10"/>
        <color theme="1"/>
        <rFont val="Arial"/>
        <family val="2"/>
      </rPr>
      <t xml:space="preserve"> folgende Punkte werden berücksichtig:
• Anderweitige Möglichkeiten zur Schlachtung der Tiere
• Vorkehrungen für Tiere, die sich außerhalb des Wartebereiches befinden
• Die Versorgung der Tiere
• Koordination der Transportlogistik, sodass beim Entladen keine erhöhte Wartezeit entsteht</t>
    </r>
  </si>
  <si>
    <r>
      <t xml:space="preserve">Sofern die KAT-3 Ware für die Herstellung von Heimtiernahrung nach TSL-Vorgabe gesammelt, gelagert und verkauft wird, ist die TSL-Kennzeichnung der KAT-3 Ware eindeutig (bspw. TSL-E/TSL-P).
</t>
    </r>
    <r>
      <rPr>
        <b/>
        <sz val="10"/>
        <color theme="1"/>
        <rFont val="Arial"/>
        <family val="2"/>
      </rPr>
      <t>Keine Sammlung TSL-KAT-3 Ware = n. a.</t>
    </r>
  </si>
  <si>
    <t>Betäubungsanlagen und -geräte (auch Ersatzanlagen und -geräte) werden regelmäßig nach Herstellerangaben gewartet, mind. aber alle 12 Monate.</t>
  </si>
  <si>
    <t>Geeignete Geräte zum Nachbetäuben stehen einsatz- und griffbereit zur Verfügung.</t>
  </si>
  <si>
    <t xml:space="preserve">Die tagesaktuelle Dokumentation über die Kontrolle wird vorgelegt.
Kontrolle bei mind. 2 % der Tiere (auf die stündliche Schlachtleistung bezogen). 
Aktuelle stündliche Schlachtleistung:_________
Anzahl an kontrollierten Tieren:_____________
Werden dabei mind. 2 % der Tiere der stündliche Schlachtleistung kontrolliert?
Die Kontrolle erfolgt an verschieden Stellen bis zum Eintritt der Tiere in den weiteren Verarbeitungsprozesse (bspw. Absetzen des Kopfes, Brühung). </t>
  </si>
  <si>
    <r>
      <t xml:space="preserve">Gesamten am Tag geschlachteten Tiere:______
Anzahl an festgestellte Fehlbetäubungen: ______
Sind Fehlbetäubung bei ≥ 1 % der gesamten am Tag geschlachteten Tiere festgestellt worden?
Es werden keine Korrekturmaßnahmen bspw. Untersuchung und Behebung von Fehlern im Betäubungsvorgang, -parameter </t>
    </r>
    <r>
      <rPr>
        <sz val="10"/>
        <rFont val="Arial"/>
        <family val="2"/>
      </rPr>
      <t>u./o.</t>
    </r>
    <r>
      <rPr>
        <sz val="10"/>
        <color theme="1"/>
        <rFont val="Arial"/>
        <family val="2"/>
      </rPr>
      <t xml:space="preserve"> -anlage sowie Schulung von Mitarbeitern bei Überschreitung eingeleitet </t>
    </r>
    <r>
      <rPr>
        <b/>
        <sz val="10"/>
        <color theme="1"/>
        <rFont val="Arial"/>
        <family val="2"/>
      </rPr>
      <t>= K.O.</t>
    </r>
  </si>
  <si>
    <t xml:space="preserve">Eine gültige ANG nach § 13 Abs. 2 der TierSchlV liegt vor. 
Die in der ANG angemerkte Höchstzeit zwischen dem Verlassen der Betäubungsanlage und dem Entblutungsschnitt wird eingehalten. 
Das vor Ort gemessene stun-to-stick-Intervall 
beträgt _______ Sek.
</t>
  </si>
  <si>
    <t>Die tagesaktuelle Dokumentation über die Kontrolle wird vorgelegt.
Bei der Kontrolle des Halsschnittes und der Effektivität der Entblutung werden mind. 2 % der Tiere (auf die stündliche Schlachtleistung bezogen) kontrolliert.
Aktuelle stündliche Schlachtleistung:_________
Anzahl an kontrollierten Tieren:_____________
Werden dabei mind. 2 % der Tiere der stündliche Schlachtleistung kontrolliert?</t>
  </si>
  <si>
    <t>Gesamten am Tag geschlachteten Tiere:______
Anzahl an unzureichend Ausblutung: _________
Liegt die Anzahl an unzureichend Ausblutung ≥ 0,5 % der gesamten am Tag geschlachteten Tiere?
Korrekturmaßnahmen sind bspw. Untersuchung und Behebung von Fehlern im Betäubungsprogramm, den Betäubungsparametern, der Betäubungsanlage  u./o. der Entblutungsanlage sowie Nachschulungen von Mitarbeitern.</t>
  </si>
  <si>
    <r>
      <t>Bei der physischen Prüfung wird bestätigt, dass folgende TBK an geeigneter Stelle erfasst werden:
• Die Anzahl der gelieferten TSL-Tiere
• Tierkategorie (Masthühner, Legehennen, Hähne)
• Beladedichte 
• Transporttote
• Notgetötete Tiere
• Nicht schlachtfähige Tiere
• Frakturen/Luxationen der Flügel/Beine
• Hämatome &gt; 3 cm
• Fersenhöckerveränderungen &gt; 6 mm
• Fußballenveränderungen
• Genussuntaugliche Tiere
• Unterhautvereiterung
Erfassung erfolgt z. B. durch Mitarbeiter des Schlachtunternehmens, die amtliche Überwachung bei der Lebendtierbeschau und ggf. bei der Fleischbeschau</t>
    </r>
    <r>
      <rPr>
        <sz val="10"/>
        <rFont val="Arial"/>
        <family val="2"/>
      </rPr>
      <t xml:space="preserve"> u./o</t>
    </r>
    <r>
      <rPr>
        <sz val="10"/>
        <color theme="1"/>
        <rFont val="Arial"/>
        <family val="2"/>
      </rPr>
      <t>. durch ein geeignetes Kamera-Erfassungssystem.</t>
    </r>
  </si>
  <si>
    <t>n. a.</t>
  </si>
  <si>
    <t>Dokumentenaudit:</t>
  </si>
  <si>
    <t>Name Auskunftsperson</t>
  </si>
  <si>
    <r>
      <t xml:space="preserve">Die </t>
    </r>
    <r>
      <rPr>
        <b/>
        <sz val="10"/>
        <color theme="1"/>
        <rFont val="Arial"/>
        <family val="2"/>
      </rPr>
      <t>→ Betriebsbeschreibungsbogen Schlachtung</t>
    </r>
    <r>
      <rPr>
        <sz val="10"/>
        <color theme="1"/>
        <rFont val="Arial"/>
        <family val="2"/>
      </rPr>
      <t xml:space="preserve"> wird vorgelegt.
Abgleich des Betriebsbeschreibungsbogens, ggf. Korrektur bei betrieblichen Veränderungen.</t>
    </r>
  </si>
  <si>
    <r>
      <t xml:space="preserve">Prüfung der Wareneingangsdokumentation. </t>
    </r>
    <r>
      <rPr>
        <b/>
        <sz val="10"/>
        <rFont val="Arial"/>
        <family val="2"/>
      </rPr>
      <t>K.O.</t>
    </r>
    <r>
      <rPr>
        <sz val="10"/>
        <rFont val="Arial"/>
        <family val="2"/>
      </rPr>
      <t xml:space="preserve">
</t>
    </r>
    <r>
      <rPr>
        <b/>
        <sz val="10"/>
        <rFont val="Arial"/>
        <family val="2"/>
      </rPr>
      <t>Prüfung der Premiumstufe = n. a.
Keine Zerlegung = n. a.</t>
    </r>
  </si>
  <si>
    <r>
      <t xml:space="preserve">Prüfung der Wareneingangsdokumentation. </t>
    </r>
    <r>
      <rPr>
        <b/>
        <sz val="10"/>
        <rFont val="Arial"/>
        <family val="2"/>
      </rPr>
      <t>K.O.</t>
    </r>
    <r>
      <rPr>
        <sz val="10"/>
        <rFont val="Arial"/>
        <family val="2"/>
      </rPr>
      <t xml:space="preserve">
</t>
    </r>
    <r>
      <rPr>
        <b/>
        <sz val="10"/>
        <rFont val="Arial"/>
        <family val="2"/>
      </rPr>
      <t>Prüfung der Einstiegsstufe = n. a.
Keine Zerlegung = n.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</si>
</sst>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8"/>
      <name val="Arial"/>
      <family val="2"/>
    </font>
    <font>
      <vertAlign val="subscript"/>
      <sz val="10"/>
      <color theme="1"/>
      <name val="Arial"/>
      <family val="2"/>
    </font>
    <font>
      <b/>
      <vertAlign val="subscript"/>
      <sz val="10"/>
      <color theme="1"/>
      <name val="Arial"/>
      <family val="2"/>
    </font>
    <font>
      <b/>
      <sz val="10"/>
      <color rgb="FF00B050"/>
      <name val="Arial"/>
      <family val="2"/>
    </font>
    <font>
      <b/>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7" fillId="4" borderId="12" applyNumberFormat="0" applyAlignment="0" applyProtection="0"/>
  </cellStyleXfs>
  <cellXfs count="224">
    <xf numFmtId="0" fontId="0" fillId="0" borderId="0" xfId="0"/>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10" fillId="0" borderId="0" xfId="0" applyFont="1" applyAlignment="1" applyProtection="1">
      <alignment wrapText="1"/>
    </xf>
    <xf numFmtId="0" fontId="8" fillId="0" borderId="0" xfId="0" applyFont="1" applyFill="1" applyBorder="1" applyAlignment="1" applyProtection="1">
      <alignment vertical="center" wrapText="1"/>
      <protection locked="0"/>
    </xf>
    <xf numFmtId="0" fontId="8" fillId="0" borderId="6" xfId="0"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6" fillId="0" borderId="0" xfId="0" applyFont="1" applyFill="1" applyProtection="1"/>
    <xf numFmtId="0" fontId="20" fillId="0" borderId="0" xfId="0" applyFont="1" applyFill="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8" fillId="0" borderId="13" xfId="1" applyFont="1" applyFill="1" applyBorder="1" applyAlignment="1" applyProtection="1">
      <alignment horizontal="left" vertical="center" wrapText="1"/>
      <protection locked="0"/>
    </xf>
    <xf numFmtId="0" fontId="18" fillId="0" borderId="14" xfId="1" applyFont="1" applyFill="1" applyBorder="1" applyAlignment="1" applyProtection="1">
      <alignment horizontal="left" vertical="center" wrapText="1"/>
      <protection locked="0"/>
    </xf>
    <xf numFmtId="14" fontId="20" fillId="0" borderId="0" xfId="0" applyNumberFormat="1" applyFont="1" applyAlignment="1" applyProtection="1">
      <alignment horizontal="left" vertical="center" wrapText="1"/>
      <protection locked="0"/>
    </xf>
    <xf numFmtId="0" fontId="8" fillId="6" borderId="2" xfId="0" applyFont="1" applyFill="1" applyBorder="1" applyAlignment="1" applyProtection="1">
      <alignment vertical="center" wrapText="1"/>
      <protection locked="0"/>
    </xf>
    <xf numFmtId="0" fontId="8" fillId="0" borderId="2" xfId="0" applyFont="1" applyBorder="1" applyAlignment="1" applyProtection="1">
      <alignment horizontal="center" vertical="center" wrapText="1"/>
      <protection locked="0"/>
    </xf>
    <xf numFmtId="0" fontId="20" fillId="0" borderId="2" xfId="0" applyFont="1" applyBorder="1" applyAlignment="1" applyProtection="1">
      <alignment horizontal="left" vertical="center" wrapText="1"/>
      <protection locked="0"/>
    </xf>
    <xf numFmtId="0" fontId="20" fillId="0" borderId="2" xfId="0" applyFont="1" applyFill="1" applyBorder="1" applyAlignment="1" applyProtection="1">
      <alignment horizontal="left" vertical="center" wrapText="1"/>
      <protection locked="0"/>
    </xf>
    <xf numFmtId="0" fontId="8" fillId="0" borderId="2" xfId="0" applyFont="1" applyBorder="1" applyAlignment="1" applyProtection="1">
      <alignment horizontal="center" vertical="center"/>
      <protection locked="0"/>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Border="1" applyProtection="1"/>
    <xf numFmtId="0" fontId="8" fillId="0" borderId="0" xfId="0" applyFont="1" applyBorder="1" applyAlignment="1" applyProtection="1">
      <alignment horizontal="left" vertical="center"/>
    </xf>
    <xf numFmtId="0" fontId="6" fillId="0" borderId="17" xfId="0" applyFont="1" applyBorder="1" applyAlignment="1" applyProtection="1">
      <alignment horizontal="left" vertical="center"/>
    </xf>
    <xf numFmtId="0" fontId="8"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20" fillId="0" borderId="0" xfId="0" applyFont="1" applyAlignment="1" applyProtection="1">
      <alignment horizontal="left" vertical="center" wrapText="1"/>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20" fillId="0" borderId="0" xfId="0" applyFont="1" applyAlignment="1" applyProtection="1">
      <alignment horizontal="left" wrapText="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49" fontId="8" fillId="0" borderId="0" xfId="0" applyNumberFormat="1" applyFont="1" applyFill="1" applyBorder="1" applyAlignment="1" applyProtection="1">
      <alignment horizontal="left" vertical="center" wrapText="1"/>
    </xf>
    <xf numFmtId="0" fontId="20" fillId="6" borderId="0" xfId="0" applyFont="1" applyFill="1" applyBorder="1" applyAlignment="1" applyProtection="1">
      <alignment horizontal="left" vertical="center" wrapText="1"/>
    </xf>
    <xf numFmtId="0" fontId="8" fillId="6" borderId="0" xfId="0" applyFont="1" applyFill="1" applyBorder="1" applyAlignment="1" applyProtection="1">
      <alignmen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9" fillId="0" borderId="0" xfId="0" applyFont="1" applyFill="1" applyBorder="1" applyAlignment="1" applyProtection="1">
      <alignment vertical="center" wrapText="1"/>
    </xf>
    <xf numFmtId="0" fontId="8" fillId="0" borderId="2" xfId="0" applyNumberFormat="1" applyFont="1" applyFill="1" applyBorder="1" applyAlignment="1" applyProtection="1">
      <alignment horizontal="left" vertical="center"/>
    </xf>
    <xf numFmtId="165" fontId="8"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2" xfId="0" applyFont="1" applyFill="1" applyBorder="1" applyAlignment="1" applyProtection="1">
      <alignment vertical="center" wrapText="1"/>
    </xf>
    <xf numFmtId="0" fontId="8" fillId="0" borderId="0" xfId="0" applyNumberFormat="1" applyFont="1" applyFill="1" applyBorder="1" applyAlignment="1" applyProtection="1">
      <alignment horizontal="left" vertical="center"/>
    </xf>
    <xf numFmtId="165"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8" fillId="6" borderId="0" xfId="0" applyFont="1" applyFill="1" applyBorder="1" applyAlignment="1" applyProtection="1">
      <alignment horizontal="left" vertical="center" wrapText="1"/>
    </xf>
    <xf numFmtId="165" fontId="8" fillId="0" borderId="2" xfId="0" applyNumberFormat="1" applyFont="1" applyBorder="1" applyAlignment="1" applyProtection="1">
      <alignment horizontal="center" vertical="center"/>
    </xf>
    <xf numFmtId="0" fontId="8" fillId="0" borderId="2" xfId="0" applyNumberFormat="1"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2" xfId="0" applyNumberFormat="1" applyFont="1" applyBorder="1" applyAlignment="1" applyProtection="1">
      <alignment horizontal="left" vertical="center"/>
    </xf>
    <xf numFmtId="1" fontId="8" fillId="0" borderId="0" xfId="0" applyNumberFormat="1" applyFont="1" applyFill="1" applyBorder="1" applyAlignment="1" applyProtection="1">
      <alignment horizontal="left" vertical="center"/>
    </xf>
    <xf numFmtId="1" fontId="15" fillId="0" borderId="0" xfId="0" applyNumberFormat="1" applyFont="1" applyBorder="1" applyAlignment="1" applyProtection="1">
      <alignment horizontal="left" vertical="center"/>
    </xf>
    <xf numFmtId="1" fontId="15" fillId="0" borderId="0" xfId="0" applyNumberFormat="1" applyFont="1" applyFill="1" applyBorder="1" applyAlignment="1" applyProtection="1">
      <alignment horizontal="left" vertical="center"/>
    </xf>
    <xf numFmtId="1" fontId="8" fillId="0" borderId="2" xfId="0" applyNumberFormat="1" applyFont="1" applyBorder="1" applyAlignment="1" applyProtection="1">
      <alignment horizontal="left" vertical="center"/>
    </xf>
    <xf numFmtId="165" fontId="15" fillId="0" borderId="0" xfId="0" applyNumberFormat="1" applyFont="1" applyBorder="1" applyAlignment="1" applyProtection="1">
      <alignment horizontal="center" vertical="center"/>
    </xf>
    <xf numFmtId="1" fontId="15" fillId="0" borderId="2" xfId="0" applyNumberFormat="1" applyFont="1" applyBorder="1" applyAlignment="1" applyProtection="1">
      <alignment horizontal="left" vertical="center"/>
    </xf>
    <xf numFmtId="165" fontId="15" fillId="0" borderId="2" xfId="0" applyNumberFormat="1" applyFont="1" applyBorder="1" applyAlignment="1" applyProtection="1">
      <alignment horizontal="center" vertical="center"/>
    </xf>
    <xf numFmtId="0" fontId="20" fillId="6" borderId="0" xfId="0" applyFont="1" applyFill="1" applyBorder="1" applyAlignment="1" applyProtection="1">
      <alignment vertical="center" wrapText="1"/>
    </xf>
    <xf numFmtId="0" fontId="8" fillId="6" borderId="2" xfId="0" applyFont="1" applyFill="1" applyBorder="1" applyAlignment="1" applyProtection="1">
      <alignment horizontal="left" vertical="center" wrapText="1"/>
    </xf>
    <xf numFmtId="0" fontId="8" fillId="6" borderId="2" xfId="0" applyFont="1" applyFill="1" applyBorder="1" applyAlignment="1" applyProtection="1">
      <alignment vertical="center" wrapText="1"/>
    </xf>
    <xf numFmtId="0" fontId="8" fillId="0" borderId="2" xfId="0" applyFont="1" applyBorder="1" applyAlignment="1" applyProtection="1">
      <alignment horizontal="center" vertical="center" wrapText="1"/>
    </xf>
    <xf numFmtId="165" fontId="15" fillId="0" borderId="0" xfId="0" applyNumberFormat="1" applyFont="1" applyFill="1" applyBorder="1" applyAlignment="1" applyProtection="1">
      <alignment horizontal="center" vertical="center"/>
    </xf>
    <xf numFmtId="1" fontId="15" fillId="0" borderId="2" xfId="0" applyNumberFormat="1" applyFont="1" applyFill="1" applyBorder="1" applyAlignment="1" applyProtection="1">
      <alignment horizontal="left" vertical="center"/>
    </xf>
    <xf numFmtId="165" fontId="15" fillId="0" borderId="2" xfId="0" applyNumberFormat="1" applyFont="1" applyFill="1" applyBorder="1" applyAlignment="1" applyProtection="1">
      <alignment horizontal="center" vertical="center"/>
    </xf>
    <xf numFmtId="49" fontId="8" fillId="0" borderId="0" xfId="0" applyNumberFormat="1" applyFont="1" applyBorder="1" applyAlignment="1" applyProtection="1">
      <alignment vertical="center" wrapText="1"/>
    </xf>
    <xf numFmtId="1" fontId="8" fillId="0" borderId="2" xfId="0" applyNumberFormat="1" applyFont="1" applyFill="1" applyBorder="1" applyAlignment="1" applyProtection="1">
      <alignment horizontal="left" vertical="center"/>
    </xf>
    <xf numFmtId="1" fontId="8" fillId="0" borderId="4" xfId="0" applyNumberFormat="1" applyFont="1" applyBorder="1" applyAlignment="1" applyProtection="1">
      <alignment horizontal="left" vertical="center"/>
    </xf>
    <xf numFmtId="165" fontId="8" fillId="0" borderId="6" xfId="0" applyNumberFormat="1" applyFont="1" applyBorder="1" applyAlignment="1" applyProtection="1">
      <alignment horizontal="center" vertical="center"/>
    </xf>
    <xf numFmtId="49" fontId="8" fillId="0" borderId="6" xfId="0" applyNumberFormat="1"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8" fillId="0" borderId="6" xfId="0" applyFont="1" applyFill="1" applyBorder="1" applyAlignment="1" applyProtection="1">
      <alignment vertical="center" wrapText="1"/>
    </xf>
    <xf numFmtId="0" fontId="8" fillId="0" borderId="1" xfId="0" applyFont="1" applyBorder="1" applyAlignment="1" applyProtection="1">
      <alignment horizontal="left" vertical="center" wrapText="1"/>
    </xf>
    <xf numFmtId="0" fontId="20" fillId="0" borderId="7"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6" fillId="0" borderId="3" xfId="0" applyFont="1" applyBorder="1" applyAlignment="1" applyProtection="1">
      <alignment horizontal="left"/>
    </xf>
    <xf numFmtId="49" fontId="20" fillId="0" borderId="1" xfId="0" applyNumberFormat="1" applyFont="1" applyBorder="1" applyAlignment="1" applyProtection="1">
      <alignment horizontal="left" vertical="center" wrapText="1"/>
      <protection locked="0"/>
    </xf>
    <xf numFmtId="14" fontId="20" fillId="0" borderId="1" xfId="0" applyNumberFormat="1" applyFont="1" applyBorder="1" applyAlignment="1" applyProtection="1">
      <alignment horizontal="left" vertical="center"/>
      <protection locked="0"/>
    </xf>
    <xf numFmtId="49" fontId="20" fillId="0" borderId="1" xfId="0" applyNumberFormat="1" applyFont="1" applyBorder="1" applyAlignment="1" applyProtection="1">
      <alignment horizontal="left" vertical="center"/>
      <protection locked="0"/>
    </xf>
    <xf numFmtId="49" fontId="20" fillId="0" borderId="4" xfId="0" applyNumberFormat="1" applyFont="1" applyBorder="1" applyAlignment="1" applyProtection="1">
      <alignment horizontal="left" vertical="center" wrapText="1"/>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Fill="1" applyBorder="1" applyAlignment="1" applyProtection="1">
      <alignment horizontal="right" vertical="center"/>
    </xf>
    <xf numFmtId="0" fontId="6" fillId="0" borderId="3" xfId="0" applyFont="1" applyBorder="1" applyAlignment="1" applyProtection="1">
      <alignment horizontal="center"/>
    </xf>
    <xf numFmtId="0" fontId="6" fillId="0" borderId="3" xfId="0" applyFont="1" applyFill="1" applyBorder="1" applyAlignment="1" applyProtection="1">
      <alignment horizontal="center"/>
    </xf>
    <xf numFmtId="0" fontId="9" fillId="0" borderId="0" xfId="0" applyFont="1" applyAlignment="1" applyProtection="1">
      <alignment horizontal="left" vertical="center" wrapText="1"/>
    </xf>
    <xf numFmtId="0" fontId="6" fillId="0" borderId="2" xfId="0" applyFont="1" applyBorder="1" applyAlignment="1" applyProtection="1">
      <alignment horizontal="center"/>
      <protection locked="0"/>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8" fillId="0" borderId="7" xfId="0" applyFont="1" applyBorder="1" applyAlignment="1" applyProtection="1">
      <alignment horizontal="left" vertical="center"/>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20" fillId="0" borderId="4"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6" fillId="0" borderId="3" xfId="0" applyFont="1" applyBorder="1" applyAlignment="1" applyProtection="1">
      <alignment horizontal="right" vertical="center"/>
    </xf>
    <xf numFmtId="0" fontId="6" fillId="0" borderId="2" xfId="0" applyFont="1" applyBorder="1" applyAlignment="1" applyProtection="1">
      <alignment horizontal="center"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9" fillId="2" borderId="17"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18" xfId="0" applyFont="1" applyFill="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9"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49" fontId="8" fillId="0" borderId="9" xfId="0" applyNumberFormat="1" applyFont="1" applyFill="1" applyBorder="1" applyAlignment="1" applyProtection="1">
      <alignment horizontal="center" vertical="center" wrapText="1"/>
      <protection locked="0"/>
    </xf>
    <xf numFmtId="49" fontId="8" fillId="0" borderId="7"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350">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rgb="FFFFC0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rgb="FFFFC000"/>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49"/>
      <tableStyleElement type="headerRow" dxfId="348"/>
      <tableStyleElement type="totalRow" dxfId="347"/>
      <tableStyleElement type="firstColumn" dxfId="346"/>
      <tableStyleElement type="lastColumn" dxfId="345"/>
      <tableStyleElement type="firstRowStripe" dxfId="344"/>
      <tableStyleElement type="secondRowStripe" dxfId="343"/>
      <tableStyleElement type="firstColumnStripe" dxfId="342"/>
      <tableStyleElement type="secondColumnStripe" dxfId="341"/>
    </tableStyle>
    <tableStyle name="TSL_1" pivot="0" count="9">
      <tableStyleElement type="wholeTable" dxfId="340"/>
      <tableStyleElement type="headerRow" dxfId="339"/>
      <tableStyleElement type="totalRow" dxfId="338"/>
      <tableStyleElement type="firstColumn" dxfId="337"/>
      <tableStyleElement type="lastColumn" dxfId="336"/>
      <tableStyleElement type="firstRowStripe" dxfId="335"/>
      <tableStyleElement type="secondRowStripe" dxfId="334"/>
      <tableStyleElement type="firstColumnStripe" dxfId="333"/>
      <tableStyleElement type="secondColumnStripe" dxfId="332"/>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20RL-ARBEIT/00%20Orga/Vorlagen/Formatvorlage_Checkliste_Neutral_2020_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aben zum Audit"/>
      <sheetName val="Maßnahmenplan"/>
      <sheetName val="Checkliste"/>
      <sheetName val="Einstellungen"/>
    </sheetNames>
    <sheetDataSet>
      <sheetData sheetId="0"/>
      <sheetData sheetId="1"/>
      <sheetData sheetId="2"/>
      <sheetData sheetId="3"/>
    </sheetDataSet>
  </externalBook>
</externalLink>
</file>

<file path=xl/tables/table1.xml><?xml version="1.0" encoding="utf-8"?>
<table xmlns="http://schemas.openxmlformats.org/spreadsheetml/2006/main" id="2" name="Prüfkriterien_1" displayName="Prüfkriterien_1" ref="B9:M32" totalsRowShown="0" headerRowDxfId="299" dataDxfId="298" tableBorderDxfId="297">
  <autoFilter ref="B9:M32"/>
  <tableColumns count="12">
    <tableColumn id="1" name="Lfd. Nr" dataDxfId="296">
      <calculatedColumnFormula>CONCATENATE("1.",Prüfkriterien_1[[#This Row],[Hilfsspalte_Num]])</calculatedColumnFormula>
    </tableColumn>
    <tableColumn id="2" name="Hilfsspalte_Num" dataDxfId="295">
      <calculatedColumnFormula>ROW()-ROW(Prüfkriterien_1[[#Headers],[Hilfsspalte_Kom]])</calculatedColumnFormula>
    </tableColumn>
    <tableColumn id="12" name="Hilfsspalte_Kom" dataDxfId="294">
      <calculatedColumnFormula>(Prüfkriterien_1[Hilfsspalte_Num]+10)/10</calculatedColumnFormula>
    </tableColumn>
    <tableColumn id="3" name="Kapitel_x000a_Richtlinie" dataDxfId="293"/>
    <tableColumn id="4" name="Kriterium" dataDxfId="292"/>
    <tableColumn id="5" name="Erläuterung / _x000a_Durchführungshinweis" dataDxfId="291"/>
    <tableColumn id="6" name="Bewertung" dataDxfId="290"/>
    <tableColumn id="7" name="Spalte1" dataDxfId="289"/>
    <tableColumn id="8" name="Spalte2" dataDxfId="288"/>
    <tableColumn id="9" name="Spalte3" dataDxfId="287"/>
    <tableColumn id="10" name="Spalte4" dataDxfId="286"/>
    <tableColumn id="11" name="Beschreibung" dataDxfId="285"/>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34:M146" totalsRowShown="0" headerRowDxfId="164" dataDxfId="163" tableBorderDxfId="162">
  <autoFilter ref="B134:M146"/>
  <tableColumns count="12">
    <tableColumn id="1" name="Spalte1" dataDxfId="161">
      <calculatedColumnFormula>CONCATENATE("10.",Prüfkriterien_10[[#This Row],[Spalte2]])</calculatedColumnFormula>
    </tableColumn>
    <tableColumn id="2" name="Spalte2" dataDxfId="160">
      <calculatedColumnFormula>ROW()-ROW(Prüfkriterien_10[[#Headers],[Spalte3]])</calculatedColumnFormula>
    </tableColumn>
    <tableColumn id="3" name="Spalte3" dataDxfId="159">
      <calculatedColumnFormula>(Prüfkriterien_10[Spalte2]+100)/10</calculatedColumnFormula>
    </tableColumn>
    <tableColumn id="4" name="Spalte4" dataDxfId="158"/>
    <tableColumn id="5" name="Spalte5" dataDxfId="157"/>
    <tableColumn id="6" name="Spalte6" dataDxfId="156"/>
    <tableColumn id="7" name="Spalte7" dataDxfId="155"/>
    <tableColumn id="8" name="Spalte8" dataDxfId="154"/>
    <tableColumn id="9" name="Spalte9" dataDxfId="153"/>
    <tableColumn id="10" name="Spalte10" dataDxfId="152"/>
    <tableColumn id="11" name="Spalte11" dataDxfId="151"/>
    <tableColumn id="12" name="Spalte12" dataDxfId="150"/>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48:M152" totalsRowShown="0" headerRowDxfId="149" dataDxfId="148" tableBorderDxfId="147">
  <autoFilter ref="B148:M152"/>
  <tableColumns count="12">
    <tableColumn id="1" name="Spalte1" dataDxfId="146">
      <calculatedColumnFormula>CONCATENATE("11.",Prüfkriterien_11[[#This Row],[Spalte2]])</calculatedColumnFormula>
    </tableColumn>
    <tableColumn id="2" name="Spalte2" dataDxfId="145">
      <calculatedColumnFormula>ROW()-ROW(Prüfkriterien_11[[#Headers],[Spalte3]])</calculatedColumnFormula>
    </tableColumn>
    <tableColumn id="3" name="Spalte3" dataDxfId="144">
      <calculatedColumnFormula>(Prüfkriterien_11[Spalte2]+110)/10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154:M159" totalsRowShown="0" headerRowDxfId="134" dataDxfId="133" tableBorderDxfId="132">
  <autoFilter ref="B154:M159"/>
  <tableColumns count="12">
    <tableColumn id="1" name="Spalte1" dataDxfId="131">
      <calculatedColumnFormula>CONCATENATE("12.",Prüfkriterien_1113[[#This Row],[Spalte2]])</calculatedColumnFormula>
    </tableColumn>
    <tableColumn id="2" name="Spalte2" dataDxfId="130">
      <calculatedColumnFormula>ROW()-ROW(Prüfkriterien_1113[[#Headers],[Spalte3]])</calculatedColumnFormula>
    </tableColumn>
    <tableColumn id="3" name="Spalte3" dataDxfId="129">
      <calculatedColumnFormula>(Prüfkriterien_1113[Spalte2]+120)/10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13.xml><?xml version="1.0" encoding="utf-8"?>
<table xmlns="http://schemas.openxmlformats.org/spreadsheetml/2006/main" id="13" name="Prüfkriterien_1114" displayName="Prüfkriterien_1114" ref="B161:M166" totalsRowShown="0" headerRowDxfId="119" dataDxfId="118" tableBorderDxfId="117">
  <autoFilter ref="B161:M166"/>
  <tableColumns count="12">
    <tableColumn id="1" name="Spalte1" dataDxfId="116">
      <calculatedColumnFormula>CONCATENATE("13.",Prüfkriterien_1114[[#This Row],[Spalte2]])</calculatedColumnFormula>
    </tableColumn>
    <tableColumn id="2" name="Spalte2" dataDxfId="115">
      <calculatedColumnFormula>ROW()-ROW(Prüfkriterien_1114[[#Headers],[Spalte3]])</calculatedColumnFormula>
    </tableColumn>
    <tableColumn id="3" name="Spalte3" dataDxfId="114">
      <calculatedColumnFormula>(Prüfkriterien_1114[Spalte2]+130)/10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14.xml><?xml version="1.0" encoding="utf-8"?>
<table xmlns="http://schemas.openxmlformats.org/spreadsheetml/2006/main" id="14" name="Prüfkriterien_1115" displayName="Prüfkriterien_1115" ref="B168:M173" totalsRowShown="0" headerRowDxfId="104" dataDxfId="103" tableBorderDxfId="102">
  <autoFilter ref="B168:M173"/>
  <tableColumns count="12">
    <tableColumn id="1" name="Spalte1" dataDxfId="101">
      <calculatedColumnFormula>CONCATENATE("14.",Prüfkriterien_1115[[#This Row],[Spalte2]])</calculatedColumnFormula>
    </tableColumn>
    <tableColumn id="2" name="Spalte2" dataDxfId="100">
      <calculatedColumnFormula>ROW()-ROW(Prüfkriterien_1115[[#Headers],[Spalte3]])</calculatedColumnFormula>
    </tableColumn>
    <tableColumn id="3" name="Spalte3" dataDxfId="99">
      <calculatedColumnFormula>(Prüfkriterien_1115[Spalte2]+140)/10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15.xml><?xml version="1.0" encoding="utf-8"?>
<table xmlns="http://schemas.openxmlformats.org/spreadsheetml/2006/main" id="15" name="Prüfkriterien_1116" displayName="Prüfkriterien_1116" ref="B175:M180" totalsRowShown="0" headerRowDxfId="89" dataDxfId="88" tableBorderDxfId="87">
  <autoFilter ref="B175:M180"/>
  <tableColumns count="12">
    <tableColumn id="1" name="Spalte1" dataDxfId="86">
      <calculatedColumnFormula>CONCATENATE("15.",Prüfkriterien_1116[[#This Row],[Spalte2]])</calculatedColumnFormula>
    </tableColumn>
    <tableColumn id="2" name="Spalte2" dataDxfId="85">
      <calculatedColumnFormula>ROW()-ROW(Prüfkriterien_1116[[#Headers],[Spalte3]])</calculatedColumnFormula>
    </tableColumn>
    <tableColumn id="3" name="Spalte3" dataDxfId="84">
      <calculatedColumnFormula>(Prüfkriterien_1116[Spalte2]+150)/10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16.xml><?xml version="1.0" encoding="utf-8"?>
<table xmlns="http://schemas.openxmlformats.org/spreadsheetml/2006/main" id="16" name="Prüfkriterien_1117" displayName="Prüfkriterien_1117" ref="B182:M187" totalsRowShown="0" headerRowDxfId="74" dataDxfId="73" tableBorderDxfId="72">
  <autoFilter ref="B182:M187"/>
  <tableColumns count="12">
    <tableColumn id="1" name="Spalte1" dataDxfId="71">
      <calculatedColumnFormula>CONCATENATE("16.",Prüfkriterien_1117[[#This Row],[Spalte2]])</calculatedColumnFormula>
    </tableColumn>
    <tableColumn id="2" name="Spalte2" dataDxfId="70">
      <calculatedColumnFormula>ROW()-ROW(Prüfkriterien_1117[[#Headers],[Spalte3]])</calculatedColumnFormula>
    </tableColumn>
    <tableColumn id="3" name="Spalte3" dataDxfId="69">
      <calculatedColumnFormula>(Prüfkriterien_1117[Spalte2]+160)/10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17.xml><?xml version="1.0" encoding="utf-8"?>
<table xmlns="http://schemas.openxmlformats.org/spreadsheetml/2006/main" id="17" name="Prüfkriterien_1118" displayName="Prüfkriterien_1118" ref="B189:M194" totalsRowShown="0" headerRowDxfId="59" dataDxfId="58" tableBorderDxfId="57">
  <autoFilter ref="B189:M194"/>
  <tableColumns count="12">
    <tableColumn id="1" name="Spalte1" dataDxfId="56">
      <calculatedColumnFormula>CONCATENATE("17.",Prüfkriterien_1118[[#This Row],[Spalte2]])</calculatedColumnFormula>
    </tableColumn>
    <tableColumn id="2" name="Spalte2" dataDxfId="55">
      <calculatedColumnFormula>ROW()-ROW(Prüfkriterien_1118[[#Headers],[Spalte3]])</calculatedColumnFormula>
    </tableColumn>
    <tableColumn id="3" name="Spalte3" dataDxfId="54">
      <calculatedColumnFormula>(Prüfkriterien_1118[Spalte2]+170)/10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18.xml><?xml version="1.0" encoding="utf-8"?>
<table xmlns="http://schemas.openxmlformats.org/spreadsheetml/2006/main" id="18" name="Prüfkriterien_1119" displayName="Prüfkriterien_1119" ref="B196:M201" totalsRowShown="0" headerRowDxfId="44" dataDxfId="43" tableBorderDxfId="42">
  <autoFilter ref="B196:M201"/>
  <tableColumns count="12">
    <tableColumn id="1" name="Spalte1" dataDxfId="41">
      <calculatedColumnFormula>CONCATENATE("18.",Prüfkriterien_1119[[#This Row],[Spalte2]])</calculatedColumnFormula>
    </tableColumn>
    <tableColumn id="2" name="Spalte2" dataDxfId="40">
      <calculatedColumnFormula>ROW()-ROW(Prüfkriterien_1119[[#Headers],[Spalte3]])</calculatedColumnFormula>
    </tableColumn>
    <tableColumn id="3" name="Spalte3" dataDxfId="39">
      <calculatedColumnFormula>(Prüfkriterien_1119[Spalte2]+180)/10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ables/table19.xml><?xml version="1.0" encoding="utf-8"?>
<table xmlns="http://schemas.openxmlformats.org/spreadsheetml/2006/main" id="19" name="Prüfkriterien_1120" displayName="Prüfkriterien_1120" ref="B203:M208" totalsRowShown="0" headerRowDxfId="29" dataDxfId="28" tableBorderDxfId="27">
  <autoFilter ref="B203:M208"/>
  <tableColumns count="12">
    <tableColumn id="1" name="Spalte1" dataDxfId="26">
      <calculatedColumnFormula>CONCATENATE("19.",Prüfkriterien_1120[[#This Row],[Spalte2]])</calculatedColumnFormula>
    </tableColumn>
    <tableColumn id="2" name="Spalte2" dataDxfId="25">
      <calculatedColumnFormula>ROW()-ROW(Prüfkriterien_1120[[#Headers],[Spalte3]])</calculatedColumnFormula>
    </tableColumn>
    <tableColumn id="3" name="Spalte3" dataDxfId="24">
      <calculatedColumnFormula>(Prüfkriterien_1120[Spalte2]+190)/10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4:M40" totalsRowShown="0" headerRowDxfId="284" dataDxfId="283" tableBorderDxfId="282">
  <autoFilter ref="B34:M40"/>
  <tableColumns count="12">
    <tableColumn id="1" name="Spalte1" dataDxfId="281">
      <calculatedColumnFormula>CONCATENATE("2.",Prüfkriterien_2[[#This Row],[Spalte2]])</calculatedColumnFormula>
    </tableColumn>
    <tableColumn id="2" name="Spalte2" dataDxfId="280">
      <calculatedColumnFormula>ROW()-ROW(Prüfkriterien_2[[#Headers],[Spalte3]])</calculatedColumnFormula>
    </tableColumn>
    <tableColumn id="3" name="Spalte3" dataDxfId="279">
      <calculatedColumnFormula>(Prüfkriterien_2[[#This Row],[Spalte2]]+20)/10</calculatedColumnFormula>
    </tableColumn>
    <tableColumn id="4" name="Spalte4" dataDxfId="278"/>
    <tableColumn id="5" name="Spalte5" dataDxfId="277"/>
    <tableColumn id="6" name="Spalte6" dataDxfId="276"/>
    <tableColumn id="7" name="Spalte7" dataDxfId="275"/>
    <tableColumn id="8" name="Spalte8" dataDxfId="274"/>
    <tableColumn id="9" name="Spalte9" dataDxfId="273"/>
    <tableColumn id="10" name="Spalte10" dataDxfId="272"/>
    <tableColumn id="11" name="Spalte11" dataDxfId="271"/>
    <tableColumn id="12" name="Spalte12" dataDxfId="270"/>
  </tableColumns>
  <tableStyleInfo name="TSL_1" showFirstColumn="0" showLastColumn="0" showRowStripes="1" showColumnStripes="0"/>
</table>
</file>

<file path=xl/tables/table20.xml><?xml version="1.0" encoding="utf-8"?>
<table xmlns="http://schemas.openxmlformats.org/spreadsheetml/2006/main" id="20" name="Prüfkriterien_1121" displayName="Prüfkriterien_1121" ref="B210:M215" totalsRowShown="0" headerRowDxfId="14" dataDxfId="13" tableBorderDxfId="12">
  <autoFilter ref="B210:M215"/>
  <tableColumns count="12">
    <tableColumn id="1" name="Spalte1" dataDxfId="11">
      <calculatedColumnFormula>CONCATENATE("20.",Prüfkriterien_1121[[#This Row],[Spalte2]])</calculatedColumnFormula>
    </tableColumn>
    <tableColumn id="2" name="Spalte2" dataDxfId="10">
      <calculatedColumnFormula>ROW()-ROW(Prüfkriterien_1121[[#Headers],[Spalte3]])</calculatedColumnFormula>
    </tableColumn>
    <tableColumn id="3" name="Spalte3" dataDxfId="9">
      <calculatedColumnFormula>(Prüfkriterien_1121[Spalte2]+200)/10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2:M55" totalsRowShown="0" headerRowDxfId="269" dataDxfId="268" tableBorderDxfId="267">
  <autoFilter ref="B42:M55"/>
  <tableColumns count="12">
    <tableColumn id="1" name="Spalte1" dataDxfId="266">
      <calculatedColumnFormula>CONCATENATE("3.",Prüfkriterien_3[[#This Row],[Spalte2]])</calculatedColumnFormula>
    </tableColumn>
    <tableColumn id="2" name="Spalte2" dataDxfId="265">
      <calculatedColumnFormula>ROW()-ROW(Prüfkriterien_3[[#Headers],[Spalte3]])</calculatedColumnFormula>
    </tableColumn>
    <tableColumn id="3" name="Spalte3" dataDxfId="264">
      <calculatedColumnFormula>(Prüfkriterien_3[[#This Row],[Spalte2]]+30)/10</calculatedColumnFormula>
    </tableColumn>
    <tableColumn id="4" name="Spalte4" dataDxfId="263"/>
    <tableColumn id="5" name="Spalte5" dataDxfId="262"/>
    <tableColumn id="6" name="Spalte6" dataDxfId="261"/>
    <tableColumn id="7" name="Spalte7" dataDxfId="260"/>
    <tableColumn id="8" name="Spalte8" dataDxfId="259"/>
    <tableColumn id="9" name="Spalte9" dataDxfId="258"/>
    <tableColumn id="10" name="Spalte10" dataDxfId="257"/>
    <tableColumn id="11" name="Spalte11" dataDxfId="256"/>
    <tableColumn id="12" name="Spalte12" dataDxfId="255"/>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7:M61" totalsRowShown="0" headerRowDxfId="254" dataDxfId="253" tableBorderDxfId="252">
  <autoFilter ref="B57:M61"/>
  <tableColumns count="12">
    <tableColumn id="1" name="Spalte1" dataDxfId="251">
      <calculatedColumnFormula>CONCATENATE("4.",Prüfkriterien_4[[#This Row],[Spalte2]])</calculatedColumnFormula>
    </tableColumn>
    <tableColumn id="2" name="Spalte2" dataDxfId="250">
      <calculatedColumnFormula>ROW()-ROW(Prüfkriterien_4[[#Headers],[Spalte3]])</calculatedColumnFormula>
    </tableColumn>
    <tableColumn id="3" name="Spalte3" dataDxfId="249">
      <calculatedColumnFormula>(Prüfkriterien_4[Spalte2]+40)/10</calculatedColumnFormula>
    </tableColumn>
    <tableColumn id="4" name="Spalte4" dataDxfId="248"/>
    <tableColumn id="5" name="Spalte5" dataDxfId="247"/>
    <tableColumn id="6" name="Spalte6" dataDxfId="246"/>
    <tableColumn id="7" name="Spalte7" dataDxfId="245"/>
    <tableColumn id="8" name="Spalte8" dataDxfId="244"/>
    <tableColumn id="9" name="Spalte9" dataDxfId="243"/>
    <tableColumn id="10" name="Spalte10" dataDxfId="242"/>
    <tableColumn id="11" name="Spalte11" dataDxfId="241"/>
    <tableColumn id="12" name="Spalte12" dataDxfId="24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63:M70" totalsRowShown="0" headerRowDxfId="239" dataDxfId="238" tableBorderDxfId="237">
  <autoFilter ref="B63:M70"/>
  <tableColumns count="12">
    <tableColumn id="1" name="Spalte1" dataDxfId="236">
      <calculatedColumnFormula>CONCATENATE("5.",Prüfkriterien_5[[#This Row],[Spalte2]])</calculatedColumnFormula>
    </tableColumn>
    <tableColumn id="2" name="Spalte2" dataDxfId="235">
      <calculatedColumnFormula>ROW()-ROW(Prüfkriterien_5[[#Headers],[Spalte3]])</calculatedColumnFormula>
    </tableColumn>
    <tableColumn id="3" name="Spalte3" dataDxfId="234">
      <calculatedColumnFormula>(Prüfkriterien_5[Spalte2]+50)/10</calculatedColumnFormula>
    </tableColumn>
    <tableColumn id="4" name="Spalte4" dataDxfId="233"/>
    <tableColumn id="5" name="Spalte5" dataDxfId="232"/>
    <tableColumn id="6" name="Spalte6" dataDxfId="231"/>
    <tableColumn id="7" name="Spalte7" dataDxfId="230"/>
    <tableColumn id="8" name="Spalte8" dataDxfId="229"/>
    <tableColumn id="9" name="Spalte9" dataDxfId="228"/>
    <tableColumn id="10" name="Spalte10" dataDxfId="227"/>
    <tableColumn id="11" name="Spalte11" dataDxfId="226"/>
    <tableColumn id="12" name="Spalte12" dataDxfId="225"/>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72:M78" totalsRowShown="0" headerRowDxfId="224" dataDxfId="223" tableBorderDxfId="222">
  <autoFilter ref="B72:M78"/>
  <tableColumns count="12">
    <tableColumn id="1" name="Spalte1" dataDxfId="221">
      <calculatedColumnFormula>CONCATENATE("6.",Prüfkriterien_6[[#This Row],[Spalte2]])</calculatedColumnFormula>
    </tableColumn>
    <tableColumn id="2" name="Spalte2" dataDxfId="220">
      <calculatedColumnFormula>ROW()-ROW(Prüfkriterien_6[[#Headers],[Spalte3]])</calculatedColumnFormula>
    </tableColumn>
    <tableColumn id="3" name="Spalte3" dataDxfId="219">
      <calculatedColumnFormula>(Prüfkriterien_6[Spalte2]+60)/10</calculatedColumnFormula>
    </tableColumn>
    <tableColumn id="4" name="Spalte4" dataDxfId="218"/>
    <tableColumn id="5" name="Spalte5" dataDxfId="217"/>
    <tableColumn id="6" name="Spalte6" dataDxfId="216"/>
    <tableColumn id="7" name="Spalte7" dataDxfId="215"/>
    <tableColumn id="8" name="Spalte8" dataDxfId="214"/>
    <tableColumn id="9" name="Spalte9" dataDxfId="213"/>
    <tableColumn id="10" name="Spalte10" dataDxfId="212"/>
    <tableColumn id="11" name="Spalte11" dataDxfId="211"/>
    <tableColumn id="12" name="Spalte12" dataDxfId="210"/>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80:M83" totalsRowShown="0" headerRowDxfId="209" dataDxfId="208" tableBorderDxfId="207">
  <autoFilter ref="B80:M83"/>
  <tableColumns count="12">
    <tableColumn id="1" name="Spalte1" dataDxfId="206">
      <calculatedColumnFormula>CONCATENATE("7.",Prüfkriterien_7[[#This Row],[Spalte2]])</calculatedColumnFormula>
    </tableColumn>
    <tableColumn id="2" name="Spalte2" dataDxfId="205">
      <calculatedColumnFormula>ROW()-ROW(Prüfkriterien_7[[#Headers],[Spalte3]])</calculatedColumnFormula>
    </tableColumn>
    <tableColumn id="3" name="Spalte3" dataDxfId="204">
      <calculatedColumnFormula>(Prüfkriterien_7[Spalte2]+70)/10</calculatedColumnFormula>
    </tableColumn>
    <tableColumn id="4" name="Spalte4" dataDxfId="203"/>
    <tableColumn id="5" name="Spalte5" dataDxfId="202"/>
    <tableColumn id="6" name="Spalte6" dataDxfId="201"/>
    <tableColumn id="7" name="Spalte7" dataDxfId="200"/>
    <tableColumn id="8" name="Spalte8" dataDxfId="199"/>
    <tableColumn id="9" name="Spalte9" dataDxfId="198"/>
    <tableColumn id="10" name="Spalte10" dataDxfId="197"/>
    <tableColumn id="11" name="Spalte11" dataDxfId="196"/>
    <tableColumn id="12" name="Spalte12" dataDxfId="195"/>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85:M106" totalsRowShown="0" headerRowDxfId="194" dataDxfId="193" tableBorderDxfId="192">
  <autoFilter ref="B85:M106"/>
  <tableColumns count="12">
    <tableColumn id="1" name="Spalte1" dataDxfId="191">
      <calculatedColumnFormula>CONCATENATE("8.",Prüfkriterien_8[[#This Row],[Spalte2]])</calculatedColumnFormula>
    </tableColumn>
    <tableColumn id="2" name="Spalte2" dataDxfId="190">
      <calculatedColumnFormula>ROW()-ROW(Prüfkriterien_8[[#Headers],[Spalte3]])</calculatedColumnFormula>
    </tableColumn>
    <tableColumn id="3" name="Spalte3" dataDxfId="189">
      <calculatedColumnFormula>(Prüfkriterien_8[Spalte2]+80)/10</calculatedColumnFormula>
    </tableColumn>
    <tableColumn id="4" name="Spalte4" dataDxfId="188"/>
    <tableColumn id="5" name="Spalte5" dataDxfId="187"/>
    <tableColumn id="6" name="Spalte6" dataDxfId="186"/>
    <tableColumn id="7" name="Spalte7" dataDxfId="185"/>
    <tableColumn id="8" name="Spalte8" dataDxfId="184"/>
    <tableColumn id="9" name="Spalte9" dataDxfId="183"/>
    <tableColumn id="10" name="Spalte10" dataDxfId="182"/>
    <tableColumn id="11" name="Spalte11" dataDxfId="181"/>
    <tableColumn id="12" name="Spalte12" dataDxfId="180"/>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08:M132" totalsRowShown="0" headerRowDxfId="179" dataDxfId="178" tableBorderDxfId="177">
  <autoFilter ref="B108:M132"/>
  <tableColumns count="12">
    <tableColumn id="1" name="Spalte1" dataDxfId="176">
      <calculatedColumnFormula>CONCATENATE("9.",Prüfkriterien_9[[#This Row],[Spalte2]])</calculatedColumnFormula>
    </tableColumn>
    <tableColumn id="2" name="Spalte2" dataDxfId="175">
      <calculatedColumnFormula>ROW()-ROW(Prüfkriterien_9[[#Headers],[Spalte3]])</calculatedColumnFormula>
    </tableColumn>
    <tableColumn id="3" name="Spalte3" dataDxfId="174">
      <calculatedColumnFormula>(Prüfkriterien_9[Spalte2]+90)/10</calculatedColumnFormula>
    </tableColumn>
    <tableColumn id="4" name="Spalte4" dataDxfId="173"/>
    <tableColumn id="5" name="Spalte5" dataDxfId="172"/>
    <tableColumn id="6" name="Spalte6" dataDxfId="171"/>
    <tableColumn id="7" name="Spalte7" dataDxfId="170"/>
    <tableColumn id="8" name="Spalte8" dataDxfId="169"/>
    <tableColumn id="9" name="Spalte9" dataDxfId="168"/>
    <tableColumn id="10" name="Spalte10" dataDxfId="167"/>
    <tableColumn id="11" name="Spalte11" dataDxfId="166"/>
    <tableColumn id="12" name="Spalte12" dataDxfId="165"/>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A1:R193"/>
  <sheetViews>
    <sheetView tabSelected="1" zoomScale="80" zoomScaleNormal="80" zoomScaleSheetLayoutView="20" zoomScalePageLayoutView="70" workbookViewId="0">
      <selection activeCell="F23" sqref="F23"/>
    </sheetView>
  </sheetViews>
  <sheetFormatPr baseColWidth="10" defaultColWidth="8.88671875" defaultRowHeight="13.8" x14ac:dyDescent="0.25"/>
  <cols>
    <col min="1" max="1" width="1.109375" style="5" customWidth="1"/>
    <col min="2" max="2" width="3.6640625" style="5" customWidth="1"/>
    <col min="3" max="3" width="1.6640625" style="5" customWidth="1"/>
    <col min="4" max="5" width="8.6640625" style="5" customWidth="1"/>
    <col min="6" max="6" width="40.6640625" style="5" customWidth="1"/>
    <col min="7" max="7" width="26.6640625" style="5" customWidth="1"/>
    <col min="8" max="8" width="18.6640625" style="5" customWidth="1"/>
    <col min="9" max="9" width="26.6640625" style="5" customWidth="1"/>
    <col min="10" max="10" width="18.6640625" style="5" customWidth="1"/>
    <col min="11" max="11" width="26.6640625" style="5" customWidth="1"/>
    <col min="12" max="12" width="18.6640625" style="5" customWidth="1"/>
    <col min="13" max="13" width="1.109375" style="5" customWidth="1"/>
    <col min="14" max="16384" width="8.88671875" style="5"/>
  </cols>
  <sheetData>
    <row r="1" spans="2:12" ht="6" customHeight="1" x14ac:dyDescent="0.25"/>
    <row r="2" spans="2:12" s="9" customFormat="1" ht="18" customHeight="1" x14ac:dyDescent="0.3">
      <c r="B2" s="172" t="str">
        <f>"Checkliste "&amp;_RLV&amp;""</f>
        <v>Checkliste Transport und Schlachtung Geflügel</v>
      </c>
      <c r="C2" s="172"/>
      <c r="D2" s="172"/>
      <c r="E2" s="172"/>
      <c r="F2" s="172"/>
      <c r="G2" s="172"/>
      <c r="H2" s="172"/>
      <c r="I2" s="172"/>
      <c r="J2" s="172"/>
      <c r="K2" s="172"/>
      <c r="L2" s="172"/>
    </row>
    <row r="3" spans="2:12" ht="6" customHeight="1" x14ac:dyDescent="0.25">
      <c r="B3" s="60"/>
    </row>
    <row r="4" spans="2:12" ht="27" customHeight="1" x14ac:dyDescent="0.25"/>
    <row r="5" spans="2:12" s="20" customFormat="1" ht="27" customHeight="1" x14ac:dyDescent="0.3">
      <c r="B5" s="173" t="s">
        <v>0</v>
      </c>
      <c r="C5" s="173"/>
      <c r="D5" s="173"/>
      <c r="E5" s="173"/>
      <c r="F5" s="173"/>
      <c r="G5" s="173"/>
      <c r="H5" s="173"/>
      <c r="I5" s="173"/>
      <c r="J5" s="173"/>
      <c r="K5" s="173"/>
      <c r="L5" s="173"/>
    </row>
    <row r="6" spans="2:12" s="20" customFormat="1" ht="29.4" customHeight="1" x14ac:dyDescent="0.3">
      <c r="B6" s="148" t="s">
        <v>72</v>
      </c>
      <c r="C6" s="148"/>
      <c r="D6" s="148"/>
      <c r="E6" s="148"/>
      <c r="F6" s="148"/>
      <c r="G6" s="157"/>
      <c r="H6" s="157"/>
      <c r="I6" s="157"/>
      <c r="J6" s="157"/>
      <c r="K6" s="157"/>
      <c r="L6" s="157"/>
    </row>
    <row r="7" spans="2:12" s="20" customFormat="1" ht="29.4" customHeight="1" x14ac:dyDescent="0.3">
      <c r="B7" s="148" t="s">
        <v>71</v>
      </c>
      <c r="C7" s="148"/>
      <c r="D7" s="148"/>
      <c r="E7" s="148"/>
      <c r="F7" s="148"/>
      <c r="G7" s="157"/>
      <c r="H7" s="157"/>
      <c r="I7" s="157"/>
      <c r="J7" s="157"/>
      <c r="K7" s="157"/>
      <c r="L7" s="157"/>
    </row>
    <row r="8" spans="2:12" s="20" customFormat="1" ht="29.4" customHeight="1" x14ac:dyDescent="0.3">
      <c r="B8" s="148" t="s">
        <v>1</v>
      </c>
      <c r="C8" s="148"/>
      <c r="D8" s="148"/>
      <c r="E8" s="148"/>
      <c r="F8" s="148"/>
      <c r="G8" s="157"/>
      <c r="H8" s="157"/>
      <c r="I8" s="157"/>
      <c r="J8" s="157"/>
      <c r="K8" s="157"/>
      <c r="L8" s="157"/>
    </row>
    <row r="9" spans="2:12" s="20" customFormat="1" ht="29.4" customHeight="1" x14ac:dyDescent="0.3">
      <c r="B9" s="148" t="s">
        <v>2</v>
      </c>
      <c r="C9" s="148"/>
      <c r="D9" s="148"/>
      <c r="E9" s="148"/>
      <c r="F9" s="148"/>
      <c r="G9" s="157"/>
      <c r="H9" s="157"/>
      <c r="I9" s="157"/>
      <c r="J9" s="157"/>
      <c r="K9" s="157"/>
      <c r="L9" s="157"/>
    </row>
    <row r="10" spans="2:12" s="20" customFormat="1" ht="29.4" customHeight="1" x14ac:dyDescent="0.3">
      <c r="B10" s="148" t="s">
        <v>375</v>
      </c>
      <c r="C10" s="148"/>
      <c r="D10" s="148"/>
      <c r="E10" s="148"/>
      <c r="F10" s="148"/>
      <c r="G10" s="157"/>
      <c r="H10" s="157"/>
      <c r="I10" s="157"/>
      <c r="J10" s="157"/>
      <c r="K10" s="157"/>
      <c r="L10" s="157"/>
    </row>
    <row r="11" spans="2:12" s="20" customFormat="1" ht="29.4" customHeight="1" x14ac:dyDescent="0.3">
      <c r="B11" s="148" t="s">
        <v>3</v>
      </c>
      <c r="C11" s="148"/>
      <c r="D11" s="148"/>
      <c r="E11" s="148"/>
      <c r="F11" s="148"/>
      <c r="G11" s="157"/>
      <c r="H11" s="157"/>
      <c r="I11" s="157"/>
      <c r="J11" s="157"/>
      <c r="K11" s="157"/>
      <c r="L11" s="157"/>
    </row>
    <row r="12" spans="2:12" s="20" customFormat="1" ht="29.4" customHeight="1" x14ac:dyDescent="0.3">
      <c r="B12" s="148" t="s">
        <v>4</v>
      </c>
      <c r="C12" s="148"/>
      <c r="D12" s="148"/>
      <c r="E12" s="148"/>
      <c r="F12" s="148"/>
      <c r="G12" s="157"/>
      <c r="H12" s="157"/>
      <c r="I12" s="157"/>
      <c r="J12" s="157"/>
      <c r="K12" s="157"/>
      <c r="L12" s="157"/>
    </row>
    <row r="13" spans="2:12" s="20" customFormat="1" ht="29.4" customHeight="1" x14ac:dyDescent="0.3">
      <c r="B13" s="150" t="s">
        <v>5</v>
      </c>
      <c r="C13" s="151"/>
      <c r="D13" s="151"/>
      <c r="E13" s="151"/>
      <c r="F13" s="152"/>
      <c r="G13" s="29" t="s">
        <v>58</v>
      </c>
      <c r="H13" s="51"/>
      <c r="I13" s="29" t="s">
        <v>59</v>
      </c>
      <c r="J13" s="51"/>
      <c r="K13" s="29" t="s">
        <v>60</v>
      </c>
      <c r="L13" s="51"/>
    </row>
    <row r="14" spans="2:12" s="20" customFormat="1" ht="29.4" customHeight="1" x14ac:dyDescent="0.3">
      <c r="B14" s="153"/>
      <c r="C14" s="154"/>
      <c r="D14" s="154"/>
      <c r="E14" s="154"/>
      <c r="F14" s="155"/>
      <c r="G14" s="29" t="s">
        <v>374</v>
      </c>
      <c r="H14" s="51"/>
      <c r="I14" s="168"/>
      <c r="J14" s="169"/>
      <c r="K14" s="169"/>
      <c r="L14" s="170"/>
    </row>
    <row r="15" spans="2:12" s="20" customFormat="1" ht="29.4" customHeight="1" x14ac:dyDescent="0.3">
      <c r="B15" s="162" t="s">
        <v>57</v>
      </c>
      <c r="C15" s="162"/>
      <c r="D15" s="162"/>
      <c r="E15" s="162"/>
      <c r="F15" s="162"/>
      <c r="G15" s="158"/>
      <c r="H15" s="158"/>
      <c r="I15" s="158"/>
      <c r="J15" s="158"/>
      <c r="K15" s="158"/>
      <c r="L15" s="158"/>
    </row>
    <row r="16" spans="2:12" s="20" customFormat="1" ht="29.4" customHeight="1" x14ac:dyDescent="0.3">
      <c r="B16" s="162" t="s">
        <v>6</v>
      </c>
      <c r="C16" s="162"/>
      <c r="D16" s="162"/>
      <c r="E16" s="162"/>
      <c r="F16" s="162"/>
      <c r="G16" s="63" t="s">
        <v>56</v>
      </c>
      <c r="H16" s="12"/>
      <c r="I16" s="63" t="s">
        <v>9</v>
      </c>
      <c r="J16" s="12"/>
      <c r="K16" s="63" t="s">
        <v>10</v>
      </c>
      <c r="L16" s="13"/>
    </row>
    <row r="17" spans="2:13" s="20" customFormat="1" ht="29.4" customHeight="1" x14ac:dyDescent="0.3">
      <c r="B17" s="162" t="s">
        <v>7</v>
      </c>
      <c r="C17" s="162"/>
      <c r="D17" s="162"/>
      <c r="E17" s="162"/>
      <c r="F17" s="162"/>
      <c r="G17" s="159"/>
      <c r="H17" s="159"/>
      <c r="I17" s="159"/>
      <c r="J17" s="159"/>
      <c r="K17" s="159"/>
      <c r="L17" s="159"/>
    </row>
    <row r="18" spans="2:13" s="20" customFormat="1" ht="29.4" customHeight="1" x14ac:dyDescent="0.3">
      <c r="B18" s="162" t="s">
        <v>8</v>
      </c>
      <c r="C18" s="162"/>
      <c r="D18" s="162"/>
      <c r="E18" s="162"/>
      <c r="F18" s="162"/>
      <c r="G18" s="157"/>
      <c r="H18" s="157"/>
      <c r="I18" s="157"/>
      <c r="J18" s="157"/>
      <c r="K18" s="157"/>
      <c r="L18" s="160"/>
      <c r="M18" s="83"/>
    </row>
    <row r="19" spans="2:13" ht="29.25" customHeight="1" x14ac:dyDescent="0.25">
      <c r="B19" s="171" t="s">
        <v>74</v>
      </c>
      <c r="C19" s="171"/>
      <c r="D19" s="171"/>
      <c r="E19" s="171"/>
      <c r="F19" s="171"/>
      <c r="G19" s="149"/>
      <c r="H19" s="149"/>
      <c r="I19" s="149"/>
      <c r="J19" s="149"/>
      <c r="K19" s="149"/>
      <c r="L19" s="149"/>
    </row>
    <row r="22" spans="2:13" s="9" customFormat="1" ht="13.95" customHeight="1" x14ac:dyDescent="0.25">
      <c r="B22" s="161" t="s">
        <v>11</v>
      </c>
      <c r="C22" s="161"/>
      <c r="D22" s="161"/>
      <c r="E22" s="161"/>
      <c r="F22" s="161"/>
      <c r="G22" s="161"/>
      <c r="H22" s="161"/>
      <c r="I22" s="161"/>
      <c r="J22" s="161"/>
      <c r="K22" s="161"/>
      <c r="L22" s="161"/>
    </row>
    <row r="23" spans="2:13" ht="6.6" customHeight="1" x14ac:dyDescent="0.25">
      <c r="B23" s="1"/>
      <c r="C23" s="1"/>
      <c r="D23" s="1"/>
      <c r="E23" s="1"/>
      <c r="F23" s="1"/>
      <c r="G23" s="1"/>
      <c r="H23" s="1"/>
      <c r="I23" s="1"/>
      <c r="J23" s="1"/>
      <c r="K23" s="1"/>
      <c r="L23" s="1"/>
    </row>
    <row r="24" spans="2:13" s="9" customFormat="1" ht="13.95" customHeight="1" x14ac:dyDescent="0.3">
      <c r="B24" s="14"/>
      <c r="C24" s="26"/>
      <c r="D24" s="82" t="s">
        <v>12</v>
      </c>
      <c r="E24" s="82"/>
      <c r="F24" s="82"/>
      <c r="G24" s="82"/>
      <c r="H24" s="82"/>
      <c r="I24" s="82"/>
      <c r="J24" s="82"/>
      <c r="K24" s="82"/>
      <c r="L24" s="82"/>
      <c r="M24" s="78"/>
    </row>
    <row r="25" spans="2:13" ht="13.95" customHeight="1" x14ac:dyDescent="0.25">
      <c r="B25" s="2"/>
      <c r="C25" s="2"/>
      <c r="D25" s="56"/>
      <c r="E25" s="56"/>
      <c r="F25" s="56"/>
      <c r="G25" s="56"/>
      <c r="H25" s="56"/>
      <c r="I25" s="56"/>
      <c r="J25" s="56"/>
      <c r="K25" s="56"/>
      <c r="L25" s="56"/>
    </row>
    <row r="26" spans="2:13" ht="13.95" customHeight="1" x14ac:dyDescent="0.25">
      <c r="B26" s="14"/>
      <c r="C26" s="26"/>
      <c r="D26" s="57" t="s">
        <v>13</v>
      </c>
      <c r="E26" s="57"/>
      <c r="F26" s="57"/>
      <c r="G26" s="57"/>
      <c r="H26" s="57"/>
      <c r="I26" s="57"/>
      <c r="J26" s="57"/>
      <c r="K26" s="57"/>
      <c r="L26" s="57"/>
    </row>
    <row r="27" spans="2:13" x14ac:dyDescent="0.25">
      <c r="B27" s="1"/>
      <c r="C27" s="1"/>
      <c r="D27" s="1"/>
      <c r="E27" s="1"/>
      <c r="F27" s="1"/>
      <c r="G27" s="1"/>
      <c r="H27" s="1"/>
      <c r="I27" s="1"/>
      <c r="J27" s="1"/>
      <c r="K27" s="1"/>
      <c r="L27" s="1"/>
    </row>
    <row r="28" spans="2:13" ht="27" customHeight="1" x14ac:dyDescent="0.25">
      <c r="B28" s="166" t="s">
        <v>73</v>
      </c>
      <c r="C28" s="166"/>
      <c r="D28" s="166"/>
      <c r="E28" s="166"/>
      <c r="F28" s="166"/>
      <c r="G28" s="166"/>
      <c r="H28" s="166"/>
      <c r="I28" s="166"/>
      <c r="J28" s="166"/>
      <c r="K28" s="166"/>
      <c r="L28" s="166"/>
    </row>
    <row r="30" spans="2:13" x14ac:dyDescent="0.25">
      <c r="B30" s="167"/>
      <c r="C30" s="167"/>
      <c r="D30" s="167"/>
      <c r="E30" s="167"/>
      <c r="F30" s="167"/>
      <c r="G30" s="30"/>
      <c r="H30" s="30"/>
      <c r="I30" s="30"/>
      <c r="J30" s="30"/>
      <c r="K30" s="30"/>
      <c r="L30" s="30"/>
    </row>
    <row r="31" spans="2:13" ht="14.4" customHeight="1" x14ac:dyDescent="0.25">
      <c r="B31" s="156" t="s">
        <v>15</v>
      </c>
      <c r="C31" s="156"/>
      <c r="D31" s="156"/>
      <c r="E31" s="156"/>
      <c r="F31" s="164" t="s">
        <v>18</v>
      </c>
      <c r="G31" s="165"/>
      <c r="H31" s="165"/>
      <c r="I31" s="165"/>
      <c r="J31" s="165"/>
      <c r="K31" s="163" t="s">
        <v>17</v>
      </c>
      <c r="L31" s="163"/>
      <c r="M31" s="66"/>
    </row>
    <row r="32" spans="2:13" ht="6" customHeight="1" x14ac:dyDescent="0.25">
      <c r="G32" s="66"/>
      <c r="H32" s="66"/>
      <c r="I32" s="66"/>
      <c r="J32" s="66"/>
      <c r="K32" s="66"/>
      <c r="L32" s="66"/>
      <c r="M32" s="66"/>
    </row>
    <row r="33" spans="1:18" x14ac:dyDescent="0.25">
      <c r="B33" s="81"/>
      <c r="C33" s="81"/>
      <c r="D33" s="81"/>
      <c r="E33" s="81"/>
      <c r="F33" s="81"/>
      <c r="G33" s="81"/>
      <c r="H33" s="81"/>
      <c r="I33" s="81"/>
      <c r="J33" s="81"/>
      <c r="K33" s="81"/>
      <c r="L33" s="81"/>
      <c r="M33" s="81"/>
      <c r="N33" s="81"/>
    </row>
    <row r="34" spans="1:18" x14ac:dyDescent="0.25">
      <c r="B34" s="81"/>
      <c r="C34" s="81"/>
      <c r="D34" s="81"/>
      <c r="E34" s="81"/>
      <c r="F34" s="81"/>
      <c r="G34" s="81"/>
      <c r="H34" s="81"/>
      <c r="I34" s="81"/>
      <c r="J34" s="81"/>
      <c r="K34" s="81"/>
      <c r="L34" s="81"/>
      <c r="M34" s="81"/>
      <c r="N34" s="81"/>
    </row>
    <row r="37" spans="1:18" x14ac:dyDescent="0.25">
      <c r="A37" s="81"/>
      <c r="B37" s="81"/>
      <c r="C37" s="81"/>
      <c r="D37" s="81"/>
      <c r="E37" s="81"/>
      <c r="F37" s="81"/>
      <c r="G37" s="81"/>
      <c r="H37" s="81"/>
      <c r="I37" s="81"/>
      <c r="J37" s="81"/>
      <c r="K37" s="81"/>
      <c r="L37" s="81"/>
      <c r="M37" s="81"/>
      <c r="N37" s="81"/>
      <c r="O37" s="81"/>
      <c r="P37" s="81"/>
      <c r="Q37" s="81"/>
      <c r="R37" s="81"/>
    </row>
    <row r="38" spans="1:18" x14ac:dyDescent="0.25">
      <c r="A38" s="81"/>
      <c r="B38" s="81"/>
      <c r="C38" s="81"/>
      <c r="D38" s="81"/>
      <c r="E38" s="81"/>
      <c r="F38" s="81"/>
      <c r="G38" s="81"/>
      <c r="H38" s="81"/>
      <c r="I38" s="81"/>
      <c r="J38" s="81"/>
      <c r="K38" s="81"/>
      <c r="L38" s="81"/>
      <c r="M38" s="81"/>
      <c r="N38" s="81"/>
      <c r="O38" s="81"/>
      <c r="P38" s="81"/>
      <c r="Q38" s="81"/>
      <c r="R38" s="81"/>
    </row>
    <row r="39" spans="1:18" x14ac:dyDescent="0.25">
      <c r="A39" s="81"/>
      <c r="B39" s="81"/>
      <c r="C39" s="81"/>
      <c r="D39" s="81"/>
      <c r="E39" s="81"/>
      <c r="F39" s="81"/>
      <c r="G39" s="81"/>
      <c r="H39" s="81"/>
      <c r="I39" s="81"/>
      <c r="J39" s="81"/>
      <c r="K39" s="81"/>
      <c r="L39" s="81"/>
      <c r="M39" s="81"/>
      <c r="N39" s="81"/>
      <c r="O39" s="81"/>
      <c r="P39" s="81"/>
      <c r="Q39" s="81"/>
      <c r="R39" s="81"/>
    </row>
    <row r="40" spans="1:18" x14ac:dyDescent="0.25">
      <c r="A40" s="81"/>
      <c r="B40" s="81"/>
      <c r="C40" s="81"/>
      <c r="D40" s="81"/>
      <c r="E40" s="81"/>
      <c r="F40" s="81"/>
      <c r="G40" s="81"/>
      <c r="H40" s="81"/>
      <c r="I40" s="81"/>
      <c r="J40" s="81"/>
      <c r="K40" s="81"/>
      <c r="L40" s="81"/>
      <c r="M40" s="81"/>
      <c r="N40" s="81"/>
      <c r="O40" s="81"/>
      <c r="P40" s="81"/>
      <c r="Q40" s="81"/>
      <c r="R40" s="81"/>
    </row>
    <row r="41" spans="1:18" x14ac:dyDescent="0.25">
      <c r="A41" s="81"/>
      <c r="B41" s="81"/>
      <c r="C41" s="81"/>
      <c r="D41" s="81"/>
      <c r="E41" s="81"/>
      <c r="F41" s="81"/>
      <c r="G41" s="81"/>
      <c r="H41" s="81"/>
      <c r="I41" s="81"/>
      <c r="J41" s="81"/>
      <c r="K41" s="81"/>
      <c r="L41" s="81"/>
      <c r="M41" s="81"/>
      <c r="N41" s="81"/>
      <c r="O41" s="81"/>
      <c r="P41" s="81"/>
      <c r="Q41" s="81"/>
      <c r="R41" s="81"/>
    </row>
    <row r="42" spans="1:18" x14ac:dyDescent="0.25">
      <c r="A42" s="81"/>
      <c r="B42" s="81"/>
      <c r="C42" s="81"/>
      <c r="D42" s="81"/>
      <c r="E42" s="81"/>
      <c r="F42" s="81"/>
      <c r="G42" s="81"/>
      <c r="H42" s="81"/>
      <c r="I42" s="81"/>
      <c r="J42" s="81"/>
      <c r="K42" s="81"/>
      <c r="L42" s="81"/>
      <c r="M42" s="81"/>
      <c r="N42" s="81"/>
      <c r="O42" s="81"/>
      <c r="P42" s="81"/>
      <c r="Q42" s="81"/>
      <c r="R42" s="81"/>
    </row>
    <row r="43" spans="1:18" x14ac:dyDescent="0.25">
      <c r="A43" s="81"/>
      <c r="B43" s="81"/>
      <c r="C43" s="81"/>
      <c r="D43" s="81"/>
      <c r="E43" s="81"/>
      <c r="F43" s="81"/>
      <c r="G43" s="81"/>
      <c r="H43" s="81"/>
      <c r="I43" s="81"/>
      <c r="J43" s="81"/>
      <c r="K43" s="81"/>
      <c r="L43" s="81"/>
      <c r="M43" s="81"/>
      <c r="N43" s="81"/>
      <c r="O43" s="81"/>
      <c r="P43" s="81"/>
      <c r="Q43" s="81"/>
      <c r="R43" s="81"/>
    </row>
    <row r="44" spans="1:18" x14ac:dyDescent="0.25">
      <c r="A44" s="81"/>
      <c r="B44" s="81"/>
      <c r="C44" s="81"/>
      <c r="D44" s="81"/>
      <c r="E44" s="81"/>
      <c r="F44" s="81"/>
      <c r="G44" s="81"/>
      <c r="H44" s="81"/>
      <c r="I44" s="81"/>
      <c r="J44" s="81"/>
      <c r="K44" s="81"/>
      <c r="L44" s="81"/>
      <c r="M44" s="81"/>
      <c r="N44" s="81"/>
      <c r="O44" s="81"/>
      <c r="P44" s="81"/>
      <c r="Q44" s="81"/>
      <c r="R44" s="81"/>
    </row>
    <row r="45" spans="1:18" x14ac:dyDescent="0.25">
      <c r="A45" s="81"/>
      <c r="B45" s="81"/>
      <c r="C45" s="81"/>
      <c r="D45" s="81"/>
      <c r="E45" s="81"/>
      <c r="F45" s="81"/>
      <c r="G45" s="81"/>
      <c r="H45" s="81"/>
      <c r="I45" s="81"/>
      <c r="J45" s="81"/>
      <c r="K45" s="81"/>
      <c r="L45" s="81"/>
      <c r="M45" s="81"/>
      <c r="N45" s="81"/>
      <c r="O45" s="81"/>
      <c r="P45" s="81"/>
      <c r="Q45" s="81"/>
      <c r="R45" s="81"/>
    </row>
    <row r="46" spans="1:18" x14ac:dyDescent="0.25">
      <c r="A46" s="81"/>
      <c r="B46" s="81"/>
      <c r="C46" s="81"/>
      <c r="D46" s="81"/>
      <c r="E46" s="81"/>
      <c r="F46" s="81"/>
      <c r="G46" s="81"/>
      <c r="H46" s="81"/>
      <c r="I46" s="81"/>
      <c r="J46" s="81"/>
      <c r="K46" s="81"/>
      <c r="L46" s="81"/>
      <c r="M46" s="81"/>
      <c r="N46" s="81"/>
      <c r="O46" s="81"/>
      <c r="P46" s="81"/>
      <c r="Q46" s="81"/>
      <c r="R46" s="81"/>
    </row>
    <row r="47" spans="1:18" x14ac:dyDescent="0.25">
      <c r="A47" s="81"/>
      <c r="B47" s="81"/>
      <c r="C47" s="81"/>
      <c r="D47" s="81"/>
      <c r="E47" s="81"/>
      <c r="F47" s="81"/>
      <c r="G47" s="81"/>
      <c r="H47" s="81"/>
      <c r="I47" s="81"/>
      <c r="J47" s="81"/>
      <c r="K47" s="81"/>
      <c r="L47" s="81"/>
      <c r="M47" s="81"/>
      <c r="N47" s="81"/>
      <c r="O47" s="81"/>
      <c r="P47" s="81"/>
      <c r="Q47" s="81"/>
      <c r="R47" s="81"/>
    </row>
    <row r="48" spans="1:18" x14ac:dyDescent="0.25">
      <c r="A48" s="81"/>
      <c r="B48" s="81"/>
      <c r="C48" s="81"/>
      <c r="D48" s="81"/>
      <c r="E48" s="81"/>
      <c r="F48" s="81"/>
      <c r="G48" s="81"/>
      <c r="H48" s="81"/>
      <c r="I48" s="81"/>
      <c r="J48" s="81"/>
      <c r="K48" s="81"/>
      <c r="L48" s="81"/>
      <c r="M48" s="81"/>
      <c r="N48" s="81"/>
      <c r="O48" s="81"/>
      <c r="P48" s="81"/>
      <c r="Q48" s="81"/>
      <c r="R48" s="81"/>
    </row>
    <row r="49" spans="1:18" x14ac:dyDescent="0.25">
      <c r="A49" s="81"/>
      <c r="B49" s="81"/>
      <c r="C49" s="81"/>
      <c r="D49" s="81"/>
      <c r="E49" s="81"/>
      <c r="F49" s="81"/>
      <c r="G49" s="81"/>
      <c r="H49" s="81"/>
      <c r="I49" s="81"/>
      <c r="J49" s="81"/>
      <c r="K49" s="81"/>
      <c r="L49" s="81"/>
      <c r="M49" s="81"/>
      <c r="N49" s="81"/>
      <c r="O49" s="81"/>
      <c r="P49" s="81"/>
      <c r="Q49" s="81"/>
      <c r="R49" s="81"/>
    </row>
    <row r="50" spans="1:18" x14ac:dyDescent="0.25">
      <c r="A50" s="81"/>
      <c r="B50" s="81"/>
      <c r="C50" s="81"/>
      <c r="D50" s="81"/>
      <c r="E50" s="81"/>
      <c r="F50" s="81"/>
      <c r="G50" s="81"/>
      <c r="H50" s="81"/>
      <c r="I50" s="81"/>
      <c r="J50" s="81"/>
      <c r="K50" s="81"/>
      <c r="L50" s="81"/>
      <c r="M50" s="81"/>
      <c r="N50" s="81"/>
      <c r="O50" s="81"/>
      <c r="P50" s="81"/>
      <c r="Q50" s="81"/>
      <c r="R50" s="81"/>
    </row>
    <row r="51" spans="1:18" x14ac:dyDescent="0.25">
      <c r="A51" s="81"/>
      <c r="B51" s="81"/>
      <c r="C51" s="81"/>
      <c r="D51" s="81"/>
      <c r="E51" s="81"/>
      <c r="F51" s="81"/>
      <c r="G51" s="81"/>
      <c r="H51" s="81"/>
      <c r="I51" s="81"/>
      <c r="J51" s="81"/>
      <c r="K51" s="81"/>
      <c r="L51" s="81"/>
      <c r="M51" s="81"/>
      <c r="N51" s="81"/>
      <c r="O51" s="81"/>
      <c r="P51" s="81"/>
      <c r="Q51" s="81"/>
      <c r="R51" s="81"/>
    </row>
    <row r="52" spans="1:18" x14ac:dyDescent="0.25">
      <c r="A52" s="81"/>
      <c r="B52" s="81"/>
      <c r="C52" s="81"/>
      <c r="D52" s="81"/>
      <c r="E52" s="81"/>
      <c r="F52" s="81"/>
      <c r="G52" s="81"/>
      <c r="H52" s="81"/>
      <c r="I52" s="81"/>
      <c r="J52" s="81"/>
      <c r="K52" s="81"/>
      <c r="L52" s="81"/>
      <c r="M52" s="81"/>
      <c r="N52" s="81"/>
      <c r="O52" s="81"/>
      <c r="P52" s="81"/>
      <c r="Q52" s="81"/>
      <c r="R52" s="81"/>
    </row>
    <row r="53" spans="1:18" x14ac:dyDescent="0.25">
      <c r="A53" s="81"/>
      <c r="B53" s="81"/>
      <c r="C53" s="81"/>
      <c r="D53" s="81"/>
      <c r="E53" s="81"/>
      <c r="F53" s="81"/>
      <c r="G53" s="81"/>
      <c r="H53" s="81"/>
      <c r="I53" s="81"/>
      <c r="J53" s="81"/>
      <c r="K53" s="81"/>
      <c r="L53" s="81"/>
      <c r="M53" s="81"/>
      <c r="N53" s="81"/>
      <c r="O53" s="81"/>
      <c r="P53" s="81"/>
      <c r="Q53" s="81"/>
      <c r="R53" s="81"/>
    </row>
    <row r="54" spans="1:18" x14ac:dyDescent="0.25">
      <c r="A54" s="81"/>
      <c r="B54" s="81"/>
      <c r="C54" s="81"/>
      <c r="D54" s="81"/>
      <c r="E54" s="81"/>
      <c r="F54" s="81"/>
      <c r="G54" s="81"/>
      <c r="H54" s="81"/>
      <c r="I54" s="81"/>
      <c r="J54" s="81"/>
      <c r="K54" s="81"/>
      <c r="L54" s="81"/>
      <c r="M54" s="81"/>
      <c r="N54" s="81"/>
      <c r="O54" s="81"/>
      <c r="P54" s="81"/>
      <c r="Q54" s="81"/>
      <c r="R54" s="81"/>
    </row>
    <row r="55" spans="1:18" x14ac:dyDescent="0.25">
      <c r="A55" s="81"/>
      <c r="B55" s="81"/>
      <c r="C55" s="81"/>
      <c r="D55" s="81"/>
      <c r="E55" s="81"/>
      <c r="F55" s="81"/>
      <c r="G55" s="81"/>
      <c r="H55" s="81"/>
      <c r="I55" s="81"/>
      <c r="J55" s="81"/>
      <c r="K55" s="81"/>
      <c r="L55" s="81"/>
      <c r="M55" s="81"/>
      <c r="N55" s="81"/>
      <c r="O55" s="81"/>
      <c r="P55" s="81"/>
      <c r="Q55" s="81"/>
      <c r="R55" s="81"/>
    </row>
    <row r="56" spans="1:18" x14ac:dyDescent="0.25">
      <c r="A56" s="81"/>
      <c r="B56" s="81"/>
      <c r="C56" s="81"/>
      <c r="D56" s="81"/>
      <c r="E56" s="81"/>
      <c r="F56" s="81"/>
      <c r="G56" s="81"/>
      <c r="H56" s="81"/>
      <c r="I56" s="81"/>
      <c r="J56" s="81"/>
      <c r="K56" s="81"/>
      <c r="L56" s="81"/>
      <c r="M56" s="81"/>
      <c r="N56" s="81"/>
      <c r="O56" s="81"/>
      <c r="P56" s="81"/>
      <c r="Q56" s="81"/>
      <c r="R56" s="81"/>
    </row>
    <row r="57" spans="1:18" x14ac:dyDescent="0.25">
      <c r="A57" s="81"/>
      <c r="B57" s="81"/>
      <c r="C57" s="81"/>
      <c r="D57" s="81"/>
      <c r="E57" s="81"/>
      <c r="F57" s="81"/>
      <c r="G57" s="81"/>
      <c r="H57" s="81"/>
      <c r="I57" s="81"/>
      <c r="J57" s="81"/>
      <c r="K57" s="81"/>
      <c r="L57" s="81"/>
      <c r="M57" s="81"/>
      <c r="N57" s="81"/>
      <c r="O57" s="81"/>
      <c r="P57" s="81"/>
      <c r="Q57" s="81"/>
      <c r="R57" s="81"/>
    </row>
    <row r="58" spans="1:18" x14ac:dyDescent="0.25">
      <c r="A58" s="81"/>
      <c r="B58" s="81"/>
      <c r="C58" s="81"/>
      <c r="D58" s="81"/>
      <c r="E58" s="81"/>
      <c r="F58" s="81"/>
      <c r="G58" s="81"/>
      <c r="H58" s="81"/>
      <c r="I58" s="81"/>
      <c r="J58" s="81"/>
      <c r="K58" s="81"/>
      <c r="L58" s="81"/>
      <c r="M58" s="81"/>
      <c r="N58" s="81"/>
      <c r="O58" s="81"/>
      <c r="P58" s="81"/>
      <c r="Q58" s="81"/>
      <c r="R58" s="81"/>
    </row>
    <row r="59" spans="1:18" x14ac:dyDescent="0.25">
      <c r="A59" s="81"/>
      <c r="B59" s="81"/>
      <c r="C59" s="81"/>
      <c r="D59" s="81"/>
      <c r="E59" s="81"/>
      <c r="F59" s="81"/>
      <c r="G59" s="81"/>
      <c r="H59" s="81"/>
      <c r="I59" s="81"/>
      <c r="J59" s="81"/>
      <c r="K59" s="81"/>
      <c r="L59" s="81"/>
      <c r="M59" s="81"/>
      <c r="N59" s="81"/>
      <c r="O59" s="81"/>
      <c r="P59" s="81"/>
      <c r="Q59" s="81"/>
      <c r="R59" s="81"/>
    </row>
    <row r="60" spans="1:18" x14ac:dyDescent="0.25">
      <c r="A60" s="81"/>
      <c r="B60" s="81"/>
      <c r="C60" s="81"/>
      <c r="D60" s="81"/>
      <c r="E60" s="81"/>
      <c r="F60" s="81"/>
      <c r="G60" s="81"/>
      <c r="H60" s="81"/>
      <c r="I60" s="81"/>
      <c r="J60" s="81"/>
      <c r="K60" s="81"/>
      <c r="L60" s="81"/>
      <c r="M60" s="81"/>
      <c r="N60" s="81"/>
      <c r="O60" s="81"/>
      <c r="P60" s="81"/>
      <c r="Q60" s="81"/>
      <c r="R60" s="81"/>
    </row>
    <row r="61" spans="1:18" x14ac:dyDescent="0.25">
      <c r="A61" s="81"/>
      <c r="B61" s="81"/>
      <c r="C61" s="81"/>
      <c r="D61" s="81"/>
      <c r="E61" s="81"/>
      <c r="F61" s="81"/>
      <c r="G61" s="81"/>
      <c r="H61" s="81"/>
      <c r="I61" s="81"/>
      <c r="J61" s="81"/>
      <c r="K61" s="81"/>
      <c r="L61" s="81"/>
      <c r="M61" s="81"/>
      <c r="N61" s="81"/>
      <c r="O61" s="81"/>
      <c r="P61" s="81"/>
      <c r="Q61" s="81"/>
      <c r="R61" s="81"/>
    </row>
    <row r="62" spans="1:18" x14ac:dyDescent="0.25">
      <c r="A62" s="81"/>
      <c r="B62" s="81"/>
      <c r="C62" s="81"/>
      <c r="D62" s="81"/>
      <c r="E62" s="81"/>
      <c r="F62" s="81"/>
      <c r="G62" s="81"/>
      <c r="H62" s="81"/>
      <c r="I62" s="81"/>
      <c r="J62" s="81"/>
      <c r="K62" s="81"/>
      <c r="L62" s="81"/>
      <c r="M62" s="81"/>
      <c r="N62" s="81"/>
      <c r="O62" s="81"/>
      <c r="P62" s="81"/>
      <c r="Q62" s="81"/>
      <c r="R62" s="81"/>
    </row>
    <row r="63" spans="1:18" x14ac:dyDescent="0.25">
      <c r="A63" s="81"/>
      <c r="B63" s="81"/>
      <c r="C63" s="81"/>
      <c r="D63" s="81"/>
      <c r="E63" s="81"/>
      <c r="F63" s="81"/>
      <c r="G63" s="81"/>
      <c r="H63" s="81"/>
      <c r="I63" s="81"/>
      <c r="J63" s="81"/>
      <c r="K63" s="81"/>
      <c r="L63" s="81"/>
      <c r="M63" s="81"/>
      <c r="N63" s="81"/>
      <c r="O63" s="81"/>
      <c r="P63" s="81"/>
      <c r="Q63" s="81"/>
      <c r="R63" s="81"/>
    </row>
    <row r="64" spans="1:18" x14ac:dyDescent="0.25">
      <c r="A64" s="81"/>
      <c r="B64" s="81"/>
      <c r="C64" s="81"/>
      <c r="D64" s="81"/>
      <c r="E64" s="81"/>
      <c r="F64" s="81"/>
      <c r="G64" s="81"/>
      <c r="H64" s="81"/>
      <c r="I64" s="81"/>
      <c r="J64" s="81"/>
      <c r="K64" s="81"/>
      <c r="L64" s="81"/>
      <c r="M64" s="81"/>
      <c r="N64" s="81"/>
      <c r="O64" s="81"/>
      <c r="P64" s="81"/>
      <c r="Q64" s="81"/>
      <c r="R64" s="81"/>
    </row>
    <row r="65" spans="1:18" x14ac:dyDescent="0.25">
      <c r="A65" s="81"/>
      <c r="B65" s="81"/>
      <c r="C65" s="81"/>
      <c r="D65" s="81"/>
      <c r="E65" s="81"/>
      <c r="F65" s="81"/>
      <c r="G65" s="81"/>
      <c r="H65" s="81"/>
      <c r="I65" s="81"/>
      <c r="J65" s="81"/>
      <c r="K65" s="81"/>
      <c r="L65" s="81"/>
      <c r="M65" s="81"/>
      <c r="N65" s="81"/>
      <c r="O65" s="81"/>
      <c r="P65" s="81"/>
      <c r="Q65" s="81"/>
      <c r="R65" s="81"/>
    </row>
    <row r="66" spans="1:18" x14ac:dyDescent="0.25">
      <c r="A66" s="81"/>
      <c r="B66" s="81"/>
      <c r="C66" s="81"/>
      <c r="D66" s="81"/>
      <c r="E66" s="81"/>
      <c r="F66" s="81"/>
      <c r="G66" s="81"/>
      <c r="H66" s="81"/>
      <c r="I66" s="81"/>
      <c r="J66" s="81"/>
      <c r="K66" s="81"/>
      <c r="L66" s="81"/>
      <c r="M66" s="81"/>
      <c r="N66" s="81"/>
      <c r="O66" s="81"/>
      <c r="P66" s="81"/>
      <c r="Q66" s="81"/>
      <c r="R66" s="81"/>
    </row>
    <row r="67" spans="1:18" x14ac:dyDescent="0.25">
      <c r="A67" s="81"/>
      <c r="B67" s="81"/>
      <c r="C67" s="81"/>
      <c r="D67" s="81"/>
      <c r="E67" s="81"/>
      <c r="F67" s="81"/>
      <c r="G67" s="81"/>
      <c r="H67" s="81"/>
      <c r="I67" s="81"/>
      <c r="J67" s="81"/>
      <c r="K67" s="81"/>
      <c r="L67" s="81"/>
      <c r="M67" s="81"/>
      <c r="N67" s="81"/>
      <c r="O67" s="81"/>
      <c r="P67" s="81"/>
      <c r="Q67" s="81"/>
      <c r="R67" s="81"/>
    </row>
    <row r="68" spans="1:18" x14ac:dyDescent="0.25">
      <c r="A68" s="81"/>
      <c r="B68" s="81"/>
      <c r="C68" s="81"/>
      <c r="D68" s="81"/>
      <c r="E68" s="81"/>
      <c r="F68" s="81"/>
      <c r="G68" s="81"/>
      <c r="H68" s="81"/>
      <c r="I68" s="81"/>
      <c r="J68" s="81"/>
      <c r="K68" s="81"/>
      <c r="L68" s="81"/>
      <c r="M68" s="81"/>
      <c r="N68" s="81"/>
      <c r="O68" s="81"/>
      <c r="P68" s="81"/>
      <c r="Q68" s="81"/>
      <c r="R68" s="81"/>
    </row>
    <row r="69" spans="1:18" x14ac:dyDescent="0.25">
      <c r="A69" s="81"/>
      <c r="B69" s="81"/>
      <c r="C69" s="81"/>
      <c r="D69" s="81"/>
      <c r="E69" s="81"/>
      <c r="F69" s="81"/>
      <c r="G69" s="81"/>
      <c r="H69" s="81"/>
      <c r="I69" s="81"/>
      <c r="J69" s="81"/>
      <c r="K69" s="81"/>
      <c r="L69" s="81"/>
      <c r="M69" s="81"/>
      <c r="N69" s="81"/>
      <c r="O69" s="81"/>
      <c r="P69" s="81"/>
      <c r="Q69" s="81"/>
      <c r="R69" s="81"/>
    </row>
    <row r="70" spans="1:18" x14ac:dyDescent="0.25">
      <c r="A70" s="81"/>
      <c r="B70" s="81"/>
      <c r="C70" s="81"/>
      <c r="D70" s="81"/>
      <c r="E70" s="81"/>
      <c r="F70" s="81"/>
      <c r="G70" s="81"/>
      <c r="H70" s="81"/>
      <c r="I70" s="81"/>
      <c r="J70" s="81"/>
      <c r="K70" s="81"/>
      <c r="L70" s="81"/>
      <c r="M70" s="81"/>
      <c r="N70" s="81"/>
      <c r="O70" s="81"/>
      <c r="P70" s="81"/>
      <c r="Q70" s="81"/>
      <c r="R70" s="81"/>
    </row>
    <row r="71" spans="1:18" x14ac:dyDescent="0.25">
      <c r="A71" s="81"/>
      <c r="B71" s="81"/>
      <c r="C71" s="81"/>
      <c r="D71" s="81"/>
      <c r="E71" s="81"/>
      <c r="F71" s="81"/>
      <c r="G71" s="81"/>
      <c r="H71" s="81"/>
      <c r="I71" s="81"/>
      <c r="J71" s="81"/>
      <c r="K71" s="81"/>
      <c r="L71" s="81"/>
      <c r="M71" s="81"/>
      <c r="N71" s="81"/>
      <c r="O71" s="81"/>
      <c r="P71" s="81"/>
      <c r="Q71" s="81"/>
      <c r="R71" s="81"/>
    </row>
    <row r="72" spans="1:18" x14ac:dyDescent="0.25">
      <c r="A72" s="81"/>
      <c r="B72" s="81"/>
      <c r="C72" s="81"/>
      <c r="D72" s="81"/>
      <c r="E72" s="81"/>
      <c r="F72" s="81"/>
      <c r="G72" s="81"/>
      <c r="H72" s="81"/>
      <c r="I72" s="81"/>
      <c r="J72" s="81"/>
      <c r="K72" s="81"/>
      <c r="L72" s="81"/>
      <c r="M72" s="81"/>
      <c r="N72" s="81"/>
      <c r="O72" s="81"/>
      <c r="P72" s="81"/>
      <c r="Q72" s="81"/>
      <c r="R72" s="81"/>
    </row>
    <row r="73" spans="1:18" x14ac:dyDescent="0.25">
      <c r="A73" s="81"/>
      <c r="B73" s="81"/>
      <c r="C73" s="81"/>
      <c r="D73" s="81"/>
      <c r="E73" s="81"/>
      <c r="F73" s="81"/>
      <c r="G73" s="81"/>
      <c r="H73" s="81"/>
      <c r="I73" s="81"/>
      <c r="J73" s="81"/>
      <c r="K73" s="81"/>
      <c r="L73" s="81"/>
      <c r="M73" s="81"/>
      <c r="N73" s="81"/>
      <c r="O73" s="81"/>
      <c r="P73" s="81"/>
      <c r="Q73" s="81"/>
      <c r="R73" s="81"/>
    </row>
    <row r="74" spans="1:18" x14ac:dyDescent="0.25">
      <c r="A74" s="81"/>
      <c r="B74" s="81"/>
      <c r="C74" s="81"/>
      <c r="D74" s="81"/>
      <c r="E74" s="81"/>
      <c r="F74" s="81"/>
      <c r="G74" s="81"/>
      <c r="H74" s="81"/>
      <c r="I74" s="81"/>
      <c r="J74" s="81"/>
      <c r="K74" s="81"/>
      <c r="L74" s="81"/>
      <c r="M74" s="81"/>
      <c r="N74" s="81"/>
      <c r="O74" s="81"/>
      <c r="P74" s="81"/>
      <c r="Q74" s="81"/>
      <c r="R74" s="81"/>
    </row>
    <row r="75" spans="1:18" x14ac:dyDescent="0.25">
      <c r="A75" s="81"/>
      <c r="B75" s="81"/>
      <c r="C75" s="81"/>
      <c r="D75" s="81"/>
      <c r="E75" s="81"/>
      <c r="F75" s="81"/>
      <c r="G75" s="81"/>
      <c r="H75" s="81"/>
      <c r="I75" s="81"/>
      <c r="J75" s="81"/>
      <c r="K75" s="81"/>
      <c r="L75" s="81"/>
      <c r="M75" s="81"/>
      <c r="N75" s="81"/>
      <c r="O75" s="81"/>
      <c r="P75" s="81"/>
      <c r="Q75" s="81"/>
      <c r="R75" s="81"/>
    </row>
    <row r="76" spans="1:18" x14ac:dyDescent="0.25">
      <c r="A76" s="81"/>
      <c r="B76" s="81"/>
      <c r="C76" s="81"/>
      <c r="D76" s="81"/>
      <c r="E76" s="81"/>
      <c r="F76" s="81"/>
      <c r="G76" s="81"/>
      <c r="H76" s="81"/>
      <c r="I76" s="81"/>
      <c r="J76" s="81"/>
      <c r="K76" s="81"/>
      <c r="L76" s="81"/>
      <c r="M76" s="81"/>
      <c r="N76" s="81"/>
      <c r="O76" s="81"/>
      <c r="P76" s="81"/>
      <c r="Q76" s="81"/>
      <c r="R76" s="81"/>
    </row>
    <row r="77" spans="1:18" x14ac:dyDescent="0.25">
      <c r="A77" s="81"/>
      <c r="B77" s="81"/>
      <c r="C77" s="81"/>
      <c r="D77" s="81"/>
      <c r="E77" s="81"/>
      <c r="F77" s="81"/>
      <c r="G77" s="81"/>
      <c r="H77" s="81"/>
      <c r="I77" s="81"/>
      <c r="J77" s="81"/>
      <c r="K77" s="81"/>
      <c r="L77" s="81"/>
      <c r="M77" s="81"/>
      <c r="N77" s="81"/>
      <c r="O77" s="81"/>
      <c r="P77" s="81"/>
      <c r="Q77" s="81"/>
      <c r="R77" s="81"/>
    </row>
    <row r="78" spans="1:18" x14ac:dyDescent="0.25">
      <c r="A78" s="81"/>
      <c r="B78" s="81"/>
      <c r="C78" s="81"/>
      <c r="D78" s="81"/>
      <c r="E78" s="81"/>
      <c r="F78" s="81"/>
      <c r="G78" s="81"/>
      <c r="H78" s="81"/>
      <c r="I78" s="81"/>
      <c r="J78" s="81"/>
      <c r="K78" s="81"/>
      <c r="L78" s="81"/>
      <c r="M78" s="81"/>
      <c r="N78" s="81"/>
      <c r="O78" s="81"/>
      <c r="P78" s="81"/>
      <c r="Q78" s="81"/>
      <c r="R78" s="81"/>
    </row>
    <row r="79" spans="1:18" x14ac:dyDescent="0.25">
      <c r="A79" s="81"/>
      <c r="B79" s="81"/>
      <c r="C79" s="81"/>
      <c r="D79" s="81"/>
      <c r="E79" s="81"/>
      <c r="F79" s="81"/>
      <c r="G79" s="81"/>
      <c r="H79" s="81"/>
      <c r="I79" s="81"/>
      <c r="J79" s="81"/>
      <c r="K79" s="81"/>
      <c r="L79" s="81"/>
      <c r="M79" s="81"/>
      <c r="N79" s="81"/>
      <c r="O79" s="81"/>
      <c r="P79" s="81"/>
      <c r="Q79" s="81"/>
      <c r="R79" s="81"/>
    </row>
    <row r="80" spans="1:18" x14ac:dyDescent="0.25">
      <c r="A80" s="81"/>
      <c r="B80" s="81"/>
      <c r="C80" s="81"/>
      <c r="D80" s="81"/>
      <c r="E80" s="81"/>
      <c r="F80" s="81"/>
      <c r="G80" s="81"/>
      <c r="H80" s="81"/>
      <c r="I80" s="81"/>
      <c r="J80" s="81"/>
      <c r="K80" s="81"/>
      <c r="L80" s="81"/>
      <c r="M80" s="81"/>
      <c r="N80" s="81"/>
      <c r="O80" s="81"/>
      <c r="P80" s="81"/>
      <c r="Q80" s="81"/>
      <c r="R80" s="81"/>
    </row>
    <row r="81" spans="1:18" x14ac:dyDescent="0.25">
      <c r="A81" s="81"/>
      <c r="B81" s="81"/>
      <c r="C81" s="81"/>
      <c r="D81" s="81"/>
      <c r="E81" s="81"/>
      <c r="F81" s="81"/>
      <c r="G81" s="81"/>
      <c r="H81" s="81"/>
      <c r="I81" s="81"/>
      <c r="J81" s="81"/>
      <c r="K81" s="81"/>
      <c r="L81" s="81"/>
      <c r="M81" s="81"/>
      <c r="N81" s="81"/>
      <c r="O81" s="81"/>
      <c r="P81" s="81"/>
      <c r="Q81" s="81"/>
      <c r="R81" s="81"/>
    </row>
    <row r="82" spans="1:18" x14ac:dyDescent="0.25">
      <c r="A82" s="81"/>
      <c r="B82" s="81"/>
      <c r="C82" s="81"/>
      <c r="D82" s="81"/>
      <c r="E82" s="81"/>
      <c r="F82" s="81"/>
      <c r="G82" s="81"/>
      <c r="H82" s="81"/>
      <c r="I82" s="81"/>
      <c r="J82" s="81"/>
      <c r="K82" s="81"/>
      <c r="L82" s="81"/>
      <c r="M82" s="81"/>
      <c r="N82" s="81"/>
      <c r="O82" s="81"/>
      <c r="P82" s="81"/>
      <c r="Q82" s="81"/>
      <c r="R82" s="81"/>
    </row>
    <row r="83" spans="1:18" x14ac:dyDescent="0.25">
      <c r="A83" s="81"/>
      <c r="B83" s="81"/>
      <c r="C83" s="81"/>
      <c r="D83" s="81"/>
      <c r="E83" s="81"/>
      <c r="F83" s="81"/>
      <c r="G83" s="81"/>
      <c r="H83" s="81"/>
      <c r="I83" s="81"/>
      <c r="J83" s="81"/>
      <c r="K83" s="81"/>
      <c r="L83" s="81"/>
      <c r="M83" s="81"/>
      <c r="N83" s="81"/>
      <c r="O83" s="81"/>
      <c r="P83" s="81"/>
      <c r="Q83" s="81"/>
      <c r="R83" s="81"/>
    </row>
    <row r="84" spans="1:18" x14ac:dyDescent="0.25">
      <c r="A84" s="81"/>
      <c r="B84" s="81"/>
      <c r="C84" s="81"/>
      <c r="D84" s="81"/>
      <c r="E84" s="81"/>
      <c r="F84" s="81"/>
      <c r="G84" s="81"/>
      <c r="H84" s="81"/>
      <c r="I84" s="81"/>
      <c r="J84" s="81"/>
      <c r="K84" s="81"/>
      <c r="L84" s="81"/>
      <c r="M84" s="81"/>
      <c r="N84" s="81"/>
      <c r="O84" s="81"/>
      <c r="P84" s="81"/>
      <c r="Q84" s="81"/>
      <c r="R84" s="81"/>
    </row>
    <row r="85" spans="1:18" x14ac:dyDescent="0.25">
      <c r="A85" s="81"/>
      <c r="B85" s="81"/>
      <c r="C85" s="81"/>
      <c r="D85" s="81"/>
      <c r="E85" s="81"/>
      <c r="F85" s="81"/>
      <c r="G85" s="81"/>
      <c r="H85" s="81"/>
      <c r="I85" s="81"/>
      <c r="J85" s="81"/>
      <c r="K85" s="81"/>
      <c r="L85" s="81"/>
      <c r="M85" s="81"/>
      <c r="N85" s="81"/>
      <c r="O85" s="81"/>
      <c r="P85" s="81"/>
      <c r="Q85" s="81"/>
      <c r="R85" s="81"/>
    </row>
    <row r="86" spans="1:18" x14ac:dyDescent="0.25">
      <c r="A86" s="81"/>
      <c r="B86" s="81"/>
      <c r="C86" s="81"/>
      <c r="D86" s="81"/>
      <c r="E86" s="81"/>
      <c r="F86" s="81"/>
      <c r="G86" s="81"/>
      <c r="H86" s="81"/>
      <c r="I86" s="81"/>
      <c r="J86" s="81"/>
      <c r="K86" s="81"/>
      <c r="L86" s="81"/>
      <c r="M86" s="81"/>
      <c r="N86" s="81"/>
      <c r="O86" s="81"/>
      <c r="P86" s="81"/>
      <c r="Q86" s="81"/>
      <c r="R86" s="81"/>
    </row>
    <row r="87" spans="1:18" x14ac:dyDescent="0.25">
      <c r="A87" s="81"/>
      <c r="B87" s="81"/>
      <c r="C87" s="81"/>
      <c r="D87" s="81"/>
      <c r="E87" s="81"/>
      <c r="F87" s="81"/>
      <c r="G87" s="81"/>
      <c r="H87" s="81"/>
      <c r="I87" s="81"/>
      <c r="J87" s="81"/>
      <c r="K87" s="81"/>
      <c r="L87" s="81"/>
      <c r="M87" s="81"/>
      <c r="N87" s="81"/>
      <c r="O87" s="81"/>
      <c r="P87" s="81"/>
      <c r="Q87" s="81"/>
      <c r="R87" s="81"/>
    </row>
    <row r="88" spans="1:18" x14ac:dyDescent="0.25">
      <c r="A88" s="81"/>
      <c r="B88" s="81"/>
      <c r="C88" s="81"/>
      <c r="D88" s="81"/>
      <c r="E88" s="81"/>
      <c r="F88" s="81"/>
      <c r="G88" s="81"/>
      <c r="H88" s="81"/>
      <c r="I88" s="81"/>
      <c r="J88" s="81"/>
      <c r="K88" s="81"/>
      <c r="L88" s="81"/>
      <c r="M88" s="81"/>
      <c r="N88" s="81"/>
      <c r="O88" s="81"/>
      <c r="P88" s="81"/>
      <c r="Q88" s="81"/>
      <c r="R88" s="81"/>
    </row>
    <row r="89" spans="1:18" x14ac:dyDescent="0.25">
      <c r="A89" s="81"/>
      <c r="B89" s="81"/>
      <c r="C89" s="81"/>
      <c r="D89" s="81"/>
      <c r="E89" s="81"/>
      <c r="F89" s="81"/>
      <c r="G89" s="81"/>
      <c r="H89" s="81"/>
      <c r="I89" s="81"/>
      <c r="J89" s="81"/>
      <c r="K89" s="81"/>
      <c r="L89" s="81"/>
      <c r="M89" s="81"/>
      <c r="N89" s="81"/>
      <c r="O89" s="81"/>
      <c r="P89" s="81"/>
      <c r="Q89" s="81"/>
      <c r="R89" s="81"/>
    </row>
    <row r="90" spans="1:18" x14ac:dyDescent="0.25">
      <c r="A90" s="81"/>
      <c r="B90" s="81"/>
      <c r="C90" s="81"/>
      <c r="D90" s="81"/>
      <c r="E90" s="81"/>
      <c r="F90" s="81"/>
      <c r="G90" s="81"/>
      <c r="H90" s="81"/>
      <c r="I90" s="81"/>
      <c r="J90" s="81"/>
      <c r="K90" s="81"/>
      <c r="L90" s="81"/>
      <c r="M90" s="81"/>
      <c r="N90" s="81"/>
      <c r="O90" s="81"/>
      <c r="P90" s="81"/>
      <c r="Q90" s="81"/>
      <c r="R90" s="81"/>
    </row>
    <row r="91" spans="1:18" x14ac:dyDescent="0.25">
      <c r="A91" s="81"/>
      <c r="B91" s="81"/>
      <c r="C91" s="81"/>
      <c r="D91" s="81"/>
      <c r="E91" s="81"/>
      <c r="F91" s="81"/>
      <c r="G91" s="81"/>
      <c r="H91" s="81"/>
      <c r="I91" s="81"/>
      <c r="J91" s="81"/>
      <c r="K91" s="81"/>
      <c r="L91" s="81"/>
      <c r="M91" s="81"/>
      <c r="N91" s="81"/>
      <c r="O91" s="81"/>
      <c r="P91" s="81"/>
      <c r="Q91" s="81"/>
      <c r="R91" s="81"/>
    </row>
    <row r="92" spans="1:18" x14ac:dyDescent="0.25">
      <c r="A92" s="81"/>
      <c r="B92" s="81"/>
      <c r="C92" s="81"/>
      <c r="D92" s="81"/>
      <c r="E92" s="81"/>
      <c r="F92" s="81"/>
      <c r="G92" s="81"/>
      <c r="H92" s="81"/>
      <c r="I92" s="81"/>
      <c r="J92" s="81"/>
      <c r="K92" s="81"/>
      <c r="L92" s="81"/>
      <c r="M92" s="81"/>
      <c r="N92" s="81"/>
      <c r="O92" s="81"/>
      <c r="P92" s="81"/>
      <c r="Q92" s="81"/>
      <c r="R92" s="81"/>
    </row>
    <row r="93" spans="1:18" x14ac:dyDescent="0.25">
      <c r="A93" s="81"/>
      <c r="B93" s="81"/>
      <c r="C93" s="81"/>
      <c r="D93" s="81"/>
      <c r="E93" s="81"/>
      <c r="F93" s="81"/>
      <c r="G93" s="81"/>
      <c r="H93" s="81"/>
      <c r="I93" s="81"/>
      <c r="J93" s="81"/>
      <c r="K93" s="81"/>
      <c r="L93" s="81"/>
      <c r="M93" s="81"/>
      <c r="N93" s="81"/>
      <c r="O93" s="81"/>
      <c r="P93" s="81"/>
      <c r="Q93" s="81"/>
      <c r="R93" s="81"/>
    </row>
    <row r="94" spans="1:18" x14ac:dyDescent="0.25">
      <c r="A94" s="81"/>
      <c r="B94" s="81"/>
      <c r="C94" s="81"/>
      <c r="D94" s="81"/>
      <c r="E94" s="81"/>
      <c r="F94" s="81"/>
      <c r="G94" s="81"/>
      <c r="H94" s="81"/>
      <c r="I94" s="81"/>
      <c r="J94" s="81"/>
      <c r="K94" s="81"/>
      <c r="L94" s="81"/>
      <c r="M94" s="81"/>
      <c r="N94" s="81"/>
      <c r="O94" s="81"/>
      <c r="P94" s="81"/>
      <c r="Q94" s="81"/>
      <c r="R94" s="81"/>
    </row>
    <row r="95" spans="1:18" x14ac:dyDescent="0.25">
      <c r="A95" s="81"/>
      <c r="B95" s="81"/>
      <c r="C95" s="81"/>
      <c r="D95" s="81"/>
      <c r="E95" s="81"/>
      <c r="F95" s="81"/>
      <c r="G95" s="81"/>
      <c r="H95" s="81"/>
      <c r="I95" s="81"/>
      <c r="J95" s="81"/>
      <c r="K95" s="81"/>
      <c r="L95" s="81"/>
      <c r="M95" s="81"/>
      <c r="N95" s="81"/>
      <c r="O95" s="81"/>
      <c r="P95" s="81"/>
      <c r="Q95" s="81"/>
      <c r="R95" s="81"/>
    </row>
    <row r="96" spans="1:18" x14ac:dyDescent="0.25">
      <c r="A96" s="81"/>
      <c r="B96" s="81"/>
      <c r="C96" s="81"/>
      <c r="D96" s="81"/>
      <c r="E96" s="81"/>
      <c r="F96" s="81"/>
      <c r="G96" s="81"/>
      <c r="H96" s="81"/>
      <c r="I96" s="81"/>
      <c r="J96" s="81"/>
      <c r="K96" s="81"/>
      <c r="L96" s="81"/>
      <c r="M96" s="81"/>
      <c r="N96" s="81"/>
      <c r="O96" s="81"/>
      <c r="P96" s="81"/>
      <c r="Q96" s="81"/>
      <c r="R96" s="81"/>
    </row>
    <row r="97" spans="1:18" x14ac:dyDescent="0.25">
      <c r="A97" s="81"/>
      <c r="B97" s="81"/>
      <c r="C97" s="81"/>
      <c r="D97" s="81"/>
      <c r="E97" s="81"/>
      <c r="F97" s="81"/>
      <c r="G97" s="81"/>
      <c r="H97" s="81"/>
      <c r="I97" s="81"/>
      <c r="J97" s="81"/>
      <c r="K97" s="81"/>
      <c r="L97" s="81"/>
      <c r="M97" s="81"/>
      <c r="N97" s="81"/>
      <c r="O97" s="81"/>
      <c r="P97" s="81"/>
      <c r="Q97" s="81"/>
      <c r="R97" s="81"/>
    </row>
    <row r="98" spans="1:18" x14ac:dyDescent="0.25">
      <c r="A98" s="81"/>
      <c r="B98" s="81"/>
      <c r="C98" s="81"/>
      <c r="D98" s="81"/>
      <c r="E98" s="81"/>
      <c r="F98" s="81"/>
      <c r="G98" s="81"/>
      <c r="H98" s="81"/>
      <c r="I98" s="81"/>
      <c r="J98" s="81"/>
      <c r="K98" s="81"/>
      <c r="L98" s="81"/>
      <c r="M98" s="81"/>
      <c r="N98" s="81"/>
      <c r="O98" s="81"/>
      <c r="P98" s="81"/>
      <c r="Q98" s="81"/>
      <c r="R98" s="81"/>
    </row>
    <row r="99" spans="1:18" x14ac:dyDescent="0.25">
      <c r="A99" s="81"/>
      <c r="B99" s="81"/>
      <c r="C99" s="81"/>
      <c r="D99" s="81"/>
      <c r="E99" s="81"/>
      <c r="F99" s="81"/>
      <c r="G99" s="81"/>
      <c r="H99" s="81"/>
      <c r="I99" s="81"/>
      <c r="J99" s="81"/>
      <c r="K99" s="81"/>
      <c r="L99" s="81"/>
      <c r="M99" s="81"/>
      <c r="N99" s="81"/>
      <c r="O99" s="81"/>
      <c r="P99" s="81"/>
      <c r="Q99" s="81"/>
      <c r="R99" s="81"/>
    </row>
    <row r="100" spans="1:18" x14ac:dyDescent="0.25">
      <c r="A100" s="81"/>
      <c r="B100" s="81"/>
      <c r="C100" s="81"/>
      <c r="D100" s="81"/>
      <c r="E100" s="81"/>
      <c r="F100" s="81"/>
      <c r="G100" s="81"/>
      <c r="H100" s="81"/>
      <c r="I100" s="81"/>
      <c r="J100" s="81"/>
      <c r="K100" s="81"/>
      <c r="L100" s="81"/>
      <c r="M100" s="81"/>
      <c r="N100" s="81"/>
      <c r="O100" s="81"/>
      <c r="P100" s="81"/>
      <c r="Q100" s="81"/>
      <c r="R100" s="81"/>
    </row>
    <row r="101" spans="1:18" x14ac:dyDescent="0.25">
      <c r="A101" s="81"/>
      <c r="B101" s="81"/>
      <c r="C101" s="81"/>
      <c r="D101" s="81"/>
      <c r="E101" s="81"/>
      <c r="F101" s="81"/>
      <c r="G101" s="81"/>
      <c r="H101" s="81"/>
      <c r="I101" s="81"/>
      <c r="J101" s="81"/>
      <c r="K101" s="81"/>
      <c r="L101" s="81"/>
      <c r="M101" s="81"/>
      <c r="N101" s="81"/>
      <c r="O101" s="81"/>
      <c r="P101" s="81"/>
      <c r="Q101" s="81"/>
      <c r="R101" s="81"/>
    </row>
    <row r="102" spans="1:18" x14ac:dyDescent="0.25">
      <c r="A102" s="81"/>
      <c r="B102" s="81"/>
      <c r="C102" s="81"/>
      <c r="D102" s="81"/>
      <c r="E102" s="81"/>
      <c r="F102" s="81"/>
      <c r="G102" s="81"/>
      <c r="H102" s="81"/>
      <c r="I102" s="81"/>
      <c r="J102" s="81"/>
      <c r="K102" s="81"/>
      <c r="L102" s="81"/>
      <c r="M102" s="81"/>
      <c r="N102" s="81"/>
      <c r="O102" s="81"/>
      <c r="P102" s="81"/>
      <c r="Q102" s="81"/>
      <c r="R102" s="81"/>
    </row>
    <row r="103" spans="1:18" x14ac:dyDescent="0.25">
      <c r="A103" s="81"/>
      <c r="B103" s="81"/>
      <c r="C103" s="81"/>
      <c r="D103" s="81"/>
      <c r="E103" s="81"/>
      <c r="F103" s="81"/>
      <c r="G103" s="81"/>
      <c r="H103" s="81"/>
      <c r="I103" s="81"/>
      <c r="J103" s="81"/>
      <c r="K103" s="81"/>
      <c r="L103" s="81"/>
      <c r="M103" s="81"/>
      <c r="N103" s="81"/>
      <c r="O103" s="81"/>
      <c r="P103" s="81"/>
      <c r="Q103" s="81"/>
      <c r="R103" s="81"/>
    </row>
    <row r="104" spans="1:18" x14ac:dyDescent="0.25">
      <c r="A104" s="81"/>
      <c r="B104" s="81"/>
      <c r="C104" s="81"/>
      <c r="D104" s="81"/>
      <c r="E104" s="81"/>
      <c r="F104" s="81"/>
      <c r="G104" s="81"/>
      <c r="H104" s="81"/>
      <c r="I104" s="81"/>
      <c r="J104" s="81"/>
      <c r="K104" s="81"/>
      <c r="L104" s="81"/>
      <c r="M104" s="81"/>
      <c r="N104" s="81"/>
      <c r="O104" s="81"/>
      <c r="P104" s="81"/>
      <c r="Q104" s="81"/>
      <c r="R104" s="81"/>
    </row>
    <row r="105" spans="1:18" x14ac:dyDescent="0.25">
      <c r="A105" s="81"/>
      <c r="B105" s="81"/>
      <c r="C105" s="81"/>
      <c r="D105" s="81"/>
      <c r="E105" s="81"/>
      <c r="F105" s="81"/>
      <c r="G105" s="81"/>
      <c r="H105" s="81"/>
      <c r="I105" s="81"/>
      <c r="J105" s="81"/>
      <c r="K105" s="81"/>
      <c r="L105" s="81"/>
      <c r="M105" s="81"/>
      <c r="N105" s="81"/>
      <c r="O105" s="81"/>
      <c r="P105" s="81"/>
      <c r="Q105" s="81"/>
      <c r="R105" s="81"/>
    </row>
    <row r="106" spans="1:18" x14ac:dyDescent="0.25">
      <c r="A106" s="81"/>
      <c r="B106" s="81"/>
      <c r="C106" s="81"/>
      <c r="D106" s="81"/>
      <c r="E106" s="81"/>
      <c r="F106" s="81"/>
      <c r="G106" s="81"/>
      <c r="H106" s="81"/>
      <c r="I106" s="81"/>
      <c r="J106" s="81"/>
      <c r="K106" s="81"/>
      <c r="L106" s="81"/>
      <c r="M106" s="81"/>
      <c r="N106" s="81"/>
      <c r="O106" s="81"/>
      <c r="P106" s="81"/>
      <c r="Q106" s="81"/>
      <c r="R106" s="81"/>
    </row>
    <row r="107" spans="1:18" x14ac:dyDescent="0.25">
      <c r="A107" s="81"/>
      <c r="B107" s="81"/>
      <c r="C107" s="81"/>
      <c r="D107" s="81"/>
      <c r="E107" s="81"/>
      <c r="F107" s="81"/>
      <c r="G107" s="81"/>
      <c r="H107" s="81"/>
      <c r="I107" s="81"/>
      <c r="J107" s="81"/>
      <c r="K107" s="81"/>
      <c r="L107" s="81"/>
      <c r="M107" s="81"/>
      <c r="N107" s="81"/>
      <c r="O107" s="81"/>
      <c r="P107" s="81"/>
      <c r="Q107" s="81"/>
      <c r="R107" s="81"/>
    </row>
    <row r="108" spans="1:18" x14ac:dyDescent="0.25">
      <c r="A108" s="81"/>
      <c r="B108" s="81"/>
      <c r="C108" s="81"/>
      <c r="D108" s="81"/>
      <c r="E108" s="81"/>
      <c r="F108" s="81"/>
      <c r="G108" s="81"/>
      <c r="H108" s="81"/>
      <c r="I108" s="81"/>
      <c r="J108" s="81"/>
      <c r="K108" s="81"/>
      <c r="L108" s="81"/>
      <c r="M108" s="81"/>
      <c r="N108" s="81"/>
      <c r="O108" s="81"/>
      <c r="P108" s="81"/>
      <c r="Q108" s="81"/>
      <c r="R108" s="81"/>
    </row>
    <row r="109" spans="1:18" x14ac:dyDescent="0.25">
      <c r="A109" s="81"/>
      <c r="B109" s="81"/>
      <c r="C109" s="81"/>
      <c r="D109" s="81"/>
      <c r="E109" s="81"/>
      <c r="F109" s="81"/>
      <c r="G109" s="81"/>
      <c r="H109" s="81"/>
      <c r="I109" s="81"/>
      <c r="J109" s="81"/>
      <c r="K109" s="81"/>
      <c r="L109" s="81"/>
      <c r="M109" s="81"/>
      <c r="N109" s="81"/>
      <c r="O109" s="81"/>
      <c r="P109" s="81"/>
      <c r="Q109" s="81"/>
      <c r="R109" s="81"/>
    </row>
    <row r="110" spans="1:18" x14ac:dyDescent="0.25">
      <c r="A110" s="81"/>
      <c r="B110" s="81"/>
      <c r="C110" s="81"/>
      <c r="D110" s="81"/>
      <c r="E110" s="81"/>
      <c r="F110" s="81"/>
      <c r="G110" s="81"/>
      <c r="H110" s="81"/>
      <c r="I110" s="81"/>
      <c r="J110" s="81"/>
      <c r="K110" s="81"/>
      <c r="L110" s="81"/>
      <c r="M110" s="81"/>
      <c r="N110" s="81"/>
      <c r="O110" s="81"/>
      <c r="P110" s="81"/>
      <c r="Q110" s="81"/>
      <c r="R110" s="81"/>
    </row>
    <row r="111" spans="1:18" x14ac:dyDescent="0.25">
      <c r="A111" s="81"/>
      <c r="B111" s="81"/>
      <c r="C111" s="81"/>
      <c r="D111" s="81"/>
      <c r="E111" s="81"/>
      <c r="F111" s="81"/>
      <c r="G111" s="81"/>
      <c r="H111" s="81"/>
      <c r="I111" s="81"/>
      <c r="J111" s="81"/>
      <c r="K111" s="81"/>
      <c r="L111" s="81"/>
      <c r="M111" s="81"/>
      <c r="N111" s="81"/>
      <c r="O111" s="81"/>
      <c r="P111" s="81"/>
      <c r="Q111" s="81"/>
      <c r="R111" s="81"/>
    </row>
    <row r="112" spans="1:18" x14ac:dyDescent="0.25">
      <c r="A112" s="81"/>
      <c r="B112" s="81"/>
      <c r="C112" s="81"/>
      <c r="D112" s="81"/>
      <c r="E112" s="81"/>
      <c r="F112" s="81"/>
      <c r="G112" s="81"/>
      <c r="H112" s="81"/>
      <c r="I112" s="81"/>
      <c r="J112" s="81"/>
      <c r="K112" s="81"/>
      <c r="L112" s="81"/>
      <c r="M112" s="81"/>
      <c r="N112" s="81"/>
      <c r="O112" s="81"/>
      <c r="P112" s="81"/>
      <c r="Q112" s="81"/>
      <c r="R112" s="81"/>
    </row>
    <row r="113" spans="1:18" x14ac:dyDescent="0.25">
      <c r="A113" s="81"/>
      <c r="B113" s="81"/>
      <c r="C113" s="81"/>
      <c r="D113" s="81"/>
      <c r="E113" s="81"/>
      <c r="F113" s="81"/>
      <c r="G113" s="81"/>
      <c r="H113" s="81"/>
      <c r="I113" s="81"/>
      <c r="J113" s="81"/>
      <c r="K113" s="81"/>
      <c r="L113" s="81"/>
      <c r="M113" s="81"/>
      <c r="N113" s="81"/>
      <c r="O113" s="81"/>
      <c r="P113" s="81"/>
      <c r="Q113" s="81"/>
      <c r="R113" s="81"/>
    </row>
    <row r="114" spans="1:18" x14ac:dyDescent="0.25">
      <c r="A114" s="81"/>
      <c r="B114" s="81"/>
      <c r="C114" s="81"/>
      <c r="D114" s="81"/>
      <c r="E114" s="81"/>
      <c r="F114" s="81"/>
      <c r="G114" s="81"/>
      <c r="H114" s="81"/>
      <c r="I114" s="81"/>
      <c r="J114" s="81"/>
      <c r="K114" s="81"/>
      <c r="L114" s="81"/>
      <c r="M114" s="81"/>
      <c r="N114" s="81"/>
      <c r="O114" s="81"/>
      <c r="P114" s="81"/>
      <c r="Q114" s="81"/>
      <c r="R114" s="81"/>
    </row>
    <row r="115" spans="1:18" x14ac:dyDescent="0.25">
      <c r="A115" s="81"/>
      <c r="B115" s="81"/>
      <c r="C115" s="81"/>
      <c r="D115" s="81"/>
      <c r="E115" s="81"/>
      <c r="F115" s="81"/>
      <c r="G115" s="81"/>
      <c r="H115" s="81"/>
      <c r="I115" s="81"/>
      <c r="J115" s="81"/>
      <c r="K115" s="81"/>
      <c r="L115" s="81"/>
      <c r="M115" s="81"/>
      <c r="N115" s="81"/>
      <c r="O115" s="81"/>
      <c r="P115" s="81"/>
      <c r="Q115" s="81"/>
      <c r="R115" s="81"/>
    </row>
    <row r="116" spans="1:18" x14ac:dyDescent="0.25">
      <c r="A116" s="81"/>
      <c r="B116" s="81"/>
      <c r="C116" s="81"/>
      <c r="D116" s="81"/>
      <c r="E116" s="81"/>
      <c r="F116" s="81"/>
      <c r="G116" s="81"/>
      <c r="H116" s="81"/>
      <c r="I116" s="81"/>
      <c r="J116" s="81"/>
      <c r="K116" s="81"/>
      <c r="L116" s="81"/>
      <c r="M116" s="81"/>
      <c r="N116" s="81"/>
      <c r="O116" s="81"/>
      <c r="P116" s="81"/>
      <c r="Q116" s="81"/>
      <c r="R116" s="81"/>
    </row>
    <row r="117" spans="1:18" x14ac:dyDescent="0.25">
      <c r="A117" s="81"/>
      <c r="B117" s="81"/>
      <c r="C117" s="81"/>
      <c r="D117" s="81"/>
      <c r="E117" s="81"/>
      <c r="F117" s="81"/>
      <c r="G117" s="81"/>
      <c r="H117" s="81"/>
      <c r="I117" s="81"/>
      <c r="J117" s="81"/>
      <c r="K117" s="81"/>
      <c r="L117" s="81"/>
      <c r="M117" s="81"/>
      <c r="N117" s="81"/>
      <c r="O117" s="81"/>
      <c r="P117" s="81"/>
      <c r="Q117" s="81"/>
      <c r="R117" s="81"/>
    </row>
    <row r="118" spans="1:18" x14ac:dyDescent="0.25">
      <c r="A118" s="81"/>
      <c r="B118" s="81"/>
      <c r="C118" s="81"/>
      <c r="D118" s="81"/>
      <c r="E118" s="81"/>
      <c r="F118" s="81"/>
      <c r="G118" s="81"/>
      <c r="H118" s="81"/>
      <c r="I118" s="81"/>
      <c r="J118" s="81"/>
      <c r="K118" s="81"/>
      <c r="L118" s="81"/>
      <c r="M118" s="81"/>
      <c r="N118" s="81"/>
      <c r="O118" s="81"/>
      <c r="P118" s="81"/>
      <c r="Q118" s="81"/>
      <c r="R118" s="81"/>
    </row>
    <row r="119" spans="1:18" x14ac:dyDescent="0.25">
      <c r="A119" s="81"/>
      <c r="B119" s="81"/>
      <c r="C119" s="81"/>
      <c r="D119" s="81"/>
      <c r="E119" s="81"/>
      <c r="F119" s="81"/>
      <c r="G119" s="81"/>
      <c r="H119" s="81"/>
      <c r="I119" s="81"/>
      <c r="J119" s="81"/>
      <c r="K119" s="81"/>
      <c r="L119" s="81"/>
      <c r="M119" s="81"/>
      <c r="N119" s="81"/>
      <c r="O119" s="81"/>
      <c r="P119" s="81"/>
      <c r="Q119" s="81"/>
      <c r="R119" s="81"/>
    </row>
    <row r="120" spans="1:18" x14ac:dyDescent="0.25">
      <c r="A120" s="81"/>
      <c r="B120" s="81"/>
      <c r="C120" s="81"/>
      <c r="D120" s="81"/>
      <c r="E120" s="81"/>
      <c r="F120" s="81"/>
      <c r="G120" s="81"/>
      <c r="H120" s="81"/>
      <c r="I120" s="81"/>
      <c r="J120" s="81"/>
      <c r="K120" s="81"/>
      <c r="L120" s="81"/>
      <c r="M120" s="81"/>
      <c r="N120" s="81"/>
      <c r="O120" s="81"/>
      <c r="P120" s="81"/>
      <c r="Q120" s="81"/>
      <c r="R120" s="81"/>
    </row>
    <row r="121" spans="1:18" x14ac:dyDescent="0.25">
      <c r="A121" s="81"/>
      <c r="B121" s="81"/>
      <c r="C121" s="81"/>
      <c r="D121" s="81"/>
      <c r="E121" s="81"/>
      <c r="F121" s="81"/>
      <c r="G121" s="81"/>
      <c r="H121" s="81"/>
      <c r="I121" s="81"/>
      <c r="J121" s="81"/>
      <c r="K121" s="81"/>
      <c r="L121" s="81"/>
      <c r="M121" s="81"/>
      <c r="N121" s="81"/>
      <c r="O121" s="81"/>
      <c r="P121" s="81"/>
      <c r="Q121" s="81"/>
      <c r="R121" s="81"/>
    </row>
    <row r="122" spans="1:18" x14ac:dyDescent="0.25">
      <c r="A122" s="81"/>
      <c r="B122" s="81"/>
      <c r="C122" s="81"/>
      <c r="D122" s="81"/>
      <c r="E122" s="81"/>
      <c r="F122" s="81"/>
      <c r="G122" s="81"/>
      <c r="H122" s="81"/>
      <c r="I122" s="81"/>
      <c r="J122" s="81"/>
      <c r="K122" s="81"/>
      <c r="L122" s="81"/>
      <c r="M122" s="81"/>
      <c r="N122" s="81"/>
      <c r="O122" s="81"/>
      <c r="P122" s="81"/>
      <c r="Q122" s="81"/>
      <c r="R122" s="81"/>
    </row>
    <row r="123" spans="1:18" x14ac:dyDescent="0.25">
      <c r="A123" s="81"/>
      <c r="B123" s="81"/>
      <c r="C123" s="81"/>
      <c r="D123" s="81"/>
      <c r="E123" s="81"/>
      <c r="F123" s="81"/>
      <c r="G123" s="81"/>
      <c r="H123" s="81"/>
      <c r="I123" s="81"/>
      <c r="J123" s="81"/>
      <c r="K123" s="81"/>
      <c r="L123" s="81"/>
      <c r="M123" s="81"/>
      <c r="N123" s="81"/>
      <c r="O123" s="81"/>
      <c r="P123" s="81"/>
      <c r="Q123" s="81"/>
      <c r="R123" s="81"/>
    </row>
    <row r="124" spans="1:18" x14ac:dyDescent="0.25">
      <c r="A124" s="81"/>
      <c r="B124" s="81"/>
      <c r="C124" s="81"/>
      <c r="D124" s="81"/>
      <c r="E124" s="81"/>
      <c r="F124" s="81"/>
      <c r="G124" s="81"/>
      <c r="H124" s="81"/>
      <c r="I124" s="81"/>
      <c r="J124" s="81"/>
      <c r="K124" s="81"/>
      <c r="L124" s="81"/>
      <c r="M124" s="81"/>
      <c r="N124" s="81"/>
      <c r="O124" s="81"/>
      <c r="P124" s="81"/>
      <c r="Q124" s="81"/>
      <c r="R124" s="81"/>
    </row>
    <row r="125" spans="1:18" x14ac:dyDescent="0.25">
      <c r="A125" s="81"/>
      <c r="B125" s="81"/>
      <c r="C125" s="81"/>
      <c r="D125" s="81"/>
      <c r="E125" s="81"/>
      <c r="F125" s="81"/>
      <c r="G125" s="81"/>
      <c r="H125" s="81"/>
      <c r="I125" s="81"/>
      <c r="J125" s="81"/>
      <c r="K125" s="81"/>
      <c r="L125" s="81"/>
      <c r="M125" s="81"/>
      <c r="N125" s="81"/>
      <c r="O125" s="81"/>
      <c r="P125" s="81"/>
      <c r="Q125" s="81"/>
      <c r="R125" s="81"/>
    </row>
    <row r="126" spans="1:18" x14ac:dyDescent="0.25">
      <c r="A126" s="81"/>
      <c r="B126" s="81"/>
      <c r="C126" s="81"/>
      <c r="D126" s="81"/>
      <c r="E126" s="81"/>
      <c r="F126" s="81"/>
      <c r="G126" s="81"/>
      <c r="H126" s="81"/>
      <c r="I126" s="81"/>
      <c r="J126" s="81"/>
      <c r="K126" s="81"/>
      <c r="L126" s="81"/>
      <c r="M126" s="81"/>
      <c r="N126" s="81"/>
      <c r="O126" s="81"/>
      <c r="P126" s="81"/>
      <c r="Q126" s="81"/>
      <c r="R126" s="81"/>
    </row>
    <row r="127" spans="1:18" x14ac:dyDescent="0.25">
      <c r="A127" s="81"/>
      <c r="B127" s="81"/>
      <c r="C127" s="81"/>
      <c r="D127" s="81"/>
      <c r="E127" s="81"/>
      <c r="F127" s="81"/>
      <c r="G127" s="81"/>
      <c r="H127" s="81"/>
      <c r="I127" s="81"/>
      <c r="J127" s="81"/>
      <c r="K127" s="81"/>
      <c r="L127" s="81"/>
      <c r="M127" s="81"/>
      <c r="N127" s="81"/>
      <c r="O127" s="81"/>
      <c r="P127" s="81"/>
      <c r="Q127" s="81"/>
      <c r="R127" s="81"/>
    </row>
    <row r="128" spans="1:18" x14ac:dyDescent="0.25">
      <c r="A128" s="81"/>
      <c r="B128" s="81"/>
      <c r="C128" s="81"/>
      <c r="D128" s="81"/>
      <c r="E128" s="81"/>
      <c r="F128" s="81"/>
      <c r="G128" s="81"/>
      <c r="H128" s="81"/>
      <c r="I128" s="81"/>
      <c r="J128" s="81"/>
      <c r="K128" s="81"/>
      <c r="L128" s="81"/>
      <c r="M128" s="81"/>
      <c r="N128" s="81"/>
      <c r="O128" s="81"/>
      <c r="P128" s="81"/>
      <c r="Q128" s="81"/>
      <c r="R128" s="81"/>
    </row>
    <row r="129" spans="1:18" x14ac:dyDescent="0.25">
      <c r="A129" s="81"/>
      <c r="B129" s="81"/>
      <c r="C129" s="81"/>
      <c r="D129" s="81"/>
      <c r="E129" s="81"/>
      <c r="F129" s="81"/>
      <c r="G129" s="81"/>
      <c r="H129" s="81"/>
      <c r="I129" s="81"/>
      <c r="J129" s="81"/>
      <c r="K129" s="81"/>
      <c r="L129" s="81"/>
      <c r="M129" s="81"/>
      <c r="N129" s="81"/>
      <c r="O129" s="81"/>
      <c r="P129" s="81"/>
      <c r="Q129" s="81"/>
      <c r="R129" s="81"/>
    </row>
    <row r="130" spans="1:18" x14ac:dyDescent="0.25">
      <c r="A130" s="81"/>
      <c r="B130" s="81"/>
      <c r="C130" s="81"/>
      <c r="D130" s="81"/>
      <c r="E130" s="81"/>
      <c r="F130" s="81"/>
      <c r="G130" s="81"/>
      <c r="H130" s="81"/>
      <c r="I130" s="81"/>
      <c r="J130" s="81"/>
      <c r="K130" s="81"/>
      <c r="L130" s="81"/>
      <c r="M130" s="81"/>
      <c r="N130" s="81"/>
      <c r="O130" s="81"/>
      <c r="P130" s="81"/>
      <c r="Q130" s="81"/>
      <c r="R130" s="81"/>
    </row>
    <row r="131" spans="1:18" x14ac:dyDescent="0.25">
      <c r="A131" s="81"/>
      <c r="B131" s="81"/>
      <c r="C131" s="81"/>
      <c r="D131" s="81"/>
      <c r="E131" s="81"/>
      <c r="F131" s="81"/>
      <c r="G131" s="81"/>
      <c r="H131" s="81"/>
      <c r="I131" s="81"/>
      <c r="J131" s="81"/>
      <c r="K131" s="81"/>
      <c r="L131" s="81"/>
      <c r="M131" s="81"/>
      <c r="N131" s="81"/>
      <c r="O131" s="81"/>
      <c r="P131" s="81"/>
      <c r="Q131" s="81"/>
      <c r="R131" s="81"/>
    </row>
    <row r="132" spans="1:18" x14ac:dyDescent="0.25">
      <c r="A132" s="81"/>
      <c r="B132" s="81"/>
      <c r="C132" s="81"/>
      <c r="D132" s="81"/>
      <c r="E132" s="81"/>
      <c r="F132" s="81"/>
      <c r="G132" s="81"/>
      <c r="H132" s="81"/>
      <c r="I132" s="81"/>
      <c r="J132" s="81"/>
      <c r="K132" s="81"/>
      <c r="L132" s="81"/>
      <c r="M132" s="81"/>
      <c r="N132" s="81"/>
      <c r="O132" s="81"/>
      <c r="P132" s="81"/>
      <c r="Q132" s="81"/>
      <c r="R132" s="81"/>
    </row>
    <row r="133" spans="1:18" x14ac:dyDescent="0.25">
      <c r="A133" s="81"/>
      <c r="B133" s="81"/>
      <c r="C133" s="81"/>
      <c r="D133" s="81"/>
      <c r="E133" s="81"/>
      <c r="F133" s="81"/>
      <c r="G133" s="81"/>
      <c r="H133" s="81"/>
      <c r="I133" s="81"/>
      <c r="J133" s="81"/>
      <c r="K133" s="81"/>
      <c r="L133" s="81"/>
      <c r="M133" s="81"/>
      <c r="N133" s="81"/>
      <c r="O133" s="81"/>
      <c r="P133" s="81"/>
      <c r="Q133" s="81"/>
      <c r="R133" s="81"/>
    </row>
    <row r="134" spans="1:18" x14ac:dyDescent="0.25">
      <c r="A134" s="81"/>
      <c r="B134" s="81"/>
      <c r="C134" s="81"/>
      <c r="D134" s="81"/>
      <c r="E134" s="81"/>
      <c r="F134" s="81"/>
      <c r="G134" s="81"/>
      <c r="H134" s="81"/>
      <c r="I134" s="81"/>
      <c r="J134" s="81"/>
      <c r="K134" s="81"/>
      <c r="L134" s="81"/>
      <c r="M134" s="81"/>
      <c r="N134" s="81"/>
      <c r="O134" s="81"/>
      <c r="P134" s="81"/>
      <c r="Q134" s="81"/>
      <c r="R134" s="81"/>
    </row>
    <row r="135" spans="1:18" x14ac:dyDescent="0.25">
      <c r="A135" s="81"/>
      <c r="B135" s="81"/>
      <c r="C135" s="81"/>
      <c r="D135" s="81"/>
      <c r="E135" s="81"/>
      <c r="F135" s="81"/>
      <c r="G135" s="81"/>
      <c r="H135" s="81"/>
      <c r="I135" s="81"/>
      <c r="J135" s="81"/>
      <c r="K135" s="81"/>
      <c r="L135" s="81"/>
      <c r="M135" s="81"/>
      <c r="N135" s="81"/>
      <c r="O135" s="81"/>
      <c r="P135" s="81"/>
      <c r="Q135" s="81"/>
      <c r="R135" s="81"/>
    </row>
    <row r="136" spans="1:18" x14ac:dyDescent="0.25">
      <c r="A136" s="81"/>
      <c r="B136" s="81"/>
      <c r="C136" s="81"/>
      <c r="D136" s="81"/>
      <c r="E136" s="81"/>
      <c r="F136" s="81"/>
      <c r="G136" s="81"/>
      <c r="H136" s="81"/>
      <c r="I136" s="81"/>
      <c r="J136" s="81"/>
      <c r="K136" s="81"/>
      <c r="L136" s="81"/>
      <c r="M136" s="81"/>
      <c r="N136" s="81"/>
      <c r="O136" s="81"/>
      <c r="P136" s="81"/>
      <c r="Q136" s="81"/>
      <c r="R136" s="81"/>
    </row>
    <row r="137" spans="1:18" x14ac:dyDescent="0.25">
      <c r="A137" s="81"/>
      <c r="B137" s="81"/>
      <c r="C137" s="81"/>
      <c r="D137" s="81"/>
      <c r="E137" s="81"/>
      <c r="F137" s="81"/>
      <c r="G137" s="81"/>
      <c r="H137" s="81"/>
      <c r="I137" s="81"/>
      <c r="J137" s="81"/>
      <c r="K137" s="81"/>
      <c r="L137" s="81"/>
      <c r="M137" s="81"/>
      <c r="N137" s="81"/>
      <c r="O137" s="81"/>
      <c r="P137" s="81"/>
      <c r="Q137" s="81"/>
      <c r="R137" s="81"/>
    </row>
    <row r="138" spans="1:18" x14ac:dyDescent="0.25">
      <c r="A138" s="81"/>
      <c r="B138" s="81"/>
      <c r="C138" s="81"/>
      <c r="D138" s="81"/>
      <c r="E138" s="81"/>
      <c r="F138" s="81"/>
      <c r="G138" s="81"/>
      <c r="H138" s="81"/>
      <c r="I138" s="81"/>
      <c r="J138" s="81"/>
      <c r="K138" s="81"/>
      <c r="L138" s="81"/>
      <c r="M138" s="81"/>
      <c r="N138" s="81"/>
      <c r="O138" s="81"/>
      <c r="P138" s="81"/>
      <c r="Q138" s="81"/>
      <c r="R138" s="81"/>
    </row>
    <row r="139" spans="1:18" x14ac:dyDescent="0.25">
      <c r="A139" s="81"/>
      <c r="B139" s="81"/>
      <c r="C139" s="81"/>
      <c r="D139" s="81"/>
      <c r="E139" s="81"/>
      <c r="F139" s="81"/>
      <c r="G139" s="81"/>
      <c r="H139" s="81"/>
      <c r="I139" s="81"/>
      <c r="J139" s="81"/>
      <c r="K139" s="81"/>
      <c r="L139" s="81"/>
      <c r="M139" s="81"/>
      <c r="N139" s="81"/>
      <c r="O139" s="81"/>
      <c r="P139" s="81"/>
      <c r="Q139" s="81"/>
      <c r="R139" s="81"/>
    </row>
    <row r="140" spans="1:18" x14ac:dyDescent="0.25">
      <c r="A140" s="81"/>
      <c r="B140" s="81"/>
      <c r="C140" s="81"/>
      <c r="D140" s="81"/>
      <c r="E140" s="81"/>
      <c r="F140" s="81"/>
      <c r="G140" s="81"/>
      <c r="H140" s="81"/>
      <c r="I140" s="81"/>
      <c r="J140" s="81"/>
      <c r="K140" s="81"/>
      <c r="L140" s="81"/>
      <c r="M140" s="81"/>
      <c r="N140" s="81"/>
      <c r="O140" s="81"/>
      <c r="P140" s="81"/>
      <c r="Q140" s="81"/>
      <c r="R140" s="81"/>
    </row>
    <row r="141" spans="1:18" x14ac:dyDescent="0.25">
      <c r="A141" s="81"/>
      <c r="B141" s="81"/>
      <c r="C141" s="81"/>
      <c r="D141" s="81"/>
      <c r="E141" s="81"/>
      <c r="F141" s="81"/>
      <c r="G141" s="81"/>
      <c r="H141" s="81"/>
      <c r="I141" s="81"/>
      <c r="J141" s="81"/>
      <c r="K141" s="81"/>
      <c r="L141" s="81"/>
      <c r="M141" s="81"/>
      <c r="N141" s="81"/>
      <c r="O141" s="81"/>
      <c r="P141" s="81"/>
      <c r="Q141" s="81"/>
      <c r="R141" s="81"/>
    </row>
    <row r="142" spans="1:18" x14ac:dyDescent="0.25">
      <c r="A142" s="81"/>
      <c r="B142" s="81"/>
      <c r="C142" s="81"/>
      <c r="D142" s="81"/>
      <c r="E142" s="81"/>
      <c r="F142" s="81"/>
      <c r="G142" s="81"/>
      <c r="H142" s="81"/>
      <c r="I142" s="81"/>
      <c r="J142" s="81"/>
      <c r="K142" s="81"/>
      <c r="L142" s="81"/>
      <c r="M142" s="81"/>
      <c r="N142" s="81"/>
      <c r="O142" s="81"/>
      <c r="P142" s="81"/>
      <c r="Q142" s="81"/>
      <c r="R142" s="81"/>
    </row>
    <row r="143" spans="1:18" x14ac:dyDescent="0.25">
      <c r="A143" s="81"/>
      <c r="B143" s="81"/>
      <c r="C143" s="81"/>
      <c r="D143" s="81"/>
      <c r="E143" s="81"/>
      <c r="F143" s="81"/>
      <c r="G143" s="81"/>
      <c r="H143" s="81"/>
      <c r="I143" s="81"/>
      <c r="J143" s="81"/>
      <c r="K143" s="81"/>
      <c r="L143" s="81"/>
      <c r="M143" s="81"/>
      <c r="N143" s="81"/>
      <c r="O143" s="81"/>
      <c r="P143" s="81"/>
      <c r="Q143" s="81"/>
      <c r="R143" s="81"/>
    </row>
    <row r="144" spans="1:18" x14ac:dyDescent="0.25">
      <c r="A144" s="81"/>
      <c r="B144" s="81"/>
      <c r="C144" s="81"/>
      <c r="D144" s="81"/>
      <c r="E144" s="81"/>
      <c r="F144" s="81"/>
      <c r="G144" s="81"/>
      <c r="H144" s="81"/>
      <c r="I144" s="81"/>
      <c r="J144" s="81"/>
      <c r="K144" s="81"/>
      <c r="L144" s="81"/>
      <c r="M144" s="81"/>
      <c r="N144" s="81"/>
      <c r="O144" s="81"/>
      <c r="P144" s="81"/>
      <c r="Q144" s="81"/>
      <c r="R144" s="81"/>
    </row>
    <row r="145" spans="1:18" x14ac:dyDescent="0.25">
      <c r="A145" s="81"/>
      <c r="B145" s="81"/>
      <c r="C145" s="81"/>
      <c r="D145" s="81"/>
      <c r="E145" s="81"/>
      <c r="F145" s="81"/>
      <c r="G145" s="81"/>
      <c r="H145" s="81"/>
      <c r="I145" s="81"/>
      <c r="J145" s="81"/>
      <c r="K145" s="81"/>
      <c r="L145" s="81"/>
      <c r="M145" s="81"/>
      <c r="N145" s="81"/>
      <c r="O145" s="81"/>
      <c r="P145" s="81"/>
      <c r="Q145" s="81"/>
      <c r="R145" s="81"/>
    </row>
    <row r="146" spans="1:18" x14ac:dyDescent="0.25">
      <c r="A146" s="81"/>
      <c r="B146" s="81"/>
      <c r="C146" s="81"/>
      <c r="D146" s="81"/>
      <c r="E146" s="81"/>
      <c r="F146" s="81"/>
      <c r="G146" s="81"/>
      <c r="H146" s="81"/>
      <c r="I146" s="81"/>
      <c r="J146" s="81"/>
      <c r="K146" s="81"/>
      <c r="L146" s="81"/>
      <c r="M146" s="81"/>
      <c r="N146" s="81"/>
      <c r="O146" s="81"/>
      <c r="P146" s="81"/>
      <c r="Q146" s="81"/>
      <c r="R146" s="81"/>
    </row>
    <row r="147" spans="1:18" x14ac:dyDescent="0.25">
      <c r="A147" s="81"/>
      <c r="B147" s="81"/>
      <c r="C147" s="81"/>
      <c r="D147" s="81"/>
      <c r="E147" s="81"/>
      <c r="F147" s="81"/>
      <c r="G147" s="81"/>
      <c r="H147" s="81"/>
      <c r="I147" s="81"/>
      <c r="J147" s="81"/>
      <c r="K147" s="81"/>
      <c r="L147" s="81"/>
      <c r="M147" s="81"/>
      <c r="N147" s="81"/>
      <c r="O147" s="81"/>
      <c r="P147" s="81"/>
      <c r="Q147" s="81"/>
      <c r="R147" s="81"/>
    </row>
    <row r="148" spans="1:18" x14ac:dyDescent="0.25">
      <c r="A148" s="81"/>
      <c r="B148" s="81"/>
      <c r="C148" s="81"/>
      <c r="D148" s="81"/>
      <c r="E148" s="81"/>
      <c r="F148" s="81"/>
      <c r="G148" s="81"/>
      <c r="H148" s="81"/>
      <c r="I148" s="81"/>
      <c r="J148" s="81"/>
      <c r="K148" s="81"/>
      <c r="L148" s="81"/>
      <c r="M148" s="81"/>
      <c r="N148" s="81"/>
      <c r="O148" s="81"/>
      <c r="P148" s="81"/>
      <c r="Q148" s="81"/>
      <c r="R148" s="81"/>
    </row>
    <row r="149" spans="1:18" x14ac:dyDescent="0.25">
      <c r="A149" s="81"/>
      <c r="B149" s="81"/>
      <c r="C149" s="81"/>
      <c r="D149" s="81"/>
      <c r="E149" s="81"/>
      <c r="F149" s="81"/>
      <c r="G149" s="81"/>
      <c r="H149" s="81"/>
      <c r="I149" s="81"/>
      <c r="J149" s="81"/>
      <c r="K149" s="81"/>
      <c r="L149" s="81"/>
      <c r="M149" s="81"/>
      <c r="N149" s="81"/>
      <c r="O149" s="81"/>
      <c r="P149" s="81"/>
      <c r="Q149" s="81"/>
      <c r="R149" s="81"/>
    </row>
    <row r="150" spans="1:18" x14ac:dyDescent="0.25">
      <c r="A150" s="81"/>
      <c r="B150" s="81"/>
      <c r="C150" s="81"/>
      <c r="D150" s="81"/>
      <c r="E150" s="81"/>
      <c r="F150" s="81"/>
      <c r="G150" s="81"/>
      <c r="H150" s="81"/>
      <c r="I150" s="81"/>
      <c r="J150" s="81"/>
      <c r="K150" s="81"/>
      <c r="L150" s="81"/>
      <c r="M150" s="81"/>
      <c r="N150" s="81"/>
      <c r="O150" s="81"/>
      <c r="P150" s="81"/>
      <c r="Q150" s="81"/>
      <c r="R150" s="81"/>
    </row>
    <row r="151" spans="1:18" x14ac:dyDescent="0.25">
      <c r="A151" s="81"/>
      <c r="B151" s="81"/>
      <c r="C151" s="81"/>
      <c r="D151" s="81"/>
      <c r="E151" s="81"/>
      <c r="F151" s="81"/>
      <c r="G151" s="81"/>
      <c r="H151" s="81"/>
      <c r="I151" s="81"/>
      <c r="J151" s="81"/>
      <c r="K151" s="81"/>
      <c r="L151" s="81"/>
      <c r="M151" s="81"/>
      <c r="N151" s="81"/>
      <c r="O151" s="81"/>
      <c r="P151" s="81"/>
      <c r="Q151" s="81"/>
      <c r="R151" s="81"/>
    </row>
    <row r="152" spans="1:18" x14ac:dyDescent="0.25">
      <c r="A152" s="81"/>
      <c r="B152" s="81"/>
      <c r="C152" s="81"/>
      <c r="D152" s="81"/>
      <c r="E152" s="81"/>
      <c r="F152" s="81"/>
      <c r="G152" s="81"/>
      <c r="H152" s="81"/>
      <c r="I152" s="81"/>
      <c r="J152" s="81"/>
      <c r="K152" s="81"/>
      <c r="L152" s="81"/>
      <c r="M152" s="81"/>
      <c r="N152" s="81"/>
      <c r="O152" s="81"/>
      <c r="P152" s="81"/>
      <c r="Q152" s="81"/>
      <c r="R152" s="81"/>
    </row>
    <row r="153" spans="1:18" x14ac:dyDescent="0.25">
      <c r="A153" s="81"/>
      <c r="B153" s="81"/>
      <c r="C153" s="81"/>
      <c r="D153" s="81"/>
      <c r="E153" s="81"/>
      <c r="F153" s="81"/>
      <c r="G153" s="81"/>
      <c r="H153" s="81"/>
      <c r="I153" s="81"/>
      <c r="J153" s="81"/>
      <c r="K153" s="81"/>
      <c r="L153" s="81"/>
      <c r="M153" s="81"/>
      <c r="N153" s="81"/>
      <c r="O153" s="81"/>
      <c r="P153" s="81"/>
      <c r="Q153" s="81"/>
      <c r="R153" s="81"/>
    </row>
    <row r="154" spans="1:18" x14ac:dyDescent="0.25">
      <c r="A154" s="81"/>
      <c r="B154" s="81"/>
      <c r="C154" s="81"/>
      <c r="D154" s="81"/>
      <c r="E154" s="81"/>
      <c r="F154" s="81"/>
      <c r="G154" s="81"/>
      <c r="H154" s="81"/>
      <c r="I154" s="81"/>
      <c r="J154" s="81"/>
      <c r="K154" s="81"/>
      <c r="L154" s="81"/>
      <c r="M154" s="81"/>
      <c r="N154" s="81"/>
      <c r="O154" s="81"/>
      <c r="P154" s="81"/>
      <c r="Q154" s="81"/>
      <c r="R154" s="81"/>
    </row>
    <row r="155" spans="1:18" x14ac:dyDescent="0.25">
      <c r="A155" s="81"/>
      <c r="B155" s="81"/>
      <c r="C155" s="81"/>
      <c r="D155" s="81"/>
      <c r="E155" s="81"/>
      <c r="F155" s="81"/>
      <c r="G155" s="81"/>
      <c r="H155" s="81"/>
      <c r="I155" s="81"/>
      <c r="J155" s="81"/>
      <c r="K155" s="81"/>
      <c r="L155" s="81"/>
      <c r="M155" s="81"/>
      <c r="N155" s="81"/>
      <c r="O155" s="81"/>
      <c r="P155" s="81"/>
      <c r="Q155" s="81"/>
      <c r="R155" s="81"/>
    </row>
    <row r="156" spans="1:18" x14ac:dyDescent="0.25">
      <c r="A156" s="81"/>
      <c r="B156" s="81"/>
      <c r="C156" s="81"/>
      <c r="D156" s="81"/>
      <c r="E156" s="81"/>
      <c r="F156" s="81"/>
      <c r="G156" s="81"/>
      <c r="H156" s="81"/>
      <c r="I156" s="81"/>
      <c r="J156" s="81"/>
      <c r="K156" s="81"/>
      <c r="L156" s="81"/>
      <c r="M156" s="81"/>
      <c r="N156" s="81"/>
      <c r="O156" s="81"/>
      <c r="P156" s="81"/>
      <c r="Q156" s="81"/>
      <c r="R156" s="81"/>
    </row>
    <row r="157" spans="1:18" x14ac:dyDescent="0.25">
      <c r="A157" s="81"/>
      <c r="B157" s="81"/>
      <c r="C157" s="81"/>
      <c r="D157" s="81"/>
      <c r="E157" s="81"/>
      <c r="F157" s="81"/>
      <c r="G157" s="81"/>
      <c r="H157" s="81"/>
      <c r="I157" s="81"/>
      <c r="J157" s="81"/>
      <c r="K157" s="81"/>
      <c r="L157" s="81"/>
      <c r="M157" s="81"/>
      <c r="N157" s="81"/>
      <c r="O157" s="81"/>
      <c r="P157" s="81"/>
      <c r="Q157" s="81"/>
      <c r="R157" s="81"/>
    </row>
    <row r="158" spans="1:18" x14ac:dyDescent="0.25">
      <c r="A158" s="81"/>
      <c r="B158" s="81"/>
      <c r="C158" s="81"/>
      <c r="D158" s="81"/>
      <c r="E158" s="81"/>
      <c r="F158" s="81"/>
      <c r="G158" s="81"/>
      <c r="H158" s="81"/>
      <c r="I158" s="81"/>
      <c r="J158" s="81"/>
      <c r="K158" s="81"/>
      <c r="L158" s="81"/>
      <c r="M158" s="81"/>
      <c r="N158" s="81"/>
      <c r="O158" s="81"/>
      <c r="P158" s="81"/>
      <c r="Q158" s="81"/>
      <c r="R158" s="81"/>
    </row>
    <row r="159" spans="1:18" x14ac:dyDescent="0.25">
      <c r="A159" s="81"/>
      <c r="B159" s="81"/>
      <c r="C159" s="81"/>
      <c r="D159" s="81"/>
      <c r="E159" s="81"/>
      <c r="F159" s="81"/>
      <c r="G159" s="81"/>
      <c r="H159" s="81"/>
      <c r="I159" s="81"/>
      <c r="J159" s="81"/>
      <c r="K159" s="81"/>
      <c r="L159" s="81"/>
      <c r="M159" s="81"/>
      <c r="N159" s="81"/>
      <c r="O159" s="81"/>
      <c r="P159" s="81"/>
      <c r="Q159" s="81"/>
      <c r="R159" s="81"/>
    </row>
    <row r="160" spans="1:18" x14ac:dyDescent="0.25">
      <c r="A160" s="81"/>
      <c r="B160" s="81"/>
      <c r="C160" s="81"/>
      <c r="D160" s="81"/>
      <c r="E160" s="81"/>
      <c r="F160" s="81"/>
      <c r="G160" s="81"/>
      <c r="H160" s="81"/>
      <c r="I160" s="81"/>
      <c r="J160" s="81"/>
      <c r="K160" s="81"/>
      <c r="L160" s="81"/>
      <c r="M160" s="81"/>
      <c r="N160" s="81"/>
      <c r="O160" s="81"/>
      <c r="P160" s="81"/>
      <c r="Q160" s="81"/>
      <c r="R160" s="81"/>
    </row>
    <row r="161" spans="1:18" x14ac:dyDescent="0.25">
      <c r="A161" s="81"/>
      <c r="B161" s="81"/>
      <c r="C161" s="81"/>
      <c r="D161" s="81"/>
      <c r="E161" s="81"/>
      <c r="F161" s="81"/>
      <c r="G161" s="81"/>
      <c r="H161" s="81"/>
      <c r="I161" s="81"/>
      <c r="J161" s="81"/>
      <c r="K161" s="81"/>
      <c r="L161" s="81"/>
      <c r="M161" s="81"/>
      <c r="N161" s="81"/>
      <c r="O161" s="81"/>
      <c r="P161" s="81"/>
      <c r="Q161" s="81"/>
      <c r="R161" s="81"/>
    </row>
    <row r="162" spans="1:18" x14ac:dyDescent="0.25">
      <c r="A162" s="81"/>
      <c r="B162" s="81"/>
      <c r="C162" s="81"/>
      <c r="D162" s="81"/>
      <c r="E162" s="81"/>
      <c r="F162" s="81"/>
      <c r="G162" s="81"/>
      <c r="H162" s="81"/>
      <c r="I162" s="81"/>
      <c r="J162" s="81"/>
      <c r="K162" s="81"/>
      <c r="L162" s="81"/>
      <c r="M162" s="81"/>
      <c r="N162" s="81"/>
      <c r="O162" s="81"/>
      <c r="P162" s="81"/>
      <c r="Q162" s="81"/>
      <c r="R162" s="81"/>
    </row>
    <row r="163" spans="1:18" x14ac:dyDescent="0.25">
      <c r="A163" s="81"/>
      <c r="B163" s="81"/>
      <c r="C163" s="81"/>
      <c r="D163" s="81"/>
      <c r="E163" s="81"/>
      <c r="F163" s="81"/>
      <c r="G163" s="81"/>
      <c r="H163" s="81"/>
      <c r="I163" s="81"/>
      <c r="J163" s="81"/>
      <c r="K163" s="81"/>
      <c r="L163" s="81"/>
      <c r="M163" s="81"/>
      <c r="N163" s="81"/>
      <c r="O163" s="81"/>
      <c r="P163" s="81"/>
      <c r="Q163" s="81"/>
      <c r="R163" s="81"/>
    </row>
    <row r="164" spans="1:18" x14ac:dyDescent="0.25">
      <c r="A164" s="81"/>
      <c r="B164" s="81"/>
      <c r="C164" s="81"/>
      <c r="D164" s="81"/>
      <c r="E164" s="81"/>
      <c r="F164" s="81"/>
      <c r="G164" s="81"/>
      <c r="H164" s="81"/>
      <c r="I164" s="81"/>
      <c r="J164" s="81"/>
      <c r="K164" s="81"/>
      <c r="L164" s="81"/>
      <c r="M164" s="81"/>
      <c r="N164" s="81"/>
      <c r="O164" s="81"/>
      <c r="P164" s="81"/>
      <c r="Q164" s="81"/>
      <c r="R164" s="81"/>
    </row>
    <row r="165" spans="1:18" x14ac:dyDescent="0.25">
      <c r="A165" s="81"/>
      <c r="B165" s="81"/>
      <c r="C165" s="81"/>
      <c r="D165" s="81"/>
      <c r="E165" s="81"/>
      <c r="F165" s="81"/>
      <c r="G165" s="81"/>
      <c r="H165" s="81"/>
      <c r="I165" s="81"/>
      <c r="J165" s="81"/>
      <c r="K165" s="81"/>
      <c r="L165" s="81"/>
      <c r="M165" s="81"/>
      <c r="N165" s="81"/>
      <c r="O165" s="81"/>
      <c r="P165" s="81"/>
      <c r="Q165" s="81"/>
      <c r="R165" s="81"/>
    </row>
    <row r="166" spans="1:18" x14ac:dyDescent="0.25">
      <c r="A166" s="81"/>
      <c r="B166" s="81"/>
      <c r="C166" s="81"/>
      <c r="D166" s="81"/>
      <c r="E166" s="81"/>
      <c r="F166" s="81"/>
      <c r="G166" s="81"/>
      <c r="H166" s="81"/>
      <c r="I166" s="81"/>
      <c r="J166" s="81"/>
      <c r="K166" s="81"/>
      <c r="L166" s="81"/>
      <c r="M166" s="81"/>
      <c r="N166" s="81"/>
      <c r="O166" s="81"/>
      <c r="P166" s="81"/>
      <c r="Q166" s="81"/>
      <c r="R166" s="81"/>
    </row>
    <row r="167" spans="1:18" x14ac:dyDescent="0.25">
      <c r="A167" s="81"/>
      <c r="B167" s="81"/>
      <c r="C167" s="81"/>
      <c r="D167" s="81"/>
      <c r="E167" s="81"/>
      <c r="F167" s="81"/>
      <c r="G167" s="81"/>
      <c r="H167" s="81"/>
      <c r="I167" s="81"/>
      <c r="J167" s="81"/>
      <c r="K167" s="81"/>
      <c r="L167" s="81"/>
      <c r="M167" s="81"/>
      <c r="N167" s="81"/>
      <c r="O167" s="81"/>
      <c r="P167" s="81"/>
      <c r="Q167" s="81"/>
      <c r="R167" s="81"/>
    </row>
    <row r="168" spans="1:18" x14ac:dyDescent="0.25">
      <c r="A168" s="81"/>
      <c r="B168" s="81"/>
      <c r="C168" s="81"/>
      <c r="D168" s="81"/>
      <c r="E168" s="81"/>
      <c r="F168" s="81"/>
      <c r="G168" s="81"/>
      <c r="H168" s="81"/>
      <c r="I168" s="81"/>
      <c r="J168" s="81"/>
      <c r="K168" s="81"/>
      <c r="L168" s="81"/>
      <c r="M168" s="81"/>
      <c r="N168" s="81"/>
      <c r="O168" s="81"/>
      <c r="P168" s="81"/>
      <c r="Q168" s="81"/>
      <c r="R168" s="81"/>
    </row>
    <row r="169" spans="1:18" x14ac:dyDescent="0.25">
      <c r="A169" s="81"/>
      <c r="B169" s="81"/>
      <c r="C169" s="81"/>
      <c r="D169" s="81"/>
      <c r="E169" s="81"/>
      <c r="F169" s="81"/>
      <c r="G169" s="81"/>
      <c r="H169" s="81"/>
      <c r="I169" s="81"/>
      <c r="J169" s="81"/>
      <c r="K169" s="81"/>
      <c r="L169" s="81"/>
      <c r="M169" s="81"/>
      <c r="N169" s="81"/>
      <c r="O169" s="81"/>
      <c r="P169" s="81"/>
      <c r="Q169" s="81"/>
      <c r="R169" s="81"/>
    </row>
    <row r="170" spans="1:18" x14ac:dyDescent="0.25">
      <c r="A170" s="81"/>
      <c r="B170" s="81"/>
      <c r="C170" s="81"/>
      <c r="D170" s="81"/>
      <c r="E170" s="81"/>
      <c r="F170" s="81"/>
      <c r="G170" s="81"/>
      <c r="H170" s="81"/>
      <c r="I170" s="81"/>
      <c r="J170" s="81"/>
      <c r="K170" s="81"/>
      <c r="L170" s="81"/>
      <c r="M170" s="81"/>
      <c r="N170" s="81"/>
      <c r="O170" s="81"/>
      <c r="P170" s="81"/>
      <c r="Q170" s="81"/>
      <c r="R170" s="81"/>
    </row>
    <row r="171" spans="1:18" x14ac:dyDescent="0.25">
      <c r="A171" s="81"/>
      <c r="B171" s="81"/>
      <c r="C171" s="81"/>
      <c r="D171" s="81"/>
      <c r="E171" s="81"/>
      <c r="F171" s="81"/>
      <c r="G171" s="81"/>
      <c r="H171" s="81"/>
      <c r="I171" s="81"/>
      <c r="J171" s="81"/>
      <c r="K171" s="81"/>
      <c r="L171" s="81"/>
      <c r="M171" s="81"/>
      <c r="N171" s="81"/>
      <c r="O171" s="81"/>
      <c r="P171" s="81"/>
      <c r="Q171" s="81"/>
      <c r="R171" s="81"/>
    </row>
    <row r="172" spans="1:18" x14ac:dyDescent="0.25">
      <c r="A172" s="81"/>
      <c r="B172" s="81"/>
      <c r="C172" s="81"/>
      <c r="D172" s="81"/>
      <c r="E172" s="81"/>
      <c r="F172" s="81"/>
      <c r="G172" s="81"/>
      <c r="H172" s="81"/>
      <c r="I172" s="81"/>
      <c r="J172" s="81"/>
      <c r="K172" s="81"/>
      <c r="L172" s="81"/>
      <c r="M172" s="81"/>
      <c r="N172" s="81"/>
      <c r="O172" s="81"/>
      <c r="P172" s="81"/>
      <c r="Q172" s="81"/>
      <c r="R172" s="81"/>
    </row>
    <row r="173" spans="1:18" x14ac:dyDescent="0.25">
      <c r="A173" s="81"/>
      <c r="B173" s="81"/>
      <c r="C173" s="81"/>
      <c r="D173" s="81"/>
      <c r="E173" s="81"/>
      <c r="F173" s="81"/>
      <c r="G173" s="81"/>
      <c r="H173" s="81"/>
      <c r="I173" s="81"/>
      <c r="J173" s="81"/>
      <c r="K173" s="81"/>
      <c r="L173" s="81"/>
      <c r="M173" s="81"/>
      <c r="N173" s="81"/>
      <c r="O173" s="81"/>
      <c r="P173" s="81"/>
      <c r="Q173" s="81"/>
      <c r="R173" s="81"/>
    </row>
    <row r="174" spans="1:18" x14ac:dyDescent="0.25">
      <c r="A174" s="81"/>
      <c r="B174" s="81"/>
      <c r="C174" s="81"/>
      <c r="D174" s="81"/>
      <c r="E174" s="81"/>
      <c r="F174" s="81"/>
      <c r="G174" s="81"/>
      <c r="H174" s="81"/>
      <c r="I174" s="81"/>
      <c r="J174" s="81"/>
      <c r="K174" s="81"/>
      <c r="L174" s="81"/>
      <c r="M174" s="81"/>
      <c r="N174" s="81"/>
      <c r="O174" s="81"/>
      <c r="P174" s="81"/>
      <c r="Q174" s="81"/>
      <c r="R174" s="81"/>
    </row>
    <row r="175" spans="1:18" x14ac:dyDescent="0.25">
      <c r="A175" s="81"/>
      <c r="B175" s="81"/>
      <c r="C175" s="81"/>
      <c r="D175" s="81"/>
      <c r="E175" s="81"/>
      <c r="F175" s="81"/>
      <c r="G175" s="81"/>
      <c r="H175" s="81"/>
      <c r="I175" s="81"/>
      <c r="J175" s="81"/>
      <c r="K175" s="81"/>
      <c r="L175" s="81"/>
      <c r="M175" s="81"/>
      <c r="N175" s="81"/>
      <c r="O175" s="81"/>
      <c r="P175" s="81"/>
      <c r="Q175" s="81"/>
      <c r="R175" s="81"/>
    </row>
    <row r="176" spans="1:18" x14ac:dyDescent="0.25">
      <c r="A176" s="81"/>
      <c r="B176" s="81"/>
      <c r="C176" s="81"/>
      <c r="D176" s="81"/>
      <c r="E176" s="81"/>
      <c r="F176" s="81"/>
      <c r="G176" s="81"/>
      <c r="H176" s="81"/>
      <c r="I176" s="81"/>
      <c r="J176" s="81"/>
      <c r="K176" s="81"/>
      <c r="L176" s="81"/>
      <c r="M176" s="81"/>
      <c r="N176" s="81"/>
      <c r="O176" s="81"/>
      <c r="P176" s="81"/>
      <c r="Q176" s="81"/>
      <c r="R176" s="81"/>
    </row>
    <row r="177" spans="1:18" x14ac:dyDescent="0.25">
      <c r="A177" s="81"/>
      <c r="B177" s="81"/>
      <c r="C177" s="81"/>
      <c r="D177" s="81"/>
      <c r="E177" s="81"/>
      <c r="F177" s="81"/>
      <c r="G177" s="81"/>
      <c r="H177" s="81"/>
      <c r="I177" s="81"/>
      <c r="J177" s="81"/>
      <c r="K177" s="81"/>
      <c r="L177" s="81"/>
      <c r="M177" s="81"/>
      <c r="N177" s="81"/>
      <c r="O177" s="81"/>
      <c r="P177" s="81"/>
      <c r="Q177" s="81"/>
      <c r="R177" s="81"/>
    </row>
    <row r="178" spans="1:18" x14ac:dyDescent="0.25">
      <c r="A178" s="81"/>
      <c r="B178" s="81"/>
      <c r="C178" s="81"/>
      <c r="D178" s="81"/>
      <c r="E178" s="81"/>
      <c r="F178" s="81"/>
      <c r="G178" s="81"/>
      <c r="H178" s="81"/>
      <c r="I178" s="81"/>
      <c r="J178" s="81"/>
      <c r="K178" s="81"/>
      <c r="L178" s="81"/>
      <c r="M178" s="81"/>
      <c r="N178" s="81"/>
      <c r="O178" s="81"/>
      <c r="P178" s="81"/>
      <c r="Q178" s="81"/>
      <c r="R178" s="81"/>
    </row>
    <row r="179" spans="1:18" x14ac:dyDescent="0.25">
      <c r="A179" s="81"/>
      <c r="B179" s="81"/>
      <c r="C179" s="81"/>
      <c r="D179" s="81"/>
      <c r="E179" s="81"/>
      <c r="F179" s="81"/>
      <c r="G179" s="81"/>
      <c r="H179" s="81"/>
      <c r="I179" s="81"/>
      <c r="J179" s="81"/>
      <c r="K179" s="81"/>
      <c r="L179" s="81"/>
      <c r="M179" s="81"/>
      <c r="N179" s="81"/>
      <c r="O179" s="81"/>
      <c r="P179" s="81"/>
      <c r="Q179" s="81"/>
      <c r="R179" s="81"/>
    </row>
    <row r="180" spans="1:18" x14ac:dyDescent="0.25">
      <c r="A180" s="81"/>
      <c r="B180" s="81"/>
      <c r="C180" s="81"/>
      <c r="D180" s="81"/>
      <c r="E180" s="81"/>
      <c r="F180" s="81"/>
      <c r="G180" s="81"/>
      <c r="H180" s="81"/>
      <c r="I180" s="81"/>
      <c r="J180" s="81"/>
      <c r="K180" s="81"/>
      <c r="L180" s="81"/>
      <c r="M180" s="81"/>
      <c r="N180" s="81"/>
      <c r="O180" s="81"/>
      <c r="P180" s="81"/>
      <c r="Q180" s="81"/>
      <c r="R180" s="81"/>
    </row>
    <row r="181" spans="1:18" x14ac:dyDescent="0.25">
      <c r="A181" s="81"/>
      <c r="B181" s="81"/>
      <c r="C181" s="81"/>
      <c r="D181" s="81"/>
      <c r="E181" s="81"/>
      <c r="F181" s="81"/>
      <c r="G181" s="81"/>
      <c r="H181" s="81"/>
      <c r="I181" s="81"/>
      <c r="J181" s="81"/>
      <c r="K181" s="81"/>
      <c r="L181" s="81"/>
      <c r="M181" s="81"/>
      <c r="N181" s="81"/>
      <c r="O181" s="81"/>
      <c r="P181" s="81"/>
      <c r="Q181" s="81"/>
      <c r="R181" s="81"/>
    </row>
    <row r="182" spans="1:18" x14ac:dyDescent="0.25">
      <c r="A182" s="81"/>
      <c r="B182" s="81"/>
      <c r="C182" s="81"/>
      <c r="D182" s="81"/>
      <c r="E182" s="81"/>
      <c r="F182" s="81"/>
      <c r="G182" s="81"/>
      <c r="H182" s="81"/>
      <c r="I182" s="81"/>
      <c r="J182" s="81"/>
      <c r="K182" s="81"/>
      <c r="L182" s="81"/>
      <c r="M182" s="81"/>
      <c r="N182" s="81"/>
      <c r="O182" s="81"/>
      <c r="P182" s="81"/>
      <c r="Q182" s="81"/>
      <c r="R182" s="81"/>
    </row>
    <row r="183" spans="1:18" x14ac:dyDescent="0.25">
      <c r="A183" s="81"/>
      <c r="B183" s="81"/>
      <c r="C183" s="81"/>
      <c r="D183" s="81"/>
      <c r="E183" s="81"/>
      <c r="F183" s="81"/>
      <c r="G183" s="81"/>
      <c r="H183" s="81"/>
      <c r="I183" s="81"/>
      <c r="J183" s="81"/>
      <c r="K183" s="81"/>
      <c r="L183" s="81"/>
      <c r="M183" s="81"/>
      <c r="N183" s="81"/>
      <c r="O183" s="81"/>
      <c r="P183" s="81"/>
      <c r="Q183" s="81"/>
      <c r="R183" s="81"/>
    </row>
    <row r="184" spans="1:18" x14ac:dyDescent="0.25">
      <c r="A184" s="81"/>
      <c r="B184" s="81"/>
      <c r="C184" s="81"/>
      <c r="D184" s="81"/>
      <c r="E184" s="81"/>
      <c r="F184" s="81"/>
      <c r="G184" s="81"/>
      <c r="H184" s="81"/>
      <c r="I184" s="81"/>
      <c r="J184" s="81"/>
      <c r="K184" s="81"/>
      <c r="L184" s="81"/>
      <c r="M184" s="81"/>
      <c r="N184" s="81"/>
      <c r="O184" s="81"/>
      <c r="P184" s="81"/>
      <c r="Q184" s="81"/>
      <c r="R184" s="81"/>
    </row>
    <row r="185" spans="1:18" x14ac:dyDescent="0.25">
      <c r="A185" s="81"/>
      <c r="B185" s="81"/>
      <c r="C185" s="81"/>
      <c r="D185" s="81"/>
      <c r="E185" s="81"/>
      <c r="F185" s="81"/>
      <c r="G185" s="81"/>
      <c r="H185" s="81"/>
      <c r="I185" s="81"/>
      <c r="J185" s="81"/>
      <c r="K185" s="81"/>
      <c r="L185" s="81"/>
      <c r="M185" s="81"/>
      <c r="N185" s="81"/>
      <c r="O185" s="81"/>
      <c r="P185" s="81"/>
      <c r="Q185" s="81"/>
      <c r="R185" s="81"/>
    </row>
    <row r="186" spans="1:18" x14ac:dyDescent="0.25">
      <c r="A186" s="81"/>
      <c r="B186" s="81"/>
      <c r="C186" s="81"/>
      <c r="D186" s="81"/>
      <c r="E186" s="81"/>
      <c r="F186" s="81"/>
      <c r="G186" s="81"/>
      <c r="H186" s="81"/>
      <c r="I186" s="81"/>
      <c r="J186" s="81"/>
      <c r="K186" s="81"/>
      <c r="L186" s="81"/>
      <c r="M186" s="81"/>
      <c r="N186" s="81"/>
      <c r="O186" s="81"/>
      <c r="P186" s="81"/>
      <c r="Q186" s="81"/>
      <c r="R186" s="81"/>
    </row>
    <row r="187" spans="1:18" x14ac:dyDescent="0.25">
      <c r="A187" s="81"/>
      <c r="B187" s="81"/>
      <c r="C187" s="81"/>
      <c r="D187" s="81"/>
      <c r="E187" s="81"/>
      <c r="F187" s="81"/>
      <c r="G187" s="81"/>
      <c r="H187" s="81"/>
      <c r="I187" s="81"/>
      <c r="J187" s="81"/>
      <c r="K187" s="81"/>
      <c r="L187" s="81"/>
      <c r="M187" s="81"/>
      <c r="N187" s="81"/>
      <c r="O187" s="81"/>
      <c r="P187" s="81"/>
      <c r="Q187" s="81"/>
      <c r="R187" s="81"/>
    </row>
    <row r="188" spans="1:18" x14ac:dyDescent="0.25">
      <c r="A188" s="81"/>
      <c r="B188" s="81"/>
      <c r="C188" s="81"/>
      <c r="D188" s="81"/>
      <c r="E188" s="81"/>
      <c r="F188" s="81"/>
      <c r="G188" s="81"/>
      <c r="H188" s="81"/>
      <c r="I188" s="81"/>
      <c r="J188" s="81"/>
      <c r="K188" s="81"/>
      <c r="L188" s="81"/>
      <c r="M188" s="81"/>
      <c r="N188" s="81"/>
      <c r="O188" s="81"/>
      <c r="P188" s="81"/>
      <c r="Q188" s="81"/>
      <c r="R188" s="81"/>
    </row>
    <row r="189" spans="1:18" x14ac:dyDescent="0.25">
      <c r="A189" s="81"/>
      <c r="B189" s="81"/>
      <c r="C189" s="81"/>
      <c r="D189" s="81"/>
      <c r="E189" s="81"/>
      <c r="F189" s="81"/>
      <c r="G189" s="81"/>
      <c r="H189" s="81"/>
      <c r="I189" s="81"/>
      <c r="J189" s="81"/>
      <c r="K189" s="81"/>
      <c r="L189" s="81"/>
      <c r="M189" s="81"/>
      <c r="N189" s="81"/>
      <c r="O189" s="81"/>
      <c r="P189" s="81"/>
      <c r="Q189" s="81"/>
      <c r="R189" s="81"/>
    </row>
    <row r="190" spans="1:18" x14ac:dyDescent="0.25">
      <c r="A190" s="81"/>
      <c r="B190" s="81"/>
      <c r="C190" s="81"/>
      <c r="D190" s="81"/>
      <c r="E190" s="81"/>
      <c r="F190" s="81"/>
      <c r="G190" s="81"/>
      <c r="H190" s="81"/>
      <c r="I190" s="81"/>
      <c r="J190" s="81"/>
      <c r="K190" s="81"/>
      <c r="L190" s="81"/>
      <c r="M190" s="81"/>
      <c r="N190" s="81"/>
      <c r="O190" s="81"/>
      <c r="P190" s="81"/>
      <c r="Q190" s="81"/>
      <c r="R190" s="81"/>
    </row>
    <row r="191" spans="1:18" x14ac:dyDescent="0.25">
      <c r="A191" s="81"/>
      <c r="B191" s="81"/>
      <c r="C191" s="81"/>
      <c r="D191" s="81"/>
      <c r="E191" s="81"/>
      <c r="F191" s="81"/>
      <c r="G191" s="81"/>
      <c r="H191" s="81"/>
      <c r="I191" s="81"/>
      <c r="J191" s="81"/>
      <c r="K191" s="81"/>
      <c r="L191" s="81"/>
      <c r="M191" s="81"/>
      <c r="N191" s="81"/>
      <c r="O191" s="81"/>
      <c r="P191" s="81"/>
      <c r="Q191" s="81"/>
      <c r="R191" s="81"/>
    </row>
    <row r="192" spans="1:18" x14ac:dyDescent="0.25">
      <c r="A192" s="81"/>
      <c r="B192" s="81"/>
      <c r="C192" s="81"/>
      <c r="D192" s="81"/>
      <c r="E192" s="81"/>
      <c r="F192" s="81"/>
      <c r="G192" s="81"/>
      <c r="H192" s="81"/>
      <c r="I192" s="81"/>
      <c r="J192" s="81"/>
      <c r="K192" s="81"/>
      <c r="L192" s="81"/>
      <c r="M192" s="81"/>
      <c r="N192" s="81"/>
      <c r="O192" s="81"/>
      <c r="P192" s="81"/>
      <c r="Q192" s="81"/>
      <c r="R192" s="81"/>
    </row>
    <row r="193" spans="1:18" x14ac:dyDescent="0.25">
      <c r="A193" s="81"/>
      <c r="B193" s="81"/>
      <c r="C193" s="81"/>
      <c r="D193" s="81"/>
      <c r="E193" s="81"/>
      <c r="F193" s="81"/>
      <c r="G193" s="81"/>
      <c r="H193" s="81"/>
      <c r="I193" s="81"/>
      <c r="J193" s="81"/>
      <c r="K193" s="81"/>
      <c r="L193" s="81"/>
      <c r="M193" s="81"/>
      <c r="N193" s="81"/>
      <c r="O193" s="81"/>
      <c r="P193" s="81"/>
      <c r="Q193" s="81"/>
      <c r="R193" s="81"/>
    </row>
  </sheetData>
  <sheetProtection formatCells="0"/>
  <mergeCells count="33">
    <mergeCell ref="B2:L2"/>
    <mergeCell ref="B5:L5"/>
    <mergeCell ref="B6:F6"/>
    <mergeCell ref="B7:F7"/>
    <mergeCell ref="B18:F18"/>
    <mergeCell ref="G6:L6"/>
    <mergeCell ref="G7:L7"/>
    <mergeCell ref="G8:L8"/>
    <mergeCell ref="G9:L9"/>
    <mergeCell ref="G10:L10"/>
    <mergeCell ref="G11:L11"/>
    <mergeCell ref="B8:F8"/>
    <mergeCell ref="B31:E31"/>
    <mergeCell ref="G12:L12"/>
    <mergeCell ref="G15:L15"/>
    <mergeCell ref="G17:L17"/>
    <mergeCell ref="G18:L18"/>
    <mergeCell ref="B22:L22"/>
    <mergeCell ref="B15:F15"/>
    <mergeCell ref="B16:F16"/>
    <mergeCell ref="B17:F17"/>
    <mergeCell ref="K31:L31"/>
    <mergeCell ref="F31:J31"/>
    <mergeCell ref="B28:L28"/>
    <mergeCell ref="B30:F30"/>
    <mergeCell ref="I14:L14"/>
    <mergeCell ref="B19:F19"/>
    <mergeCell ref="B12:F12"/>
    <mergeCell ref="B10:F10"/>
    <mergeCell ref="G19:L19"/>
    <mergeCell ref="B13:F14"/>
    <mergeCell ref="B9:F9"/>
    <mergeCell ref="B11:F11"/>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Einstellungen!$C$9:$C$10</xm:f>
          </x14:formula1>
          <xm:sqref>B24 B26 L13 H13 J13</xm:sqref>
        </x14:dataValidation>
        <x14:dataValidation type="list" allowBlank="1" showInputMessage="1" showErrorMessage="1">
          <x14:formula1>
            <xm:f>'T:\08 RL-ARBEIT\00 Orga\Vorlagen\[Formatvorlage_Checkliste_Neutral_2020_V12.xlsx]Einstellungen'!#REF!</xm:f>
          </x14:formula1>
          <xm:sqref>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M155"/>
  <sheetViews>
    <sheetView zoomScale="80" zoomScaleNormal="80" zoomScaleSheetLayoutView="20" workbookViewId="0">
      <selection activeCell="G21" sqref="G21"/>
    </sheetView>
  </sheetViews>
  <sheetFormatPr baseColWidth="10" defaultColWidth="8.88671875" defaultRowHeight="13.8" x14ac:dyDescent="0.3"/>
  <cols>
    <col min="1" max="1" width="1.109375" style="9" customWidth="1"/>
    <col min="2" max="2" width="8.6640625" style="9" customWidth="1"/>
    <col min="3" max="3" width="24.6640625" style="9" customWidth="1"/>
    <col min="4" max="5" width="32.6640625" style="9" customWidth="1"/>
    <col min="6" max="6" width="16.6640625" style="15" customWidth="1"/>
    <col min="7" max="7" width="40.6640625" style="9" customWidth="1"/>
    <col min="8" max="8" width="24.6640625" style="9" customWidth="1"/>
    <col min="9" max="9" width="16.6640625" style="9" customWidth="1"/>
    <col min="10" max="10" width="1.109375" style="9" customWidth="1"/>
    <col min="11" max="16384" width="8.88671875" style="9"/>
  </cols>
  <sheetData>
    <row r="1" spans="2:9" ht="6" customHeight="1" x14ac:dyDescent="0.3"/>
    <row r="2" spans="2:9" s="27" customFormat="1" ht="18" customHeight="1" x14ac:dyDescent="0.3">
      <c r="B2" s="187" t="str">
        <f>"Checkliste "&amp;_RLV&amp;""</f>
        <v>Checkliste Transport und Schlachtung Geflügel</v>
      </c>
      <c r="C2" s="187"/>
      <c r="D2" s="187"/>
      <c r="E2" s="187"/>
      <c r="F2" s="187"/>
      <c r="G2" s="187"/>
      <c r="H2" s="187"/>
      <c r="I2" s="187"/>
    </row>
    <row r="3" spans="2:9" ht="27" customHeight="1" x14ac:dyDescent="0.3">
      <c r="B3" s="16" t="s">
        <v>19</v>
      </c>
      <c r="C3" s="177"/>
      <c r="D3" s="177"/>
      <c r="E3" s="177"/>
      <c r="F3" s="177"/>
      <c r="G3" s="177"/>
      <c r="H3" s="17"/>
      <c r="I3" s="46"/>
    </row>
    <row r="4" spans="2:9" ht="27" customHeight="1" x14ac:dyDescent="0.3">
      <c r="B4" s="176" t="s">
        <v>20</v>
      </c>
      <c r="C4" s="176"/>
      <c r="D4" s="176"/>
      <c r="E4" s="176"/>
      <c r="F4" s="176"/>
      <c r="G4" s="176"/>
      <c r="H4" s="176"/>
      <c r="I4" s="176"/>
    </row>
    <row r="5" spans="2:9" s="15" customFormat="1" ht="27" customHeight="1" x14ac:dyDescent="0.3">
      <c r="B5" s="4" t="s">
        <v>21</v>
      </c>
      <c r="C5" s="4" t="s">
        <v>62</v>
      </c>
      <c r="D5" s="181" t="s">
        <v>22</v>
      </c>
      <c r="E5" s="182"/>
      <c r="F5" s="3" t="s">
        <v>29</v>
      </c>
      <c r="G5" s="4" t="s">
        <v>24</v>
      </c>
      <c r="H5" s="4" t="s">
        <v>25</v>
      </c>
      <c r="I5" s="4" t="s">
        <v>75</v>
      </c>
    </row>
    <row r="6" spans="2:9" ht="56.1" customHeight="1" x14ac:dyDescent="0.3">
      <c r="B6" s="4">
        <v>1</v>
      </c>
      <c r="C6" s="69"/>
      <c r="D6" s="183"/>
      <c r="E6" s="184"/>
      <c r="F6" s="70"/>
      <c r="G6" s="69"/>
      <c r="H6" s="69"/>
      <c r="I6" s="69"/>
    </row>
    <row r="7" spans="2:9" ht="56.1" customHeight="1" x14ac:dyDescent="0.3">
      <c r="B7" s="4">
        <v>2</v>
      </c>
      <c r="C7" s="69"/>
      <c r="D7" s="183"/>
      <c r="E7" s="184"/>
      <c r="F7" s="71"/>
      <c r="G7" s="69"/>
      <c r="H7" s="69"/>
      <c r="I7" s="69"/>
    </row>
    <row r="8" spans="2:9" ht="56.1" customHeight="1" x14ac:dyDescent="0.3">
      <c r="B8" s="4">
        <v>3</v>
      </c>
      <c r="C8" s="69"/>
      <c r="D8" s="183"/>
      <c r="E8" s="184"/>
      <c r="F8" s="71"/>
      <c r="G8" s="69"/>
      <c r="H8" s="69"/>
      <c r="I8" s="69"/>
    </row>
    <row r="9" spans="2:9" ht="56.1" customHeight="1" x14ac:dyDescent="0.3">
      <c r="B9" s="4">
        <v>4</v>
      </c>
      <c r="C9" s="69"/>
      <c r="D9" s="183"/>
      <c r="E9" s="184"/>
      <c r="F9" s="71"/>
      <c r="G9" s="69"/>
      <c r="H9" s="69"/>
      <c r="I9" s="69"/>
    </row>
    <row r="10" spans="2:9" ht="56.1" customHeight="1" x14ac:dyDescent="0.3">
      <c r="B10" s="4">
        <v>5</v>
      </c>
      <c r="C10" s="69"/>
      <c r="D10" s="183"/>
      <c r="E10" s="184"/>
      <c r="F10" s="71"/>
      <c r="G10" s="69"/>
      <c r="H10" s="69"/>
      <c r="I10" s="69"/>
    </row>
    <row r="11" spans="2:9" ht="56.1" customHeight="1" x14ac:dyDescent="0.3">
      <c r="B11" s="4">
        <v>6</v>
      </c>
      <c r="C11" s="69"/>
      <c r="D11" s="183"/>
      <c r="E11" s="184"/>
      <c r="F11" s="71"/>
      <c r="G11" s="69"/>
      <c r="H11" s="69"/>
      <c r="I11" s="69"/>
    </row>
    <row r="12" spans="2:9" ht="56.1" customHeight="1" x14ac:dyDescent="0.3">
      <c r="B12" s="4">
        <v>7</v>
      </c>
      <c r="C12" s="69"/>
      <c r="D12" s="183"/>
      <c r="E12" s="184"/>
      <c r="F12" s="71"/>
      <c r="G12" s="69"/>
      <c r="H12" s="69"/>
      <c r="I12" s="69"/>
    </row>
    <row r="13" spans="2:9" ht="56.1" customHeight="1" x14ac:dyDescent="0.3">
      <c r="B13" s="4">
        <v>8</v>
      </c>
      <c r="C13" s="69"/>
      <c r="D13" s="183"/>
      <c r="E13" s="184"/>
      <c r="F13" s="71"/>
      <c r="G13" s="69"/>
      <c r="H13" s="69"/>
      <c r="I13" s="69"/>
    </row>
    <row r="14" spans="2:9" ht="56.1" customHeight="1" x14ac:dyDescent="0.3">
      <c r="B14" s="4">
        <v>9</v>
      </c>
      <c r="C14" s="69"/>
      <c r="D14" s="183"/>
      <c r="E14" s="184"/>
      <c r="F14" s="71"/>
      <c r="G14" s="69"/>
      <c r="H14" s="69"/>
      <c r="I14" s="69"/>
    </row>
    <row r="15" spans="2:9" ht="56.1" customHeight="1" x14ac:dyDescent="0.3">
      <c r="B15" s="4">
        <v>10</v>
      </c>
      <c r="C15" s="69"/>
      <c r="D15" s="183"/>
      <c r="E15" s="184"/>
      <c r="F15" s="71"/>
      <c r="G15" s="69"/>
      <c r="H15" s="69"/>
      <c r="I15" s="69"/>
    </row>
    <row r="16" spans="2:9" ht="15.6" x14ac:dyDescent="0.3">
      <c r="B16" s="178" t="s">
        <v>76</v>
      </c>
      <c r="C16" s="178"/>
      <c r="D16" s="178"/>
      <c r="E16" s="178"/>
      <c r="F16" s="2"/>
      <c r="G16" s="16"/>
      <c r="H16" s="16"/>
      <c r="I16" s="16"/>
    </row>
    <row r="18" spans="2:13" ht="28.2" customHeight="1" x14ac:dyDescent="0.3">
      <c r="B18" s="179" t="s">
        <v>61</v>
      </c>
      <c r="C18" s="180"/>
      <c r="D18" s="180"/>
      <c r="E18" s="180"/>
      <c r="F18" s="180"/>
      <c r="G18" s="180"/>
      <c r="H18" s="180"/>
      <c r="I18" s="180"/>
      <c r="J18" s="78"/>
      <c r="K18" s="78"/>
      <c r="L18" s="78"/>
      <c r="M18" s="78"/>
    </row>
    <row r="21" spans="2:13" x14ac:dyDescent="0.3">
      <c r="B21" s="186"/>
      <c r="C21" s="186"/>
      <c r="D21" s="186"/>
      <c r="E21" s="18"/>
      <c r="F21" s="19"/>
      <c r="G21" s="18"/>
      <c r="H21" s="18"/>
      <c r="I21" s="18"/>
    </row>
    <row r="22" spans="2:13" x14ac:dyDescent="0.3">
      <c r="B22" s="174" t="s">
        <v>15</v>
      </c>
      <c r="C22" s="174"/>
      <c r="E22" s="175" t="s">
        <v>16</v>
      </c>
      <c r="F22" s="175"/>
      <c r="G22" s="175"/>
      <c r="H22" s="185" t="s">
        <v>17</v>
      </c>
      <c r="I22" s="185"/>
    </row>
    <row r="24" spans="2:13" x14ac:dyDescent="0.3">
      <c r="B24" s="78"/>
      <c r="C24" s="78"/>
      <c r="D24" s="78"/>
      <c r="E24" s="78"/>
      <c r="F24" s="79"/>
      <c r="G24" s="78"/>
      <c r="H24" s="78"/>
      <c r="I24" s="78"/>
      <c r="J24" s="78"/>
      <c r="K24" s="78"/>
      <c r="L24" s="78"/>
      <c r="M24" s="78"/>
    </row>
    <row r="25" spans="2:13" x14ac:dyDescent="0.3">
      <c r="B25" s="78"/>
      <c r="C25" s="78"/>
      <c r="D25" s="78"/>
      <c r="E25" s="78"/>
      <c r="F25" s="79"/>
      <c r="G25" s="78"/>
      <c r="H25" s="78"/>
      <c r="I25" s="78"/>
      <c r="J25" s="78"/>
      <c r="K25" s="78"/>
      <c r="L25" s="78"/>
      <c r="M25" s="78"/>
    </row>
    <row r="26" spans="2:13" x14ac:dyDescent="0.3">
      <c r="B26" s="78"/>
      <c r="C26" s="78"/>
      <c r="D26" s="78"/>
      <c r="E26" s="78"/>
      <c r="F26" s="79"/>
      <c r="G26" s="78"/>
      <c r="H26" s="78"/>
      <c r="I26" s="78"/>
      <c r="J26" s="78"/>
      <c r="K26" s="78"/>
      <c r="L26" s="78"/>
      <c r="M26" s="78"/>
    </row>
    <row r="27" spans="2:13" x14ac:dyDescent="0.3">
      <c r="B27" s="78"/>
      <c r="C27" s="78"/>
      <c r="D27" s="78"/>
      <c r="E27" s="78"/>
      <c r="F27" s="79"/>
      <c r="G27" s="78"/>
      <c r="H27" s="78"/>
      <c r="I27" s="78"/>
      <c r="J27" s="78"/>
      <c r="K27" s="78"/>
      <c r="L27" s="78"/>
      <c r="M27" s="78"/>
    </row>
    <row r="28" spans="2:13" x14ac:dyDescent="0.3">
      <c r="B28" s="78"/>
      <c r="C28" s="78"/>
      <c r="D28" s="78"/>
      <c r="E28" s="78"/>
      <c r="F28" s="79"/>
      <c r="G28" s="78"/>
      <c r="H28" s="78"/>
      <c r="I28" s="78"/>
      <c r="J28" s="78"/>
      <c r="K28" s="78"/>
      <c r="L28" s="78"/>
      <c r="M28" s="78"/>
    </row>
    <row r="29" spans="2:13" x14ac:dyDescent="0.3">
      <c r="B29" s="78"/>
      <c r="C29" s="78"/>
      <c r="D29" s="78"/>
      <c r="E29" s="78"/>
      <c r="F29" s="79"/>
      <c r="G29" s="78"/>
      <c r="H29" s="78"/>
      <c r="I29" s="78"/>
      <c r="J29" s="78"/>
      <c r="K29" s="78"/>
      <c r="L29" s="78"/>
      <c r="M29" s="78"/>
    </row>
    <row r="30" spans="2:13" x14ac:dyDescent="0.3">
      <c r="B30" s="78"/>
      <c r="C30" s="78"/>
      <c r="D30" s="78"/>
      <c r="E30" s="78"/>
      <c r="F30" s="79"/>
      <c r="G30" s="80"/>
      <c r="H30" s="80"/>
      <c r="I30" s="80"/>
      <c r="J30" s="80"/>
      <c r="K30" s="80"/>
      <c r="L30" s="80"/>
      <c r="M30" s="80"/>
    </row>
    <row r="31" spans="2:13" x14ac:dyDescent="0.3">
      <c r="B31" s="78"/>
      <c r="C31" s="78"/>
      <c r="D31" s="78"/>
      <c r="E31" s="78"/>
      <c r="F31" s="79"/>
      <c r="G31" s="80"/>
      <c r="H31" s="80"/>
      <c r="I31" s="80"/>
      <c r="J31" s="80"/>
      <c r="K31" s="80"/>
      <c r="L31" s="80"/>
      <c r="M31" s="80"/>
    </row>
    <row r="32" spans="2:13" x14ac:dyDescent="0.3">
      <c r="B32" s="78"/>
      <c r="C32" s="78"/>
      <c r="D32" s="78"/>
      <c r="E32" s="78"/>
      <c r="F32" s="79"/>
      <c r="G32" s="78"/>
      <c r="H32" s="78"/>
      <c r="I32" s="78"/>
      <c r="J32" s="78"/>
      <c r="K32" s="78"/>
      <c r="L32" s="78"/>
      <c r="M32" s="78"/>
    </row>
    <row r="33" spans="2:13" x14ac:dyDescent="0.3">
      <c r="B33" s="78"/>
      <c r="C33" s="78"/>
      <c r="D33" s="78"/>
      <c r="E33" s="78"/>
      <c r="F33" s="79"/>
      <c r="G33" s="78"/>
      <c r="H33" s="78"/>
      <c r="I33" s="78"/>
      <c r="J33" s="78"/>
      <c r="K33" s="78"/>
      <c r="L33" s="78"/>
      <c r="M33" s="78"/>
    </row>
    <row r="34" spans="2:13" x14ac:dyDescent="0.3">
      <c r="B34" s="78"/>
      <c r="C34" s="78"/>
      <c r="D34" s="78"/>
      <c r="E34" s="78"/>
      <c r="F34" s="79"/>
      <c r="G34" s="78"/>
      <c r="H34" s="78"/>
      <c r="I34" s="78"/>
      <c r="J34" s="78"/>
      <c r="K34" s="78"/>
      <c r="L34" s="78"/>
      <c r="M34" s="78"/>
    </row>
    <row r="35" spans="2:13" x14ac:dyDescent="0.3">
      <c r="B35" s="78"/>
      <c r="C35" s="78"/>
      <c r="D35" s="78"/>
      <c r="E35" s="78"/>
      <c r="F35" s="79"/>
      <c r="G35" s="78"/>
      <c r="H35" s="78"/>
      <c r="I35" s="78"/>
      <c r="J35" s="78"/>
      <c r="K35" s="78"/>
      <c r="L35" s="78"/>
      <c r="M35" s="78"/>
    </row>
    <row r="36" spans="2:13" x14ac:dyDescent="0.3">
      <c r="B36" s="78"/>
      <c r="C36" s="78"/>
      <c r="D36" s="78"/>
      <c r="E36" s="78"/>
      <c r="F36" s="79"/>
      <c r="G36" s="78"/>
      <c r="H36" s="78"/>
      <c r="I36" s="78"/>
      <c r="J36" s="78"/>
      <c r="K36" s="78"/>
      <c r="L36" s="78"/>
      <c r="M36" s="78"/>
    </row>
    <row r="37" spans="2:13" x14ac:dyDescent="0.3">
      <c r="B37" s="78"/>
      <c r="C37" s="78"/>
      <c r="D37" s="78"/>
      <c r="E37" s="78"/>
      <c r="F37" s="79"/>
      <c r="G37" s="78"/>
      <c r="H37" s="78"/>
      <c r="I37" s="78"/>
      <c r="J37" s="78"/>
      <c r="K37" s="78"/>
      <c r="L37" s="78"/>
      <c r="M37" s="78"/>
    </row>
    <row r="38" spans="2:13" x14ac:dyDescent="0.3">
      <c r="B38" s="78"/>
      <c r="C38" s="78"/>
      <c r="D38" s="78"/>
      <c r="E38" s="78"/>
      <c r="F38" s="79"/>
      <c r="G38" s="78"/>
      <c r="H38" s="78"/>
      <c r="I38" s="78"/>
      <c r="J38" s="78"/>
      <c r="K38" s="78"/>
      <c r="L38" s="78"/>
      <c r="M38" s="78"/>
    </row>
    <row r="39" spans="2:13" x14ac:dyDescent="0.3">
      <c r="B39" s="78"/>
      <c r="C39" s="78"/>
      <c r="D39" s="78"/>
      <c r="E39" s="78"/>
      <c r="F39" s="79"/>
      <c r="G39" s="78"/>
      <c r="H39" s="78"/>
      <c r="I39" s="78"/>
      <c r="J39" s="78"/>
      <c r="K39" s="78"/>
      <c r="L39" s="78"/>
      <c r="M39" s="78"/>
    </row>
    <row r="40" spans="2:13" x14ac:dyDescent="0.3">
      <c r="B40" s="78"/>
      <c r="C40" s="78"/>
      <c r="D40" s="78"/>
      <c r="E40" s="78"/>
      <c r="F40" s="79"/>
      <c r="G40" s="78"/>
      <c r="H40" s="78"/>
      <c r="I40" s="78"/>
      <c r="J40" s="78"/>
      <c r="K40" s="78"/>
      <c r="L40" s="78"/>
      <c r="M40" s="78"/>
    </row>
    <row r="41" spans="2:13" x14ac:dyDescent="0.3">
      <c r="B41" s="78"/>
      <c r="C41" s="78"/>
      <c r="D41" s="78"/>
      <c r="E41" s="78"/>
      <c r="F41" s="79"/>
      <c r="G41" s="78"/>
      <c r="H41" s="78"/>
      <c r="I41" s="78"/>
      <c r="J41" s="78"/>
      <c r="K41" s="78"/>
      <c r="L41" s="78"/>
      <c r="M41" s="78"/>
    </row>
    <row r="42" spans="2:13" x14ac:dyDescent="0.3">
      <c r="B42" s="78"/>
      <c r="C42" s="78"/>
      <c r="D42" s="78"/>
      <c r="E42" s="78"/>
      <c r="F42" s="79"/>
      <c r="G42" s="78"/>
      <c r="H42" s="78"/>
      <c r="I42" s="78"/>
      <c r="J42" s="78"/>
      <c r="K42" s="78"/>
      <c r="L42" s="78"/>
      <c r="M42" s="78"/>
    </row>
    <row r="43" spans="2:13" x14ac:dyDescent="0.3">
      <c r="B43" s="78"/>
      <c r="C43" s="78"/>
      <c r="D43" s="78"/>
      <c r="E43" s="78"/>
      <c r="F43" s="79"/>
      <c r="G43" s="78"/>
      <c r="H43" s="78"/>
      <c r="I43" s="78"/>
      <c r="J43" s="78"/>
      <c r="K43" s="78"/>
      <c r="L43" s="78"/>
      <c r="M43" s="78"/>
    </row>
    <row r="44" spans="2:13" x14ac:dyDescent="0.3">
      <c r="B44" s="78"/>
      <c r="C44" s="78"/>
      <c r="D44" s="78"/>
      <c r="E44" s="78"/>
      <c r="F44" s="79"/>
      <c r="G44" s="78"/>
      <c r="H44" s="78"/>
      <c r="I44" s="78"/>
      <c r="J44" s="78"/>
      <c r="K44" s="78"/>
      <c r="L44" s="78"/>
      <c r="M44" s="78"/>
    </row>
    <row r="45" spans="2:13" x14ac:dyDescent="0.3">
      <c r="B45" s="78"/>
      <c r="C45" s="78"/>
      <c r="D45" s="78"/>
      <c r="E45" s="78"/>
      <c r="F45" s="79"/>
      <c r="G45" s="78"/>
      <c r="H45" s="78"/>
      <c r="I45" s="78"/>
      <c r="J45" s="78"/>
      <c r="K45" s="78"/>
      <c r="L45" s="78"/>
      <c r="M45" s="78"/>
    </row>
    <row r="46" spans="2:13" x14ac:dyDescent="0.3">
      <c r="B46" s="78"/>
      <c r="C46" s="78"/>
      <c r="D46" s="78"/>
      <c r="E46" s="78"/>
      <c r="F46" s="79"/>
      <c r="G46" s="78"/>
      <c r="H46" s="78"/>
      <c r="I46" s="78"/>
      <c r="J46" s="78"/>
      <c r="K46" s="78"/>
      <c r="L46" s="78"/>
      <c r="M46" s="78"/>
    </row>
    <row r="47" spans="2:13" x14ac:dyDescent="0.3">
      <c r="B47" s="78"/>
      <c r="C47" s="78"/>
      <c r="D47" s="78"/>
      <c r="E47" s="78"/>
      <c r="F47" s="79"/>
      <c r="G47" s="78"/>
      <c r="H47" s="78"/>
      <c r="I47" s="78"/>
      <c r="J47" s="78"/>
      <c r="K47" s="78"/>
      <c r="L47" s="78"/>
      <c r="M47" s="78"/>
    </row>
    <row r="48" spans="2:13" x14ac:dyDescent="0.3">
      <c r="B48" s="78"/>
      <c r="C48" s="78"/>
      <c r="D48" s="78"/>
      <c r="E48" s="78"/>
      <c r="F48" s="79"/>
      <c r="G48" s="78"/>
      <c r="H48" s="78"/>
      <c r="I48" s="78"/>
      <c r="J48" s="78"/>
      <c r="K48" s="78"/>
      <c r="L48" s="78"/>
      <c r="M48" s="78"/>
    </row>
    <row r="49" spans="2:13" x14ac:dyDescent="0.3">
      <c r="B49" s="78"/>
      <c r="C49" s="78"/>
      <c r="D49" s="78"/>
      <c r="E49" s="78"/>
      <c r="F49" s="79"/>
      <c r="G49" s="78"/>
      <c r="H49" s="78"/>
      <c r="I49" s="78"/>
      <c r="J49" s="78"/>
      <c r="K49" s="78"/>
      <c r="L49" s="78"/>
      <c r="M49" s="78"/>
    </row>
    <row r="50" spans="2:13" x14ac:dyDescent="0.3">
      <c r="B50" s="78"/>
      <c r="C50" s="78"/>
      <c r="D50" s="78"/>
      <c r="E50" s="78"/>
      <c r="F50" s="79"/>
      <c r="G50" s="78"/>
      <c r="H50" s="78"/>
      <c r="I50" s="78"/>
      <c r="J50" s="78"/>
      <c r="K50" s="78"/>
      <c r="L50" s="78"/>
      <c r="M50" s="78"/>
    </row>
    <row r="51" spans="2:13" x14ac:dyDescent="0.3">
      <c r="B51" s="78"/>
      <c r="C51" s="78"/>
      <c r="D51" s="78"/>
      <c r="E51" s="78"/>
      <c r="F51" s="79"/>
      <c r="G51" s="78"/>
      <c r="H51" s="78"/>
      <c r="I51" s="78"/>
      <c r="J51" s="78"/>
      <c r="K51" s="78"/>
      <c r="L51" s="78"/>
      <c r="M51" s="78"/>
    </row>
    <row r="52" spans="2:13" x14ac:dyDescent="0.3">
      <c r="B52" s="78"/>
      <c r="C52" s="78"/>
      <c r="D52" s="78"/>
      <c r="E52" s="78"/>
      <c r="F52" s="79"/>
      <c r="G52" s="78"/>
      <c r="H52" s="78"/>
      <c r="I52" s="78"/>
      <c r="J52" s="78"/>
      <c r="K52" s="78"/>
      <c r="L52" s="78"/>
      <c r="M52" s="78"/>
    </row>
    <row r="53" spans="2:13" x14ac:dyDescent="0.3">
      <c r="B53" s="78"/>
      <c r="C53" s="78"/>
      <c r="D53" s="78"/>
      <c r="E53" s="78"/>
      <c r="F53" s="79"/>
      <c r="G53" s="78"/>
      <c r="H53" s="78"/>
      <c r="I53" s="78"/>
      <c r="J53" s="78"/>
      <c r="K53" s="78"/>
      <c r="L53" s="78"/>
      <c r="M53" s="78"/>
    </row>
    <row r="54" spans="2:13" x14ac:dyDescent="0.3">
      <c r="B54" s="78"/>
      <c r="C54" s="78"/>
      <c r="D54" s="78"/>
      <c r="E54" s="78"/>
      <c r="F54" s="79"/>
      <c r="G54" s="78"/>
      <c r="H54" s="78"/>
      <c r="I54" s="78"/>
      <c r="J54" s="78"/>
      <c r="K54" s="78"/>
      <c r="L54" s="78"/>
      <c r="M54" s="78"/>
    </row>
    <row r="55" spans="2:13" x14ac:dyDescent="0.3">
      <c r="B55" s="78"/>
      <c r="C55" s="78"/>
      <c r="D55" s="78"/>
      <c r="E55" s="78"/>
      <c r="F55" s="79"/>
      <c r="G55" s="78"/>
      <c r="H55" s="78"/>
      <c r="I55" s="78"/>
      <c r="J55" s="78"/>
      <c r="K55" s="78"/>
      <c r="L55" s="78"/>
      <c r="M55" s="78"/>
    </row>
    <row r="56" spans="2:13" x14ac:dyDescent="0.3">
      <c r="B56" s="78"/>
      <c r="C56" s="78"/>
      <c r="D56" s="78"/>
      <c r="E56" s="78"/>
      <c r="F56" s="79"/>
      <c r="G56" s="78"/>
      <c r="H56" s="78"/>
      <c r="I56" s="78"/>
      <c r="J56" s="78"/>
      <c r="K56" s="78"/>
      <c r="L56" s="78"/>
      <c r="M56" s="78"/>
    </row>
    <row r="57" spans="2:13" x14ac:dyDescent="0.3">
      <c r="B57" s="78"/>
      <c r="C57" s="78"/>
      <c r="D57" s="78"/>
      <c r="E57" s="78"/>
      <c r="F57" s="79"/>
      <c r="G57" s="78"/>
      <c r="H57" s="78"/>
      <c r="I57" s="78"/>
      <c r="J57" s="78"/>
      <c r="K57" s="78"/>
      <c r="L57" s="78"/>
      <c r="M57" s="78"/>
    </row>
    <row r="58" spans="2:13" x14ac:dyDescent="0.3">
      <c r="B58" s="78"/>
      <c r="C58" s="78"/>
      <c r="D58" s="78"/>
      <c r="E58" s="78"/>
      <c r="F58" s="79"/>
      <c r="G58" s="78"/>
      <c r="H58" s="78"/>
      <c r="I58" s="78"/>
      <c r="J58" s="78"/>
      <c r="K58" s="78"/>
      <c r="L58" s="78"/>
      <c r="M58" s="78"/>
    </row>
    <row r="59" spans="2:13" x14ac:dyDescent="0.3">
      <c r="B59" s="78"/>
      <c r="C59" s="78"/>
      <c r="D59" s="78"/>
      <c r="E59" s="78"/>
      <c r="F59" s="79"/>
      <c r="G59" s="78"/>
      <c r="H59" s="78"/>
      <c r="I59" s="78"/>
      <c r="J59" s="78"/>
      <c r="K59" s="78"/>
      <c r="L59" s="78"/>
      <c r="M59" s="78"/>
    </row>
    <row r="60" spans="2:13" x14ac:dyDescent="0.3">
      <c r="B60" s="78"/>
      <c r="C60" s="78"/>
      <c r="D60" s="78"/>
      <c r="E60" s="78"/>
      <c r="F60" s="79"/>
      <c r="G60" s="78"/>
      <c r="H60" s="78"/>
      <c r="I60" s="78"/>
      <c r="J60" s="78"/>
      <c r="K60" s="78"/>
      <c r="L60" s="78"/>
      <c r="M60" s="78"/>
    </row>
    <row r="61" spans="2:13" x14ac:dyDescent="0.3">
      <c r="B61" s="78"/>
      <c r="C61" s="78"/>
      <c r="D61" s="78"/>
      <c r="E61" s="78"/>
      <c r="F61" s="79"/>
      <c r="G61" s="78"/>
      <c r="H61" s="78"/>
      <c r="I61" s="78"/>
      <c r="J61" s="78"/>
      <c r="K61" s="78"/>
      <c r="L61" s="78"/>
      <c r="M61" s="78"/>
    </row>
    <row r="62" spans="2:13" x14ac:dyDescent="0.3">
      <c r="B62" s="78"/>
      <c r="C62" s="78"/>
      <c r="D62" s="78"/>
      <c r="E62" s="78"/>
      <c r="F62" s="79"/>
      <c r="G62" s="78"/>
      <c r="H62" s="78"/>
      <c r="I62" s="78"/>
      <c r="J62" s="78"/>
      <c r="K62" s="78"/>
      <c r="L62" s="78"/>
      <c r="M62" s="78"/>
    </row>
    <row r="63" spans="2:13" x14ac:dyDescent="0.3">
      <c r="B63" s="78"/>
      <c r="C63" s="78"/>
      <c r="D63" s="78"/>
      <c r="E63" s="78"/>
      <c r="F63" s="79"/>
      <c r="G63" s="78"/>
      <c r="H63" s="78"/>
      <c r="I63" s="78"/>
      <c r="J63" s="78"/>
      <c r="K63" s="78"/>
      <c r="L63" s="78"/>
      <c r="M63" s="78"/>
    </row>
    <row r="64" spans="2:13" x14ac:dyDescent="0.3">
      <c r="B64" s="78"/>
      <c r="C64" s="78"/>
      <c r="D64" s="78"/>
      <c r="E64" s="78"/>
      <c r="F64" s="79"/>
      <c r="G64" s="78"/>
      <c r="H64" s="78"/>
      <c r="I64" s="78"/>
      <c r="J64" s="78"/>
      <c r="K64" s="78"/>
      <c r="L64" s="78"/>
      <c r="M64" s="78"/>
    </row>
    <row r="65" spans="2:13" x14ac:dyDescent="0.3">
      <c r="B65" s="78"/>
      <c r="C65" s="78"/>
      <c r="D65" s="78"/>
      <c r="E65" s="78"/>
      <c r="F65" s="79"/>
      <c r="G65" s="78"/>
      <c r="H65" s="78"/>
      <c r="I65" s="78"/>
      <c r="J65" s="78"/>
      <c r="K65" s="78"/>
      <c r="L65" s="78"/>
      <c r="M65" s="78"/>
    </row>
    <row r="66" spans="2:13" x14ac:dyDescent="0.3">
      <c r="B66" s="78"/>
      <c r="C66" s="78"/>
      <c r="D66" s="78"/>
      <c r="E66" s="78"/>
      <c r="F66" s="79"/>
      <c r="G66" s="78"/>
      <c r="H66" s="78"/>
      <c r="I66" s="78"/>
      <c r="J66" s="78"/>
      <c r="K66" s="78"/>
      <c r="L66" s="78"/>
      <c r="M66" s="78"/>
    </row>
    <row r="67" spans="2:13" x14ac:dyDescent="0.3">
      <c r="B67" s="78"/>
      <c r="C67" s="78"/>
      <c r="D67" s="78"/>
      <c r="E67" s="78"/>
      <c r="F67" s="79"/>
      <c r="G67" s="78"/>
      <c r="H67" s="78"/>
      <c r="I67" s="78"/>
      <c r="J67" s="78"/>
      <c r="K67" s="78"/>
      <c r="L67" s="78"/>
      <c r="M67" s="78"/>
    </row>
    <row r="68" spans="2:13" x14ac:dyDescent="0.3">
      <c r="B68" s="78"/>
      <c r="C68" s="78"/>
      <c r="D68" s="78"/>
      <c r="E68" s="78"/>
      <c r="F68" s="79"/>
      <c r="G68" s="78"/>
      <c r="H68" s="78"/>
      <c r="I68" s="78"/>
      <c r="J68" s="78"/>
      <c r="K68" s="78"/>
      <c r="L68" s="78"/>
      <c r="M68" s="78"/>
    </row>
    <row r="69" spans="2:13" x14ac:dyDescent="0.3">
      <c r="B69" s="78"/>
      <c r="C69" s="78"/>
      <c r="D69" s="78"/>
      <c r="E69" s="78"/>
      <c r="F69" s="79"/>
      <c r="G69" s="78"/>
      <c r="H69" s="78"/>
      <c r="I69" s="78"/>
      <c r="J69" s="78"/>
      <c r="K69" s="78"/>
      <c r="L69" s="78"/>
      <c r="M69" s="78"/>
    </row>
    <row r="70" spans="2:13" x14ac:dyDescent="0.3">
      <c r="B70" s="78"/>
      <c r="C70" s="78"/>
      <c r="D70" s="78"/>
      <c r="E70" s="78"/>
      <c r="F70" s="79"/>
      <c r="G70" s="78"/>
      <c r="H70" s="78"/>
      <c r="I70" s="78"/>
      <c r="J70" s="78"/>
      <c r="K70" s="78"/>
      <c r="L70" s="78"/>
      <c r="M70" s="78"/>
    </row>
    <row r="71" spans="2:13" x14ac:dyDescent="0.3">
      <c r="B71" s="78"/>
      <c r="C71" s="78"/>
      <c r="D71" s="78"/>
      <c r="E71" s="78"/>
      <c r="F71" s="79"/>
      <c r="G71" s="78"/>
      <c r="H71" s="78"/>
      <c r="I71" s="78"/>
      <c r="J71" s="78"/>
      <c r="K71" s="78"/>
      <c r="L71" s="78"/>
      <c r="M71" s="78"/>
    </row>
    <row r="72" spans="2:13" x14ac:dyDescent="0.3">
      <c r="B72" s="78"/>
      <c r="C72" s="78"/>
      <c r="D72" s="78"/>
      <c r="E72" s="78"/>
      <c r="F72" s="79"/>
      <c r="G72" s="78"/>
      <c r="H72" s="78"/>
      <c r="I72" s="78"/>
      <c r="J72" s="78"/>
      <c r="K72" s="78"/>
      <c r="L72" s="78"/>
      <c r="M72" s="78"/>
    </row>
    <row r="73" spans="2:13" x14ac:dyDescent="0.3">
      <c r="B73" s="78"/>
      <c r="C73" s="78"/>
      <c r="D73" s="78"/>
      <c r="E73" s="78"/>
      <c r="F73" s="79"/>
      <c r="G73" s="78"/>
      <c r="H73" s="78"/>
      <c r="I73" s="78"/>
      <c r="J73" s="78"/>
      <c r="K73" s="78"/>
      <c r="L73" s="78"/>
      <c r="M73" s="78"/>
    </row>
    <row r="74" spans="2:13" x14ac:dyDescent="0.3">
      <c r="B74" s="78"/>
      <c r="C74" s="78"/>
      <c r="D74" s="78"/>
      <c r="E74" s="78"/>
      <c r="F74" s="79"/>
      <c r="G74" s="78"/>
      <c r="H74" s="78"/>
      <c r="I74" s="78"/>
      <c r="J74" s="78"/>
      <c r="K74" s="78"/>
      <c r="L74" s="78"/>
      <c r="M74" s="78"/>
    </row>
    <row r="75" spans="2:13" x14ac:dyDescent="0.3">
      <c r="B75" s="78"/>
      <c r="C75" s="78"/>
      <c r="D75" s="78"/>
      <c r="E75" s="78"/>
      <c r="F75" s="79"/>
      <c r="G75" s="78"/>
      <c r="H75" s="78"/>
      <c r="I75" s="78"/>
      <c r="J75" s="78"/>
      <c r="K75" s="78"/>
      <c r="L75" s="78"/>
      <c r="M75" s="78"/>
    </row>
    <row r="76" spans="2:13" x14ac:dyDescent="0.3">
      <c r="B76" s="78"/>
      <c r="C76" s="78"/>
      <c r="D76" s="78"/>
      <c r="E76" s="78"/>
      <c r="F76" s="79"/>
      <c r="G76" s="78"/>
      <c r="H76" s="78"/>
      <c r="I76" s="78"/>
      <c r="J76" s="78"/>
      <c r="K76" s="78"/>
      <c r="L76" s="78"/>
      <c r="M76" s="78"/>
    </row>
    <row r="77" spans="2:13" x14ac:dyDescent="0.3">
      <c r="B77" s="78"/>
      <c r="C77" s="78"/>
      <c r="D77" s="78"/>
      <c r="E77" s="78"/>
      <c r="F77" s="79"/>
      <c r="G77" s="78"/>
      <c r="H77" s="78"/>
      <c r="I77" s="78"/>
      <c r="J77" s="78"/>
      <c r="K77" s="78"/>
      <c r="L77" s="78"/>
      <c r="M77" s="78"/>
    </row>
    <row r="78" spans="2:13" x14ac:dyDescent="0.3">
      <c r="B78" s="78"/>
      <c r="C78" s="78"/>
      <c r="D78" s="78"/>
      <c r="E78" s="78"/>
      <c r="F78" s="79"/>
      <c r="G78" s="78"/>
      <c r="H78" s="78"/>
      <c r="I78" s="78"/>
      <c r="J78" s="78"/>
      <c r="K78" s="78"/>
      <c r="L78" s="78"/>
      <c r="M78" s="78"/>
    </row>
    <row r="79" spans="2:13" x14ac:dyDescent="0.3">
      <c r="B79" s="78"/>
      <c r="C79" s="78"/>
      <c r="D79" s="78"/>
      <c r="E79" s="78"/>
      <c r="F79" s="79"/>
      <c r="G79" s="78"/>
      <c r="H79" s="78"/>
      <c r="I79" s="78"/>
      <c r="J79" s="78"/>
      <c r="K79" s="78"/>
      <c r="L79" s="78"/>
      <c r="M79" s="78"/>
    </row>
    <row r="80" spans="2:13" x14ac:dyDescent="0.3">
      <c r="B80" s="78"/>
      <c r="C80" s="78"/>
      <c r="D80" s="78"/>
      <c r="E80" s="78"/>
      <c r="F80" s="79"/>
      <c r="G80" s="78"/>
      <c r="H80" s="78"/>
      <c r="I80" s="78"/>
      <c r="J80" s="78"/>
      <c r="K80" s="78"/>
      <c r="L80" s="78"/>
      <c r="M80" s="78"/>
    </row>
    <row r="81" spans="2:13" x14ac:dyDescent="0.3">
      <c r="B81" s="78"/>
      <c r="C81" s="78"/>
      <c r="D81" s="78"/>
      <c r="E81" s="78"/>
      <c r="F81" s="79"/>
      <c r="G81" s="78"/>
      <c r="H81" s="78"/>
      <c r="I81" s="78"/>
      <c r="J81" s="78"/>
      <c r="K81" s="78"/>
      <c r="L81" s="78"/>
      <c r="M81" s="78"/>
    </row>
    <row r="82" spans="2:13" x14ac:dyDescent="0.3">
      <c r="B82" s="78"/>
      <c r="C82" s="78"/>
      <c r="D82" s="78"/>
      <c r="E82" s="78"/>
      <c r="F82" s="79"/>
      <c r="G82" s="78"/>
      <c r="H82" s="78"/>
      <c r="I82" s="78"/>
      <c r="J82" s="78"/>
      <c r="K82" s="78"/>
      <c r="L82" s="78"/>
      <c r="M82" s="78"/>
    </row>
    <row r="83" spans="2:13" x14ac:dyDescent="0.3">
      <c r="B83" s="78"/>
      <c r="C83" s="78"/>
      <c r="D83" s="78"/>
      <c r="E83" s="78"/>
      <c r="F83" s="79"/>
      <c r="G83" s="78"/>
      <c r="H83" s="78"/>
      <c r="I83" s="78"/>
      <c r="J83" s="78"/>
      <c r="K83" s="78"/>
      <c r="L83" s="78"/>
      <c r="M83" s="78"/>
    </row>
    <row r="84" spans="2:13" x14ac:dyDescent="0.3">
      <c r="B84" s="78"/>
      <c r="C84" s="78"/>
      <c r="D84" s="78"/>
      <c r="E84" s="78"/>
      <c r="F84" s="79"/>
      <c r="G84" s="78"/>
      <c r="H84" s="78"/>
      <c r="I84" s="78"/>
      <c r="J84" s="78"/>
      <c r="K84" s="78"/>
      <c r="L84" s="78"/>
      <c r="M84" s="78"/>
    </row>
    <row r="85" spans="2:13" x14ac:dyDescent="0.3">
      <c r="B85" s="78"/>
      <c r="C85" s="78"/>
      <c r="D85" s="78"/>
      <c r="E85" s="78"/>
      <c r="F85" s="79"/>
      <c r="G85" s="78"/>
      <c r="H85" s="78"/>
      <c r="I85" s="78"/>
      <c r="J85" s="78"/>
      <c r="K85" s="78"/>
      <c r="L85" s="78"/>
      <c r="M85" s="78"/>
    </row>
    <row r="86" spans="2:13" x14ac:dyDescent="0.3">
      <c r="B86" s="78"/>
      <c r="C86" s="78"/>
      <c r="D86" s="78"/>
      <c r="E86" s="78"/>
      <c r="F86" s="79"/>
      <c r="G86" s="78"/>
      <c r="H86" s="78"/>
      <c r="I86" s="78"/>
      <c r="J86" s="78"/>
      <c r="K86" s="78"/>
      <c r="L86" s="78"/>
      <c r="M86" s="78"/>
    </row>
    <row r="87" spans="2:13" x14ac:dyDescent="0.3">
      <c r="B87" s="78"/>
      <c r="C87" s="78"/>
      <c r="D87" s="78"/>
      <c r="E87" s="78"/>
      <c r="F87" s="79"/>
      <c r="G87" s="78"/>
      <c r="H87" s="78"/>
      <c r="I87" s="78"/>
      <c r="J87" s="78"/>
      <c r="K87" s="78"/>
      <c r="L87" s="78"/>
      <c r="M87" s="78"/>
    </row>
    <row r="88" spans="2:13" x14ac:dyDescent="0.3">
      <c r="B88" s="78"/>
      <c r="C88" s="78"/>
      <c r="D88" s="78"/>
      <c r="E88" s="78"/>
      <c r="F88" s="79"/>
      <c r="G88" s="78"/>
      <c r="H88" s="78"/>
      <c r="I88" s="78"/>
      <c r="J88" s="78"/>
      <c r="K88" s="78"/>
      <c r="L88" s="78"/>
      <c r="M88" s="78"/>
    </row>
    <row r="89" spans="2:13" x14ac:dyDescent="0.3">
      <c r="B89" s="78"/>
      <c r="C89" s="78"/>
      <c r="D89" s="78"/>
      <c r="E89" s="78"/>
      <c r="F89" s="79"/>
      <c r="G89" s="78"/>
      <c r="H89" s="78"/>
      <c r="I89" s="78"/>
      <c r="J89" s="78"/>
      <c r="K89" s="78"/>
      <c r="L89" s="78"/>
      <c r="M89" s="78"/>
    </row>
    <row r="90" spans="2:13" x14ac:dyDescent="0.3">
      <c r="B90" s="78"/>
      <c r="C90" s="78"/>
      <c r="D90" s="78"/>
      <c r="E90" s="78"/>
      <c r="F90" s="79"/>
      <c r="G90" s="78"/>
      <c r="H90" s="78"/>
      <c r="I90" s="78"/>
      <c r="J90" s="78"/>
      <c r="K90" s="78"/>
      <c r="L90" s="78"/>
      <c r="M90" s="78"/>
    </row>
    <row r="91" spans="2:13" x14ac:dyDescent="0.3">
      <c r="B91" s="78"/>
      <c r="C91" s="78"/>
      <c r="D91" s="78"/>
      <c r="E91" s="78"/>
      <c r="F91" s="79"/>
      <c r="G91" s="78"/>
      <c r="H91" s="78"/>
      <c r="I91" s="78"/>
      <c r="J91" s="78"/>
      <c r="K91" s="78"/>
      <c r="L91" s="78"/>
      <c r="M91" s="78"/>
    </row>
    <row r="92" spans="2:13" x14ac:dyDescent="0.3">
      <c r="B92" s="78"/>
      <c r="C92" s="78"/>
      <c r="D92" s="78"/>
      <c r="E92" s="78"/>
      <c r="F92" s="79"/>
      <c r="G92" s="78"/>
      <c r="H92" s="78"/>
      <c r="I92" s="78"/>
      <c r="J92" s="78"/>
      <c r="K92" s="78"/>
      <c r="L92" s="78"/>
      <c r="M92" s="78"/>
    </row>
    <row r="93" spans="2:13" x14ac:dyDescent="0.3">
      <c r="B93" s="78"/>
      <c r="C93" s="78"/>
      <c r="D93" s="78"/>
      <c r="E93" s="78"/>
      <c r="F93" s="79"/>
      <c r="G93" s="78"/>
      <c r="H93" s="78"/>
      <c r="I93" s="78"/>
      <c r="J93" s="78"/>
      <c r="K93" s="78"/>
      <c r="L93" s="78"/>
      <c r="M93" s="78"/>
    </row>
    <row r="94" spans="2:13" x14ac:dyDescent="0.3">
      <c r="B94" s="78"/>
      <c r="C94" s="78"/>
      <c r="D94" s="78"/>
      <c r="E94" s="78"/>
      <c r="F94" s="79"/>
      <c r="G94" s="78"/>
      <c r="H94" s="78"/>
      <c r="I94" s="78"/>
      <c r="J94" s="78"/>
      <c r="K94" s="78"/>
      <c r="L94" s="78"/>
      <c r="M94" s="78"/>
    </row>
    <row r="95" spans="2:13" x14ac:dyDescent="0.3">
      <c r="B95" s="78"/>
      <c r="C95" s="78"/>
      <c r="D95" s="78"/>
      <c r="E95" s="78"/>
      <c r="F95" s="79"/>
      <c r="G95" s="78"/>
      <c r="H95" s="78"/>
      <c r="I95" s="78"/>
      <c r="J95" s="78"/>
      <c r="K95" s="78"/>
      <c r="L95" s="78"/>
      <c r="M95" s="78"/>
    </row>
    <row r="96" spans="2:13" x14ac:dyDescent="0.3">
      <c r="B96" s="78"/>
      <c r="C96" s="78"/>
      <c r="D96" s="78"/>
      <c r="E96" s="78"/>
      <c r="F96" s="79"/>
      <c r="G96" s="78"/>
      <c r="H96" s="78"/>
      <c r="I96" s="78"/>
      <c r="J96" s="78"/>
      <c r="K96" s="78"/>
      <c r="L96" s="78"/>
      <c r="M96" s="78"/>
    </row>
    <row r="97" spans="2:13" x14ac:dyDescent="0.3">
      <c r="B97" s="78"/>
      <c r="C97" s="78"/>
      <c r="D97" s="78"/>
      <c r="E97" s="78"/>
      <c r="F97" s="79"/>
      <c r="G97" s="78"/>
      <c r="H97" s="78"/>
      <c r="I97" s="78"/>
      <c r="J97" s="78"/>
      <c r="K97" s="78"/>
      <c r="L97" s="78"/>
      <c r="M97" s="78"/>
    </row>
    <row r="98" spans="2:13" x14ac:dyDescent="0.3">
      <c r="B98" s="78"/>
      <c r="C98" s="78"/>
      <c r="D98" s="78"/>
      <c r="E98" s="78"/>
      <c r="F98" s="79"/>
      <c r="G98" s="78"/>
      <c r="H98" s="78"/>
      <c r="I98" s="78"/>
      <c r="J98" s="78"/>
      <c r="K98" s="78"/>
      <c r="L98" s="78"/>
      <c r="M98" s="78"/>
    </row>
    <row r="99" spans="2:13" x14ac:dyDescent="0.3">
      <c r="B99" s="78"/>
      <c r="C99" s="78"/>
      <c r="D99" s="78"/>
      <c r="E99" s="78"/>
      <c r="F99" s="79"/>
      <c r="G99" s="78"/>
      <c r="H99" s="78"/>
      <c r="I99" s="78"/>
      <c r="J99" s="78"/>
      <c r="K99" s="78"/>
      <c r="L99" s="78"/>
      <c r="M99" s="78"/>
    </row>
    <row r="100" spans="2:13" x14ac:dyDescent="0.3">
      <c r="B100" s="78"/>
      <c r="C100" s="78"/>
      <c r="D100" s="78"/>
      <c r="E100" s="78"/>
      <c r="F100" s="79"/>
      <c r="G100" s="78"/>
      <c r="H100" s="78"/>
      <c r="I100" s="78"/>
      <c r="J100" s="78"/>
      <c r="K100" s="78"/>
      <c r="L100" s="78"/>
      <c r="M100" s="78"/>
    </row>
    <row r="101" spans="2:13" x14ac:dyDescent="0.3">
      <c r="B101" s="78"/>
      <c r="C101" s="78"/>
      <c r="D101" s="78"/>
      <c r="E101" s="78"/>
      <c r="F101" s="79"/>
      <c r="G101" s="78"/>
      <c r="H101" s="78"/>
      <c r="I101" s="78"/>
      <c r="J101" s="78"/>
      <c r="K101" s="78"/>
      <c r="L101" s="78"/>
      <c r="M101" s="78"/>
    </row>
    <row r="102" spans="2:13" x14ac:dyDescent="0.3">
      <c r="B102" s="78"/>
      <c r="C102" s="78"/>
      <c r="D102" s="78"/>
      <c r="E102" s="78"/>
      <c r="F102" s="79"/>
      <c r="G102" s="78"/>
      <c r="H102" s="78"/>
      <c r="I102" s="78"/>
      <c r="J102" s="78"/>
      <c r="K102" s="78"/>
      <c r="L102" s="78"/>
      <c r="M102" s="78"/>
    </row>
    <row r="103" spans="2:13" x14ac:dyDescent="0.3">
      <c r="B103" s="78"/>
      <c r="C103" s="78"/>
      <c r="D103" s="78"/>
      <c r="E103" s="78"/>
      <c r="F103" s="79"/>
      <c r="G103" s="78"/>
      <c r="H103" s="78"/>
      <c r="I103" s="78"/>
      <c r="J103" s="78"/>
      <c r="K103" s="78"/>
      <c r="L103" s="78"/>
      <c r="M103" s="78"/>
    </row>
    <row r="104" spans="2:13" x14ac:dyDescent="0.3">
      <c r="B104" s="78"/>
      <c r="C104" s="78"/>
      <c r="D104" s="78"/>
      <c r="E104" s="78"/>
      <c r="F104" s="79"/>
      <c r="G104" s="78"/>
      <c r="H104" s="78"/>
      <c r="I104" s="78"/>
      <c r="J104" s="78"/>
      <c r="K104" s="78"/>
      <c r="L104" s="78"/>
      <c r="M104" s="78"/>
    </row>
    <row r="105" spans="2:13" x14ac:dyDescent="0.3">
      <c r="B105" s="78"/>
      <c r="C105" s="78"/>
      <c r="D105" s="78"/>
      <c r="E105" s="78"/>
      <c r="F105" s="79"/>
      <c r="G105" s="78"/>
      <c r="H105" s="78"/>
      <c r="I105" s="78"/>
      <c r="J105" s="78"/>
      <c r="K105" s="78"/>
      <c r="L105" s="78"/>
      <c r="M105" s="78"/>
    </row>
    <row r="106" spans="2:13" x14ac:dyDescent="0.3">
      <c r="B106" s="78"/>
      <c r="C106" s="78"/>
      <c r="D106" s="78"/>
      <c r="E106" s="78"/>
      <c r="F106" s="79"/>
      <c r="G106" s="78"/>
      <c r="H106" s="78"/>
      <c r="I106" s="78"/>
      <c r="J106" s="78"/>
      <c r="K106" s="78"/>
      <c r="L106" s="78"/>
      <c r="M106" s="78"/>
    </row>
    <row r="107" spans="2:13" x14ac:dyDescent="0.3">
      <c r="B107" s="78"/>
      <c r="C107" s="78"/>
      <c r="D107" s="78"/>
      <c r="E107" s="78"/>
      <c r="F107" s="79"/>
      <c r="G107" s="78"/>
      <c r="H107" s="78"/>
      <c r="I107" s="78"/>
      <c r="J107" s="78"/>
      <c r="K107" s="78"/>
      <c r="L107" s="78"/>
      <c r="M107" s="78"/>
    </row>
    <row r="108" spans="2:13" x14ac:dyDescent="0.3">
      <c r="B108" s="78"/>
      <c r="C108" s="78"/>
      <c r="D108" s="78"/>
      <c r="E108" s="78"/>
      <c r="F108" s="79"/>
      <c r="G108" s="78"/>
      <c r="H108" s="78"/>
      <c r="I108" s="78"/>
      <c r="J108" s="78"/>
      <c r="K108" s="78"/>
      <c r="L108" s="78"/>
      <c r="M108" s="78"/>
    </row>
    <row r="109" spans="2:13" x14ac:dyDescent="0.3">
      <c r="B109" s="78"/>
      <c r="C109" s="78"/>
      <c r="D109" s="78"/>
      <c r="E109" s="78"/>
      <c r="F109" s="79"/>
      <c r="G109" s="78"/>
      <c r="H109" s="78"/>
      <c r="I109" s="78"/>
      <c r="J109" s="78"/>
      <c r="K109" s="78"/>
      <c r="L109" s="78"/>
      <c r="M109" s="78"/>
    </row>
    <row r="110" spans="2:13" x14ac:dyDescent="0.3">
      <c r="B110" s="78"/>
      <c r="C110" s="78"/>
      <c r="D110" s="78"/>
      <c r="E110" s="78"/>
      <c r="F110" s="79"/>
      <c r="G110" s="78"/>
      <c r="H110" s="78"/>
      <c r="I110" s="78"/>
      <c r="J110" s="78"/>
      <c r="K110" s="78"/>
      <c r="L110" s="78"/>
      <c r="M110" s="78"/>
    </row>
    <row r="111" spans="2:13" x14ac:dyDescent="0.3">
      <c r="B111" s="78"/>
      <c r="C111" s="78"/>
      <c r="D111" s="78"/>
      <c r="E111" s="78"/>
      <c r="F111" s="79"/>
      <c r="G111" s="78"/>
      <c r="H111" s="78"/>
      <c r="I111" s="78"/>
      <c r="J111" s="78"/>
      <c r="K111" s="78"/>
      <c r="L111" s="78"/>
      <c r="M111" s="78"/>
    </row>
    <row r="112" spans="2:13" x14ac:dyDescent="0.3">
      <c r="B112" s="78"/>
      <c r="C112" s="78"/>
      <c r="D112" s="78"/>
      <c r="E112" s="78"/>
      <c r="F112" s="79"/>
      <c r="G112" s="78"/>
      <c r="H112" s="78"/>
      <c r="I112" s="78"/>
      <c r="J112" s="78"/>
      <c r="K112" s="78"/>
      <c r="L112" s="78"/>
      <c r="M112" s="78"/>
    </row>
    <row r="113" spans="2:13" x14ac:dyDescent="0.3">
      <c r="B113" s="78"/>
      <c r="C113" s="78"/>
      <c r="D113" s="78"/>
      <c r="E113" s="78"/>
      <c r="F113" s="79"/>
      <c r="G113" s="78"/>
      <c r="H113" s="78"/>
      <c r="I113" s="78"/>
      <c r="J113" s="78"/>
      <c r="K113" s="78"/>
      <c r="L113" s="78"/>
      <c r="M113" s="78"/>
    </row>
    <row r="114" spans="2:13" x14ac:dyDescent="0.3">
      <c r="B114" s="78"/>
      <c r="C114" s="78"/>
      <c r="D114" s="78"/>
      <c r="E114" s="78"/>
      <c r="F114" s="79"/>
      <c r="G114" s="78"/>
      <c r="H114" s="78"/>
      <c r="I114" s="78"/>
      <c r="J114" s="78"/>
      <c r="K114" s="78"/>
      <c r="L114" s="78"/>
      <c r="M114" s="78"/>
    </row>
    <row r="115" spans="2:13" x14ac:dyDescent="0.3">
      <c r="B115" s="78"/>
      <c r="C115" s="78"/>
      <c r="D115" s="78"/>
      <c r="E115" s="78"/>
      <c r="F115" s="79"/>
      <c r="G115" s="78"/>
      <c r="H115" s="78"/>
      <c r="I115" s="78"/>
      <c r="J115" s="78"/>
      <c r="K115" s="78"/>
      <c r="L115" s="78"/>
      <c r="M115" s="78"/>
    </row>
    <row r="116" spans="2:13" x14ac:dyDescent="0.3">
      <c r="B116" s="78"/>
      <c r="C116" s="78"/>
      <c r="D116" s="78"/>
      <c r="E116" s="78"/>
      <c r="F116" s="79"/>
      <c r="G116" s="78"/>
      <c r="H116" s="78"/>
      <c r="I116" s="78"/>
      <c r="J116" s="78"/>
      <c r="K116" s="78"/>
      <c r="L116" s="78"/>
      <c r="M116" s="78"/>
    </row>
    <row r="117" spans="2:13" x14ac:dyDescent="0.3">
      <c r="B117" s="78"/>
      <c r="C117" s="78"/>
      <c r="D117" s="78"/>
      <c r="E117" s="78"/>
      <c r="F117" s="79"/>
      <c r="G117" s="78"/>
      <c r="H117" s="78"/>
      <c r="I117" s="78"/>
      <c r="J117" s="78"/>
      <c r="K117" s="78"/>
      <c r="L117" s="78"/>
      <c r="M117" s="78"/>
    </row>
    <row r="118" spans="2:13" x14ac:dyDescent="0.3">
      <c r="B118" s="78"/>
      <c r="C118" s="78"/>
      <c r="D118" s="78"/>
      <c r="E118" s="78"/>
      <c r="F118" s="79"/>
      <c r="G118" s="78"/>
      <c r="H118" s="78"/>
      <c r="I118" s="78"/>
      <c r="J118" s="78"/>
      <c r="K118" s="78"/>
      <c r="L118" s="78"/>
      <c r="M118" s="78"/>
    </row>
    <row r="119" spans="2:13" x14ac:dyDescent="0.3">
      <c r="B119" s="78"/>
      <c r="C119" s="78"/>
      <c r="D119" s="78"/>
      <c r="E119" s="78"/>
      <c r="F119" s="79"/>
      <c r="G119" s="78"/>
      <c r="H119" s="78"/>
      <c r="I119" s="78"/>
      <c r="J119" s="78"/>
      <c r="K119" s="78"/>
      <c r="L119" s="78"/>
      <c r="M119" s="78"/>
    </row>
    <row r="120" spans="2:13" x14ac:dyDescent="0.3">
      <c r="B120" s="78"/>
      <c r="C120" s="78"/>
      <c r="D120" s="78"/>
      <c r="E120" s="78"/>
      <c r="F120" s="79"/>
      <c r="G120" s="78"/>
      <c r="H120" s="78"/>
      <c r="I120" s="78"/>
      <c r="J120" s="78"/>
      <c r="K120" s="78"/>
      <c r="L120" s="78"/>
      <c r="M120" s="78"/>
    </row>
    <row r="121" spans="2:13" x14ac:dyDescent="0.3">
      <c r="B121" s="78"/>
      <c r="C121" s="78"/>
      <c r="D121" s="78"/>
      <c r="E121" s="78"/>
      <c r="F121" s="79"/>
      <c r="G121" s="78"/>
      <c r="H121" s="78"/>
      <c r="I121" s="78"/>
      <c r="J121" s="78"/>
      <c r="K121" s="78"/>
      <c r="L121" s="78"/>
      <c r="M121" s="78"/>
    </row>
    <row r="122" spans="2:13" x14ac:dyDescent="0.3">
      <c r="B122" s="78"/>
      <c r="C122" s="78"/>
      <c r="D122" s="78"/>
      <c r="E122" s="78"/>
      <c r="F122" s="79"/>
      <c r="G122" s="78"/>
      <c r="H122" s="78"/>
      <c r="I122" s="78"/>
      <c r="J122" s="78"/>
      <c r="K122" s="78"/>
      <c r="L122" s="78"/>
      <c r="M122" s="78"/>
    </row>
    <row r="123" spans="2:13" x14ac:dyDescent="0.3">
      <c r="B123" s="78"/>
      <c r="C123" s="78"/>
      <c r="D123" s="78"/>
      <c r="E123" s="78"/>
      <c r="F123" s="79"/>
      <c r="G123" s="78"/>
      <c r="H123" s="78"/>
      <c r="I123" s="78"/>
      <c r="J123" s="78"/>
      <c r="K123" s="78"/>
      <c r="L123" s="78"/>
      <c r="M123" s="78"/>
    </row>
    <row r="124" spans="2:13" x14ac:dyDescent="0.3">
      <c r="B124" s="78"/>
      <c r="C124" s="78"/>
      <c r="D124" s="78"/>
      <c r="E124" s="78"/>
      <c r="F124" s="79"/>
      <c r="G124" s="78"/>
      <c r="H124" s="78"/>
      <c r="I124" s="78"/>
      <c r="J124" s="78"/>
      <c r="K124" s="78"/>
      <c r="L124" s="78"/>
      <c r="M124" s="78"/>
    </row>
    <row r="125" spans="2:13" x14ac:dyDescent="0.3">
      <c r="B125" s="78"/>
      <c r="C125" s="78"/>
      <c r="D125" s="78"/>
      <c r="E125" s="78"/>
      <c r="F125" s="79"/>
      <c r="G125" s="78"/>
      <c r="H125" s="78"/>
      <c r="I125" s="78"/>
      <c r="J125" s="78"/>
      <c r="K125" s="78"/>
      <c r="L125" s="78"/>
      <c r="M125" s="78"/>
    </row>
    <row r="126" spans="2:13" x14ac:dyDescent="0.3">
      <c r="B126" s="78"/>
      <c r="C126" s="78"/>
      <c r="D126" s="78"/>
      <c r="E126" s="78"/>
      <c r="F126" s="79"/>
      <c r="G126" s="78"/>
      <c r="H126" s="78"/>
      <c r="I126" s="78"/>
      <c r="J126" s="78"/>
      <c r="K126" s="78"/>
      <c r="L126" s="78"/>
      <c r="M126" s="78"/>
    </row>
    <row r="127" spans="2:13" x14ac:dyDescent="0.3">
      <c r="B127" s="78"/>
      <c r="C127" s="78"/>
      <c r="D127" s="78"/>
      <c r="E127" s="78"/>
      <c r="F127" s="79"/>
      <c r="G127" s="78"/>
      <c r="H127" s="78"/>
      <c r="I127" s="78"/>
      <c r="J127" s="78"/>
      <c r="K127" s="78"/>
      <c r="L127" s="78"/>
      <c r="M127" s="78"/>
    </row>
    <row r="128" spans="2:13" x14ac:dyDescent="0.3">
      <c r="B128" s="78"/>
      <c r="C128" s="78"/>
      <c r="D128" s="78"/>
      <c r="E128" s="78"/>
      <c r="F128" s="79"/>
      <c r="G128" s="78"/>
      <c r="H128" s="78"/>
      <c r="I128" s="78"/>
      <c r="J128" s="78"/>
      <c r="K128" s="78"/>
      <c r="L128" s="78"/>
      <c r="M128" s="78"/>
    </row>
    <row r="129" spans="2:13" x14ac:dyDescent="0.3">
      <c r="B129" s="78"/>
      <c r="C129" s="78"/>
      <c r="D129" s="78"/>
      <c r="E129" s="78"/>
      <c r="F129" s="79"/>
      <c r="G129" s="78"/>
      <c r="H129" s="78"/>
      <c r="I129" s="78"/>
      <c r="J129" s="78"/>
      <c r="K129" s="78"/>
      <c r="L129" s="78"/>
      <c r="M129" s="78"/>
    </row>
    <row r="130" spans="2:13" x14ac:dyDescent="0.3">
      <c r="B130" s="78"/>
      <c r="C130" s="78"/>
      <c r="D130" s="78"/>
      <c r="E130" s="78"/>
      <c r="F130" s="79"/>
      <c r="G130" s="78"/>
      <c r="H130" s="78"/>
      <c r="I130" s="78"/>
      <c r="J130" s="78"/>
      <c r="K130" s="78"/>
      <c r="L130" s="78"/>
      <c r="M130" s="78"/>
    </row>
    <row r="131" spans="2:13" x14ac:dyDescent="0.3">
      <c r="B131" s="78"/>
      <c r="C131" s="78"/>
      <c r="D131" s="78"/>
      <c r="E131" s="78"/>
      <c r="F131" s="79"/>
      <c r="G131" s="78"/>
      <c r="H131" s="78"/>
      <c r="I131" s="78"/>
      <c r="J131" s="78"/>
      <c r="K131" s="78"/>
      <c r="L131" s="78"/>
      <c r="M131" s="78"/>
    </row>
    <row r="132" spans="2:13" x14ac:dyDescent="0.3">
      <c r="B132" s="78"/>
      <c r="C132" s="78"/>
      <c r="D132" s="78"/>
      <c r="E132" s="78"/>
      <c r="F132" s="79"/>
      <c r="G132" s="78"/>
      <c r="H132" s="78"/>
      <c r="I132" s="78"/>
      <c r="J132" s="78"/>
      <c r="K132" s="78"/>
      <c r="L132" s="78"/>
      <c r="M132" s="78"/>
    </row>
    <row r="133" spans="2:13" x14ac:dyDescent="0.3">
      <c r="B133" s="78"/>
      <c r="C133" s="78"/>
      <c r="D133" s="78"/>
      <c r="E133" s="78"/>
      <c r="F133" s="79"/>
      <c r="G133" s="78"/>
      <c r="H133" s="78"/>
      <c r="I133" s="78"/>
      <c r="J133" s="78"/>
      <c r="K133" s="78"/>
      <c r="L133" s="78"/>
      <c r="M133" s="78"/>
    </row>
    <row r="134" spans="2:13" x14ac:dyDescent="0.3">
      <c r="B134" s="78"/>
      <c r="C134" s="78"/>
      <c r="D134" s="78"/>
      <c r="E134" s="78"/>
      <c r="F134" s="79"/>
      <c r="G134" s="78"/>
      <c r="H134" s="78"/>
      <c r="I134" s="78"/>
      <c r="J134" s="78"/>
      <c r="K134" s="78"/>
      <c r="L134" s="78"/>
      <c r="M134" s="78"/>
    </row>
    <row r="135" spans="2:13" x14ac:dyDescent="0.3">
      <c r="B135" s="78"/>
      <c r="C135" s="78"/>
      <c r="D135" s="78"/>
      <c r="E135" s="78"/>
      <c r="F135" s="79"/>
      <c r="G135" s="78"/>
      <c r="H135" s="78"/>
      <c r="I135" s="78"/>
      <c r="J135" s="78"/>
      <c r="K135" s="78"/>
      <c r="L135" s="78"/>
      <c r="M135" s="78"/>
    </row>
    <row r="136" spans="2:13" x14ac:dyDescent="0.3">
      <c r="B136" s="78"/>
      <c r="C136" s="78"/>
      <c r="D136" s="78"/>
      <c r="E136" s="78"/>
      <c r="F136" s="79"/>
      <c r="G136" s="78"/>
      <c r="H136" s="78"/>
      <c r="I136" s="78"/>
      <c r="J136" s="78"/>
      <c r="K136" s="78"/>
      <c r="L136" s="78"/>
      <c r="M136" s="78"/>
    </row>
    <row r="137" spans="2:13" x14ac:dyDescent="0.3">
      <c r="B137" s="78"/>
      <c r="C137" s="78"/>
      <c r="D137" s="78"/>
      <c r="E137" s="78"/>
      <c r="F137" s="79"/>
      <c r="G137" s="78"/>
      <c r="H137" s="78"/>
      <c r="I137" s="78"/>
      <c r="J137" s="78"/>
      <c r="K137" s="78"/>
      <c r="L137" s="78"/>
      <c r="M137" s="78"/>
    </row>
    <row r="138" spans="2:13" x14ac:dyDescent="0.3">
      <c r="B138" s="78"/>
      <c r="C138" s="78"/>
      <c r="D138" s="78"/>
      <c r="E138" s="78"/>
      <c r="F138" s="79"/>
      <c r="G138" s="78"/>
      <c r="H138" s="78"/>
      <c r="I138" s="78"/>
      <c r="J138" s="78"/>
      <c r="K138" s="78"/>
      <c r="L138" s="78"/>
      <c r="M138" s="78"/>
    </row>
    <row r="139" spans="2:13" x14ac:dyDescent="0.3">
      <c r="B139" s="78"/>
      <c r="C139" s="78"/>
      <c r="D139" s="78"/>
      <c r="E139" s="78"/>
      <c r="F139" s="79"/>
      <c r="G139" s="78"/>
      <c r="H139" s="78"/>
      <c r="I139" s="78"/>
      <c r="J139" s="78"/>
      <c r="K139" s="78"/>
      <c r="L139" s="78"/>
      <c r="M139" s="78"/>
    </row>
    <row r="140" spans="2:13" x14ac:dyDescent="0.3">
      <c r="B140" s="78"/>
      <c r="C140" s="78"/>
      <c r="D140" s="78"/>
      <c r="E140" s="78"/>
      <c r="F140" s="79"/>
      <c r="G140" s="78"/>
      <c r="H140" s="78"/>
      <c r="I140" s="78"/>
      <c r="J140" s="78"/>
      <c r="K140" s="78"/>
      <c r="L140" s="78"/>
      <c r="M140" s="78"/>
    </row>
    <row r="141" spans="2:13" x14ac:dyDescent="0.3">
      <c r="B141" s="78"/>
      <c r="C141" s="78"/>
      <c r="D141" s="78"/>
      <c r="E141" s="78"/>
      <c r="F141" s="79"/>
      <c r="G141" s="78"/>
      <c r="H141" s="78"/>
      <c r="I141" s="78"/>
      <c r="J141" s="78"/>
      <c r="K141" s="78"/>
      <c r="L141" s="78"/>
      <c r="M141" s="78"/>
    </row>
    <row r="142" spans="2:13" x14ac:dyDescent="0.3">
      <c r="B142" s="78"/>
      <c r="C142" s="78"/>
      <c r="D142" s="78"/>
      <c r="E142" s="78"/>
      <c r="F142" s="79"/>
      <c r="G142" s="78"/>
      <c r="H142" s="78"/>
      <c r="I142" s="78"/>
      <c r="J142" s="78"/>
      <c r="K142" s="78"/>
      <c r="L142" s="78"/>
      <c r="M142" s="78"/>
    </row>
    <row r="143" spans="2:13" x14ac:dyDescent="0.3">
      <c r="B143" s="78"/>
      <c r="C143" s="78"/>
      <c r="D143" s="78"/>
      <c r="E143" s="78"/>
      <c r="F143" s="79"/>
      <c r="G143" s="78"/>
      <c r="H143" s="78"/>
      <c r="I143" s="78"/>
      <c r="J143" s="78"/>
      <c r="K143" s="78"/>
      <c r="L143" s="78"/>
      <c r="M143" s="78"/>
    </row>
    <row r="144" spans="2:13" x14ac:dyDescent="0.3">
      <c r="B144" s="78"/>
      <c r="C144" s="78"/>
      <c r="D144" s="78"/>
      <c r="E144" s="78"/>
      <c r="F144" s="79"/>
      <c r="G144" s="78"/>
      <c r="H144" s="78"/>
      <c r="I144" s="78"/>
      <c r="J144" s="78"/>
      <c r="K144" s="78"/>
      <c r="L144" s="78"/>
      <c r="M144" s="78"/>
    </row>
    <row r="145" spans="2:13" x14ac:dyDescent="0.3">
      <c r="B145" s="78"/>
      <c r="C145" s="78"/>
      <c r="D145" s="78"/>
      <c r="E145" s="78"/>
      <c r="F145" s="79"/>
      <c r="G145" s="78"/>
      <c r="H145" s="78"/>
      <c r="I145" s="78"/>
      <c r="J145" s="78"/>
      <c r="K145" s="78"/>
      <c r="L145" s="78"/>
      <c r="M145" s="78"/>
    </row>
    <row r="146" spans="2:13" x14ac:dyDescent="0.3">
      <c r="B146" s="78"/>
      <c r="C146" s="78"/>
      <c r="D146" s="78"/>
      <c r="E146" s="78"/>
      <c r="F146" s="79"/>
      <c r="G146" s="78"/>
      <c r="H146" s="78"/>
      <c r="I146" s="78"/>
      <c r="J146" s="78"/>
      <c r="K146" s="78"/>
      <c r="L146" s="78"/>
      <c r="M146" s="78"/>
    </row>
    <row r="147" spans="2:13" x14ac:dyDescent="0.3">
      <c r="B147" s="78"/>
      <c r="C147" s="78"/>
      <c r="D147" s="78"/>
      <c r="E147" s="78"/>
      <c r="F147" s="79"/>
      <c r="G147" s="78"/>
      <c r="H147" s="78"/>
      <c r="I147" s="78"/>
      <c r="J147" s="78"/>
      <c r="K147" s="78"/>
      <c r="L147" s="78"/>
      <c r="M147" s="78"/>
    </row>
    <row r="148" spans="2:13" x14ac:dyDescent="0.3">
      <c r="B148" s="78"/>
      <c r="C148" s="78"/>
      <c r="D148" s="78"/>
      <c r="E148" s="78"/>
      <c r="F148" s="79"/>
      <c r="G148" s="78"/>
      <c r="H148" s="78"/>
      <c r="I148" s="78"/>
      <c r="J148" s="78"/>
      <c r="K148" s="78"/>
      <c r="L148" s="78"/>
      <c r="M148" s="78"/>
    </row>
    <row r="149" spans="2:13" x14ac:dyDescent="0.3">
      <c r="B149" s="78"/>
      <c r="C149" s="78"/>
      <c r="D149" s="78"/>
      <c r="E149" s="78"/>
      <c r="F149" s="79"/>
      <c r="G149" s="78"/>
      <c r="H149" s="78"/>
      <c r="I149" s="78"/>
      <c r="J149" s="78"/>
      <c r="K149" s="78"/>
      <c r="L149" s="78"/>
      <c r="M149" s="78"/>
    </row>
    <row r="150" spans="2:13" x14ac:dyDescent="0.3">
      <c r="B150" s="78"/>
      <c r="C150" s="78"/>
      <c r="D150" s="78"/>
      <c r="E150" s="78"/>
      <c r="F150" s="79"/>
      <c r="G150" s="78"/>
      <c r="H150" s="78"/>
      <c r="I150" s="78"/>
      <c r="J150" s="78"/>
      <c r="K150" s="78"/>
      <c r="L150" s="78"/>
      <c r="M150" s="78"/>
    </row>
    <row r="151" spans="2:13" x14ac:dyDescent="0.3">
      <c r="B151" s="78"/>
      <c r="C151" s="78"/>
      <c r="D151" s="78"/>
      <c r="E151" s="78"/>
      <c r="F151" s="79"/>
      <c r="G151" s="78"/>
      <c r="H151" s="78"/>
      <c r="I151" s="78"/>
      <c r="J151" s="78"/>
      <c r="K151" s="78"/>
      <c r="L151" s="78"/>
      <c r="M151" s="78"/>
    </row>
    <row r="152" spans="2:13" x14ac:dyDescent="0.3">
      <c r="B152" s="78"/>
      <c r="C152" s="78"/>
      <c r="D152" s="78"/>
      <c r="E152" s="78"/>
      <c r="F152" s="79"/>
      <c r="G152" s="78"/>
      <c r="H152" s="78"/>
      <c r="I152" s="78"/>
      <c r="J152" s="78"/>
      <c r="K152" s="78"/>
      <c r="L152" s="78"/>
      <c r="M152" s="78"/>
    </row>
    <row r="153" spans="2:13" x14ac:dyDescent="0.3">
      <c r="B153" s="78"/>
      <c r="C153" s="78"/>
      <c r="D153" s="78"/>
      <c r="E153" s="78"/>
      <c r="F153" s="79"/>
      <c r="G153" s="78"/>
      <c r="H153" s="78"/>
      <c r="I153" s="78"/>
      <c r="J153" s="78"/>
      <c r="K153" s="78"/>
      <c r="L153" s="78"/>
      <c r="M153" s="78"/>
    </row>
    <row r="154" spans="2:13" x14ac:dyDescent="0.3">
      <c r="B154" s="78"/>
      <c r="C154" s="78"/>
      <c r="D154" s="78"/>
      <c r="E154" s="78"/>
      <c r="F154" s="79"/>
      <c r="G154" s="78"/>
      <c r="H154" s="78"/>
      <c r="I154" s="78"/>
      <c r="J154" s="78"/>
      <c r="K154" s="78"/>
      <c r="L154" s="78"/>
      <c r="M154" s="78"/>
    </row>
    <row r="155" spans="2:13" x14ac:dyDescent="0.3">
      <c r="B155" s="78"/>
      <c r="C155" s="78"/>
      <c r="D155" s="78"/>
      <c r="E155" s="78"/>
      <c r="F155" s="79"/>
      <c r="G155" s="78"/>
      <c r="H155" s="78"/>
      <c r="I155" s="78"/>
      <c r="J155" s="78"/>
      <c r="K155" s="78"/>
      <c r="L155" s="78"/>
      <c r="M155" s="78"/>
    </row>
  </sheetData>
  <sheetProtection formatCells="0"/>
  <mergeCells count="20">
    <mergeCell ref="B2:I2"/>
    <mergeCell ref="D7:E7"/>
    <mergeCell ref="D8:E8"/>
    <mergeCell ref="D9:E9"/>
    <mergeCell ref="D10:E10"/>
    <mergeCell ref="B22:C22"/>
    <mergeCell ref="E22:G22"/>
    <mergeCell ref="B4:I4"/>
    <mergeCell ref="C3:G3"/>
    <mergeCell ref="B16:E16"/>
    <mergeCell ref="B18:I18"/>
    <mergeCell ref="D5:E5"/>
    <mergeCell ref="D6:E6"/>
    <mergeCell ref="D11:E11"/>
    <mergeCell ref="H22:I22"/>
    <mergeCell ref="D12:E12"/>
    <mergeCell ref="D13:E13"/>
    <mergeCell ref="D14:E14"/>
    <mergeCell ref="D15:E15"/>
    <mergeCell ref="B21:D21"/>
  </mergeCells>
  <conditionalFormatting sqref="F6:F15">
    <cfRule type="containsText" dxfId="331" priority="1" operator="containsText" text="sAbw">
      <formula>NOT(ISERROR(SEARCH("sAbw",F6)))</formula>
    </cfRule>
    <cfRule type="containsText" dxfId="330" priority="2" operator="containsText" text="lAbw">
      <formula>NOT(ISERROR(SEARCH("lAbw",F6)))</formula>
    </cfRule>
    <cfRule type="containsText" dxfId="329" priority="3" operator="containsText" text="K.O.">
      <formula>NOT(ISERROR(SEARCH("K.O.",F6)))</formula>
    </cfRule>
  </conditionalFormatting>
  <dataValidations count="2">
    <dataValidation type="list" allowBlank="1" showInputMessage="1" showErrorMessage="1" sqref="I3">
      <formula1>_Datum</formula1>
    </dataValidation>
    <dataValidation type="list" allowBlank="1" showInputMessage="1" showErrorMessage="1" sqref="C3:G3">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F6:F15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215"/>
  <sheetViews>
    <sheetView zoomScale="80" zoomScaleNormal="80" zoomScaleSheetLayoutView="40" workbookViewId="0">
      <pane ySplit="7" topLeftCell="A8" activePane="bottomLeft" state="frozen"/>
      <selection activeCell="B5" sqref="B5:L5"/>
      <selection pane="bottomLeft" activeCell="M20" sqref="M20"/>
    </sheetView>
  </sheetViews>
  <sheetFormatPr baseColWidth="10" defaultColWidth="8.88671875" defaultRowHeight="13.2" x14ac:dyDescent="0.25"/>
  <cols>
    <col min="1" max="1" width="1.109375" style="36" customWidth="1"/>
    <col min="2" max="2" width="8.6640625" style="94" customWidth="1"/>
    <col min="3" max="4" width="18.33203125" style="95" hidden="1" customWidth="1"/>
    <col min="5" max="5" width="12.6640625" style="96" customWidth="1"/>
    <col min="6" max="7" width="40.6640625" style="36" customWidth="1"/>
    <col min="8" max="10" width="9.6640625" style="36" customWidth="1"/>
    <col min="11" max="11" width="10.33203125" style="36" customWidth="1"/>
    <col min="12" max="12" width="10.6640625" style="36" customWidth="1"/>
    <col min="13" max="13" width="52.6640625" style="97" customWidth="1"/>
    <col min="14" max="14" width="1.109375" style="36" customWidth="1"/>
    <col min="15" max="16384" width="8.88671875" style="36"/>
  </cols>
  <sheetData>
    <row r="1" spans="2:13" s="87" customFormat="1" ht="6" customHeight="1" x14ac:dyDescent="0.3">
      <c r="B1" s="85"/>
      <c r="C1" s="86"/>
      <c r="D1" s="86"/>
      <c r="G1" s="86"/>
      <c r="M1" s="88"/>
    </row>
    <row r="2" spans="2:13" s="89" customFormat="1" ht="18" customHeight="1" x14ac:dyDescent="0.3">
      <c r="B2" s="200" t="str">
        <f>"Checkliste "&amp;_RLV&amp;""</f>
        <v>Checkliste Transport und Schlachtung Geflügel</v>
      </c>
      <c r="C2" s="200"/>
      <c r="D2" s="200"/>
      <c r="E2" s="200"/>
      <c r="F2" s="200"/>
      <c r="G2" s="200"/>
      <c r="H2" s="200"/>
      <c r="I2" s="200"/>
      <c r="J2" s="200"/>
      <c r="K2" s="200"/>
      <c r="L2" s="200"/>
      <c r="M2" s="200"/>
    </row>
    <row r="3" spans="2:13" s="90" customFormat="1" ht="26.1" customHeight="1" x14ac:dyDescent="0.3">
      <c r="B3" s="206" t="s">
        <v>91</v>
      </c>
      <c r="C3" s="207"/>
      <c r="D3" s="207"/>
      <c r="E3" s="207"/>
      <c r="F3" s="207"/>
      <c r="G3" s="207"/>
      <c r="H3" s="207"/>
      <c r="I3" s="207"/>
      <c r="J3" s="207"/>
      <c r="K3" s="207"/>
      <c r="L3" s="207"/>
      <c r="M3" s="207"/>
    </row>
    <row r="4" spans="2:13" s="87" customFormat="1" ht="27" customHeight="1" x14ac:dyDescent="0.3">
      <c r="B4" s="84" t="s">
        <v>19</v>
      </c>
      <c r="C4" s="208"/>
      <c r="D4" s="208"/>
      <c r="E4" s="208"/>
      <c r="F4" s="208"/>
      <c r="G4" s="208"/>
      <c r="H4" s="208"/>
      <c r="I4" s="208"/>
      <c r="J4" s="208"/>
      <c r="K4" s="208"/>
      <c r="M4" s="72"/>
    </row>
    <row r="5" spans="2:13" ht="27" customHeight="1" x14ac:dyDescent="0.25">
      <c r="B5" s="201" t="s">
        <v>30</v>
      </c>
      <c r="C5" s="201"/>
      <c r="D5" s="201"/>
      <c r="E5" s="201"/>
      <c r="F5" s="201"/>
      <c r="G5" s="201"/>
      <c r="H5" s="201"/>
      <c r="I5" s="201"/>
      <c r="J5" s="201"/>
      <c r="K5" s="201"/>
      <c r="L5" s="201"/>
      <c r="M5" s="201"/>
    </row>
    <row r="6" spans="2:13" s="91" customFormat="1" ht="26.4" customHeight="1" x14ac:dyDescent="0.3">
      <c r="B6" s="209" t="s">
        <v>31</v>
      </c>
      <c r="C6" s="211" t="s">
        <v>44</v>
      </c>
      <c r="D6" s="211" t="s">
        <v>45</v>
      </c>
      <c r="E6" s="213" t="s">
        <v>32</v>
      </c>
      <c r="F6" s="211" t="s">
        <v>33</v>
      </c>
      <c r="G6" s="215" t="s">
        <v>34</v>
      </c>
      <c r="H6" s="217" t="s">
        <v>23</v>
      </c>
      <c r="I6" s="218"/>
      <c r="J6" s="218"/>
      <c r="K6" s="218"/>
      <c r="L6" s="219"/>
      <c r="M6" s="220" t="s">
        <v>70</v>
      </c>
    </row>
    <row r="7" spans="2:13" x14ac:dyDescent="0.25">
      <c r="B7" s="210"/>
      <c r="C7" s="212"/>
      <c r="D7" s="212"/>
      <c r="E7" s="214"/>
      <c r="F7" s="212"/>
      <c r="G7" s="216"/>
      <c r="H7" s="92" t="s">
        <v>37</v>
      </c>
      <c r="I7" s="92" t="s">
        <v>26</v>
      </c>
      <c r="J7" s="92" t="s">
        <v>27</v>
      </c>
      <c r="K7" s="92" t="s">
        <v>28</v>
      </c>
      <c r="L7" s="92" t="s">
        <v>373</v>
      </c>
      <c r="M7" s="221"/>
    </row>
    <row r="8" spans="2:13" s="93" customFormat="1" x14ac:dyDescent="0.25">
      <c r="B8" s="202" t="s">
        <v>63</v>
      </c>
      <c r="C8" s="203"/>
      <c r="D8" s="203"/>
      <c r="E8" s="203"/>
      <c r="F8" s="203"/>
      <c r="G8" s="203"/>
      <c r="H8" s="203"/>
      <c r="I8" s="203"/>
      <c r="J8" s="203"/>
      <c r="K8" s="203"/>
      <c r="L8" s="203"/>
      <c r="M8" s="204"/>
    </row>
    <row r="9" spans="2:13" ht="26.4" hidden="1" x14ac:dyDescent="0.25">
      <c r="B9" s="34" t="s">
        <v>31</v>
      </c>
      <c r="C9" s="35" t="s">
        <v>44</v>
      </c>
      <c r="D9" s="35" t="s">
        <v>45</v>
      </c>
      <c r="E9" s="37" t="s">
        <v>32</v>
      </c>
      <c r="F9" s="38" t="s">
        <v>33</v>
      </c>
      <c r="G9" s="23" t="s">
        <v>34</v>
      </c>
      <c r="H9" s="24" t="s">
        <v>23</v>
      </c>
      <c r="I9" s="24" t="s">
        <v>39</v>
      </c>
      <c r="J9" s="24" t="s">
        <v>40</v>
      </c>
      <c r="K9" s="24" t="s">
        <v>41</v>
      </c>
      <c r="L9" s="24" t="s">
        <v>42</v>
      </c>
      <c r="M9" s="68" t="s">
        <v>35</v>
      </c>
    </row>
    <row r="10" spans="2:13" s="48" customFormat="1" ht="55.05" customHeight="1" x14ac:dyDescent="0.25">
      <c r="B10" s="98" t="str">
        <f>CONCATENATE("1.",Prüfkriterien_1[[#This Row],[Hilfsspalte_Num]])</f>
        <v>1.1</v>
      </c>
      <c r="C10" s="99">
        <f>ROW()-ROW(Prüfkriterien_1[[#Headers],[Hilfsspalte_Kom]])</f>
        <v>1</v>
      </c>
      <c r="D10" s="100">
        <f>(Prüfkriterien_1[Hilfsspalte_Num]+10)/10</f>
        <v>1.1000000000000001</v>
      </c>
      <c r="E10" s="101" t="s">
        <v>93</v>
      </c>
      <c r="F10" s="32" t="s">
        <v>86</v>
      </c>
      <c r="G10" s="33" t="s">
        <v>280</v>
      </c>
      <c r="H10" s="28"/>
      <c r="I10" s="125" t="s">
        <v>36</v>
      </c>
      <c r="J10" s="125" t="s">
        <v>36</v>
      </c>
      <c r="K10" s="28"/>
      <c r="L10" s="125" t="s">
        <v>36</v>
      </c>
      <c r="M10" s="67"/>
    </row>
    <row r="11" spans="2:13" s="48" customFormat="1" ht="69.75" customHeight="1" x14ac:dyDescent="0.25">
      <c r="B11" s="98" t="str">
        <f>CONCATENATE("1.",Prüfkriterien_1[[#This Row],[Hilfsspalte_Num]])</f>
        <v>1.2</v>
      </c>
      <c r="C11" s="99">
        <f>ROW()-ROW(Prüfkriterien_1[[#Headers],[Hilfsspalte_Kom]])</f>
        <v>2</v>
      </c>
      <c r="D11" s="100">
        <f>(Prüfkriterien_1[Hilfsspalte_Num]+10)/10</f>
        <v>1.2</v>
      </c>
      <c r="E11" s="101" t="s">
        <v>94</v>
      </c>
      <c r="F11" s="32" t="s">
        <v>89</v>
      </c>
      <c r="G11" s="33" t="s">
        <v>279</v>
      </c>
      <c r="H11" s="28"/>
      <c r="I11" s="125" t="s">
        <v>36</v>
      </c>
      <c r="J11" s="125" t="s">
        <v>36</v>
      </c>
      <c r="K11" s="28"/>
      <c r="L11" s="125" t="s">
        <v>36</v>
      </c>
      <c r="M11" s="67"/>
    </row>
    <row r="12" spans="2:13" s="48" customFormat="1" ht="60" customHeight="1" x14ac:dyDescent="0.25">
      <c r="B12" s="98" t="str">
        <f>CONCATENATE("1.",Prüfkriterien_1[[#This Row],[Hilfsspalte_Num]])</f>
        <v>1.3</v>
      </c>
      <c r="C12" s="99">
        <f>ROW()-ROW(Prüfkriterien_1[[#Headers],[Hilfsspalte_Kom]])</f>
        <v>3</v>
      </c>
      <c r="D12" s="100">
        <f>(Prüfkriterien_1[Hilfsspalte_Num]+10)/10</f>
        <v>1.3</v>
      </c>
      <c r="E12" s="31" t="s">
        <v>95</v>
      </c>
      <c r="F12" s="32" t="s">
        <v>87</v>
      </c>
      <c r="G12" s="33" t="s">
        <v>376</v>
      </c>
      <c r="H12" s="28"/>
      <c r="I12" s="28"/>
      <c r="J12" s="28"/>
      <c r="K12" s="28"/>
      <c r="L12" s="28"/>
      <c r="M12" s="67"/>
    </row>
    <row r="13" spans="2:13" s="48" customFormat="1" ht="66" x14ac:dyDescent="0.25">
      <c r="B13" s="102" t="str">
        <f>CONCATENATE("1.",Prüfkriterien_1[[#This Row],[Hilfsspalte_Num]])</f>
        <v>1.4</v>
      </c>
      <c r="C13" s="103">
        <f>ROW()-ROW(Prüfkriterien_1[[#Headers],[Hilfsspalte_Kom]])</f>
        <v>4</v>
      </c>
      <c r="D13" s="104">
        <f>(Prüfkriterien_1[Hilfsspalte_Num]+10)/10</f>
        <v>1.4</v>
      </c>
      <c r="E13" s="105" t="s">
        <v>95</v>
      </c>
      <c r="F13" s="106" t="s">
        <v>96</v>
      </c>
      <c r="G13" s="107" t="s">
        <v>346</v>
      </c>
      <c r="H13" s="49"/>
      <c r="I13" s="50"/>
      <c r="J13" s="50"/>
      <c r="K13" s="50"/>
      <c r="L13" s="50"/>
      <c r="M13" s="67"/>
    </row>
    <row r="14" spans="2:13" s="48" customFormat="1" ht="66" x14ac:dyDescent="0.25">
      <c r="B14" s="102" t="str">
        <f>CONCATENATE("1.",Prüfkriterien_1[[#This Row],[Hilfsspalte_Num]])</f>
        <v>1.5</v>
      </c>
      <c r="C14" s="103">
        <f>ROW()-ROW(Prüfkriterien_1[[#Headers],[Hilfsspalte_Kom]])</f>
        <v>5</v>
      </c>
      <c r="D14" s="104">
        <f>(Prüfkriterien_1[Hilfsspalte_Num]+10)/10</f>
        <v>1.5</v>
      </c>
      <c r="E14" s="101" t="s">
        <v>99</v>
      </c>
      <c r="F14" s="108" t="s">
        <v>88</v>
      </c>
      <c r="G14" s="109" t="s">
        <v>347</v>
      </c>
      <c r="H14" s="49"/>
      <c r="I14" s="50"/>
      <c r="J14" s="50"/>
      <c r="K14" s="50"/>
      <c r="L14" s="50"/>
      <c r="M14" s="68"/>
    </row>
    <row r="15" spans="2:13" s="48" customFormat="1" ht="55.05" customHeight="1" x14ac:dyDescent="0.25">
      <c r="B15" s="110" t="str">
        <f>CONCATENATE("1.",Prüfkriterien_1[[#This Row],[Hilfsspalte_Num]])</f>
        <v>1.6</v>
      </c>
      <c r="C15" s="25">
        <f>ROW()-ROW(Prüfkriterien_1[[#Headers],[Hilfsspalte_Kom]])</f>
        <v>6</v>
      </c>
      <c r="D15" s="111">
        <f>(Prüfkriterien_1[Hilfsspalte_Num]+10)/10</f>
        <v>1.6</v>
      </c>
      <c r="E15" s="101" t="s">
        <v>100</v>
      </c>
      <c r="F15" s="108" t="s">
        <v>97</v>
      </c>
      <c r="G15" s="112" t="s">
        <v>328</v>
      </c>
      <c r="H15" s="24"/>
      <c r="I15" s="28"/>
      <c r="J15" s="28"/>
      <c r="K15" s="28"/>
      <c r="L15" s="28"/>
      <c r="M15" s="68"/>
    </row>
    <row r="16" spans="2:13" s="48" customFormat="1" ht="55.05" customHeight="1" x14ac:dyDescent="0.25">
      <c r="B16" s="110" t="str">
        <f>CONCATENATE("1.",Prüfkriterien_1[[#This Row],[Hilfsspalte_Num]])</f>
        <v>1.7</v>
      </c>
      <c r="C16" s="25">
        <f>ROW()-ROW(Prüfkriterien_1[[#Headers],[Hilfsspalte_Kom]])</f>
        <v>7</v>
      </c>
      <c r="D16" s="111">
        <f>(Prüfkriterien_1[Hilfsspalte_Num]+10)/10</f>
        <v>1.7</v>
      </c>
      <c r="E16" s="105" t="s">
        <v>101</v>
      </c>
      <c r="F16" s="108" t="s">
        <v>98</v>
      </c>
      <c r="G16" s="109" t="s">
        <v>317</v>
      </c>
      <c r="H16" s="24"/>
      <c r="I16" s="28"/>
      <c r="J16" s="28"/>
      <c r="K16" s="28"/>
      <c r="L16" s="28"/>
      <c r="M16" s="67"/>
    </row>
    <row r="17" spans="2:13" s="48" customFormat="1" ht="92.4" x14ac:dyDescent="0.25">
      <c r="B17" s="110" t="str">
        <f>CONCATENATE("1.",Prüfkriterien_1[[#This Row],[Hilfsspalte_Num]])</f>
        <v>1.8</v>
      </c>
      <c r="C17" s="25">
        <f>ROW()-ROW(Prüfkriterien_1[[#Headers],[Hilfsspalte_Kom]])</f>
        <v>8</v>
      </c>
      <c r="D17" s="111">
        <f>(Prüfkriterien_1[Hilfsspalte_Num]+10)/10</f>
        <v>1.8</v>
      </c>
      <c r="E17" s="105" t="s">
        <v>101</v>
      </c>
      <c r="F17" s="108" t="s">
        <v>102</v>
      </c>
      <c r="G17" s="109" t="s">
        <v>103</v>
      </c>
      <c r="H17" s="24"/>
      <c r="I17" s="28"/>
      <c r="J17" s="28"/>
      <c r="K17" s="28"/>
      <c r="L17" s="28"/>
      <c r="M17" s="68"/>
    </row>
    <row r="18" spans="2:13" s="48" customFormat="1" ht="79.2" x14ac:dyDescent="0.25">
      <c r="B18" s="113" t="str">
        <f>CONCATENATE("1.",Prüfkriterien_1[[#This Row],[Hilfsspalte_Num]])</f>
        <v>1.9</v>
      </c>
      <c r="C18" s="114">
        <f>ROW()-ROW(Prüfkriterien_1[[#Headers],[Hilfsspalte_Kom]])</f>
        <v>9</v>
      </c>
      <c r="D18" s="115">
        <f>(Prüfkriterien_1[Hilfsspalte_Num]+10)/10</f>
        <v>1.9</v>
      </c>
      <c r="E18" s="116" t="s">
        <v>101</v>
      </c>
      <c r="F18" s="117" t="s">
        <v>104</v>
      </c>
      <c r="G18" s="118" t="s">
        <v>105</v>
      </c>
      <c r="H18" s="77"/>
      <c r="I18" s="74"/>
      <c r="J18" s="74"/>
      <c r="K18" s="74"/>
      <c r="L18" s="74"/>
      <c r="M18" s="75"/>
    </row>
    <row r="19" spans="2:13" s="48" customFormat="1" ht="92.4" x14ac:dyDescent="0.25">
      <c r="B19" s="119" t="str">
        <f>CONCATENATE("1.",Prüfkriterien_1[[#This Row],[Hilfsspalte_Num]])</f>
        <v>1.10</v>
      </c>
      <c r="C19" s="120">
        <f>ROW()-ROW(Prüfkriterien_1[[#Headers],[Hilfsspalte_Kom]])</f>
        <v>10</v>
      </c>
      <c r="D19" s="121">
        <f>(Prüfkriterien_1[Hilfsspalte_Num]+10)/10</f>
        <v>2</v>
      </c>
      <c r="E19" s="105" t="s">
        <v>101</v>
      </c>
      <c r="F19" s="108" t="s">
        <v>106</v>
      </c>
      <c r="G19" s="109" t="s">
        <v>348</v>
      </c>
      <c r="H19" s="24"/>
      <c r="I19" s="28"/>
      <c r="J19" s="28"/>
      <c r="K19" s="28"/>
      <c r="L19" s="28"/>
      <c r="M19" s="68"/>
    </row>
    <row r="20" spans="2:13" s="48" customFormat="1" ht="180.6" customHeight="1" x14ac:dyDescent="0.25">
      <c r="B20" s="110" t="str">
        <f>CONCATENATE("1.",Prüfkriterien_1[[#This Row],[Hilfsspalte_Num]])</f>
        <v>1.11</v>
      </c>
      <c r="C20" s="25">
        <f>ROW()-ROW(Prüfkriterien_1[[#Headers],[Hilfsspalte_Kom]])</f>
        <v>11</v>
      </c>
      <c r="D20" s="111">
        <f>(Prüfkriterien_1[Hilfsspalte_Num]+10)/10</f>
        <v>2.1</v>
      </c>
      <c r="E20" s="105" t="s">
        <v>101</v>
      </c>
      <c r="F20" s="108" t="s">
        <v>107</v>
      </c>
      <c r="G20" s="109" t="s">
        <v>363</v>
      </c>
      <c r="H20" s="24"/>
      <c r="I20" s="28"/>
      <c r="J20" s="28"/>
      <c r="K20" s="28"/>
      <c r="L20" s="28"/>
      <c r="M20" s="67"/>
    </row>
    <row r="21" spans="2:13" s="48" customFormat="1" ht="66" x14ac:dyDescent="0.25">
      <c r="B21" s="119" t="str">
        <f>CONCATENATE("1.",Prüfkriterien_1[[#This Row],[Hilfsspalte_Num]])</f>
        <v>1.12</v>
      </c>
      <c r="C21" s="25">
        <f>ROW()-ROW(Prüfkriterien_1[[#Headers],[Hilfsspalte_Kom]])</f>
        <v>12</v>
      </c>
      <c r="D21" s="111">
        <f>(Prüfkriterien_1[Hilfsspalte_Num]+10)/10</f>
        <v>2.2000000000000002</v>
      </c>
      <c r="E21" s="105" t="s">
        <v>101</v>
      </c>
      <c r="F21" s="122" t="s">
        <v>114</v>
      </c>
      <c r="G21" s="107" t="s">
        <v>281</v>
      </c>
      <c r="H21" s="24"/>
      <c r="I21" s="28"/>
      <c r="J21" s="28"/>
      <c r="K21" s="28"/>
      <c r="L21" s="28"/>
      <c r="M21" s="67"/>
    </row>
    <row r="22" spans="2:13" s="48" customFormat="1" ht="121.2" x14ac:dyDescent="0.25">
      <c r="B22" s="119" t="str">
        <f>CONCATENATE("1.",Prüfkriterien_1[[#This Row],[Hilfsspalte_Num]])</f>
        <v>1.13</v>
      </c>
      <c r="C22" s="25">
        <f>ROW()-ROW(Prüfkriterien_1[[#Headers],[Hilfsspalte_Kom]])</f>
        <v>13</v>
      </c>
      <c r="D22" s="111">
        <f>(Prüfkriterien_1[Hilfsspalte_Num]+10)/10</f>
        <v>2.2999999999999998</v>
      </c>
      <c r="E22" s="105" t="s">
        <v>101</v>
      </c>
      <c r="F22" s="108" t="s">
        <v>115</v>
      </c>
      <c r="G22" s="109" t="s">
        <v>349</v>
      </c>
      <c r="H22" s="24"/>
      <c r="I22" s="28"/>
      <c r="J22" s="28"/>
      <c r="K22" s="28"/>
      <c r="L22" s="28"/>
      <c r="M22" s="67"/>
    </row>
    <row r="23" spans="2:13" s="48" customFormat="1" ht="81.599999999999994" x14ac:dyDescent="0.25">
      <c r="B23" s="113" t="str">
        <f>CONCATENATE("1.",Prüfkriterien_1[[#This Row],[Hilfsspalte_Num]])</f>
        <v>1.14</v>
      </c>
      <c r="C23" s="123">
        <f>ROW()-ROW(Prüfkriterien_1[[#Headers],[Hilfsspalte_Kom]])</f>
        <v>14</v>
      </c>
      <c r="D23" s="124">
        <f>(Prüfkriterien_1[Hilfsspalte_Num]+10)/10</f>
        <v>2.4</v>
      </c>
      <c r="E23" s="116" t="s">
        <v>101</v>
      </c>
      <c r="F23" s="117" t="s">
        <v>116</v>
      </c>
      <c r="G23" s="118" t="s">
        <v>282</v>
      </c>
      <c r="H23" s="77"/>
      <c r="I23" s="74"/>
      <c r="J23" s="74"/>
      <c r="K23" s="74"/>
      <c r="L23" s="74"/>
      <c r="M23" s="76"/>
    </row>
    <row r="24" spans="2:13" s="48" customFormat="1" ht="52.8" x14ac:dyDescent="0.25">
      <c r="B24" s="110" t="str">
        <f>CONCATENATE("1.",Prüfkriterien_1[[#This Row],[Hilfsspalte_Num]])</f>
        <v>1.15</v>
      </c>
      <c r="C24" s="25">
        <f>ROW()-ROW(Prüfkriterien_1[[#Headers],[Hilfsspalte_Kom]])</f>
        <v>15</v>
      </c>
      <c r="D24" s="111">
        <f>(Prüfkriterien_1[Hilfsspalte_Num]+10)/10</f>
        <v>2.5</v>
      </c>
      <c r="E24" s="105" t="s">
        <v>101</v>
      </c>
      <c r="F24" s="108" t="s">
        <v>117</v>
      </c>
      <c r="G24" s="109" t="s">
        <v>285</v>
      </c>
      <c r="H24" s="24"/>
      <c r="I24" s="28"/>
      <c r="J24" s="28"/>
      <c r="K24" s="28"/>
      <c r="L24" s="28"/>
      <c r="M24" s="67"/>
    </row>
    <row r="25" spans="2:13" s="48" customFormat="1" ht="118.8" x14ac:dyDescent="0.25">
      <c r="B25" s="110" t="str">
        <f>CONCATENATE("1.",Prüfkriterien_1[[#This Row],[Hilfsspalte_Num]])</f>
        <v>1.16</v>
      </c>
      <c r="C25" s="25">
        <f>ROW()-ROW(Prüfkriterien_1[[#Headers],[Hilfsspalte_Kom]])</f>
        <v>16</v>
      </c>
      <c r="D25" s="111">
        <f>(Prüfkriterien_1[Hilfsspalte_Num]+10)/10</f>
        <v>2.6</v>
      </c>
      <c r="E25" s="105" t="s">
        <v>119</v>
      </c>
      <c r="F25" s="108" t="s">
        <v>118</v>
      </c>
      <c r="G25" s="109" t="s">
        <v>329</v>
      </c>
      <c r="H25" s="24"/>
      <c r="I25" s="28"/>
      <c r="J25" s="28"/>
      <c r="K25" s="28"/>
      <c r="L25" s="28"/>
      <c r="M25" s="67"/>
    </row>
    <row r="26" spans="2:13" s="48" customFormat="1" ht="55.05" customHeight="1" x14ac:dyDescent="0.25">
      <c r="B26" s="110" t="str">
        <f>CONCATENATE("1.",Prüfkriterien_1[[#This Row],[Hilfsspalte_Num]])</f>
        <v>1.17</v>
      </c>
      <c r="C26" s="25">
        <f>ROW()-ROW(Prüfkriterien_1[[#Headers],[Hilfsspalte_Kom]])</f>
        <v>17</v>
      </c>
      <c r="D26" s="111">
        <f>(Prüfkriterien_1[Hilfsspalte_Num]+10)/10</f>
        <v>2.7</v>
      </c>
      <c r="E26" s="105" t="s">
        <v>119</v>
      </c>
      <c r="F26" s="108" t="s">
        <v>120</v>
      </c>
      <c r="G26" s="112" t="s">
        <v>340</v>
      </c>
      <c r="H26" s="24"/>
      <c r="I26" s="28"/>
      <c r="J26" s="28"/>
      <c r="K26" s="28"/>
      <c r="L26" s="28"/>
      <c r="M26" s="67"/>
    </row>
    <row r="27" spans="2:13" s="48" customFormat="1" ht="55.05" customHeight="1" x14ac:dyDescent="0.25">
      <c r="B27" s="110" t="str">
        <f>CONCATENATE("1.",Prüfkriterien_1[[#This Row],[Hilfsspalte_Num]])</f>
        <v>1.18</v>
      </c>
      <c r="C27" s="25">
        <f>ROW()-ROW(Prüfkriterien_1[[#Headers],[Hilfsspalte_Kom]])</f>
        <v>18</v>
      </c>
      <c r="D27" s="111">
        <f>(Prüfkriterien_1[Hilfsspalte_Num]+10)/10</f>
        <v>2.8</v>
      </c>
      <c r="E27" s="105" t="s">
        <v>119</v>
      </c>
      <c r="F27" s="108" t="s">
        <v>121</v>
      </c>
      <c r="G27" s="112" t="s">
        <v>341</v>
      </c>
      <c r="H27" s="24"/>
      <c r="I27" s="28"/>
      <c r="J27" s="28"/>
      <c r="K27" s="28"/>
      <c r="L27" s="28"/>
      <c r="M27" s="67"/>
    </row>
    <row r="28" spans="2:13" s="48" customFormat="1" ht="55.05" customHeight="1" x14ac:dyDescent="0.25">
      <c r="B28" s="110" t="str">
        <f>CONCATENATE("1.",Prüfkriterien_1[[#This Row],[Hilfsspalte_Num]])</f>
        <v>1.19</v>
      </c>
      <c r="C28" s="25">
        <f>ROW()-ROW(Prüfkriterien_1[[#Headers],[Hilfsspalte_Kom]])</f>
        <v>19</v>
      </c>
      <c r="D28" s="111">
        <f>(Prüfkriterien_1[Hilfsspalte_Num]+10)/10</f>
        <v>2.9</v>
      </c>
      <c r="E28" s="105" t="s">
        <v>122</v>
      </c>
      <c r="F28" s="108" t="s">
        <v>283</v>
      </c>
      <c r="G28" s="109" t="s">
        <v>123</v>
      </c>
      <c r="H28" s="24"/>
      <c r="I28" s="28"/>
      <c r="J28" s="28"/>
      <c r="K28" s="28"/>
      <c r="L28" s="28"/>
      <c r="M28" s="67"/>
    </row>
    <row r="29" spans="2:13" s="48" customFormat="1" ht="105.6" x14ac:dyDescent="0.25">
      <c r="B29" s="110" t="str">
        <f>CONCATENATE("1.",Prüfkriterien_1[[#This Row],[Hilfsspalte_Num]])</f>
        <v>1.20</v>
      </c>
      <c r="C29" s="25">
        <f>ROW()-ROW(Prüfkriterien_1[[#Headers],[Hilfsspalte_Kom]])</f>
        <v>20</v>
      </c>
      <c r="D29" s="111">
        <f>(Prüfkriterien_1[Hilfsspalte_Num]+10)/10</f>
        <v>3</v>
      </c>
      <c r="E29" s="105" t="s">
        <v>122</v>
      </c>
      <c r="F29" s="108" t="s">
        <v>124</v>
      </c>
      <c r="G29" s="109" t="s">
        <v>330</v>
      </c>
      <c r="H29" s="64"/>
      <c r="I29" s="65"/>
      <c r="J29" s="65"/>
      <c r="K29" s="65"/>
      <c r="L29" s="65"/>
      <c r="M29" s="67"/>
    </row>
    <row r="30" spans="2:13" s="48" customFormat="1" ht="105.6" x14ac:dyDescent="0.25">
      <c r="B30" s="110" t="str">
        <f>CONCATENATE("1.",Prüfkriterien_1[[#This Row],[Hilfsspalte_Num]])</f>
        <v>1.21</v>
      </c>
      <c r="C30" s="25">
        <f>ROW()-ROW(Prüfkriterien_1[[#Headers],[Hilfsspalte_Kom]])</f>
        <v>21</v>
      </c>
      <c r="D30" s="111">
        <f>(Prüfkriterien_1[Hilfsspalte_Num]+10)/10</f>
        <v>3.1</v>
      </c>
      <c r="E30" s="105" t="s">
        <v>122</v>
      </c>
      <c r="F30" s="108" t="s">
        <v>125</v>
      </c>
      <c r="G30" s="109" t="s">
        <v>331</v>
      </c>
      <c r="H30" s="64"/>
      <c r="I30" s="65"/>
      <c r="J30" s="65"/>
      <c r="K30" s="65"/>
      <c r="L30" s="65"/>
      <c r="M30" s="67"/>
    </row>
    <row r="31" spans="2:13" s="48" customFormat="1" ht="55.05" customHeight="1" x14ac:dyDescent="0.25">
      <c r="B31" s="110" t="str">
        <f>CONCATENATE("1.",Prüfkriterien_1[[#This Row],[Hilfsspalte_Num]])</f>
        <v>1.22</v>
      </c>
      <c r="C31" s="25">
        <f>ROW()-ROW(Prüfkriterien_1[[#Headers],[Hilfsspalte_Kom]])</f>
        <v>22</v>
      </c>
      <c r="D31" s="111">
        <f>(Prüfkriterien_1[Hilfsspalte_Num]+10)/10</f>
        <v>3.2</v>
      </c>
      <c r="E31" s="105" t="s">
        <v>122</v>
      </c>
      <c r="F31" s="122" t="s">
        <v>324</v>
      </c>
      <c r="G31" s="107" t="s">
        <v>325</v>
      </c>
      <c r="H31" s="64"/>
      <c r="I31" s="65"/>
      <c r="J31" s="65"/>
      <c r="K31" s="65"/>
      <c r="L31" s="65"/>
      <c r="M31" s="67"/>
    </row>
    <row r="32" spans="2:13" s="48" customFormat="1" ht="55.05" customHeight="1" x14ac:dyDescent="0.25">
      <c r="B32" s="126" t="str">
        <f>CONCATENATE("1.",Prüfkriterien_1[[#This Row],[Hilfsspalte_Num]])</f>
        <v>1.23</v>
      </c>
      <c r="C32" s="123">
        <f>ROW()-ROW(Prüfkriterien_1[[#Headers],[Hilfsspalte_Kom]])</f>
        <v>23</v>
      </c>
      <c r="D32" s="124">
        <f>(Prüfkriterien_1[Hilfsspalte_Num]+10)/10</f>
        <v>3.3</v>
      </c>
      <c r="E32" s="116" t="s">
        <v>127</v>
      </c>
      <c r="F32" s="117" t="s">
        <v>126</v>
      </c>
      <c r="G32" s="118" t="s">
        <v>350</v>
      </c>
      <c r="H32" s="77"/>
      <c r="I32" s="74"/>
      <c r="J32" s="74"/>
      <c r="K32" s="74"/>
      <c r="L32" s="74"/>
      <c r="M32" s="75"/>
    </row>
    <row r="33" spans="2:13" x14ac:dyDescent="0.25">
      <c r="B33" s="205" t="s">
        <v>351</v>
      </c>
      <c r="C33" s="205"/>
      <c r="D33" s="205"/>
      <c r="E33" s="205"/>
      <c r="F33" s="205"/>
      <c r="G33" s="205"/>
      <c r="H33" s="205"/>
      <c r="I33" s="205"/>
      <c r="J33" s="205"/>
      <c r="K33" s="205"/>
      <c r="L33" s="205"/>
      <c r="M33" s="205"/>
    </row>
    <row r="34" spans="2:13" s="39" customFormat="1" hidden="1" x14ac:dyDescent="0.25">
      <c r="B34" s="34" t="s">
        <v>39</v>
      </c>
      <c r="C34" s="35" t="s">
        <v>40</v>
      </c>
      <c r="D34" s="35" t="s">
        <v>41</v>
      </c>
      <c r="E34" s="22" t="s">
        <v>42</v>
      </c>
      <c r="F34" s="23" t="s">
        <v>43</v>
      </c>
      <c r="G34" s="23" t="s">
        <v>46</v>
      </c>
      <c r="H34" s="24" t="s">
        <v>47</v>
      </c>
      <c r="I34" s="24" t="s">
        <v>48</v>
      </c>
      <c r="J34" s="24" t="s">
        <v>49</v>
      </c>
      <c r="K34" s="24" t="s">
        <v>50</v>
      </c>
      <c r="L34" s="24" t="s">
        <v>51</v>
      </c>
      <c r="M34" s="68" t="s">
        <v>52</v>
      </c>
    </row>
    <row r="35" spans="2:13" s="39" customFormat="1" ht="55.05" customHeight="1" x14ac:dyDescent="0.25">
      <c r="B35" s="127" t="str">
        <f>CONCATENATE("2.",Prüfkriterien_2[[#This Row],[Spalte2]])</f>
        <v>2.1</v>
      </c>
      <c r="C35" s="25">
        <f>ROW()-ROW(Prüfkriterien_2[[#Headers],[Spalte3]])</f>
        <v>1</v>
      </c>
      <c r="D35" s="111">
        <f>(Prüfkriterien_2[[#This Row],[Spalte2]]+20)/10</f>
        <v>2.1</v>
      </c>
      <c r="E35" s="105" t="s">
        <v>129</v>
      </c>
      <c r="F35" s="108" t="s">
        <v>128</v>
      </c>
      <c r="G35" s="109" t="s">
        <v>326</v>
      </c>
      <c r="H35" s="28"/>
      <c r="I35" s="125" t="s">
        <v>36</v>
      </c>
      <c r="J35" s="125" t="s">
        <v>36</v>
      </c>
      <c r="K35" s="28"/>
      <c r="L35" s="125" t="s">
        <v>36</v>
      </c>
      <c r="M35" s="67"/>
    </row>
    <row r="36" spans="2:13" s="39" customFormat="1" ht="145.05000000000001" customHeight="1" x14ac:dyDescent="0.25">
      <c r="B36" s="128" t="str">
        <f>CONCATENATE("2.",Prüfkriterien_2[[#This Row],[Spalte2]])</f>
        <v>2.2</v>
      </c>
      <c r="C36" s="25">
        <f>ROW()-ROW(Prüfkriterien_2[[#Headers],[Spalte3]])</f>
        <v>2</v>
      </c>
      <c r="D36" s="111">
        <f>(Prüfkriterien_2[[#This Row],[Spalte2]]+20)/10</f>
        <v>2.2000000000000002</v>
      </c>
      <c r="E36" s="105" t="s">
        <v>129</v>
      </c>
      <c r="F36" s="108" t="s">
        <v>287</v>
      </c>
      <c r="G36" s="109" t="s">
        <v>286</v>
      </c>
      <c r="H36" s="28"/>
      <c r="I36" s="125" t="s">
        <v>36</v>
      </c>
      <c r="J36" s="125" t="s">
        <v>36</v>
      </c>
      <c r="K36" s="28"/>
      <c r="L36" s="125" t="s">
        <v>36</v>
      </c>
      <c r="M36" s="67"/>
    </row>
    <row r="37" spans="2:13" s="39" customFormat="1" ht="184.8" x14ac:dyDescent="0.25">
      <c r="B37" s="128" t="str">
        <f>CONCATENATE("2.",Prüfkriterien_2[[#This Row],[Spalte2]])</f>
        <v>2.3</v>
      </c>
      <c r="C37" s="25">
        <f>ROW()-ROW(Prüfkriterien_2[[#Headers],[Spalte3]])</f>
        <v>3</v>
      </c>
      <c r="D37" s="111">
        <f>(Prüfkriterien_2[[#This Row],[Spalte2]]+20)/10</f>
        <v>2.2999999999999998</v>
      </c>
      <c r="E37" s="105" t="s">
        <v>129</v>
      </c>
      <c r="F37" s="108" t="s">
        <v>130</v>
      </c>
      <c r="G37" s="109" t="s">
        <v>352</v>
      </c>
      <c r="H37" s="28"/>
      <c r="I37" s="125" t="s">
        <v>36</v>
      </c>
      <c r="J37" s="125" t="s">
        <v>36</v>
      </c>
      <c r="K37" s="28"/>
      <c r="L37" s="125" t="s">
        <v>36</v>
      </c>
      <c r="M37" s="67"/>
    </row>
    <row r="38" spans="2:13" s="39" customFormat="1" ht="55.05" customHeight="1" x14ac:dyDescent="0.25">
      <c r="B38" s="129" t="str">
        <f>CONCATENATE("2.",Prüfkriterien_2[[#This Row],[Spalte2]])</f>
        <v>2.4</v>
      </c>
      <c r="C38" s="25">
        <f>ROW()-ROW(Prüfkriterien_2[[#Headers],[Spalte3]])</f>
        <v>4</v>
      </c>
      <c r="D38" s="111">
        <f>(Prüfkriterien_2[[#This Row],[Spalte2]]+20)/10</f>
        <v>2.4</v>
      </c>
      <c r="E38" s="105" t="s">
        <v>129</v>
      </c>
      <c r="F38" s="108" t="s">
        <v>131</v>
      </c>
      <c r="G38" s="109" t="s">
        <v>132</v>
      </c>
      <c r="H38" s="28"/>
      <c r="I38" s="28"/>
      <c r="J38" s="28"/>
      <c r="K38" s="28"/>
      <c r="L38" s="28"/>
      <c r="M38" s="68"/>
    </row>
    <row r="39" spans="2:13" s="39" customFormat="1" ht="118.8" x14ac:dyDescent="0.25">
      <c r="B39" s="128" t="str">
        <f>CONCATENATE("2.",Prüfkriterien_2[[#This Row],[Spalte2]])</f>
        <v>2.5</v>
      </c>
      <c r="C39" s="25">
        <f>ROW()-ROW(Prüfkriterien_2[[#Headers],[Spalte3]])</f>
        <v>5</v>
      </c>
      <c r="D39" s="111">
        <f>(Prüfkriterien_2[[#This Row],[Spalte2]]+20)/10</f>
        <v>2.5</v>
      </c>
      <c r="E39" s="105" t="s">
        <v>134</v>
      </c>
      <c r="F39" s="108" t="s">
        <v>133</v>
      </c>
      <c r="G39" s="109" t="s">
        <v>353</v>
      </c>
      <c r="H39" s="28"/>
      <c r="I39" s="28"/>
      <c r="J39" s="28"/>
      <c r="K39" s="28"/>
      <c r="L39" s="28"/>
      <c r="M39" s="67"/>
    </row>
    <row r="40" spans="2:13" s="39" customFormat="1" ht="55.05" customHeight="1" x14ac:dyDescent="0.25">
      <c r="B40" s="130" t="str">
        <f>CONCATENATE("2.",Prüfkriterien_2[[#This Row],[Spalte2]])</f>
        <v>2.6</v>
      </c>
      <c r="C40" s="123">
        <f>ROW()-ROW(Prüfkriterien_2[[#Headers],[Spalte3]])</f>
        <v>6</v>
      </c>
      <c r="D40" s="124">
        <f>(Prüfkriterien_2[[#This Row],[Spalte2]]+20)/10</f>
        <v>2.6</v>
      </c>
      <c r="E40" s="116" t="s">
        <v>134</v>
      </c>
      <c r="F40" s="117" t="s">
        <v>135</v>
      </c>
      <c r="G40" s="118" t="s">
        <v>136</v>
      </c>
      <c r="H40" s="74"/>
      <c r="I40" s="74"/>
      <c r="J40" s="74"/>
      <c r="K40" s="74"/>
      <c r="L40" s="74"/>
      <c r="M40" s="75"/>
    </row>
    <row r="41" spans="2:13" x14ac:dyDescent="0.25">
      <c r="B41" s="194" t="s">
        <v>137</v>
      </c>
      <c r="C41" s="195"/>
      <c r="D41" s="195"/>
      <c r="E41" s="195"/>
      <c r="F41" s="195"/>
      <c r="G41" s="195"/>
      <c r="H41" s="195"/>
      <c r="I41" s="195"/>
      <c r="J41" s="195"/>
      <c r="K41" s="195"/>
      <c r="L41" s="195"/>
      <c r="M41" s="196"/>
    </row>
    <row r="42" spans="2:13" s="39" customFormat="1" hidden="1" x14ac:dyDescent="0.25">
      <c r="B42" s="34" t="s">
        <v>39</v>
      </c>
      <c r="C42" s="35" t="s">
        <v>40</v>
      </c>
      <c r="D42" s="35" t="s">
        <v>41</v>
      </c>
      <c r="E42" s="22" t="s">
        <v>42</v>
      </c>
      <c r="F42" s="23" t="s">
        <v>43</v>
      </c>
      <c r="G42" s="23" t="s">
        <v>46</v>
      </c>
      <c r="H42" s="24" t="s">
        <v>47</v>
      </c>
      <c r="I42" s="24" t="s">
        <v>48</v>
      </c>
      <c r="J42" s="24" t="s">
        <v>49</v>
      </c>
      <c r="K42" s="24" t="s">
        <v>50</v>
      </c>
      <c r="L42" s="24" t="s">
        <v>51</v>
      </c>
      <c r="M42" s="68" t="s">
        <v>52</v>
      </c>
    </row>
    <row r="43" spans="2:13" s="39" customFormat="1" ht="55.05" customHeight="1" x14ac:dyDescent="0.25">
      <c r="B43" s="21" t="str">
        <f>CONCATENATE("3.",Prüfkriterien_3[[#This Row],[Spalte2]])</f>
        <v>3.1</v>
      </c>
      <c r="C43" s="25">
        <f>ROW()-ROW(Prüfkriterien_3[[#Headers],[Spalte3]])</f>
        <v>1</v>
      </c>
      <c r="D43" s="25">
        <f>(Prüfkriterien_3[[#This Row],[Spalte2]]+30)/10</f>
        <v>3.1</v>
      </c>
      <c r="E43" s="105" t="s">
        <v>122</v>
      </c>
      <c r="F43" s="108" t="s">
        <v>138</v>
      </c>
      <c r="G43" s="109" t="s">
        <v>139</v>
      </c>
      <c r="H43" s="28"/>
      <c r="I43" s="28"/>
      <c r="J43" s="28"/>
      <c r="K43" s="28"/>
      <c r="L43" s="28"/>
      <c r="M43" s="68"/>
    </row>
    <row r="44" spans="2:13" s="39" customFormat="1" ht="66" x14ac:dyDescent="0.25">
      <c r="B44" s="129" t="str">
        <f>CONCATENATE("3.",Prüfkriterien_3[[#This Row],[Spalte2]])</f>
        <v>3.2</v>
      </c>
      <c r="C44" s="131">
        <f>ROW()-ROW(Prüfkriterien_3[[#Headers],[Spalte3]])</f>
        <v>2</v>
      </c>
      <c r="D44" s="131">
        <f>(Prüfkriterien_3[[#This Row],[Spalte2]]+30)/10</f>
        <v>3.2</v>
      </c>
      <c r="E44" s="105" t="s">
        <v>142</v>
      </c>
      <c r="F44" s="108" t="s">
        <v>140</v>
      </c>
      <c r="G44" s="109" t="s">
        <v>345</v>
      </c>
      <c r="H44" s="28"/>
      <c r="I44" s="28"/>
      <c r="J44" s="28"/>
      <c r="K44" s="28"/>
      <c r="L44" s="28"/>
      <c r="M44" s="67"/>
    </row>
    <row r="45" spans="2:13" s="39" customFormat="1" ht="79.2" x14ac:dyDescent="0.25">
      <c r="B45" s="128" t="str">
        <f>CONCATENATE("3.",Prüfkriterien_3[[#This Row],[Spalte2]])</f>
        <v>3.3</v>
      </c>
      <c r="C45" s="131">
        <f>ROW()-ROW(Prüfkriterien_3[[#Headers],[Spalte3]])</f>
        <v>3</v>
      </c>
      <c r="D45" s="131">
        <f>(Prüfkriterien_3[[#This Row],[Spalte2]]+30)/10</f>
        <v>3.3</v>
      </c>
      <c r="E45" s="105" t="s">
        <v>142</v>
      </c>
      <c r="F45" s="108" t="s">
        <v>288</v>
      </c>
      <c r="G45" s="109" t="s">
        <v>332</v>
      </c>
      <c r="H45" s="28"/>
      <c r="I45" s="28"/>
      <c r="J45" s="28"/>
      <c r="K45" s="28"/>
      <c r="L45" s="28"/>
      <c r="M45" s="67"/>
    </row>
    <row r="46" spans="2:13" s="39" customFormat="1" ht="79.2" x14ac:dyDescent="0.25">
      <c r="B46" s="128" t="str">
        <f>CONCATENATE("3.",Prüfkriterien_3[[#This Row],[Spalte2]])</f>
        <v>3.4</v>
      </c>
      <c r="C46" s="131">
        <f>ROW()-ROW(Prüfkriterien_3[[#Headers],[Spalte3]])</f>
        <v>4</v>
      </c>
      <c r="D46" s="131">
        <f>(Prüfkriterien_3[[#This Row],[Spalte2]]+30)/10</f>
        <v>3.4</v>
      </c>
      <c r="E46" s="105" t="s">
        <v>142</v>
      </c>
      <c r="F46" s="108" t="s">
        <v>289</v>
      </c>
      <c r="G46" s="109" t="s">
        <v>333</v>
      </c>
      <c r="H46" s="28"/>
      <c r="I46" s="28"/>
      <c r="J46" s="28"/>
      <c r="K46" s="28"/>
      <c r="L46" s="28"/>
      <c r="M46" s="67"/>
    </row>
    <row r="47" spans="2:13" s="39" customFormat="1" ht="55.05" customHeight="1" x14ac:dyDescent="0.25">
      <c r="B47" s="128" t="str">
        <f>CONCATENATE("3.",Prüfkriterien_3[[#This Row],[Spalte2]])</f>
        <v>3.5</v>
      </c>
      <c r="C47" s="131">
        <f>ROW()-ROW(Prüfkriterien_3[[#Headers],[Spalte3]])</f>
        <v>5</v>
      </c>
      <c r="D47" s="131">
        <f>(Prüfkriterien_3[[#This Row],[Spalte2]]+30)/10</f>
        <v>3.5</v>
      </c>
      <c r="E47" s="105" t="s">
        <v>143</v>
      </c>
      <c r="F47" s="108" t="s">
        <v>320</v>
      </c>
      <c r="G47" s="109" t="s">
        <v>141</v>
      </c>
      <c r="H47" s="28"/>
      <c r="I47" s="28"/>
      <c r="J47" s="28"/>
      <c r="K47" s="28"/>
      <c r="L47" s="28"/>
      <c r="M47" s="67"/>
    </row>
    <row r="48" spans="2:13" s="39" customFormat="1" ht="79.2" x14ac:dyDescent="0.25">
      <c r="B48" s="128" t="str">
        <f>CONCATENATE("3.",Prüfkriterien_3[[#This Row],[Spalte2]])</f>
        <v>3.6</v>
      </c>
      <c r="C48" s="131">
        <f>ROW()-ROW(Prüfkriterien_3[[#Headers],[Spalte3]])</f>
        <v>6</v>
      </c>
      <c r="D48" s="131">
        <f>(Prüfkriterien_3[[#This Row],[Spalte2]]+30)/10</f>
        <v>3.6</v>
      </c>
      <c r="E48" s="105" t="s">
        <v>143</v>
      </c>
      <c r="F48" s="108" t="s">
        <v>290</v>
      </c>
      <c r="G48" s="109" t="s">
        <v>334</v>
      </c>
      <c r="H48" s="28"/>
      <c r="I48" s="28"/>
      <c r="J48" s="28"/>
      <c r="K48" s="28"/>
      <c r="L48" s="28"/>
      <c r="M48" s="67"/>
    </row>
    <row r="49" spans="2:13" s="39" customFormat="1" ht="66" x14ac:dyDescent="0.25">
      <c r="B49" s="128" t="str">
        <f>CONCATENATE("3.",Prüfkriterien_3[[#This Row],[Spalte2]])</f>
        <v>3.7</v>
      </c>
      <c r="C49" s="131">
        <f>ROW()-ROW(Prüfkriterien_3[[#Headers],[Spalte3]])</f>
        <v>7</v>
      </c>
      <c r="D49" s="131">
        <f>(Prüfkriterien_3[[#This Row],[Spalte2]]+30)/10</f>
        <v>3.7</v>
      </c>
      <c r="E49" s="105" t="s">
        <v>92</v>
      </c>
      <c r="F49" s="108" t="s">
        <v>144</v>
      </c>
      <c r="G49" s="109" t="s">
        <v>354</v>
      </c>
      <c r="H49" s="28"/>
      <c r="I49" s="28"/>
      <c r="J49" s="28"/>
      <c r="K49" s="28"/>
      <c r="L49" s="28"/>
      <c r="M49" s="67"/>
    </row>
    <row r="50" spans="2:13" s="39" customFormat="1" ht="66" x14ac:dyDescent="0.25">
      <c r="B50" s="128" t="str">
        <f>CONCATENATE("3.",Prüfkriterien_3[[#This Row],[Spalte2]])</f>
        <v>3.8</v>
      </c>
      <c r="C50" s="131">
        <f>ROW()-ROW(Prüfkriterien_3[[#Headers],[Spalte3]])</f>
        <v>8</v>
      </c>
      <c r="D50" s="131">
        <f>(Prüfkriterien_3[[#This Row],[Spalte2]]+30)/10</f>
        <v>3.8</v>
      </c>
      <c r="E50" s="105" t="s">
        <v>92</v>
      </c>
      <c r="F50" s="108" t="s">
        <v>145</v>
      </c>
      <c r="G50" s="109" t="s">
        <v>291</v>
      </c>
      <c r="H50" s="28"/>
      <c r="I50" s="28"/>
      <c r="J50" s="28"/>
      <c r="K50" s="28"/>
      <c r="L50" s="28"/>
      <c r="M50" s="67"/>
    </row>
    <row r="51" spans="2:13" s="39" customFormat="1" ht="55.05" customHeight="1" x14ac:dyDescent="0.25">
      <c r="B51" s="132" t="str">
        <f>CONCATENATE("3.",Prüfkriterien_3[[#This Row],[Spalte2]])</f>
        <v>3.9</v>
      </c>
      <c r="C51" s="133">
        <f>ROW()-ROW(Prüfkriterien_3[[#Headers],[Spalte3]])</f>
        <v>9</v>
      </c>
      <c r="D51" s="133">
        <f>(Prüfkriterien_3[[#This Row],[Spalte2]]+30)/10</f>
        <v>3.9</v>
      </c>
      <c r="E51" s="116" t="s">
        <v>108</v>
      </c>
      <c r="F51" s="117" t="s">
        <v>146</v>
      </c>
      <c r="G51" s="118" t="s">
        <v>147</v>
      </c>
      <c r="H51" s="74"/>
      <c r="I51" s="74"/>
      <c r="J51" s="74"/>
      <c r="K51" s="74"/>
      <c r="L51" s="74"/>
      <c r="M51" s="76"/>
    </row>
    <row r="52" spans="2:13" s="39" customFormat="1" ht="100.05" customHeight="1" x14ac:dyDescent="0.25">
      <c r="B52" s="128" t="str">
        <f>CONCATENATE("3.",Prüfkriterien_3[[#This Row],[Spalte2]])</f>
        <v>3.10</v>
      </c>
      <c r="C52" s="131">
        <f>ROW()-ROW(Prüfkriterien_3[[#Headers],[Spalte3]])</f>
        <v>10</v>
      </c>
      <c r="D52" s="131">
        <f>(Prüfkriterien_3[[#This Row],[Spalte2]]+30)/10</f>
        <v>4</v>
      </c>
      <c r="E52" s="105" t="s">
        <v>143</v>
      </c>
      <c r="F52" s="108" t="s">
        <v>292</v>
      </c>
      <c r="G52" s="109" t="s">
        <v>364</v>
      </c>
      <c r="H52" s="28"/>
      <c r="I52" s="28"/>
      <c r="J52" s="28"/>
      <c r="K52" s="28"/>
      <c r="L52" s="28"/>
      <c r="M52" s="67"/>
    </row>
    <row r="53" spans="2:13" s="39" customFormat="1" ht="171.6" x14ac:dyDescent="0.25">
      <c r="B53" s="128" t="str">
        <f>CONCATENATE("3.",Prüfkriterien_3[[#This Row],[Spalte2]])</f>
        <v>3.11</v>
      </c>
      <c r="C53" s="131">
        <f>ROW()-ROW(Prüfkriterien_3[[#Headers],[Spalte3]])</f>
        <v>11</v>
      </c>
      <c r="D53" s="131">
        <f>(Prüfkriterien_3[[#This Row],[Spalte2]]+30)/10</f>
        <v>4.0999999999999996</v>
      </c>
      <c r="E53" s="105" t="s">
        <v>149</v>
      </c>
      <c r="F53" s="108" t="s">
        <v>148</v>
      </c>
      <c r="G53" s="109" t="s">
        <v>339</v>
      </c>
      <c r="H53" s="28"/>
      <c r="I53" s="28"/>
      <c r="J53" s="28"/>
      <c r="K53" s="28"/>
      <c r="L53" s="28"/>
      <c r="M53" s="67"/>
    </row>
    <row r="54" spans="2:13" s="39" customFormat="1" ht="55.05" customHeight="1" x14ac:dyDescent="0.25">
      <c r="B54" s="128" t="str">
        <f>CONCATENATE("3.",Prüfkriterien_3[[#This Row],[Spalte2]])</f>
        <v>3.12</v>
      </c>
      <c r="C54" s="131">
        <f>ROW()-ROW(Prüfkriterien_3[[#Headers],[Spalte3]])</f>
        <v>12</v>
      </c>
      <c r="D54" s="131">
        <f>(Prüfkriterien_3[[#This Row],[Spalte2]]+30)/10</f>
        <v>4.2</v>
      </c>
      <c r="E54" s="105" t="s">
        <v>143</v>
      </c>
      <c r="F54" s="122" t="s">
        <v>151</v>
      </c>
      <c r="G54" s="134" t="s">
        <v>377</v>
      </c>
      <c r="H54" s="28"/>
      <c r="I54" s="125" t="s">
        <v>36</v>
      </c>
      <c r="J54" s="125" t="s">
        <v>36</v>
      </c>
      <c r="K54" s="28"/>
      <c r="L54" s="28"/>
      <c r="M54" s="68"/>
    </row>
    <row r="55" spans="2:13" s="39" customFormat="1" ht="55.05" customHeight="1" x14ac:dyDescent="0.25">
      <c r="B55" s="128" t="str">
        <f>CONCATENATE("3.",Prüfkriterien_3[[#This Row],[Spalte2]])</f>
        <v>3.13</v>
      </c>
      <c r="C55" s="131">
        <f>ROW()-ROW(Prüfkriterien_3[[#Headers],[Spalte3]])</f>
        <v>13</v>
      </c>
      <c r="D55" s="131">
        <f>(Prüfkriterien_3[[#This Row],[Spalte2]]+30)/10</f>
        <v>4.3</v>
      </c>
      <c r="E55" s="105" t="s">
        <v>143</v>
      </c>
      <c r="F55" s="122" t="s">
        <v>152</v>
      </c>
      <c r="G55" s="134" t="s">
        <v>378</v>
      </c>
      <c r="H55" s="28"/>
      <c r="I55" s="125" t="s">
        <v>36</v>
      </c>
      <c r="J55" s="125" t="s">
        <v>36</v>
      </c>
      <c r="K55" s="28"/>
      <c r="L55" s="28"/>
      <c r="M55" s="68"/>
    </row>
    <row r="56" spans="2:13" x14ac:dyDescent="0.25">
      <c r="B56" s="191" t="s">
        <v>355</v>
      </c>
      <c r="C56" s="192"/>
      <c r="D56" s="192"/>
      <c r="E56" s="192"/>
      <c r="F56" s="192"/>
      <c r="G56" s="192"/>
      <c r="H56" s="192"/>
      <c r="I56" s="192"/>
      <c r="J56" s="192"/>
      <c r="K56" s="192"/>
      <c r="L56" s="192"/>
      <c r="M56" s="193"/>
    </row>
    <row r="57" spans="2:13" hidden="1" x14ac:dyDescent="0.25">
      <c r="B57" s="34" t="s">
        <v>39</v>
      </c>
      <c r="C57" s="35" t="s">
        <v>40</v>
      </c>
      <c r="D57" s="35" t="s">
        <v>41</v>
      </c>
      <c r="E57" s="22" t="s">
        <v>42</v>
      </c>
      <c r="F57" s="23" t="s">
        <v>43</v>
      </c>
      <c r="G57" s="23" t="s">
        <v>46</v>
      </c>
      <c r="H57" s="24" t="s">
        <v>47</v>
      </c>
      <c r="I57" s="24" t="s">
        <v>48</v>
      </c>
      <c r="J57" s="24" t="s">
        <v>49</v>
      </c>
      <c r="K57" s="24" t="s">
        <v>50</v>
      </c>
      <c r="L57" s="24" t="s">
        <v>51</v>
      </c>
      <c r="M57" s="68" t="s">
        <v>52</v>
      </c>
    </row>
    <row r="58" spans="2:13" ht="55.05" customHeight="1" x14ac:dyDescent="0.25">
      <c r="B58" s="21" t="str">
        <f>CONCATENATE("4.",Prüfkriterien_4[[#This Row],[Spalte2]])</f>
        <v>4.1</v>
      </c>
      <c r="C58" s="25">
        <f>ROW()-ROW(Prüfkriterien_4[[#Headers],[Spalte3]])</f>
        <v>1</v>
      </c>
      <c r="D58" s="25">
        <f>(Prüfkriterien_4[Spalte2]+40)/10</f>
        <v>4.0999999999999996</v>
      </c>
      <c r="E58" s="105" t="s">
        <v>150</v>
      </c>
      <c r="F58" s="122" t="s">
        <v>153</v>
      </c>
      <c r="G58" s="107" t="s">
        <v>154</v>
      </c>
      <c r="H58" s="28"/>
      <c r="I58" s="28"/>
      <c r="J58" s="28"/>
      <c r="K58" s="28"/>
      <c r="L58" s="28"/>
      <c r="M58" s="68"/>
    </row>
    <row r="59" spans="2:13" ht="118.8" x14ac:dyDescent="0.25">
      <c r="B59" s="128" t="str">
        <f>CONCATENATE("4.",Prüfkriterien_4[[#This Row],[Spalte2]])</f>
        <v>4.2</v>
      </c>
      <c r="C59" s="131">
        <f>ROW()-ROW(Prüfkriterien_4[[#Headers],[Spalte3]])</f>
        <v>2</v>
      </c>
      <c r="D59" s="131">
        <f>(Prüfkriterien_4[Spalte2]+40)/10</f>
        <v>4.2</v>
      </c>
      <c r="E59" s="105" t="s">
        <v>150</v>
      </c>
      <c r="F59" s="122" t="s">
        <v>356</v>
      </c>
      <c r="G59" s="107" t="s">
        <v>357</v>
      </c>
      <c r="H59" s="28"/>
      <c r="I59" s="28"/>
      <c r="J59" s="28"/>
      <c r="K59" s="28"/>
      <c r="L59" s="28"/>
      <c r="M59" s="68"/>
    </row>
    <row r="60" spans="2:13" ht="79.2" x14ac:dyDescent="0.25">
      <c r="B60" s="132" t="str">
        <f>CONCATENATE("4.",Prüfkriterien_4[[#This Row],[Spalte2]])</f>
        <v>4.3</v>
      </c>
      <c r="C60" s="133">
        <f>ROW()-ROW(Prüfkriterien_4[[#Headers],[Spalte3]])</f>
        <v>3</v>
      </c>
      <c r="D60" s="133">
        <f>(Prüfkriterien_4[Spalte2]+40)/10</f>
        <v>4.3</v>
      </c>
      <c r="E60" s="116" t="s">
        <v>143</v>
      </c>
      <c r="F60" s="135" t="s">
        <v>155</v>
      </c>
      <c r="G60" s="136" t="s">
        <v>156</v>
      </c>
      <c r="H60" s="74"/>
      <c r="I60" s="74"/>
      <c r="J60" s="74"/>
      <c r="K60" s="74"/>
      <c r="L60" s="74"/>
      <c r="M60" s="75"/>
    </row>
    <row r="61" spans="2:13" ht="118.8" x14ac:dyDescent="0.25">
      <c r="B61" s="128" t="str">
        <f>CONCATENATE("4.",Prüfkriterien_4[[#This Row],[Spalte2]])</f>
        <v>4.4</v>
      </c>
      <c r="C61" s="131">
        <f>ROW()-ROW(Prüfkriterien_4[[#Headers],[Spalte3]])</f>
        <v>4</v>
      </c>
      <c r="D61" s="131">
        <f>(Prüfkriterien_4[Spalte2]+40)/10</f>
        <v>4.4000000000000004</v>
      </c>
      <c r="E61" s="105" t="s">
        <v>92</v>
      </c>
      <c r="F61" s="122" t="s">
        <v>157</v>
      </c>
      <c r="G61" s="107" t="s">
        <v>358</v>
      </c>
      <c r="H61" s="28"/>
      <c r="I61" s="28"/>
      <c r="J61" s="28"/>
      <c r="K61" s="28"/>
      <c r="L61" s="28"/>
      <c r="M61" s="68"/>
    </row>
    <row r="62" spans="2:13" x14ac:dyDescent="0.25">
      <c r="B62" s="191" t="s">
        <v>359</v>
      </c>
      <c r="C62" s="192"/>
      <c r="D62" s="192"/>
      <c r="E62" s="192"/>
      <c r="F62" s="192"/>
      <c r="G62" s="192"/>
      <c r="H62" s="192"/>
      <c r="I62" s="192"/>
      <c r="J62" s="192"/>
      <c r="K62" s="192"/>
      <c r="L62" s="192"/>
      <c r="M62" s="193"/>
    </row>
    <row r="63" spans="2:13" hidden="1" x14ac:dyDescent="0.25">
      <c r="B63" s="34" t="s">
        <v>39</v>
      </c>
      <c r="C63" s="35" t="s">
        <v>40</v>
      </c>
      <c r="D63" s="35" t="s">
        <v>41</v>
      </c>
      <c r="E63" s="22" t="s">
        <v>42</v>
      </c>
      <c r="F63" s="23" t="s">
        <v>43</v>
      </c>
      <c r="G63" s="23" t="s">
        <v>46</v>
      </c>
      <c r="H63" s="24" t="s">
        <v>47</v>
      </c>
      <c r="I63" s="24" t="s">
        <v>48</v>
      </c>
      <c r="J63" s="24" t="s">
        <v>49</v>
      </c>
      <c r="K63" s="24" t="s">
        <v>50</v>
      </c>
      <c r="L63" s="24" t="s">
        <v>51</v>
      </c>
      <c r="M63" s="68" t="s">
        <v>52</v>
      </c>
    </row>
    <row r="64" spans="2:13" ht="55.05" customHeight="1" x14ac:dyDescent="0.25">
      <c r="B64" s="21" t="str">
        <f>CONCATENATE("5.",Prüfkriterien_5[[#This Row],[Spalte2]])</f>
        <v>5.1</v>
      </c>
      <c r="C64" s="25">
        <f>ROW()-ROW(Prüfkriterien_5[[#Headers],[Spalte3]])</f>
        <v>1</v>
      </c>
      <c r="D64" s="25">
        <f>(Prüfkriterien_5[Spalte2]+50)/10</f>
        <v>5.0999999999999996</v>
      </c>
      <c r="E64" s="105" t="s">
        <v>109</v>
      </c>
      <c r="F64" s="108" t="s">
        <v>158</v>
      </c>
      <c r="G64" s="109" t="s">
        <v>159</v>
      </c>
      <c r="H64" s="28"/>
      <c r="I64" s="28"/>
      <c r="J64" s="28"/>
      <c r="K64" s="28"/>
      <c r="L64" s="28"/>
      <c r="M64" s="68"/>
    </row>
    <row r="65" spans="2:13" ht="79.2" x14ac:dyDescent="0.25">
      <c r="B65" s="129" t="str">
        <f>CONCATENATE("5.",Prüfkriterien_5[[#This Row],[Spalte2]])</f>
        <v>5.2</v>
      </c>
      <c r="C65" s="131">
        <f>ROW()-ROW(Prüfkriterien_5[[#Headers],[Spalte3]])</f>
        <v>2</v>
      </c>
      <c r="D65" s="131">
        <f>(Prüfkriterien_5[Spalte2]+50)/10</f>
        <v>5.2</v>
      </c>
      <c r="E65" s="105" t="s">
        <v>162</v>
      </c>
      <c r="F65" s="108" t="s">
        <v>160</v>
      </c>
      <c r="G65" s="109" t="s">
        <v>293</v>
      </c>
      <c r="H65" s="28"/>
      <c r="I65" s="28"/>
      <c r="J65" s="28"/>
      <c r="K65" s="28"/>
      <c r="L65" s="28"/>
      <c r="M65" s="67"/>
    </row>
    <row r="66" spans="2:13" ht="118.8" x14ac:dyDescent="0.25">
      <c r="B66" s="21" t="str">
        <f>CONCATENATE("5.",Prüfkriterien_5[[#This Row],[Spalte2]])</f>
        <v>5.3</v>
      </c>
      <c r="C66" s="25">
        <f>ROW()-ROW(Prüfkriterien_5[[#Headers],[Spalte3]])</f>
        <v>3</v>
      </c>
      <c r="D66" s="25">
        <f>(Prüfkriterien_5[Spalte2]+50)/10</f>
        <v>5.3</v>
      </c>
      <c r="E66" s="105" t="s">
        <v>109</v>
      </c>
      <c r="F66" s="108" t="s">
        <v>161</v>
      </c>
      <c r="G66" s="109" t="s">
        <v>342</v>
      </c>
      <c r="H66" s="28"/>
      <c r="I66" s="28"/>
      <c r="J66" s="28"/>
      <c r="K66" s="28"/>
      <c r="L66" s="28"/>
      <c r="M66" s="67"/>
    </row>
    <row r="67" spans="2:13" ht="66" x14ac:dyDescent="0.25">
      <c r="B67" s="21" t="str">
        <f>CONCATENATE("5.",Prüfkriterien_5[[#This Row],[Spalte2]])</f>
        <v>5.4</v>
      </c>
      <c r="C67" s="25">
        <f>ROW()-ROW(Prüfkriterien_5[[#Headers],[Spalte3]])</f>
        <v>4</v>
      </c>
      <c r="D67" s="25">
        <f>(Prüfkriterien_5[Spalte2]+50)/10</f>
        <v>5.4</v>
      </c>
      <c r="E67" s="105" t="s">
        <v>109</v>
      </c>
      <c r="F67" s="108" t="s">
        <v>163</v>
      </c>
      <c r="G67" s="109" t="s">
        <v>164</v>
      </c>
      <c r="H67" s="28"/>
      <c r="I67" s="28"/>
      <c r="J67" s="28"/>
      <c r="K67" s="28"/>
      <c r="L67" s="28"/>
      <c r="M67" s="68"/>
    </row>
    <row r="68" spans="2:13" ht="92.4" x14ac:dyDescent="0.25">
      <c r="B68" s="21" t="str">
        <f>CONCATENATE("5.",Prüfkriterien_5[[#This Row],[Spalte2]])</f>
        <v>5.5</v>
      </c>
      <c r="C68" s="25">
        <f>ROW()-ROW(Prüfkriterien_5[[#Headers],[Spalte3]])</f>
        <v>5</v>
      </c>
      <c r="D68" s="25">
        <f>(Prüfkriterien_5[Spalte2]+50)/10</f>
        <v>5.5</v>
      </c>
      <c r="E68" s="105" t="s">
        <v>109</v>
      </c>
      <c r="F68" s="108" t="s">
        <v>165</v>
      </c>
      <c r="G68" s="109" t="s">
        <v>166</v>
      </c>
      <c r="H68" s="28"/>
      <c r="I68" s="28"/>
      <c r="J68" s="28"/>
      <c r="K68" s="28"/>
      <c r="L68" s="28"/>
      <c r="M68" s="68"/>
    </row>
    <row r="69" spans="2:13" ht="55.05" customHeight="1" x14ac:dyDescent="0.25">
      <c r="B69" s="130" t="str">
        <f>CONCATENATE("5.",Prüfkriterien_5[[#This Row],[Spalte2]])</f>
        <v>5.6</v>
      </c>
      <c r="C69" s="123">
        <f>ROW()-ROW(Prüfkriterien_5[[#Headers],[Spalte3]])</f>
        <v>6</v>
      </c>
      <c r="D69" s="123">
        <f>(Prüfkriterien_5[Spalte2]+50)/10</f>
        <v>5.6</v>
      </c>
      <c r="E69" s="116" t="s">
        <v>276</v>
      </c>
      <c r="F69" s="117" t="s">
        <v>167</v>
      </c>
      <c r="G69" s="118" t="s">
        <v>277</v>
      </c>
      <c r="H69" s="74"/>
      <c r="I69" s="74"/>
      <c r="J69" s="74"/>
      <c r="K69" s="74"/>
      <c r="L69" s="74"/>
      <c r="M69" s="75"/>
    </row>
    <row r="70" spans="2:13" ht="132" x14ac:dyDescent="0.25">
      <c r="B70" s="127" t="str">
        <f>CONCATENATE("5.",Prüfkriterien_5[[#This Row],[Spalte2]])</f>
        <v>5.7</v>
      </c>
      <c r="C70" s="25">
        <f>ROW()-ROW(Prüfkriterien_5[[#Headers],[Spalte3]])</f>
        <v>7</v>
      </c>
      <c r="D70" s="25">
        <f>(Prüfkriterien_5[Spalte2]+50)/10</f>
        <v>5.7</v>
      </c>
      <c r="E70" s="105" t="s">
        <v>169</v>
      </c>
      <c r="F70" s="108" t="s">
        <v>168</v>
      </c>
      <c r="G70" s="109" t="s">
        <v>335</v>
      </c>
      <c r="H70" s="28"/>
      <c r="I70" s="125" t="s">
        <v>36</v>
      </c>
      <c r="J70" s="125" t="s">
        <v>36</v>
      </c>
      <c r="K70" s="28"/>
      <c r="L70" s="28"/>
      <c r="M70" s="68"/>
    </row>
    <row r="71" spans="2:13" x14ac:dyDescent="0.25">
      <c r="B71" s="191" t="s">
        <v>360</v>
      </c>
      <c r="C71" s="192"/>
      <c r="D71" s="192"/>
      <c r="E71" s="192"/>
      <c r="F71" s="192"/>
      <c r="G71" s="192"/>
      <c r="H71" s="192"/>
      <c r="I71" s="192"/>
      <c r="J71" s="192"/>
      <c r="K71" s="192"/>
      <c r="L71" s="192"/>
      <c r="M71" s="193"/>
    </row>
    <row r="72" spans="2:13" hidden="1" x14ac:dyDescent="0.25">
      <c r="B72" s="34" t="s">
        <v>39</v>
      </c>
      <c r="C72" s="35" t="s">
        <v>40</v>
      </c>
      <c r="D72" s="35" t="s">
        <v>41</v>
      </c>
      <c r="E72" s="22" t="s">
        <v>42</v>
      </c>
      <c r="F72" s="23" t="s">
        <v>43</v>
      </c>
      <c r="G72" s="23" t="s">
        <v>46</v>
      </c>
      <c r="H72" s="24" t="s">
        <v>47</v>
      </c>
      <c r="I72" s="24" t="s">
        <v>48</v>
      </c>
      <c r="J72" s="24" t="s">
        <v>49</v>
      </c>
      <c r="K72" s="24" t="s">
        <v>50</v>
      </c>
      <c r="L72" s="24" t="s">
        <v>51</v>
      </c>
      <c r="M72" s="68" t="s">
        <v>52</v>
      </c>
    </row>
    <row r="73" spans="2:13" ht="118.8" x14ac:dyDescent="0.25">
      <c r="B73" s="21" t="str">
        <f>CONCATENATE("6.",Prüfkriterien_6[[#This Row],[Spalte2]])</f>
        <v>6.1</v>
      </c>
      <c r="C73" s="25">
        <f>ROW()-ROW(Prüfkriterien_6[[#Headers],[Spalte3]])</f>
        <v>1</v>
      </c>
      <c r="D73" s="25">
        <f>(Prüfkriterien_6[Spalte2]+60)/10</f>
        <v>6.1</v>
      </c>
      <c r="E73" s="105" t="s">
        <v>110</v>
      </c>
      <c r="F73" s="108" t="s">
        <v>170</v>
      </c>
      <c r="G73" s="109" t="s">
        <v>327</v>
      </c>
      <c r="H73" s="28"/>
      <c r="I73" s="125" t="s">
        <v>36</v>
      </c>
      <c r="J73" s="125" t="s">
        <v>36</v>
      </c>
      <c r="K73" s="28"/>
      <c r="L73" s="28"/>
      <c r="M73" s="68"/>
    </row>
    <row r="74" spans="2:13" ht="66" x14ac:dyDescent="0.25">
      <c r="B74" s="128" t="str">
        <f>CONCATENATE("6.",Prüfkriterien_6[[#This Row],[Spalte2]])</f>
        <v>6.2</v>
      </c>
      <c r="C74" s="131">
        <f>ROW()-ROW(Prüfkriterien_6[[#Headers],[Spalte3]])</f>
        <v>2</v>
      </c>
      <c r="D74" s="131">
        <f>(Prüfkriterien_6[Spalte2]+60)/10</f>
        <v>6.2</v>
      </c>
      <c r="E74" s="105" t="s">
        <v>110</v>
      </c>
      <c r="F74" s="108" t="s">
        <v>171</v>
      </c>
      <c r="G74" s="109" t="s">
        <v>172</v>
      </c>
      <c r="H74" s="28"/>
      <c r="I74" s="28"/>
      <c r="J74" s="28"/>
      <c r="K74" s="28"/>
      <c r="L74" s="28"/>
      <c r="M74" s="68"/>
    </row>
    <row r="75" spans="2:13" ht="66" x14ac:dyDescent="0.25">
      <c r="B75" s="21" t="str">
        <f>CONCATENATE("6.",Prüfkriterien_6[[#This Row],[Spalte2]])</f>
        <v>6.3</v>
      </c>
      <c r="C75" s="25">
        <f>ROW()-ROW(Prüfkriterien_6[[#Headers],[Spalte3]])</f>
        <v>3</v>
      </c>
      <c r="D75" s="25">
        <f>(Prüfkriterien_6[Spalte2]+60)/10</f>
        <v>6.3</v>
      </c>
      <c r="E75" s="105" t="s">
        <v>110</v>
      </c>
      <c r="F75" s="108" t="s">
        <v>173</v>
      </c>
      <c r="G75" s="109" t="s">
        <v>294</v>
      </c>
      <c r="H75" s="28"/>
      <c r="I75" s="28"/>
      <c r="J75" s="28"/>
      <c r="K75" s="28"/>
      <c r="L75" s="28"/>
      <c r="M75" s="67"/>
    </row>
    <row r="76" spans="2:13" ht="55.05" customHeight="1" x14ac:dyDescent="0.25">
      <c r="B76" s="127" t="str">
        <f>CONCATENATE("6.",Prüfkriterien_6[[#This Row],[Spalte2]])</f>
        <v>6.4</v>
      </c>
      <c r="C76" s="25">
        <f>ROW()-ROW(Prüfkriterien_6[[#Headers],[Spalte3]])</f>
        <v>4</v>
      </c>
      <c r="D76" s="25">
        <f>(Prüfkriterien_6[Spalte2]+60)/10</f>
        <v>6.4</v>
      </c>
      <c r="E76" s="105" t="s">
        <v>110</v>
      </c>
      <c r="F76" s="108" t="s">
        <v>295</v>
      </c>
      <c r="G76" s="109" t="s">
        <v>313</v>
      </c>
      <c r="H76" s="28"/>
      <c r="I76" s="28"/>
      <c r="J76" s="28"/>
      <c r="K76" s="28"/>
      <c r="L76" s="28"/>
      <c r="M76" s="67"/>
    </row>
    <row r="77" spans="2:13" ht="145.19999999999999" x14ac:dyDescent="0.25">
      <c r="B77" s="130" t="str">
        <f>CONCATENATE("6.",Prüfkriterien_6[[#This Row],[Spalte2]])</f>
        <v>6.5</v>
      </c>
      <c r="C77" s="123">
        <f>ROW()-ROW(Prüfkriterien_6[[#Headers],[Spalte3]])</f>
        <v>5</v>
      </c>
      <c r="D77" s="123">
        <f>(Prüfkriterien_6[Spalte2]+60)/10</f>
        <v>6.5</v>
      </c>
      <c r="E77" s="116" t="s">
        <v>110</v>
      </c>
      <c r="F77" s="117" t="s">
        <v>361</v>
      </c>
      <c r="G77" s="118" t="s">
        <v>174</v>
      </c>
      <c r="H77" s="74"/>
      <c r="I77" s="74"/>
      <c r="J77" s="74"/>
      <c r="K77" s="74"/>
      <c r="L77" s="74"/>
      <c r="M77" s="76"/>
    </row>
    <row r="78" spans="2:13" ht="79.2" x14ac:dyDescent="0.25">
      <c r="B78" s="129" t="str">
        <f>CONCATENATE("6.",Prüfkriterien_6[[#This Row],[Spalte2]])</f>
        <v>6.6</v>
      </c>
      <c r="C78" s="131">
        <f>ROW()-ROW(Prüfkriterien_6[[#Headers],[Spalte3]])</f>
        <v>6</v>
      </c>
      <c r="D78" s="131">
        <f>(Prüfkriterien_6[Spalte2]+60)/10</f>
        <v>6.6</v>
      </c>
      <c r="E78" s="105" t="s">
        <v>177</v>
      </c>
      <c r="F78" s="108" t="s">
        <v>175</v>
      </c>
      <c r="G78" s="109" t="s">
        <v>176</v>
      </c>
      <c r="H78" s="28"/>
      <c r="I78" s="28"/>
      <c r="J78" s="28"/>
      <c r="K78" s="28"/>
      <c r="L78" s="28"/>
      <c r="M78" s="68"/>
    </row>
    <row r="79" spans="2:13" x14ac:dyDescent="0.25">
      <c r="B79" s="191" t="s">
        <v>178</v>
      </c>
      <c r="C79" s="192"/>
      <c r="D79" s="192"/>
      <c r="E79" s="192"/>
      <c r="F79" s="192"/>
      <c r="G79" s="192"/>
      <c r="H79" s="192"/>
      <c r="I79" s="192"/>
      <c r="J79" s="192"/>
      <c r="K79" s="192"/>
      <c r="L79" s="192"/>
      <c r="M79" s="193"/>
    </row>
    <row r="80" spans="2:13" hidden="1" x14ac:dyDescent="0.25">
      <c r="B80" s="34" t="s">
        <v>39</v>
      </c>
      <c r="C80" s="35" t="s">
        <v>40</v>
      </c>
      <c r="D80" s="35" t="s">
        <v>41</v>
      </c>
      <c r="E80" s="22" t="s">
        <v>42</v>
      </c>
      <c r="F80" s="23" t="s">
        <v>43</v>
      </c>
      <c r="G80" s="23" t="s">
        <v>46</v>
      </c>
      <c r="H80" s="24" t="s">
        <v>47</v>
      </c>
      <c r="I80" s="24" t="s">
        <v>48</v>
      </c>
      <c r="J80" s="24" t="s">
        <v>49</v>
      </c>
      <c r="K80" s="24" t="s">
        <v>50</v>
      </c>
      <c r="L80" s="24" t="s">
        <v>51</v>
      </c>
      <c r="M80" s="68" t="s">
        <v>52</v>
      </c>
    </row>
    <row r="81" spans="2:13" ht="55.05" customHeight="1" x14ac:dyDescent="0.25">
      <c r="B81" s="21" t="str">
        <f>CONCATENATE("7.",Prüfkriterien_7[[#This Row],[Spalte2]])</f>
        <v>7.1</v>
      </c>
      <c r="C81" s="25">
        <f>ROW()-ROW(Prüfkriterien_7[[#Headers],[Spalte3]])</f>
        <v>1</v>
      </c>
      <c r="D81" s="25">
        <f>(Prüfkriterien_7[Spalte2]+70)/10</f>
        <v>7.1</v>
      </c>
      <c r="E81" s="105" t="s">
        <v>111</v>
      </c>
      <c r="F81" s="108" t="s">
        <v>179</v>
      </c>
      <c r="G81" s="109" t="s">
        <v>180</v>
      </c>
      <c r="H81" s="28"/>
      <c r="I81" s="28"/>
      <c r="J81" s="28"/>
      <c r="K81" s="28"/>
      <c r="L81" s="28"/>
      <c r="M81" s="68"/>
    </row>
    <row r="82" spans="2:13" ht="55.05" customHeight="1" x14ac:dyDescent="0.25">
      <c r="B82" s="129" t="str">
        <f>CONCATENATE("7.",Prüfkriterien_7[[#This Row],[Spalte2]])</f>
        <v>7.2</v>
      </c>
      <c r="C82" s="131">
        <f>ROW()-ROW(Prüfkriterien_7[[#Headers],[Spalte3]])</f>
        <v>2</v>
      </c>
      <c r="D82" s="131">
        <f>(Prüfkriterien_7[Spalte2]+70)/10</f>
        <v>7.2</v>
      </c>
      <c r="E82" s="105" t="s">
        <v>185</v>
      </c>
      <c r="F82" s="108" t="s">
        <v>181</v>
      </c>
      <c r="G82" s="109" t="s">
        <v>182</v>
      </c>
      <c r="H82" s="28"/>
      <c r="I82" s="28"/>
      <c r="J82" s="28"/>
      <c r="K82" s="28"/>
      <c r="L82" s="28"/>
      <c r="M82" s="68"/>
    </row>
    <row r="83" spans="2:13" ht="55.05" customHeight="1" x14ac:dyDescent="0.25">
      <c r="B83" s="127" t="str">
        <f>CONCATENATE("7.",Prüfkriterien_7[[#This Row],[Spalte2]])</f>
        <v>7.3</v>
      </c>
      <c r="C83" s="25">
        <f>ROW()-ROW(Prüfkriterien_7[[#Headers],[Spalte3]])</f>
        <v>3</v>
      </c>
      <c r="D83" s="25">
        <f>(Prüfkriterien_7[Spalte2]+70)/10</f>
        <v>7.3</v>
      </c>
      <c r="E83" s="105" t="s">
        <v>185</v>
      </c>
      <c r="F83" s="108" t="s">
        <v>183</v>
      </c>
      <c r="G83" s="109" t="s">
        <v>296</v>
      </c>
      <c r="H83" s="28"/>
      <c r="I83" s="28"/>
      <c r="J83" s="28"/>
      <c r="K83" s="28"/>
      <c r="L83" s="28"/>
      <c r="M83" s="67"/>
    </row>
    <row r="84" spans="2:13" x14ac:dyDescent="0.25">
      <c r="B84" s="191" t="s">
        <v>184</v>
      </c>
      <c r="C84" s="192"/>
      <c r="D84" s="192"/>
      <c r="E84" s="192"/>
      <c r="F84" s="192"/>
      <c r="G84" s="192"/>
      <c r="H84" s="192"/>
      <c r="I84" s="192"/>
      <c r="J84" s="192"/>
      <c r="K84" s="192"/>
      <c r="L84" s="192"/>
      <c r="M84" s="193"/>
    </row>
    <row r="85" spans="2:13" hidden="1" x14ac:dyDescent="0.25">
      <c r="B85" s="34" t="s">
        <v>39</v>
      </c>
      <c r="C85" s="35" t="s">
        <v>40</v>
      </c>
      <c r="D85" s="35" t="s">
        <v>41</v>
      </c>
      <c r="E85" s="22" t="s">
        <v>42</v>
      </c>
      <c r="F85" s="23" t="s">
        <v>43</v>
      </c>
      <c r="G85" s="23" t="s">
        <v>46</v>
      </c>
      <c r="H85" s="24" t="s">
        <v>47</v>
      </c>
      <c r="I85" s="24" t="s">
        <v>48</v>
      </c>
      <c r="J85" s="24" t="s">
        <v>49</v>
      </c>
      <c r="K85" s="24" t="s">
        <v>50</v>
      </c>
      <c r="L85" s="24" t="s">
        <v>51</v>
      </c>
      <c r="M85" s="68" t="s">
        <v>52</v>
      </c>
    </row>
    <row r="86" spans="2:13" ht="55.05" customHeight="1" x14ac:dyDescent="0.25">
      <c r="B86" s="21" t="str">
        <f>CONCATENATE("8.",Prüfkriterien_8[[#This Row],[Spalte2]])</f>
        <v>8.1</v>
      </c>
      <c r="C86" s="25">
        <f>ROW()-ROW(Prüfkriterien_8[[#Headers],[Spalte3]])</f>
        <v>1</v>
      </c>
      <c r="D86" s="25">
        <f>(Prüfkriterien_8[Spalte2]+80)/10</f>
        <v>8.1</v>
      </c>
      <c r="E86" s="105" t="s">
        <v>112</v>
      </c>
      <c r="F86" s="108" t="s">
        <v>186</v>
      </c>
      <c r="G86" s="112" t="s">
        <v>343</v>
      </c>
      <c r="H86" s="28"/>
      <c r="I86" s="125" t="s">
        <v>36</v>
      </c>
      <c r="J86" s="125" t="s">
        <v>36</v>
      </c>
      <c r="K86" s="28"/>
      <c r="L86" s="125" t="s">
        <v>36</v>
      </c>
      <c r="M86" s="67"/>
    </row>
    <row r="87" spans="2:13" ht="55.05" customHeight="1" x14ac:dyDescent="0.25">
      <c r="B87" s="128" t="str">
        <f>CONCATENATE("8.",Prüfkriterien_8[[#This Row],[Spalte2]])</f>
        <v>8.2</v>
      </c>
      <c r="C87" s="131">
        <f>ROW()-ROW(Prüfkriterien_8[[#Headers],[Spalte3]])</f>
        <v>2</v>
      </c>
      <c r="D87" s="131">
        <f>(Prüfkriterien_8[Spalte2]+80)/10</f>
        <v>8.1999999999999993</v>
      </c>
      <c r="E87" s="105" t="s">
        <v>112</v>
      </c>
      <c r="F87" s="108" t="s">
        <v>297</v>
      </c>
      <c r="G87" s="109" t="s">
        <v>187</v>
      </c>
      <c r="H87" s="28"/>
      <c r="I87" s="28"/>
      <c r="J87" s="28"/>
      <c r="K87" s="28"/>
      <c r="L87" s="28"/>
      <c r="M87" s="67"/>
    </row>
    <row r="88" spans="2:13" ht="55.05" customHeight="1" x14ac:dyDescent="0.25">
      <c r="B88" s="21" t="str">
        <f>CONCATENATE("8.",Prüfkriterien_8[[#This Row],[Spalte2]])</f>
        <v>8.3</v>
      </c>
      <c r="C88" s="25">
        <f>ROW()-ROW(Prüfkriterien_8[[#Headers],[Spalte3]])</f>
        <v>3</v>
      </c>
      <c r="D88" s="25">
        <f>(Prüfkriterien_8[Spalte2]+80)/10</f>
        <v>8.3000000000000007</v>
      </c>
      <c r="E88" s="105" t="s">
        <v>112</v>
      </c>
      <c r="F88" s="108" t="s">
        <v>188</v>
      </c>
      <c r="G88" s="109" t="s">
        <v>189</v>
      </c>
      <c r="H88" s="28"/>
      <c r="I88" s="28"/>
      <c r="J88" s="28"/>
      <c r="K88" s="28"/>
      <c r="L88" s="28"/>
      <c r="M88" s="67"/>
    </row>
    <row r="89" spans="2:13" ht="55.05" customHeight="1" x14ac:dyDescent="0.25">
      <c r="B89" s="21" t="str">
        <f>CONCATENATE("8.",Prüfkriterien_8[[#This Row],[Spalte2]])</f>
        <v>8.4</v>
      </c>
      <c r="C89" s="25">
        <f>ROW()-ROW(Prüfkriterien_8[[#Headers],[Spalte3]])</f>
        <v>4</v>
      </c>
      <c r="D89" s="25">
        <f>(Prüfkriterien_8[Spalte2]+80)/10</f>
        <v>8.4</v>
      </c>
      <c r="E89" s="105" t="s">
        <v>112</v>
      </c>
      <c r="F89" s="108" t="s">
        <v>322</v>
      </c>
      <c r="G89" s="109" t="s">
        <v>298</v>
      </c>
      <c r="H89" s="28"/>
      <c r="I89" s="28"/>
      <c r="J89" s="28"/>
      <c r="K89" s="28"/>
      <c r="L89" s="28"/>
      <c r="M89" s="67"/>
    </row>
    <row r="90" spans="2:13" ht="92.4" x14ac:dyDescent="0.25">
      <c r="B90" s="130" t="str">
        <f>CONCATENATE("8.",Prüfkriterien_8[[#This Row],[Spalte2]])</f>
        <v>8.5</v>
      </c>
      <c r="C90" s="123">
        <f>ROW()-ROW(Prüfkriterien_8[[#Headers],[Spalte3]])</f>
        <v>5</v>
      </c>
      <c r="D90" s="123">
        <f>(Prüfkriterien_8[Spalte2]+80)/10</f>
        <v>8.5</v>
      </c>
      <c r="E90" s="116" t="s">
        <v>112</v>
      </c>
      <c r="F90" s="117" t="s">
        <v>299</v>
      </c>
      <c r="G90" s="118" t="s">
        <v>314</v>
      </c>
      <c r="H90" s="74"/>
      <c r="I90" s="74"/>
      <c r="J90" s="74"/>
      <c r="K90" s="74"/>
      <c r="L90" s="74"/>
      <c r="M90" s="76"/>
    </row>
    <row r="91" spans="2:13" ht="105.6" x14ac:dyDescent="0.25">
      <c r="B91" s="127" t="str">
        <f>CONCATENATE("8.",Prüfkriterien_8[[#This Row],[Spalte2]])</f>
        <v>8.6</v>
      </c>
      <c r="C91" s="25">
        <f>ROW()-ROW(Prüfkriterien_8[[#Headers],[Spalte3]])</f>
        <v>6</v>
      </c>
      <c r="D91" s="25">
        <f>(Prüfkriterien_8[Spalte2]+80)/10</f>
        <v>8.6</v>
      </c>
      <c r="E91" s="105" t="s">
        <v>112</v>
      </c>
      <c r="F91" s="108" t="s">
        <v>190</v>
      </c>
      <c r="G91" s="109" t="s">
        <v>315</v>
      </c>
      <c r="H91" s="28"/>
      <c r="I91" s="28"/>
      <c r="J91" s="28"/>
      <c r="K91" s="28"/>
      <c r="L91" s="28"/>
      <c r="M91" s="67"/>
    </row>
    <row r="92" spans="2:13" ht="55.05" customHeight="1" x14ac:dyDescent="0.25">
      <c r="B92" s="127" t="str">
        <f>CONCATENATE("8.",Prüfkriterien_8[[#This Row],[Spalte2]])</f>
        <v>8.7</v>
      </c>
      <c r="C92" s="25">
        <f>ROW()-ROW(Prüfkriterien_8[[#Headers],[Spalte3]])</f>
        <v>7</v>
      </c>
      <c r="D92" s="25">
        <f>(Prüfkriterien_8[Spalte2]+80)/10</f>
        <v>8.6999999999999993</v>
      </c>
      <c r="E92" s="105" t="s">
        <v>195</v>
      </c>
      <c r="F92" s="108" t="s">
        <v>191</v>
      </c>
      <c r="G92" s="109" t="s">
        <v>192</v>
      </c>
      <c r="H92" s="28"/>
      <c r="I92" s="28"/>
      <c r="J92" s="28"/>
      <c r="K92" s="28"/>
      <c r="L92" s="28"/>
      <c r="M92" s="68"/>
    </row>
    <row r="93" spans="2:13" ht="55.05" customHeight="1" x14ac:dyDescent="0.25">
      <c r="B93" s="127" t="str">
        <f>CONCATENATE("8.",Prüfkriterien_8[[#This Row],[Spalte2]])</f>
        <v>8.8</v>
      </c>
      <c r="C93" s="25">
        <f>ROW()-ROW(Prüfkriterien_8[[#Headers],[Spalte3]])</f>
        <v>8</v>
      </c>
      <c r="D93" s="25">
        <f>(Prüfkriterien_8[Spalte2]+80)/10</f>
        <v>8.8000000000000007</v>
      </c>
      <c r="E93" s="105" t="s">
        <v>195</v>
      </c>
      <c r="F93" s="108" t="s">
        <v>193</v>
      </c>
      <c r="G93" s="109" t="s">
        <v>194</v>
      </c>
      <c r="H93" s="28"/>
      <c r="I93" s="28"/>
      <c r="J93" s="28"/>
      <c r="K93" s="28"/>
      <c r="L93" s="28"/>
      <c r="M93" s="68"/>
    </row>
    <row r="94" spans="2:13" ht="55.05" customHeight="1" x14ac:dyDescent="0.25">
      <c r="B94" s="127" t="str">
        <f>CONCATENATE("8.",Prüfkriterien_8[[#This Row],[Spalte2]])</f>
        <v>8.9</v>
      </c>
      <c r="C94" s="25">
        <f>ROW()-ROW(Prüfkriterien_8[[#Headers],[Spalte3]])</f>
        <v>9</v>
      </c>
      <c r="D94" s="25">
        <f>(Prüfkriterien_8[Spalte2]+80)/10</f>
        <v>8.9</v>
      </c>
      <c r="E94" s="105" t="s">
        <v>195</v>
      </c>
      <c r="F94" s="108" t="s">
        <v>197</v>
      </c>
      <c r="G94" s="109" t="s">
        <v>196</v>
      </c>
      <c r="H94" s="28"/>
      <c r="I94" s="28"/>
      <c r="J94" s="28"/>
      <c r="K94" s="28"/>
      <c r="L94" s="28"/>
      <c r="M94" s="68"/>
    </row>
    <row r="95" spans="2:13" ht="66" x14ac:dyDescent="0.25">
      <c r="B95" s="127" t="str">
        <f>CONCATENATE("8.",Prüfkriterien_8[[#This Row],[Spalte2]])</f>
        <v>8.10</v>
      </c>
      <c r="C95" s="25">
        <f>ROW()-ROW(Prüfkriterien_8[[#Headers],[Spalte3]])</f>
        <v>10</v>
      </c>
      <c r="D95" s="25">
        <f>(Prüfkriterien_8[Spalte2]+80)/10</f>
        <v>9</v>
      </c>
      <c r="E95" s="105" t="s">
        <v>195</v>
      </c>
      <c r="F95" s="108" t="s">
        <v>300</v>
      </c>
      <c r="G95" s="109" t="s">
        <v>198</v>
      </c>
      <c r="H95" s="28"/>
      <c r="I95" s="28"/>
      <c r="J95" s="28"/>
      <c r="K95" s="28"/>
      <c r="L95" s="28"/>
      <c r="M95" s="67"/>
    </row>
    <row r="96" spans="2:13" ht="55.05" customHeight="1" x14ac:dyDescent="0.25">
      <c r="B96" s="21" t="str">
        <f>CONCATENATE("8.",Prüfkriterien_8[[#This Row],[Spalte2]])</f>
        <v>8.11</v>
      </c>
      <c r="C96" s="25">
        <f>ROW()-ROW(Prüfkriterien_8[[#Headers],[Spalte3]])</f>
        <v>11</v>
      </c>
      <c r="D96" s="25">
        <f>(Prüfkriterien_8[Spalte2]+80)/10</f>
        <v>9.1</v>
      </c>
      <c r="E96" s="105" t="s">
        <v>195</v>
      </c>
      <c r="F96" s="108" t="s">
        <v>199</v>
      </c>
      <c r="G96" s="109" t="s">
        <v>200</v>
      </c>
      <c r="H96" s="28"/>
      <c r="I96" s="28"/>
      <c r="J96" s="28"/>
      <c r="K96" s="28"/>
      <c r="L96" s="28"/>
      <c r="M96" s="68"/>
    </row>
    <row r="97" spans="2:13" ht="55.05" customHeight="1" x14ac:dyDescent="0.25">
      <c r="B97" s="21" t="str">
        <f>CONCATENATE("8.",Prüfkriterien_8[[#This Row],[Spalte2]])</f>
        <v>8.12</v>
      </c>
      <c r="C97" s="25">
        <f>ROW()-ROW(Prüfkriterien_8[[#Headers],[Spalte3]])</f>
        <v>12</v>
      </c>
      <c r="D97" s="25">
        <f>(Prüfkriterien_8[Spalte2]+80)/10</f>
        <v>9.1999999999999993</v>
      </c>
      <c r="E97" s="105" t="s">
        <v>195</v>
      </c>
      <c r="F97" s="108" t="s">
        <v>201</v>
      </c>
      <c r="G97" s="109" t="s">
        <v>202</v>
      </c>
      <c r="H97" s="28"/>
      <c r="I97" s="28"/>
      <c r="J97" s="28"/>
      <c r="K97" s="28"/>
      <c r="L97" s="28"/>
      <c r="M97" s="68"/>
    </row>
    <row r="98" spans="2:13" ht="55.05" customHeight="1" x14ac:dyDescent="0.25">
      <c r="B98" s="21" t="str">
        <f>CONCATENATE("8.",Prüfkriterien_8[[#This Row],[Spalte2]])</f>
        <v>8.13</v>
      </c>
      <c r="C98" s="25">
        <f>ROW()-ROW(Prüfkriterien_8[[#Headers],[Spalte3]])</f>
        <v>13</v>
      </c>
      <c r="D98" s="25">
        <f>(Prüfkriterien_8[Spalte2]+80)/10</f>
        <v>9.3000000000000007</v>
      </c>
      <c r="E98" s="105" t="s">
        <v>195</v>
      </c>
      <c r="F98" s="108" t="s">
        <v>203</v>
      </c>
      <c r="G98" s="109" t="s">
        <v>202</v>
      </c>
      <c r="H98" s="28"/>
      <c r="I98" s="28"/>
      <c r="J98" s="28"/>
      <c r="K98" s="28"/>
      <c r="L98" s="28"/>
      <c r="M98" s="68"/>
    </row>
    <row r="99" spans="2:13" ht="145.19999999999999" x14ac:dyDescent="0.25">
      <c r="B99" s="130" t="str">
        <f>CONCATENATE("8.",Prüfkriterien_8[[#This Row],[Spalte2]])</f>
        <v>8.14</v>
      </c>
      <c r="C99" s="123">
        <f>ROW()-ROW(Prüfkriterien_8[[#Headers],[Spalte3]])</f>
        <v>14</v>
      </c>
      <c r="D99" s="123">
        <f>(Prüfkriterien_8[Spalte2]+80)/10</f>
        <v>9.4</v>
      </c>
      <c r="E99" s="116" t="s">
        <v>112</v>
      </c>
      <c r="F99" s="117" t="s">
        <v>204</v>
      </c>
      <c r="G99" s="118" t="s">
        <v>301</v>
      </c>
      <c r="H99" s="74"/>
      <c r="I99" s="74"/>
      <c r="J99" s="74"/>
      <c r="K99" s="74"/>
      <c r="L99" s="74"/>
      <c r="M99" s="76"/>
    </row>
    <row r="100" spans="2:13" ht="55.05" customHeight="1" x14ac:dyDescent="0.25">
      <c r="B100" s="127" t="str">
        <f>CONCATENATE("8.",Prüfkriterien_8[[#This Row],[Spalte2]])</f>
        <v>8.15</v>
      </c>
      <c r="C100" s="25">
        <f>ROW()-ROW(Prüfkriterien_8[[#Headers],[Spalte3]])</f>
        <v>15</v>
      </c>
      <c r="D100" s="25">
        <f>(Prüfkriterien_8[Spalte2]+80)/10</f>
        <v>9.5</v>
      </c>
      <c r="E100" s="105" t="s">
        <v>195</v>
      </c>
      <c r="F100" s="122" t="s">
        <v>205</v>
      </c>
      <c r="G100" s="107" t="s">
        <v>311</v>
      </c>
      <c r="H100" s="28"/>
      <c r="I100" s="28"/>
      <c r="J100" s="28"/>
      <c r="K100" s="28"/>
      <c r="L100" s="28"/>
      <c r="M100" s="67"/>
    </row>
    <row r="101" spans="2:13" ht="55.05" customHeight="1" x14ac:dyDescent="0.25">
      <c r="B101" s="127" t="str">
        <f>CONCATENATE("8.",Prüfkriterien_8[[#This Row],[Spalte2]])</f>
        <v>8.16</v>
      </c>
      <c r="C101" s="25">
        <f>ROW()-ROW(Prüfkriterien_8[[#Headers],[Spalte3]])</f>
        <v>16</v>
      </c>
      <c r="D101" s="25">
        <f>(Prüfkriterien_8[Spalte2]+80)/10</f>
        <v>9.6</v>
      </c>
      <c r="E101" s="105" t="s">
        <v>195</v>
      </c>
      <c r="F101" s="108" t="s">
        <v>206</v>
      </c>
      <c r="G101" s="109" t="s">
        <v>362</v>
      </c>
      <c r="H101" s="28"/>
      <c r="I101" s="28"/>
      <c r="J101" s="28"/>
      <c r="K101" s="28"/>
      <c r="L101" s="28"/>
      <c r="M101" s="67"/>
    </row>
    <row r="102" spans="2:13" ht="55.05" customHeight="1" x14ac:dyDescent="0.25">
      <c r="B102" s="127" t="str">
        <f>CONCATENATE("8.",Prüfkriterien_8[[#This Row],[Spalte2]])</f>
        <v>8.17</v>
      </c>
      <c r="C102" s="25">
        <f>ROW()-ROW(Prüfkriterien_8[[#Headers],[Spalte3]])</f>
        <v>17</v>
      </c>
      <c r="D102" s="25">
        <f>(Prüfkriterien_8[Spalte2]+80)/10</f>
        <v>9.6999999999999993</v>
      </c>
      <c r="E102" s="105" t="s">
        <v>195</v>
      </c>
      <c r="F102" s="108" t="s">
        <v>207</v>
      </c>
      <c r="G102" s="109" t="s">
        <v>336</v>
      </c>
      <c r="H102" s="28"/>
      <c r="I102" s="28"/>
      <c r="J102" s="28"/>
      <c r="K102" s="28"/>
      <c r="L102" s="28"/>
      <c r="M102" s="67"/>
    </row>
    <row r="103" spans="2:13" ht="92.4" x14ac:dyDescent="0.25">
      <c r="B103" s="127" t="str">
        <f>CONCATENATE("8.",Prüfkriterien_8[[#This Row],[Spalte2]])</f>
        <v>8.18</v>
      </c>
      <c r="C103" s="25">
        <f>ROW()-ROW(Prüfkriterien_8[[#Headers],[Spalte3]])</f>
        <v>18</v>
      </c>
      <c r="D103" s="25">
        <f>(Prüfkriterien_8[Spalte2]+80)/10</f>
        <v>9.8000000000000007</v>
      </c>
      <c r="E103" s="105" t="s">
        <v>195</v>
      </c>
      <c r="F103" s="108" t="s">
        <v>208</v>
      </c>
      <c r="G103" s="109" t="s">
        <v>302</v>
      </c>
      <c r="H103" s="28"/>
      <c r="I103" s="28"/>
      <c r="J103" s="28"/>
      <c r="K103" s="28"/>
      <c r="L103" s="28"/>
      <c r="M103" s="67"/>
    </row>
    <row r="104" spans="2:13" ht="66" x14ac:dyDescent="0.25">
      <c r="B104" s="127" t="str">
        <f>CONCATENATE("8.",Prüfkriterien_8[[#This Row],[Spalte2]])</f>
        <v>8.19</v>
      </c>
      <c r="C104" s="25">
        <f>ROW()-ROW(Prüfkriterien_8[[#Headers],[Spalte3]])</f>
        <v>19</v>
      </c>
      <c r="D104" s="25">
        <f>(Prüfkriterien_8[Spalte2]+80)/10</f>
        <v>9.9</v>
      </c>
      <c r="E104" s="105" t="s">
        <v>195</v>
      </c>
      <c r="F104" s="108" t="s">
        <v>209</v>
      </c>
      <c r="G104" s="109" t="s">
        <v>312</v>
      </c>
      <c r="H104" s="28"/>
      <c r="I104" s="28"/>
      <c r="J104" s="28"/>
      <c r="K104" s="28"/>
      <c r="L104" s="28"/>
      <c r="M104" s="68"/>
    </row>
    <row r="105" spans="2:13" ht="55.05" customHeight="1" x14ac:dyDescent="0.25">
      <c r="B105" s="127" t="str">
        <f>CONCATENATE("8.",Prüfkriterien_8[[#This Row],[Spalte2]])</f>
        <v>8.20</v>
      </c>
      <c r="C105" s="25">
        <f>ROW()-ROW(Prüfkriterien_8[[#Headers],[Spalte3]])</f>
        <v>20</v>
      </c>
      <c r="D105" s="25">
        <f>(Prüfkriterien_8[Spalte2]+80)/10</f>
        <v>10</v>
      </c>
      <c r="E105" s="105" t="s">
        <v>195</v>
      </c>
      <c r="F105" s="108" t="s">
        <v>210</v>
      </c>
      <c r="G105" s="109" t="s">
        <v>303</v>
      </c>
      <c r="H105" s="28"/>
      <c r="I105" s="28"/>
      <c r="J105" s="28"/>
      <c r="K105" s="28"/>
      <c r="L105" s="28"/>
      <c r="M105" s="67"/>
    </row>
    <row r="106" spans="2:13" ht="55.05" customHeight="1" x14ac:dyDescent="0.25">
      <c r="B106" s="127" t="str">
        <f>CONCATENATE("8.",Prüfkriterien_8[[#This Row],[Spalte2]])</f>
        <v>8.21</v>
      </c>
      <c r="C106" s="25">
        <f>ROW()-ROW(Prüfkriterien_8[[#Headers],[Spalte3]])</f>
        <v>21</v>
      </c>
      <c r="D106" s="25">
        <f>(Prüfkriterien_8[Spalte2]+80)/10</f>
        <v>10.1</v>
      </c>
      <c r="E106" s="105" t="s">
        <v>195</v>
      </c>
      <c r="F106" s="108" t="s">
        <v>211</v>
      </c>
      <c r="G106" s="109" t="s">
        <v>212</v>
      </c>
      <c r="H106" s="28"/>
      <c r="I106" s="28"/>
      <c r="J106" s="28"/>
      <c r="K106" s="28"/>
      <c r="L106" s="28"/>
      <c r="M106" s="68"/>
    </row>
    <row r="107" spans="2:13" x14ac:dyDescent="0.25">
      <c r="B107" s="191" t="s">
        <v>213</v>
      </c>
      <c r="C107" s="192"/>
      <c r="D107" s="192"/>
      <c r="E107" s="192"/>
      <c r="F107" s="192"/>
      <c r="G107" s="192"/>
      <c r="H107" s="192"/>
      <c r="I107" s="192"/>
      <c r="J107" s="192"/>
      <c r="K107" s="192"/>
      <c r="L107" s="192"/>
      <c r="M107" s="193"/>
    </row>
    <row r="108" spans="2:13" hidden="1" x14ac:dyDescent="0.25">
      <c r="B108" s="34" t="s">
        <v>39</v>
      </c>
      <c r="C108" s="35" t="s">
        <v>40</v>
      </c>
      <c r="D108" s="35" t="s">
        <v>41</v>
      </c>
      <c r="E108" s="22" t="s">
        <v>42</v>
      </c>
      <c r="F108" s="23" t="s">
        <v>43</v>
      </c>
      <c r="G108" s="23" t="s">
        <v>46</v>
      </c>
      <c r="H108" s="24" t="s">
        <v>47</v>
      </c>
      <c r="I108" s="24" t="s">
        <v>48</v>
      </c>
      <c r="J108" s="24" t="s">
        <v>49</v>
      </c>
      <c r="K108" s="24" t="s">
        <v>50</v>
      </c>
      <c r="L108" s="24" t="s">
        <v>51</v>
      </c>
      <c r="M108" s="68" t="s">
        <v>52</v>
      </c>
    </row>
    <row r="109" spans="2:13" ht="55.05" customHeight="1" x14ac:dyDescent="0.25">
      <c r="B109" s="21" t="str">
        <f>CONCATENATE("9.",Prüfkriterien_9[[#This Row],[Spalte2]])</f>
        <v>9.1</v>
      </c>
      <c r="C109" s="25">
        <f>ROW()-ROW(Prüfkriterien_9[[#Headers],[Spalte3]])</f>
        <v>1</v>
      </c>
      <c r="D109" s="25">
        <f>(Prüfkriterien_9[Spalte2]+90)/10</f>
        <v>9.1</v>
      </c>
      <c r="E109" s="105" t="s">
        <v>113</v>
      </c>
      <c r="F109" s="108" t="s">
        <v>278</v>
      </c>
      <c r="G109" s="112" t="s">
        <v>28</v>
      </c>
      <c r="H109" s="24"/>
      <c r="I109" s="26" t="s">
        <v>36</v>
      </c>
      <c r="J109" s="26" t="s">
        <v>36</v>
      </c>
      <c r="K109" s="24"/>
      <c r="L109" s="26" t="s">
        <v>36</v>
      </c>
      <c r="M109" s="67"/>
    </row>
    <row r="110" spans="2:13" ht="66" x14ac:dyDescent="0.25">
      <c r="B110" s="21" t="str">
        <f>CONCATENATE("9.",Prüfkriterien_9[[#This Row],[Spalte2]])</f>
        <v>9.2</v>
      </c>
      <c r="C110" s="25">
        <f>ROW()-ROW(Prüfkriterien_9[[#Headers],[Spalte3]])</f>
        <v>2</v>
      </c>
      <c r="D110" s="25">
        <f>(Prüfkriterien_9[Spalte2]+90)/10</f>
        <v>9.1999999999999993</v>
      </c>
      <c r="E110" s="105" t="s">
        <v>113</v>
      </c>
      <c r="F110" s="108" t="s">
        <v>214</v>
      </c>
      <c r="G110" s="109" t="s">
        <v>215</v>
      </c>
      <c r="H110" s="28"/>
      <c r="I110" s="28"/>
      <c r="J110" s="28"/>
      <c r="K110" s="28"/>
      <c r="L110" s="28"/>
      <c r="M110" s="68"/>
    </row>
    <row r="111" spans="2:13" ht="55.05" customHeight="1" x14ac:dyDescent="0.25">
      <c r="B111" s="132" t="str">
        <f>CONCATENATE("9.",Prüfkriterien_9[[#This Row],[Spalte2]])</f>
        <v>9.3</v>
      </c>
      <c r="C111" s="133">
        <f>ROW()-ROW(Prüfkriterien_9[[#Headers],[Spalte3]])</f>
        <v>3</v>
      </c>
      <c r="D111" s="133">
        <f>(Prüfkriterien_9[Spalte2]+90)/10</f>
        <v>9.3000000000000007</v>
      </c>
      <c r="E111" s="116" t="s">
        <v>113</v>
      </c>
      <c r="F111" s="117" t="s">
        <v>216</v>
      </c>
      <c r="G111" s="118" t="s">
        <v>217</v>
      </c>
      <c r="H111" s="74"/>
      <c r="I111" s="137" t="s">
        <v>36</v>
      </c>
      <c r="J111" s="137" t="s">
        <v>36</v>
      </c>
      <c r="K111" s="74"/>
      <c r="L111" s="137" t="s">
        <v>36</v>
      </c>
      <c r="M111" s="75"/>
    </row>
    <row r="112" spans="2:13" ht="92.4" x14ac:dyDescent="0.25">
      <c r="B112" s="128" t="str">
        <f>CONCATENATE("9.",Prüfkriterien_9[[#This Row],[Spalte2]])</f>
        <v>9.4</v>
      </c>
      <c r="C112" s="131">
        <f>ROW()-ROW(Prüfkriterien_9[[#Headers],[Spalte3]])</f>
        <v>4</v>
      </c>
      <c r="D112" s="131">
        <f>(Prüfkriterien_9[Spalte2]+90)/10</f>
        <v>9.4</v>
      </c>
      <c r="E112" s="105" t="s">
        <v>113</v>
      </c>
      <c r="F112" s="108" t="s">
        <v>218</v>
      </c>
      <c r="G112" s="109" t="s">
        <v>304</v>
      </c>
      <c r="H112" s="28"/>
      <c r="I112" s="125" t="s">
        <v>36</v>
      </c>
      <c r="J112" s="125" t="s">
        <v>36</v>
      </c>
      <c r="K112" s="28"/>
      <c r="L112" s="125" t="s">
        <v>36</v>
      </c>
      <c r="M112" s="67"/>
    </row>
    <row r="113" spans="2:13" ht="92.4" x14ac:dyDescent="0.25">
      <c r="B113" s="128" t="str">
        <f>CONCATENATE("9.",Prüfkriterien_9[[#This Row],[Spalte2]])</f>
        <v>9.5</v>
      </c>
      <c r="C113" s="131">
        <f>ROW()-ROW(Prüfkriterien_9[[#Headers],[Spalte3]])</f>
        <v>5</v>
      </c>
      <c r="D113" s="131">
        <f>(Prüfkriterien_9[Spalte2]+90)/10</f>
        <v>9.5</v>
      </c>
      <c r="E113" s="105" t="s">
        <v>113</v>
      </c>
      <c r="F113" s="108" t="s">
        <v>219</v>
      </c>
      <c r="G113" s="109" t="s">
        <v>305</v>
      </c>
      <c r="H113" s="28"/>
      <c r="I113" s="125" t="s">
        <v>36</v>
      </c>
      <c r="J113" s="125" t="s">
        <v>36</v>
      </c>
      <c r="K113" s="28"/>
      <c r="L113" s="125" t="s">
        <v>36</v>
      </c>
      <c r="M113" s="67"/>
    </row>
    <row r="114" spans="2:13" ht="105.6" x14ac:dyDescent="0.25">
      <c r="B114" s="128" t="str">
        <f>CONCATENATE("9.",Prüfkriterien_9[[#This Row],[Spalte2]])</f>
        <v>9.6</v>
      </c>
      <c r="C114" s="131">
        <f>ROW()-ROW(Prüfkriterien_9[[#Headers],[Spalte3]])</f>
        <v>6</v>
      </c>
      <c r="D114" s="131">
        <f>(Prüfkriterien_9[Spalte2]+90)/10</f>
        <v>9.6</v>
      </c>
      <c r="E114" s="105" t="s">
        <v>113</v>
      </c>
      <c r="F114" s="108" t="s">
        <v>365</v>
      </c>
      <c r="G114" s="109" t="s">
        <v>220</v>
      </c>
      <c r="H114" s="28"/>
      <c r="I114" s="28"/>
      <c r="J114" s="28"/>
      <c r="K114" s="28"/>
      <c r="L114" s="28"/>
      <c r="M114" s="67"/>
    </row>
    <row r="115" spans="2:13" ht="55.05" customHeight="1" x14ac:dyDescent="0.25">
      <c r="B115" s="128" t="str">
        <f>CONCATENATE("9.",Prüfkriterien_9[[#This Row],[Spalte2]])</f>
        <v>9.7</v>
      </c>
      <c r="C115" s="131">
        <f>ROW()-ROW(Prüfkriterien_9[[#Headers],[Spalte3]])</f>
        <v>7</v>
      </c>
      <c r="D115" s="131">
        <f>(Prüfkriterien_9[Spalte2]+90)/10</f>
        <v>9.6999999999999993</v>
      </c>
      <c r="E115" s="105" t="s">
        <v>113</v>
      </c>
      <c r="F115" s="108" t="s">
        <v>323</v>
      </c>
      <c r="G115" s="109" t="s">
        <v>221</v>
      </c>
      <c r="H115" s="28"/>
      <c r="I115" s="125" t="s">
        <v>36</v>
      </c>
      <c r="J115" s="125" t="s">
        <v>36</v>
      </c>
      <c r="K115" s="28"/>
      <c r="L115" s="125" t="s">
        <v>36</v>
      </c>
      <c r="M115" s="67"/>
    </row>
    <row r="116" spans="2:13" ht="55.05" customHeight="1" x14ac:dyDescent="0.25">
      <c r="B116" s="128" t="str">
        <f>CONCATENATE("9.",Prüfkriterien_9[[#This Row],[Spalte2]])</f>
        <v>9.8</v>
      </c>
      <c r="C116" s="131">
        <f>ROW()-ROW(Prüfkriterien_9[[#Headers],[Spalte3]])</f>
        <v>8</v>
      </c>
      <c r="D116" s="131">
        <f>(Prüfkriterien_9[Spalte2]+90)/10</f>
        <v>9.8000000000000007</v>
      </c>
      <c r="E116" s="105" t="s">
        <v>113</v>
      </c>
      <c r="F116" s="108" t="s">
        <v>366</v>
      </c>
      <c r="G116" s="109" t="s">
        <v>222</v>
      </c>
      <c r="H116" s="28"/>
      <c r="I116" s="125" t="s">
        <v>36</v>
      </c>
      <c r="J116" s="125" t="s">
        <v>36</v>
      </c>
      <c r="K116" s="28"/>
      <c r="L116" s="125" t="s">
        <v>36</v>
      </c>
      <c r="M116" s="68"/>
    </row>
    <row r="117" spans="2:13" ht="55.05" customHeight="1" x14ac:dyDescent="0.25">
      <c r="B117" s="128" t="str">
        <f>CONCATENATE("9.",Prüfkriterien_9[[#This Row],[Spalte2]])</f>
        <v>9.9</v>
      </c>
      <c r="C117" s="131">
        <f>ROW()-ROW(Prüfkriterien_9[[#Headers],[Spalte3]])</f>
        <v>9</v>
      </c>
      <c r="D117" s="131">
        <f>(Prüfkriterien_9[Spalte2]+90)/10</f>
        <v>9.9</v>
      </c>
      <c r="E117" s="105" t="s">
        <v>113</v>
      </c>
      <c r="F117" s="108" t="s">
        <v>223</v>
      </c>
      <c r="G117" s="109" t="s">
        <v>224</v>
      </c>
      <c r="H117" s="28"/>
      <c r="I117" s="125" t="s">
        <v>36</v>
      </c>
      <c r="J117" s="125" t="s">
        <v>36</v>
      </c>
      <c r="K117" s="28"/>
      <c r="L117" s="125" t="s">
        <v>36</v>
      </c>
      <c r="M117" s="68"/>
    </row>
    <row r="118" spans="2:13" ht="55.05" customHeight="1" x14ac:dyDescent="0.25">
      <c r="B118" s="132" t="str">
        <f>CONCATENATE("9.",Prüfkriterien_9[[#This Row],[Spalte2]])</f>
        <v>9.10</v>
      </c>
      <c r="C118" s="133">
        <f>ROW()-ROW(Prüfkriterien_9[[#Headers],[Spalte3]])</f>
        <v>10</v>
      </c>
      <c r="D118" s="133">
        <f>(Prüfkriterien_9[Spalte2]+90)/10</f>
        <v>10</v>
      </c>
      <c r="E118" s="116" t="s">
        <v>113</v>
      </c>
      <c r="F118" s="117" t="s">
        <v>225</v>
      </c>
      <c r="G118" s="118" t="s">
        <v>226</v>
      </c>
      <c r="H118" s="74"/>
      <c r="I118" s="137" t="s">
        <v>36</v>
      </c>
      <c r="J118" s="137" t="s">
        <v>36</v>
      </c>
      <c r="K118" s="74"/>
      <c r="L118" s="137" t="s">
        <v>36</v>
      </c>
      <c r="M118" s="75"/>
    </row>
    <row r="119" spans="2:13" ht="205.05" customHeight="1" x14ac:dyDescent="0.25">
      <c r="B119" s="129" t="str">
        <f>CONCATENATE("9.",Prüfkriterien_9[[#This Row],[Spalte2]])</f>
        <v>9.11</v>
      </c>
      <c r="C119" s="131">
        <f>ROW()-ROW(Prüfkriterien_9[[#Headers],[Spalte3]])</f>
        <v>11</v>
      </c>
      <c r="D119" s="131">
        <f>(Prüfkriterien_9[Spalte2]+90)/10</f>
        <v>10.1</v>
      </c>
      <c r="E119" s="105" t="s">
        <v>228</v>
      </c>
      <c r="F119" s="108" t="s">
        <v>227</v>
      </c>
      <c r="G119" s="61" t="s">
        <v>367</v>
      </c>
      <c r="H119" s="28"/>
      <c r="I119" s="28"/>
      <c r="J119" s="28"/>
      <c r="K119" s="28"/>
      <c r="L119" s="28"/>
      <c r="M119" s="67"/>
    </row>
    <row r="120" spans="2:13" ht="145.19999999999999" x14ac:dyDescent="0.25">
      <c r="B120" s="129" t="str">
        <f>CONCATENATE("9.",Prüfkriterien_9[[#This Row],[Spalte2]])</f>
        <v>9.12</v>
      </c>
      <c r="C120" s="131">
        <f>ROW()-ROW(Prüfkriterien_9[[#Headers],[Spalte3]])</f>
        <v>12</v>
      </c>
      <c r="D120" s="131">
        <f>(Prüfkriterien_9[Spalte2]+90)/10</f>
        <v>10.199999999999999</v>
      </c>
      <c r="E120" s="105" t="s">
        <v>228</v>
      </c>
      <c r="F120" s="108" t="s">
        <v>306</v>
      </c>
      <c r="G120" s="61" t="s">
        <v>368</v>
      </c>
      <c r="H120" s="28"/>
      <c r="I120" s="125" t="s">
        <v>36</v>
      </c>
      <c r="J120" s="125" t="s">
        <v>36</v>
      </c>
      <c r="K120" s="28"/>
      <c r="L120" s="125" t="s">
        <v>36</v>
      </c>
      <c r="M120" s="67"/>
    </row>
    <row r="121" spans="2:13" ht="110.4" x14ac:dyDescent="0.25">
      <c r="B121" s="129" t="str">
        <f>CONCATENATE("9.",Prüfkriterien_9[[#This Row],[Spalte2]])</f>
        <v>9.13</v>
      </c>
      <c r="C121" s="131">
        <f>ROW()-ROW(Prüfkriterien_9[[#Headers],[Spalte3]])</f>
        <v>13</v>
      </c>
      <c r="D121" s="131">
        <f>(Prüfkriterien_9[Spalte2]+90)/10</f>
        <v>10.3</v>
      </c>
      <c r="E121" s="105" t="s">
        <v>228</v>
      </c>
      <c r="F121" s="108" t="s">
        <v>229</v>
      </c>
      <c r="G121" s="109" t="s">
        <v>319</v>
      </c>
      <c r="H121" s="28"/>
      <c r="I121" s="125" t="s">
        <v>36</v>
      </c>
      <c r="J121" s="125" t="s">
        <v>36</v>
      </c>
      <c r="K121" s="28"/>
      <c r="L121" s="125" t="s">
        <v>36</v>
      </c>
      <c r="M121" s="67"/>
    </row>
    <row r="122" spans="2:13" ht="55.05" customHeight="1" x14ac:dyDescent="0.25">
      <c r="B122" s="129" t="str">
        <f>CONCATENATE("9.",Prüfkriterien_9[[#This Row],[Spalte2]])</f>
        <v>9.14</v>
      </c>
      <c r="C122" s="131">
        <f>ROW()-ROW(Prüfkriterien_9[[#Headers],[Spalte3]])</f>
        <v>14</v>
      </c>
      <c r="D122" s="131">
        <f>(Prüfkriterien_9[Spalte2]+90)/10</f>
        <v>10.4</v>
      </c>
      <c r="E122" s="105" t="s">
        <v>228</v>
      </c>
      <c r="F122" s="108" t="s">
        <v>230</v>
      </c>
      <c r="G122" s="109"/>
      <c r="H122" s="28"/>
      <c r="I122" s="28"/>
      <c r="J122" s="28"/>
      <c r="K122" s="28"/>
      <c r="L122" s="28"/>
      <c r="M122" s="68"/>
    </row>
    <row r="123" spans="2:13" ht="55.05" customHeight="1" x14ac:dyDescent="0.25">
      <c r="B123" s="129" t="str">
        <f>CONCATENATE("9.",Prüfkriterien_9[[#This Row],[Spalte2]])</f>
        <v>9.15</v>
      </c>
      <c r="C123" s="138">
        <f>ROW()-ROW(Prüfkriterien_9[[#Headers],[Spalte3]])</f>
        <v>15</v>
      </c>
      <c r="D123" s="138">
        <f>(Prüfkriterien_9[Spalte2]+90)/10</f>
        <v>10.5</v>
      </c>
      <c r="E123" s="105" t="s">
        <v>232</v>
      </c>
      <c r="F123" s="108" t="s">
        <v>284</v>
      </c>
      <c r="G123" s="109" t="s">
        <v>231</v>
      </c>
      <c r="H123" s="28"/>
      <c r="I123" s="28"/>
      <c r="J123" s="28"/>
      <c r="K123" s="28"/>
      <c r="L123" s="28"/>
      <c r="M123" s="68"/>
    </row>
    <row r="124" spans="2:13" ht="79.2" x14ac:dyDescent="0.25">
      <c r="B124" s="139" t="str">
        <f>CONCATENATE("9.",Prüfkriterien_9[[#This Row],[Spalte2]])</f>
        <v>9.16</v>
      </c>
      <c r="C124" s="140">
        <f>ROW()-ROW(Prüfkriterien_9[[#Headers],[Spalte3]])</f>
        <v>16</v>
      </c>
      <c r="D124" s="140">
        <f>(Prüfkriterien_9[Spalte2]+90)/10</f>
        <v>10.6</v>
      </c>
      <c r="E124" s="116" t="s">
        <v>232</v>
      </c>
      <c r="F124" s="117" t="s">
        <v>237</v>
      </c>
      <c r="G124" s="118" t="s">
        <v>316</v>
      </c>
      <c r="H124" s="74"/>
      <c r="I124" s="137" t="s">
        <v>36</v>
      </c>
      <c r="J124" s="137" t="s">
        <v>36</v>
      </c>
      <c r="K124" s="74"/>
      <c r="L124" s="74"/>
      <c r="M124" s="75"/>
    </row>
    <row r="125" spans="2:13" ht="55.05" customHeight="1" x14ac:dyDescent="0.25">
      <c r="B125" s="129" t="str">
        <f>CONCATENATE("9.",Prüfkriterien_9[[#This Row],[Spalte2]])</f>
        <v>9.17</v>
      </c>
      <c r="C125" s="138">
        <f>ROW()-ROW(Prüfkriterien_9[[#Headers],[Spalte3]])</f>
        <v>17</v>
      </c>
      <c r="D125" s="138">
        <f>(Prüfkriterien_9[Spalte2]+90)/10</f>
        <v>10.7</v>
      </c>
      <c r="E125" s="105" t="s">
        <v>232</v>
      </c>
      <c r="F125" s="108" t="s">
        <v>236</v>
      </c>
      <c r="G125" s="109" t="s">
        <v>233</v>
      </c>
      <c r="H125" s="28"/>
      <c r="I125" s="125" t="s">
        <v>36</v>
      </c>
      <c r="J125" s="125" t="s">
        <v>36</v>
      </c>
      <c r="K125" s="28"/>
      <c r="L125" s="28"/>
      <c r="M125" s="68"/>
    </row>
    <row r="126" spans="2:13" ht="68.400000000000006" x14ac:dyDescent="0.25">
      <c r="B126" s="129" t="str">
        <f>CONCATENATE("9.",Prüfkriterien_9[[#This Row],[Spalte2]])</f>
        <v>9.18</v>
      </c>
      <c r="C126" s="138">
        <f>ROW()-ROW(Prüfkriterien_9[[#Headers],[Spalte3]])</f>
        <v>18</v>
      </c>
      <c r="D126" s="138">
        <f>(Prüfkriterien_9[Spalte2]+90)/10</f>
        <v>10.8</v>
      </c>
      <c r="E126" s="105" t="s">
        <v>232</v>
      </c>
      <c r="F126" s="108" t="s">
        <v>235</v>
      </c>
      <c r="G126" s="109" t="s">
        <v>234</v>
      </c>
      <c r="H126" s="28"/>
      <c r="I126" s="28"/>
      <c r="J126" s="28"/>
      <c r="K126" s="28"/>
      <c r="L126" s="28"/>
      <c r="M126" s="68"/>
    </row>
    <row r="127" spans="2:13" ht="55.05" customHeight="1" x14ac:dyDescent="0.25">
      <c r="B127" s="129" t="str">
        <f>CONCATENATE("9.",Prüfkriterien_9[[#This Row],[Spalte2]])</f>
        <v>9.19</v>
      </c>
      <c r="C127" s="138">
        <f>ROW()-ROW(Prüfkriterien_9[[#Headers],[Spalte3]])</f>
        <v>19</v>
      </c>
      <c r="D127" s="138">
        <f>(Prüfkriterien_9[Spalte2]+90)/10</f>
        <v>10.9</v>
      </c>
      <c r="E127" s="105" t="s">
        <v>232</v>
      </c>
      <c r="F127" s="108" t="s">
        <v>275</v>
      </c>
      <c r="G127" s="109" t="s">
        <v>238</v>
      </c>
      <c r="H127" s="28"/>
      <c r="I127" s="28"/>
      <c r="J127" s="28"/>
      <c r="K127" s="28"/>
      <c r="L127" s="28"/>
      <c r="M127" s="68"/>
    </row>
    <row r="128" spans="2:13" ht="55.05" customHeight="1" x14ac:dyDescent="0.25">
      <c r="B128" s="129" t="str">
        <f>CONCATENATE("9.",Prüfkriterien_9[[#This Row],[Spalte2]])</f>
        <v>9.20</v>
      </c>
      <c r="C128" s="138">
        <f>ROW()-ROW(Prüfkriterien_9[[#Headers],[Spalte3]])</f>
        <v>20</v>
      </c>
      <c r="D128" s="138">
        <f>(Prüfkriterien_9[Spalte2]+90)/10</f>
        <v>11</v>
      </c>
      <c r="E128" s="105" t="s">
        <v>244</v>
      </c>
      <c r="F128" s="108" t="s">
        <v>239</v>
      </c>
      <c r="G128" s="109" t="s">
        <v>240</v>
      </c>
      <c r="H128" s="28"/>
      <c r="I128" s="28"/>
      <c r="J128" s="28"/>
      <c r="K128" s="28"/>
      <c r="L128" s="28"/>
      <c r="M128" s="68"/>
    </row>
    <row r="129" spans="2:13" ht="55.05" customHeight="1" x14ac:dyDescent="0.25">
      <c r="B129" s="129" t="str">
        <f>CONCATENATE("9.",Prüfkriterien_9[[#This Row],[Spalte2]])</f>
        <v>9.21</v>
      </c>
      <c r="C129" s="138">
        <f>ROW()-ROW(Prüfkriterien_9[[#Headers],[Spalte3]])</f>
        <v>21</v>
      </c>
      <c r="D129" s="138">
        <f>(Prüfkriterien_9[Spalte2]+90)/10</f>
        <v>11.1</v>
      </c>
      <c r="E129" s="105" t="s">
        <v>244</v>
      </c>
      <c r="F129" s="108" t="s">
        <v>241</v>
      </c>
      <c r="G129" s="109"/>
      <c r="H129" s="28"/>
      <c r="I129" s="28"/>
      <c r="J129" s="28"/>
      <c r="K129" s="28"/>
      <c r="L129" s="28"/>
      <c r="M129" s="68"/>
    </row>
    <row r="130" spans="2:13" ht="66" x14ac:dyDescent="0.25">
      <c r="B130" s="129" t="str">
        <f>CONCATENATE("9.",Prüfkriterien_9[[#This Row],[Spalte2]])</f>
        <v>9.22</v>
      </c>
      <c r="C130" s="138">
        <f>ROW()-ROW(Prüfkriterien_9[[#Headers],[Spalte3]])</f>
        <v>22</v>
      </c>
      <c r="D130" s="138">
        <f>(Prüfkriterien_9[Spalte2]+90)/10</f>
        <v>11.2</v>
      </c>
      <c r="E130" s="105" t="s">
        <v>244</v>
      </c>
      <c r="F130" s="108" t="s">
        <v>242</v>
      </c>
      <c r="G130" s="109" t="s">
        <v>243</v>
      </c>
      <c r="H130" s="28"/>
      <c r="I130" s="28"/>
      <c r="J130" s="28"/>
      <c r="K130" s="28"/>
      <c r="L130" s="28"/>
      <c r="M130" s="68"/>
    </row>
    <row r="131" spans="2:13" ht="55.05" customHeight="1" x14ac:dyDescent="0.25">
      <c r="B131" s="129" t="str">
        <f>CONCATENATE("9.",Prüfkriterien_9[[#This Row],[Spalte2]])</f>
        <v>9.23</v>
      </c>
      <c r="C131" s="131">
        <f>ROW()-ROW(Prüfkriterien_9[[#Headers],[Spalte3]])</f>
        <v>23</v>
      </c>
      <c r="D131" s="131">
        <f>(Prüfkriterien_9[Spalte2]+90)/10</f>
        <v>11.3</v>
      </c>
      <c r="E131" s="105" t="s">
        <v>244</v>
      </c>
      <c r="F131" s="108" t="s">
        <v>245</v>
      </c>
      <c r="G131" s="109" t="s">
        <v>246</v>
      </c>
      <c r="H131" s="28"/>
      <c r="I131" s="125" t="s">
        <v>36</v>
      </c>
      <c r="J131" s="125" t="s">
        <v>36</v>
      </c>
      <c r="K131" s="28"/>
      <c r="L131" s="28"/>
      <c r="M131" s="68"/>
    </row>
    <row r="132" spans="2:13" ht="55.05" customHeight="1" x14ac:dyDescent="0.25">
      <c r="B132" s="139" t="str">
        <f>CONCATENATE("9.",Prüfkriterien_9[[#This Row],[Spalte2]])</f>
        <v>9.24</v>
      </c>
      <c r="C132" s="133">
        <f>ROW()-ROW(Prüfkriterien_9[[#Headers],[Spalte3]])</f>
        <v>24</v>
      </c>
      <c r="D132" s="133">
        <f>(Prüfkriterien_9[Spalte2]+90)/10</f>
        <v>11.4</v>
      </c>
      <c r="E132" s="116" t="s">
        <v>248</v>
      </c>
      <c r="F132" s="117" t="s">
        <v>247</v>
      </c>
      <c r="G132" s="118" t="s">
        <v>274</v>
      </c>
      <c r="H132" s="74"/>
      <c r="I132" s="74"/>
      <c r="J132" s="74"/>
      <c r="K132" s="74"/>
      <c r="L132" s="74"/>
      <c r="M132" s="75"/>
    </row>
    <row r="133" spans="2:13" x14ac:dyDescent="0.25">
      <c r="B133" s="194" t="s">
        <v>249</v>
      </c>
      <c r="C133" s="195"/>
      <c r="D133" s="195"/>
      <c r="E133" s="195"/>
      <c r="F133" s="195"/>
      <c r="G133" s="195"/>
      <c r="H133" s="195"/>
      <c r="I133" s="195"/>
      <c r="J133" s="195"/>
      <c r="K133" s="195"/>
      <c r="L133" s="195"/>
      <c r="M133" s="196"/>
    </row>
    <row r="134" spans="2:13" hidden="1" x14ac:dyDescent="0.25">
      <c r="B134" s="34" t="s">
        <v>39</v>
      </c>
      <c r="C134" s="35" t="s">
        <v>40</v>
      </c>
      <c r="D134" s="35" t="s">
        <v>41</v>
      </c>
      <c r="E134" s="22" t="s">
        <v>42</v>
      </c>
      <c r="F134" s="23" t="s">
        <v>43</v>
      </c>
      <c r="G134" s="23" t="s">
        <v>46</v>
      </c>
      <c r="H134" s="24" t="s">
        <v>47</v>
      </c>
      <c r="I134" s="24" t="s">
        <v>48</v>
      </c>
      <c r="J134" s="24" t="s">
        <v>49</v>
      </c>
      <c r="K134" s="24" t="s">
        <v>50</v>
      </c>
      <c r="L134" s="24" t="s">
        <v>51</v>
      </c>
      <c r="M134" s="68" t="s">
        <v>52</v>
      </c>
    </row>
    <row r="135" spans="2:13" ht="79.2" x14ac:dyDescent="0.25">
      <c r="B135" s="127" t="str">
        <f>CONCATENATE("10.",Prüfkriterien_10[[#This Row],[Spalte2]])</f>
        <v>10.1</v>
      </c>
      <c r="C135" s="25">
        <f>ROW()-ROW(Prüfkriterien_10[[#Headers],[Spalte3]])</f>
        <v>1</v>
      </c>
      <c r="D135" s="25">
        <f>(Prüfkriterien_10[Spalte2]+100)/10</f>
        <v>10.1</v>
      </c>
      <c r="E135" s="141" t="s">
        <v>250</v>
      </c>
      <c r="F135" s="33" t="s">
        <v>251</v>
      </c>
      <c r="G135" s="33" t="s">
        <v>252</v>
      </c>
      <c r="H135" s="24"/>
      <c r="I135" s="24"/>
      <c r="J135" s="24"/>
      <c r="K135" s="24"/>
      <c r="L135" s="24"/>
      <c r="M135" s="68"/>
    </row>
    <row r="136" spans="2:13" ht="132" x14ac:dyDescent="0.25">
      <c r="B136" s="127" t="str">
        <f>CONCATENATE("10.",Prüfkriterien_10[[#This Row],[Spalte2]])</f>
        <v>10.2</v>
      </c>
      <c r="C136" s="25">
        <f>ROW()-ROW(Prüfkriterien_10[[#Headers],[Spalte3]])</f>
        <v>2</v>
      </c>
      <c r="D136" s="25">
        <f>(Prüfkriterien_10[Spalte2]+100)/10</f>
        <v>10.199999999999999</v>
      </c>
      <c r="E136" s="141" t="s">
        <v>250</v>
      </c>
      <c r="F136" s="33" t="s">
        <v>253</v>
      </c>
      <c r="G136" s="33" t="s">
        <v>369</v>
      </c>
      <c r="H136" s="24"/>
      <c r="I136" s="24"/>
      <c r="J136" s="24"/>
      <c r="K136" s="24"/>
      <c r="L136" s="24"/>
      <c r="M136" s="67"/>
    </row>
    <row r="137" spans="2:13" ht="132" x14ac:dyDescent="0.25">
      <c r="B137" s="127" t="str">
        <f>CONCATENATE("10.",Prüfkriterien_10[[#This Row],[Spalte2]])</f>
        <v>10.3</v>
      </c>
      <c r="C137" s="25">
        <f>ROW()-ROW(Prüfkriterien_10[[#Headers],[Spalte3]])</f>
        <v>3</v>
      </c>
      <c r="D137" s="25">
        <f>(Prüfkriterien_10[Spalte2]+100)/10</f>
        <v>10.3</v>
      </c>
      <c r="E137" s="105" t="s">
        <v>255</v>
      </c>
      <c r="F137" s="108" t="s">
        <v>254</v>
      </c>
      <c r="G137" s="109" t="s">
        <v>307</v>
      </c>
      <c r="H137" s="28"/>
      <c r="I137" s="125" t="s">
        <v>36</v>
      </c>
      <c r="J137" s="125" t="s">
        <v>36</v>
      </c>
      <c r="K137" s="28"/>
      <c r="L137" s="125" t="s">
        <v>36</v>
      </c>
      <c r="M137" s="67"/>
    </row>
    <row r="138" spans="2:13" ht="55.05" customHeight="1" x14ac:dyDescent="0.25">
      <c r="B138" s="127" t="str">
        <f>CONCATENATE("10.",Prüfkriterien_10[[#This Row],[Spalte2]])</f>
        <v>10.4</v>
      </c>
      <c r="C138" s="25">
        <f>ROW()-ROW(Prüfkriterien_10[[#Headers],[Spalte3]])</f>
        <v>4</v>
      </c>
      <c r="D138" s="25">
        <f>(Prüfkriterien_10[Spalte2]+100)/10</f>
        <v>10.4</v>
      </c>
      <c r="E138" s="105" t="s">
        <v>255</v>
      </c>
      <c r="F138" s="108" t="s">
        <v>256</v>
      </c>
      <c r="G138" s="109" t="s">
        <v>257</v>
      </c>
      <c r="H138" s="28"/>
      <c r="I138" s="28"/>
      <c r="J138" s="28"/>
      <c r="K138" s="28"/>
      <c r="L138" s="28"/>
      <c r="M138" s="68"/>
    </row>
    <row r="139" spans="2:13" ht="55.05" customHeight="1" x14ac:dyDescent="0.25">
      <c r="B139" s="21" t="str">
        <f>CONCATENATE("10.",Prüfkriterien_10[[#This Row],[Spalte2]])</f>
        <v>10.5</v>
      </c>
      <c r="C139" s="25">
        <f>ROW()-ROW(Prüfkriterien_10[[#Headers],[Spalte3]])</f>
        <v>5</v>
      </c>
      <c r="D139" s="25">
        <f>(Prüfkriterien_10[Spalte2]+100)/10</f>
        <v>10.5</v>
      </c>
      <c r="E139" s="105" t="s">
        <v>259</v>
      </c>
      <c r="F139" s="108" t="s">
        <v>321</v>
      </c>
      <c r="G139" s="109"/>
      <c r="H139" s="28"/>
      <c r="I139" s="125" t="s">
        <v>36</v>
      </c>
      <c r="J139" s="125" t="s">
        <v>36</v>
      </c>
      <c r="K139" s="28"/>
      <c r="L139" s="28"/>
      <c r="M139" s="67"/>
    </row>
    <row r="140" spans="2:13" ht="55.05" customHeight="1" x14ac:dyDescent="0.25">
      <c r="B140" s="21" t="str">
        <f>CONCATENATE("10.",Prüfkriterien_10[[#This Row],[Spalte2]])</f>
        <v>10.6</v>
      </c>
      <c r="C140" s="25">
        <f>ROW()-ROW(Prüfkriterien_10[[#Headers],[Spalte3]])</f>
        <v>6</v>
      </c>
      <c r="D140" s="25">
        <f>(Prüfkriterien_10[Spalte2]+100)/10</f>
        <v>10.6</v>
      </c>
      <c r="E140" s="105" t="s">
        <v>259</v>
      </c>
      <c r="F140" s="108" t="s">
        <v>308</v>
      </c>
      <c r="G140" s="109" t="s">
        <v>258</v>
      </c>
      <c r="H140" s="28"/>
      <c r="I140" s="125" t="s">
        <v>36</v>
      </c>
      <c r="J140" s="125" t="s">
        <v>36</v>
      </c>
      <c r="K140" s="28"/>
      <c r="L140" s="125" t="s">
        <v>36</v>
      </c>
      <c r="M140" s="67"/>
    </row>
    <row r="141" spans="2:13" ht="66" x14ac:dyDescent="0.25">
      <c r="B141" s="142" t="str">
        <f>CONCATENATE("10.",Prüfkriterien_10[[#This Row],[Spalte2]])</f>
        <v>10.7</v>
      </c>
      <c r="C141" s="123">
        <f>ROW()-ROW(Prüfkriterien_10[[#Headers],[Spalte3]])</f>
        <v>7</v>
      </c>
      <c r="D141" s="123">
        <f>(Prüfkriterien_10[Spalte2]+100)/10</f>
        <v>10.7</v>
      </c>
      <c r="E141" s="116" t="s">
        <v>259</v>
      </c>
      <c r="F141" s="117" t="s">
        <v>260</v>
      </c>
      <c r="G141" s="118" t="s">
        <v>309</v>
      </c>
      <c r="H141" s="74"/>
      <c r="I141" s="137" t="s">
        <v>36</v>
      </c>
      <c r="J141" s="137" t="s">
        <v>36</v>
      </c>
      <c r="K141" s="74"/>
      <c r="L141" s="137" t="s">
        <v>36</v>
      </c>
      <c r="M141" s="76"/>
    </row>
    <row r="142" spans="2:13" ht="132" x14ac:dyDescent="0.25">
      <c r="B142" s="127" t="str">
        <f>CONCATENATE("10.",Prüfkriterien_10[[#This Row],[Spalte2]])</f>
        <v>10.8</v>
      </c>
      <c r="C142" s="25">
        <f>ROW()-ROW(Prüfkriterien_10[[#Headers],[Spalte3]])</f>
        <v>8</v>
      </c>
      <c r="D142" s="25">
        <f>(Prüfkriterien_10[Spalte2]+100)/10</f>
        <v>10.8</v>
      </c>
      <c r="E142" s="105" t="s">
        <v>259</v>
      </c>
      <c r="F142" s="108" t="s">
        <v>261</v>
      </c>
      <c r="G142" s="109" t="s">
        <v>318</v>
      </c>
      <c r="H142" s="28"/>
      <c r="I142" s="125" t="s">
        <v>36</v>
      </c>
      <c r="J142" s="125" t="s">
        <v>36</v>
      </c>
      <c r="K142" s="28"/>
      <c r="L142" s="125" t="s">
        <v>36</v>
      </c>
      <c r="M142" s="67"/>
    </row>
    <row r="143" spans="2:13" ht="55.05" customHeight="1" x14ac:dyDescent="0.25">
      <c r="B143" s="21" t="str">
        <f>CONCATENATE("10.",Prüfkriterien_10[[#This Row],[Spalte2]])</f>
        <v>10.9</v>
      </c>
      <c r="C143" s="25">
        <f>ROW()-ROW(Prüfkriterien_10[[#Headers],[Spalte3]])</f>
        <v>9</v>
      </c>
      <c r="D143" s="25">
        <f>(Prüfkriterien_10[Spalte2]+100)/10</f>
        <v>10.9</v>
      </c>
      <c r="E143" s="105" t="s">
        <v>259</v>
      </c>
      <c r="F143" s="108" t="s">
        <v>310</v>
      </c>
      <c r="G143" s="109" t="s">
        <v>262</v>
      </c>
      <c r="H143" s="28"/>
      <c r="I143" s="28"/>
      <c r="J143" s="28"/>
      <c r="K143" s="28"/>
      <c r="L143" s="28"/>
      <c r="M143" s="67"/>
    </row>
    <row r="144" spans="2:13" ht="158.4" x14ac:dyDescent="0.25">
      <c r="B144" s="127" t="str">
        <f>CONCATENATE("10.",Prüfkriterien_10[[#This Row],[Spalte2]])</f>
        <v>10.10</v>
      </c>
      <c r="C144" s="120">
        <f>ROW()-ROW(Prüfkriterien_10[[#Headers],[Spalte3]])</f>
        <v>10</v>
      </c>
      <c r="D144" s="120">
        <f>(Prüfkriterien_10[Spalte2]+100)/10</f>
        <v>11</v>
      </c>
      <c r="E144" s="105" t="s">
        <v>255</v>
      </c>
      <c r="F144" s="108" t="s">
        <v>263</v>
      </c>
      <c r="G144" s="109" t="s">
        <v>370</v>
      </c>
      <c r="H144" s="65"/>
      <c r="I144" s="65"/>
      <c r="J144" s="65"/>
      <c r="K144" s="65"/>
      <c r="L144" s="65"/>
      <c r="M144" s="67"/>
    </row>
    <row r="145" spans="2:13" ht="92.4" x14ac:dyDescent="0.25">
      <c r="B145" s="21" t="str">
        <f>CONCATENATE("10.",Prüfkriterien_10[[#This Row],[Spalte2]])</f>
        <v>10.11</v>
      </c>
      <c r="C145" s="25">
        <f>ROW()-ROW(Prüfkriterien_10[[#Headers],[Spalte3]])</f>
        <v>11</v>
      </c>
      <c r="D145" s="25">
        <f>(Prüfkriterien_10[Spalte2]+100)/10</f>
        <v>11.1</v>
      </c>
      <c r="E145" s="105" t="s">
        <v>255</v>
      </c>
      <c r="F145" s="108" t="s">
        <v>265</v>
      </c>
      <c r="G145" s="109" t="s">
        <v>266</v>
      </c>
      <c r="H145" s="28"/>
      <c r="I145" s="28"/>
      <c r="J145" s="28"/>
      <c r="K145" s="28"/>
      <c r="L145" s="28"/>
      <c r="M145" s="68"/>
    </row>
    <row r="146" spans="2:13" ht="158.4" x14ac:dyDescent="0.25">
      <c r="B146" s="139" t="str">
        <f>CONCATENATE("10.",Prüfkriterien_10[[#This Row],[Spalte2]])</f>
        <v>10.12</v>
      </c>
      <c r="C146" s="133">
        <f>ROW()-ROW(Prüfkriterien_10[[#Headers],[Spalte3]])</f>
        <v>12</v>
      </c>
      <c r="D146" s="133">
        <f>(Prüfkriterien_10[Spalte2]+100)/10</f>
        <v>11.2</v>
      </c>
      <c r="E146" s="116" t="s">
        <v>255</v>
      </c>
      <c r="F146" s="135" t="s">
        <v>267</v>
      </c>
      <c r="G146" s="73" t="s">
        <v>371</v>
      </c>
      <c r="H146" s="74"/>
      <c r="I146" s="137" t="s">
        <v>36</v>
      </c>
      <c r="J146" s="137" t="s">
        <v>36</v>
      </c>
      <c r="K146" s="74"/>
      <c r="L146" s="74"/>
      <c r="M146" s="76"/>
    </row>
    <row r="147" spans="2:13" x14ac:dyDescent="0.25">
      <c r="B147" s="194" t="s">
        <v>268</v>
      </c>
      <c r="C147" s="195"/>
      <c r="D147" s="195"/>
      <c r="E147" s="195"/>
      <c r="F147" s="195"/>
      <c r="G147" s="195"/>
      <c r="H147" s="195"/>
      <c r="I147" s="195"/>
      <c r="J147" s="195"/>
      <c r="K147" s="195"/>
      <c r="L147" s="195"/>
      <c r="M147" s="196"/>
    </row>
    <row r="148" spans="2:13" hidden="1" x14ac:dyDescent="0.25">
      <c r="B148" s="34" t="s">
        <v>39</v>
      </c>
      <c r="C148" s="35" t="s">
        <v>40</v>
      </c>
      <c r="D148" s="35" t="s">
        <v>41</v>
      </c>
      <c r="E148" s="22" t="s">
        <v>42</v>
      </c>
      <c r="F148" s="23" t="s">
        <v>43</v>
      </c>
      <c r="G148" s="23" t="s">
        <v>46</v>
      </c>
      <c r="H148" s="24" t="s">
        <v>47</v>
      </c>
      <c r="I148" s="24" t="s">
        <v>48</v>
      </c>
      <c r="J148" s="24" t="s">
        <v>49</v>
      </c>
      <c r="K148" s="24" t="s">
        <v>50</v>
      </c>
      <c r="L148" s="24" t="s">
        <v>51</v>
      </c>
      <c r="M148" s="68" t="s">
        <v>52</v>
      </c>
    </row>
    <row r="149" spans="2:13" ht="303.60000000000002" x14ac:dyDescent="0.25">
      <c r="B149" s="127" t="str">
        <f>CONCATENATE("11.",Prüfkriterien_11[[#This Row],[Spalte2]])</f>
        <v>11.1</v>
      </c>
      <c r="C149" s="25">
        <f>ROW()-ROW(Prüfkriterien_11[[#Headers],[Spalte3]])</f>
        <v>1</v>
      </c>
      <c r="D149" s="25">
        <f>(Prüfkriterien_11[Spalte2]+110)/10</f>
        <v>11.1</v>
      </c>
      <c r="E149" s="105" t="s">
        <v>269</v>
      </c>
      <c r="F149" s="108" t="s">
        <v>270</v>
      </c>
      <c r="G149" s="109" t="s">
        <v>372</v>
      </c>
      <c r="H149" s="28"/>
      <c r="I149" s="28"/>
      <c r="J149" s="28"/>
      <c r="K149" s="28"/>
      <c r="L149" s="28"/>
      <c r="M149" s="68"/>
    </row>
    <row r="150" spans="2:13" ht="79.2" x14ac:dyDescent="0.25">
      <c r="B150" s="128" t="str">
        <f>CONCATENATE("11.",Prüfkriterien_11[[#This Row],[Spalte2]])</f>
        <v>11.2</v>
      </c>
      <c r="C150" s="131">
        <f>ROW()-ROW(Prüfkriterien_11[[#Headers],[Spalte3]])</f>
        <v>2</v>
      </c>
      <c r="D150" s="131">
        <f>(Prüfkriterien_11[Spalte2]+110)/10</f>
        <v>11.2</v>
      </c>
      <c r="E150" s="105" t="s">
        <v>264</v>
      </c>
      <c r="F150" s="108" t="s">
        <v>271</v>
      </c>
      <c r="G150" s="109" t="s">
        <v>337</v>
      </c>
      <c r="H150" s="28"/>
      <c r="I150" s="28"/>
      <c r="J150" s="28"/>
      <c r="K150" s="28"/>
      <c r="L150" s="28"/>
      <c r="M150" s="68"/>
    </row>
    <row r="151" spans="2:13" ht="118.8" x14ac:dyDescent="0.25">
      <c r="B151" s="21" t="str">
        <f>CONCATENATE("11.",Prüfkriterien_11[[#This Row],[Spalte2]])</f>
        <v>11.3</v>
      </c>
      <c r="C151" s="25">
        <f>ROW()-ROW(Prüfkriterien_11[[#Headers],[Spalte3]])</f>
        <v>3</v>
      </c>
      <c r="D151" s="25">
        <f>(Prüfkriterien_11[Spalte2]+110)/10</f>
        <v>11.3</v>
      </c>
      <c r="E151" s="105" t="s">
        <v>264</v>
      </c>
      <c r="F151" s="108" t="s">
        <v>272</v>
      </c>
      <c r="G151" s="109" t="s">
        <v>344</v>
      </c>
      <c r="H151" s="28"/>
      <c r="I151" s="28"/>
      <c r="J151" s="28"/>
      <c r="K151" s="28"/>
      <c r="L151" s="28"/>
      <c r="M151" s="67"/>
    </row>
    <row r="152" spans="2:13" ht="92.4" x14ac:dyDescent="0.25">
      <c r="B152" s="143" t="str">
        <f>CONCATENATE("11.",Prüfkriterien_11[[#This Row],[Spalte2]])</f>
        <v>11.4</v>
      </c>
      <c r="C152" s="144">
        <f>ROW()-ROW(Prüfkriterien_11[[#Headers],[Spalte3]])</f>
        <v>4</v>
      </c>
      <c r="D152" s="144">
        <f>(Prüfkriterien_11[Spalte2]+110)/10</f>
        <v>11.4</v>
      </c>
      <c r="E152" s="145" t="s">
        <v>264</v>
      </c>
      <c r="F152" s="146" t="s">
        <v>273</v>
      </c>
      <c r="G152" s="147" t="s">
        <v>338</v>
      </c>
      <c r="H152" s="62"/>
      <c r="I152" s="62"/>
      <c r="J152" s="62"/>
      <c r="K152" s="62"/>
      <c r="L152" s="62"/>
      <c r="M152" s="76"/>
    </row>
    <row r="153" spans="2:13" hidden="1" x14ac:dyDescent="0.25">
      <c r="B153" s="197" t="s">
        <v>77</v>
      </c>
      <c r="C153" s="198"/>
      <c r="D153" s="198"/>
      <c r="E153" s="198"/>
      <c r="F153" s="198"/>
      <c r="G153" s="198"/>
      <c r="H153" s="198"/>
      <c r="I153" s="198"/>
      <c r="J153" s="198"/>
      <c r="K153" s="198"/>
      <c r="L153" s="198"/>
      <c r="M153" s="199"/>
    </row>
    <row r="154" spans="2:13" hidden="1" x14ac:dyDescent="0.25">
      <c r="B154" s="34" t="s">
        <v>39</v>
      </c>
      <c r="C154" s="35" t="s">
        <v>40</v>
      </c>
      <c r="D154" s="35" t="s">
        <v>41</v>
      </c>
      <c r="E154" s="22" t="s">
        <v>42</v>
      </c>
      <c r="F154" s="23" t="s">
        <v>43</v>
      </c>
      <c r="G154" s="23" t="s">
        <v>46</v>
      </c>
      <c r="H154" s="24" t="s">
        <v>47</v>
      </c>
      <c r="I154" s="24" t="s">
        <v>48</v>
      </c>
      <c r="J154" s="24" t="s">
        <v>49</v>
      </c>
      <c r="K154" s="24" t="s">
        <v>50</v>
      </c>
      <c r="L154" s="24" t="s">
        <v>51</v>
      </c>
      <c r="M154" s="68" t="s">
        <v>52</v>
      </c>
    </row>
    <row r="155" spans="2:13" hidden="1" x14ac:dyDescent="0.25">
      <c r="B155" s="34" t="str">
        <f>CONCATENATE("12.",Prüfkriterien_1113[[#This Row],[Spalte2]])</f>
        <v>12.1</v>
      </c>
      <c r="C155" s="35">
        <f>ROW()-ROW(Prüfkriterien_1113[[#Headers],[Spalte3]])</f>
        <v>1</v>
      </c>
      <c r="D155" s="35">
        <f>(Prüfkriterien_1113[Spalte2]+120)/10</f>
        <v>12.1</v>
      </c>
      <c r="E155" s="22"/>
      <c r="F155" s="23"/>
      <c r="G155" s="23"/>
      <c r="H155" s="28"/>
      <c r="I155" s="28"/>
      <c r="J155" s="28"/>
      <c r="K155" s="28"/>
      <c r="L155" s="28"/>
      <c r="M155" s="68"/>
    </row>
    <row r="156" spans="2:13" hidden="1" x14ac:dyDescent="0.25">
      <c r="B156" s="42" t="str">
        <f>CONCATENATE("12.",Prüfkriterien_1113[[#This Row],[Spalte2]])</f>
        <v>12.2</v>
      </c>
      <c r="C156" s="43">
        <f>ROW()-ROW(Prüfkriterien_1113[[#Headers],[Spalte3]])</f>
        <v>2</v>
      </c>
      <c r="D156" s="43">
        <f>(Prüfkriterien_1113[Spalte2]+120)/10</f>
        <v>12.2</v>
      </c>
      <c r="E156" s="44"/>
      <c r="F156" s="45"/>
      <c r="G156" s="45"/>
      <c r="H156" s="28"/>
      <c r="I156" s="28"/>
      <c r="J156" s="28"/>
      <c r="K156" s="28"/>
      <c r="L156" s="28"/>
      <c r="M156" s="68"/>
    </row>
    <row r="157" spans="2:13" hidden="1" x14ac:dyDescent="0.25">
      <c r="B157" s="34" t="str">
        <f>CONCATENATE("12.",Prüfkriterien_1113[[#This Row],[Spalte2]])</f>
        <v>12.3</v>
      </c>
      <c r="C157" s="35">
        <f>ROW()-ROW(Prüfkriterien_1113[[#Headers],[Spalte3]])</f>
        <v>3</v>
      </c>
      <c r="D157" s="35">
        <f>(Prüfkriterien_1113[Spalte2]+120)/10</f>
        <v>12.3</v>
      </c>
      <c r="E157" s="22"/>
      <c r="F157" s="23"/>
      <c r="G157" s="23"/>
      <c r="H157" s="28"/>
      <c r="I157" s="28"/>
      <c r="J157" s="28"/>
      <c r="K157" s="28"/>
      <c r="L157" s="28"/>
      <c r="M157" s="68"/>
    </row>
    <row r="158" spans="2:13" hidden="1" x14ac:dyDescent="0.25">
      <c r="B158" s="34" t="str">
        <f>CONCATENATE("12.",Prüfkriterien_1113[[#This Row],[Spalte2]])</f>
        <v>12.4</v>
      </c>
      <c r="C158" s="35">
        <f>ROW()-ROW(Prüfkriterien_1113[[#Headers],[Spalte3]])</f>
        <v>4</v>
      </c>
      <c r="D158" s="35">
        <f>(Prüfkriterien_1113[Spalte2]+120)/10</f>
        <v>12.4</v>
      </c>
      <c r="E158" s="22"/>
      <c r="F158" s="23"/>
      <c r="G158" s="23"/>
      <c r="H158" s="28"/>
      <c r="I158" s="28"/>
      <c r="J158" s="28"/>
      <c r="K158" s="28"/>
      <c r="L158" s="28"/>
      <c r="M158" s="68"/>
    </row>
    <row r="159" spans="2:13" hidden="1" x14ac:dyDescent="0.25">
      <c r="B159" s="42" t="str">
        <f>CONCATENATE("12.",Prüfkriterien_1113[[#This Row],[Spalte2]])</f>
        <v>12.5</v>
      </c>
      <c r="C159" s="43">
        <f>ROW()-ROW(Prüfkriterien_1113[[#Headers],[Spalte3]])</f>
        <v>5</v>
      </c>
      <c r="D159" s="43">
        <f>(Prüfkriterien_1113[Spalte2]+120)/10</f>
        <v>12.5</v>
      </c>
      <c r="E159" s="44"/>
      <c r="F159" s="45"/>
      <c r="G159" s="45"/>
      <c r="H159" s="28"/>
      <c r="I159" s="28"/>
      <c r="J159" s="28"/>
      <c r="K159" s="28"/>
      <c r="L159" s="28"/>
      <c r="M159" s="68"/>
    </row>
    <row r="160" spans="2:13" hidden="1" x14ac:dyDescent="0.25">
      <c r="B160" s="188" t="s">
        <v>78</v>
      </c>
      <c r="C160" s="189"/>
      <c r="D160" s="189"/>
      <c r="E160" s="189"/>
      <c r="F160" s="189"/>
      <c r="G160" s="189"/>
      <c r="H160" s="189"/>
      <c r="I160" s="189"/>
      <c r="J160" s="189"/>
      <c r="K160" s="189"/>
      <c r="L160" s="189"/>
      <c r="M160" s="190"/>
    </row>
    <row r="161" spans="2:13" hidden="1" x14ac:dyDescent="0.25">
      <c r="B161" s="34" t="s">
        <v>39</v>
      </c>
      <c r="C161" s="35" t="s">
        <v>40</v>
      </c>
      <c r="D161" s="35" t="s">
        <v>41</v>
      </c>
      <c r="E161" s="22" t="s">
        <v>42</v>
      </c>
      <c r="F161" s="23" t="s">
        <v>43</v>
      </c>
      <c r="G161" s="23" t="s">
        <v>46</v>
      </c>
      <c r="H161" s="24" t="s">
        <v>47</v>
      </c>
      <c r="I161" s="24" t="s">
        <v>48</v>
      </c>
      <c r="J161" s="24" t="s">
        <v>49</v>
      </c>
      <c r="K161" s="24" t="s">
        <v>50</v>
      </c>
      <c r="L161" s="24" t="s">
        <v>51</v>
      </c>
      <c r="M161" s="68" t="s">
        <v>52</v>
      </c>
    </row>
    <row r="162" spans="2:13" hidden="1" x14ac:dyDescent="0.25">
      <c r="B162" s="34" t="str">
        <f>CONCATENATE("13.",Prüfkriterien_1114[[#This Row],[Spalte2]])</f>
        <v>13.1</v>
      </c>
      <c r="C162" s="35">
        <f>ROW()-ROW(Prüfkriterien_1114[[#Headers],[Spalte3]])</f>
        <v>1</v>
      </c>
      <c r="D162" s="35">
        <f>(Prüfkriterien_1114[Spalte2]+130)/10</f>
        <v>13.1</v>
      </c>
      <c r="E162" s="22"/>
      <c r="F162" s="23"/>
      <c r="G162" s="23"/>
      <c r="H162" s="28"/>
      <c r="I162" s="28"/>
      <c r="J162" s="28"/>
      <c r="K162" s="28"/>
      <c r="L162" s="28"/>
      <c r="M162" s="68"/>
    </row>
    <row r="163" spans="2:13" hidden="1" x14ac:dyDescent="0.25">
      <c r="B163" s="42" t="str">
        <f>CONCATENATE("13.",Prüfkriterien_1114[[#This Row],[Spalte2]])</f>
        <v>13.2</v>
      </c>
      <c r="C163" s="43">
        <f>ROW()-ROW(Prüfkriterien_1114[[#Headers],[Spalte3]])</f>
        <v>2</v>
      </c>
      <c r="D163" s="43">
        <f>(Prüfkriterien_1114[Spalte2]+130)/10</f>
        <v>13.2</v>
      </c>
      <c r="E163" s="44"/>
      <c r="F163" s="45"/>
      <c r="G163" s="45"/>
      <c r="H163" s="28"/>
      <c r="I163" s="28"/>
      <c r="J163" s="28"/>
      <c r="K163" s="28"/>
      <c r="L163" s="28"/>
      <c r="M163" s="68"/>
    </row>
    <row r="164" spans="2:13" hidden="1" x14ac:dyDescent="0.25">
      <c r="B164" s="34" t="str">
        <f>CONCATENATE("13.",Prüfkriterien_1114[[#This Row],[Spalte2]])</f>
        <v>13.3</v>
      </c>
      <c r="C164" s="35">
        <f>ROW()-ROW(Prüfkriterien_1114[[#Headers],[Spalte3]])</f>
        <v>3</v>
      </c>
      <c r="D164" s="35">
        <f>(Prüfkriterien_1114[Spalte2]+130)/10</f>
        <v>13.3</v>
      </c>
      <c r="E164" s="22"/>
      <c r="F164" s="23"/>
      <c r="G164" s="23"/>
      <c r="H164" s="28"/>
      <c r="I164" s="28"/>
      <c r="J164" s="28"/>
      <c r="K164" s="28"/>
      <c r="L164" s="28"/>
      <c r="M164" s="68"/>
    </row>
    <row r="165" spans="2:13" hidden="1" x14ac:dyDescent="0.25">
      <c r="B165" s="34" t="str">
        <f>CONCATENATE("13.",Prüfkriterien_1114[[#This Row],[Spalte2]])</f>
        <v>13.4</v>
      </c>
      <c r="C165" s="35">
        <f>ROW()-ROW(Prüfkriterien_1114[[#Headers],[Spalte3]])</f>
        <v>4</v>
      </c>
      <c r="D165" s="35">
        <f>(Prüfkriterien_1114[Spalte2]+130)/10</f>
        <v>13.4</v>
      </c>
      <c r="E165" s="22"/>
      <c r="F165" s="23"/>
      <c r="G165" s="23"/>
      <c r="H165" s="28"/>
      <c r="I165" s="28"/>
      <c r="J165" s="28"/>
      <c r="K165" s="28"/>
      <c r="L165" s="28"/>
      <c r="M165" s="68"/>
    </row>
    <row r="166" spans="2:13" hidden="1" x14ac:dyDescent="0.25">
      <c r="B166" s="42" t="str">
        <f>CONCATENATE("13.",Prüfkriterien_1114[[#This Row],[Spalte2]])</f>
        <v>13.5</v>
      </c>
      <c r="C166" s="43">
        <f>ROW()-ROW(Prüfkriterien_1114[[#Headers],[Spalte3]])</f>
        <v>5</v>
      </c>
      <c r="D166" s="43">
        <f>(Prüfkriterien_1114[Spalte2]+130)/10</f>
        <v>13.5</v>
      </c>
      <c r="E166" s="44"/>
      <c r="F166" s="45"/>
      <c r="G166" s="45"/>
      <c r="H166" s="28"/>
      <c r="I166" s="28"/>
      <c r="J166" s="28"/>
      <c r="K166" s="28"/>
      <c r="L166" s="28"/>
      <c r="M166" s="68"/>
    </row>
    <row r="167" spans="2:13" hidden="1" x14ac:dyDescent="0.25">
      <c r="B167" s="188" t="s">
        <v>79</v>
      </c>
      <c r="C167" s="189"/>
      <c r="D167" s="189"/>
      <c r="E167" s="189"/>
      <c r="F167" s="189"/>
      <c r="G167" s="189"/>
      <c r="H167" s="189"/>
      <c r="I167" s="189"/>
      <c r="J167" s="189"/>
      <c r="K167" s="189"/>
      <c r="L167" s="189"/>
      <c r="M167" s="190"/>
    </row>
    <row r="168" spans="2:13" hidden="1" x14ac:dyDescent="0.25">
      <c r="B168" s="34" t="s">
        <v>39</v>
      </c>
      <c r="C168" s="35" t="s">
        <v>40</v>
      </c>
      <c r="D168" s="35" t="s">
        <v>41</v>
      </c>
      <c r="E168" s="22" t="s">
        <v>42</v>
      </c>
      <c r="F168" s="23" t="s">
        <v>43</v>
      </c>
      <c r="G168" s="23" t="s">
        <v>46</v>
      </c>
      <c r="H168" s="24" t="s">
        <v>47</v>
      </c>
      <c r="I168" s="24" t="s">
        <v>48</v>
      </c>
      <c r="J168" s="24" t="s">
        <v>49</v>
      </c>
      <c r="K168" s="24" t="s">
        <v>50</v>
      </c>
      <c r="L168" s="24" t="s">
        <v>51</v>
      </c>
      <c r="M168" s="68" t="s">
        <v>52</v>
      </c>
    </row>
    <row r="169" spans="2:13" hidden="1" x14ac:dyDescent="0.25">
      <c r="B169" s="34" t="str">
        <f>CONCATENATE("14.",Prüfkriterien_1115[[#This Row],[Spalte2]])</f>
        <v>14.1</v>
      </c>
      <c r="C169" s="35">
        <f>ROW()-ROW(Prüfkriterien_1115[[#Headers],[Spalte3]])</f>
        <v>1</v>
      </c>
      <c r="D169" s="35">
        <f>(Prüfkriterien_1115[Spalte2]+140)/10</f>
        <v>14.1</v>
      </c>
      <c r="E169" s="22"/>
      <c r="F169" s="23"/>
      <c r="G169" s="23"/>
      <c r="H169" s="28"/>
      <c r="I169" s="28"/>
      <c r="J169" s="28"/>
      <c r="K169" s="28"/>
      <c r="L169" s="28"/>
      <c r="M169" s="68"/>
    </row>
    <row r="170" spans="2:13" hidden="1" x14ac:dyDescent="0.25">
      <c r="B170" s="42" t="str">
        <f>CONCATENATE("14.",Prüfkriterien_1115[[#This Row],[Spalte2]])</f>
        <v>14.2</v>
      </c>
      <c r="C170" s="43">
        <f>ROW()-ROW(Prüfkriterien_1115[[#Headers],[Spalte3]])</f>
        <v>2</v>
      </c>
      <c r="D170" s="43">
        <f>(Prüfkriterien_1115[Spalte2]+140)/10</f>
        <v>14.2</v>
      </c>
      <c r="E170" s="44"/>
      <c r="F170" s="45"/>
      <c r="G170" s="45"/>
      <c r="H170" s="28"/>
      <c r="I170" s="28"/>
      <c r="J170" s="28"/>
      <c r="K170" s="28"/>
      <c r="L170" s="28"/>
      <c r="M170" s="68"/>
    </row>
    <row r="171" spans="2:13" hidden="1" x14ac:dyDescent="0.25">
      <c r="B171" s="34" t="str">
        <f>CONCATENATE("14.",Prüfkriterien_1115[[#This Row],[Spalte2]])</f>
        <v>14.3</v>
      </c>
      <c r="C171" s="35">
        <f>ROW()-ROW(Prüfkriterien_1115[[#Headers],[Spalte3]])</f>
        <v>3</v>
      </c>
      <c r="D171" s="35">
        <f>(Prüfkriterien_1115[Spalte2]+140)/10</f>
        <v>14.3</v>
      </c>
      <c r="E171" s="22"/>
      <c r="F171" s="23"/>
      <c r="G171" s="23"/>
      <c r="H171" s="28"/>
      <c r="I171" s="28"/>
      <c r="J171" s="28"/>
      <c r="K171" s="28"/>
      <c r="L171" s="28"/>
      <c r="M171" s="68"/>
    </row>
    <row r="172" spans="2:13" hidden="1" x14ac:dyDescent="0.25">
      <c r="B172" s="34" t="str">
        <f>CONCATENATE("14.",Prüfkriterien_1115[[#This Row],[Spalte2]])</f>
        <v>14.4</v>
      </c>
      <c r="C172" s="35">
        <f>ROW()-ROW(Prüfkriterien_1115[[#Headers],[Spalte3]])</f>
        <v>4</v>
      </c>
      <c r="D172" s="35">
        <f>(Prüfkriterien_1115[Spalte2]+140)/10</f>
        <v>14.4</v>
      </c>
      <c r="E172" s="22"/>
      <c r="F172" s="23"/>
      <c r="G172" s="23"/>
      <c r="H172" s="28"/>
      <c r="I172" s="28"/>
      <c r="J172" s="28"/>
      <c r="K172" s="28"/>
      <c r="L172" s="28"/>
      <c r="M172" s="68"/>
    </row>
    <row r="173" spans="2:13" hidden="1" x14ac:dyDescent="0.25">
      <c r="B173" s="42" t="str">
        <f>CONCATENATE("14.",Prüfkriterien_1115[[#This Row],[Spalte2]])</f>
        <v>14.5</v>
      </c>
      <c r="C173" s="43">
        <f>ROW()-ROW(Prüfkriterien_1115[[#Headers],[Spalte3]])</f>
        <v>5</v>
      </c>
      <c r="D173" s="43">
        <f>(Prüfkriterien_1115[Spalte2]+140)/10</f>
        <v>14.5</v>
      </c>
      <c r="E173" s="44"/>
      <c r="F173" s="45"/>
      <c r="G173" s="45"/>
      <c r="H173" s="28"/>
      <c r="I173" s="28"/>
      <c r="J173" s="28"/>
      <c r="K173" s="28"/>
      <c r="L173" s="28"/>
      <c r="M173" s="68"/>
    </row>
    <row r="174" spans="2:13" hidden="1" x14ac:dyDescent="0.25">
      <c r="B174" s="188" t="s">
        <v>80</v>
      </c>
      <c r="C174" s="189"/>
      <c r="D174" s="189"/>
      <c r="E174" s="189"/>
      <c r="F174" s="189"/>
      <c r="G174" s="189"/>
      <c r="H174" s="189"/>
      <c r="I174" s="189"/>
      <c r="J174" s="189"/>
      <c r="K174" s="189"/>
      <c r="L174" s="189"/>
      <c r="M174" s="190"/>
    </row>
    <row r="175" spans="2:13" hidden="1" x14ac:dyDescent="0.25">
      <c r="B175" s="34" t="s">
        <v>39</v>
      </c>
      <c r="C175" s="35" t="s">
        <v>40</v>
      </c>
      <c r="D175" s="35" t="s">
        <v>41</v>
      </c>
      <c r="E175" s="22" t="s">
        <v>42</v>
      </c>
      <c r="F175" s="23" t="s">
        <v>43</v>
      </c>
      <c r="G175" s="23" t="s">
        <v>46</v>
      </c>
      <c r="H175" s="24" t="s">
        <v>47</v>
      </c>
      <c r="I175" s="24" t="s">
        <v>48</v>
      </c>
      <c r="J175" s="24" t="s">
        <v>49</v>
      </c>
      <c r="K175" s="24" t="s">
        <v>50</v>
      </c>
      <c r="L175" s="24" t="s">
        <v>51</v>
      </c>
      <c r="M175" s="68" t="s">
        <v>52</v>
      </c>
    </row>
    <row r="176" spans="2:13" hidden="1" x14ac:dyDescent="0.25">
      <c r="B176" s="34" t="str">
        <f>CONCATENATE("15.",Prüfkriterien_1116[[#This Row],[Spalte2]])</f>
        <v>15.1</v>
      </c>
      <c r="C176" s="35">
        <f>ROW()-ROW(Prüfkriterien_1116[[#Headers],[Spalte3]])</f>
        <v>1</v>
      </c>
      <c r="D176" s="35">
        <f>(Prüfkriterien_1116[Spalte2]+150)/10</f>
        <v>15.1</v>
      </c>
      <c r="E176" s="22"/>
      <c r="F176" s="23"/>
      <c r="G176" s="23"/>
      <c r="H176" s="28"/>
      <c r="I176" s="28"/>
      <c r="J176" s="28"/>
      <c r="K176" s="28"/>
      <c r="L176" s="28"/>
      <c r="M176" s="68"/>
    </row>
    <row r="177" spans="2:13" hidden="1" x14ac:dyDescent="0.25">
      <c r="B177" s="42" t="str">
        <f>CONCATENATE("15.",Prüfkriterien_1116[[#This Row],[Spalte2]])</f>
        <v>15.2</v>
      </c>
      <c r="C177" s="43">
        <f>ROW()-ROW(Prüfkriterien_1116[[#Headers],[Spalte3]])</f>
        <v>2</v>
      </c>
      <c r="D177" s="43">
        <f>(Prüfkriterien_1116[Spalte2]+150)/10</f>
        <v>15.2</v>
      </c>
      <c r="E177" s="44"/>
      <c r="F177" s="45"/>
      <c r="G177" s="45"/>
      <c r="H177" s="28"/>
      <c r="I177" s="28"/>
      <c r="J177" s="28"/>
      <c r="K177" s="28"/>
      <c r="L177" s="28"/>
      <c r="M177" s="68"/>
    </row>
    <row r="178" spans="2:13" hidden="1" x14ac:dyDescent="0.25">
      <c r="B178" s="34" t="str">
        <f>CONCATENATE("15.",Prüfkriterien_1116[[#This Row],[Spalte2]])</f>
        <v>15.3</v>
      </c>
      <c r="C178" s="35">
        <f>ROW()-ROW(Prüfkriterien_1116[[#Headers],[Spalte3]])</f>
        <v>3</v>
      </c>
      <c r="D178" s="35">
        <f>(Prüfkriterien_1116[Spalte2]+150)/10</f>
        <v>15.3</v>
      </c>
      <c r="E178" s="22"/>
      <c r="F178" s="23"/>
      <c r="G178" s="23"/>
      <c r="H178" s="28"/>
      <c r="I178" s="28"/>
      <c r="J178" s="28"/>
      <c r="K178" s="28"/>
      <c r="L178" s="28"/>
      <c r="M178" s="68"/>
    </row>
    <row r="179" spans="2:13" hidden="1" x14ac:dyDescent="0.25">
      <c r="B179" s="34" t="str">
        <f>CONCATENATE("15.",Prüfkriterien_1116[[#This Row],[Spalte2]])</f>
        <v>15.4</v>
      </c>
      <c r="C179" s="35">
        <f>ROW()-ROW(Prüfkriterien_1116[[#Headers],[Spalte3]])</f>
        <v>4</v>
      </c>
      <c r="D179" s="35">
        <f>(Prüfkriterien_1116[Spalte2]+150)/10</f>
        <v>15.4</v>
      </c>
      <c r="E179" s="22"/>
      <c r="F179" s="23"/>
      <c r="G179" s="23"/>
      <c r="H179" s="28"/>
      <c r="I179" s="28"/>
      <c r="J179" s="28"/>
      <c r="K179" s="28"/>
      <c r="L179" s="28"/>
      <c r="M179" s="68"/>
    </row>
    <row r="180" spans="2:13" hidden="1" x14ac:dyDescent="0.25">
      <c r="B180" s="42" t="str">
        <f>CONCATENATE("15.",Prüfkriterien_1116[[#This Row],[Spalte2]])</f>
        <v>15.5</v>
      </c>
      <c r="C180" s="43">
        <f>ROW()-ROW(Prüfkriterien_1116[[#Headers],[Spalte3]])</f>
        <v>5</v>
      </c>
      <c r="D180" s="43">
        <f>(Prüfkriterien_1116[Spalte2]+150)/10</f>
        <v>15.5</v>
      </c>
      <c r="E180" s="44"/>
      <c r="F180" s="45"/>
      <c r="G180" s="45"/>
      <c r="H180" s="28"/>
      <c r="I180" s="28"/>
      <c r="J180" s="28"/>
      <c r="K180" s="28"/>
      <c r="L180" s="28"/>
      <c r="M180" s="68"/>
    </row>
    <row r="181" spans="2:13" hidden="1" x14ac:dyDescent="0.25">
      <c r="B181" s="188" t="s">
        <v>81</v>
      </c>
      <c r="C181" s="189"/>
      <c r="D181" s="189"/>
      <c r="E181" s="189"/>
      <c r="F181" s="189"/>
      <c r="G181" s="189"/>
      <c r="H181" s="189"/>
      <c r="I181" s="189"/>
      <c r="J181" s="189"/>
      <c r="K181" s="189"/>
      <c r="L181" s="189"/>
      <c r="M181" s="190"/>
    </row>
    <row r="182" spans="2:13" hidden="1" x14ac:dyDescent="0.25">
      <c r="B182" s="34" t="s">
        <v>39</v>
      </c>
      <c r="C182" s="35" t="s">
        <v>40</v>
      </c>
      <c r="D182" s="35" t="s">
        <v>41</v>
      </c>
      <c r="E182" s="22" t="s">
        <v>42</v>
      </c>
      <c r="F182" s="23" t="s">
        <v>43</v>
      </c>
      <c r="G182" s="23" t="s">
        <v>46</v>
      </c>
      <c r="H182" s="24" t="s">
        <v>47</v>
      </c>
      <c r="I182" s="24" t="s">
        <v>48</v>
      </c>
      <c r="J182" s="24" t="s">
        <v>49</v>
      </c>
      <c r="K182" s="24" t="s">
        <v>50</v>
      </c>
      <c r="L182" s="24" t="s">
        <v>51</v>
      </c>
      <c r="M182" s="68" t="s">
        <v>52</v>
      </c>
    </row>
    <row r="183" spans="2:13" hidden="1" x14ac:dyDescent="0.25">
      <c r="B183" s="34" t="str">
        <f>CONCATENATE("16.",Prüfkriterien_1117[[#This Row],[Spalte2]])</f>
        <v>16.1</v>
      </c>
      <c r="C183" s="35">
        <f>ROW()-ROW(Prüfkriterien_1117[[#Headers],[Spalte3]])</f>
        <v>1</v>
      </c>
      <c r="D183" s="35">
        <f>(Prüfkriterien_1117[Spalte2]+160)/10</f>
        <v>16.100000000000001</v>
      </c>
      <c r="E183" s="22"/>
      <c r="F183" s="23"/>
      <c r="G183" s="23"/>
      <c r="H183" s="28"/>
      <c r="I183" s="28"/>
      <c r="J183" s="28"/>
      <c r="K183" s="28"/>
      <c r="L183" s="28"/>
      <c r="M183" s="68"/>
    </row>
    <row r="184" spans="2:13" hidden="1" x14ac:dyDescent="0.25">
      <c r="B184" s="42" t="str">
        <f>CONCATENATE("16.",Prüfkriterien_1117[[#This Row],[Spalte2]])</f>
        <v>16.2</v>
      </c>
      <c r="C184" s="43">
        <f>ROW()-ROW(Prüfkriterien_1117[[#Headers],[Spalte3]])</f>
        <v>2</v>
      </c>
      <c r="D184" s="43">
        <f>(Prüfkriterien_1117[Spalte2]+160)/10</f>
        <v>16.2</v>
      </c>
      <c r="E184" s="44"/>
      <c r="F184" s="45"/>
      <c r="G184" s="45"/>
      <c r="H184" s="28"/>
      <c r="I184" s="28"/>
      <c r="J184" s="28"/>
      <c r="K184" s="28"/>
      <c r="L184" s="28"/>
      <c r="M184" s="68"/>
    </row>
    <row r="185" spans="2:13" hidden="1" x14ac:dyDescent="0.25">
      <c r="B185" s="34" t="str">
        <f>CONCATENATE("16.",Prüfkriterien_1117[[#This Row],[Spalte2]])</f>
        <v>16.3</v>
      </c>
      <c r="C185" s="35">
        <f>ROW()-ROW(Prüfkriterien_1117[[#Headers],[Spalte3]])</f>
        <v>3</v>
      </c>
      <c r="D185" s="35">
        <f>(Prüfkriterien_1117[Spalte2]+160)/10</f>
        <v>16.3</v>
      </c>
      <c r="E185" s="22"/>
      <c r="F185" s="23"/>
      <c r="G185" s="23"/>
      <c r="H185" s="28"/>
      <c r="I185" s="28"/>
      <c r="J185" s="28"/>
      <c r="K185" s="28"/>
      <c r="L185" s="28"/>
      <c r="M185" s="68"/>
    </row>
    <row r="186" spans="2:13" hidden="1" x14ac:dyDescent="0.25">
      <c r="B186" s="34" t="str">
        <f>CONCATENATE("16.",Prüfkriterien_1117[[#This Row],[Spalte2]])</f>
        <v>16.4</v>
      </c>
      <c r="C186" s="35">
        <f>ROW()-ROW(Prüfkriterien_1117[[#Headers],[Spalte3]])</f>
        <v>4</v>
      </c>
      <c r="D186" s="35">
        <f>(Prüfkriterien_1117[Spalte2]+160)/10</f>
        <v>16.399999999999999</v>
      </c>
      <c r="E186" s="22"/>
      <c r="F186" s="23"/>
      <c r="G186" s="23"/>
      <c r="H186" s="28"/>
      <c r="I186" s="28"/>
      <c r="J186" s="28"/>
      <c r="K186" s="28"/>
      <c r="L186" s="28"/>
      <c r="M186" s="68"/>
    </row>
    <row r="187" spans="2:13" hidden="1" x14ac:dyDescent="0.25">
      <c r="B187" s="42" t="str">
        <f>CONCATENATE("16.",Prüfkriterien_1117[[#This Row],[Spalte2]])</f>
        <v>16.5</v>
      </c>
      <c r="C187" s="43">
        <f>ROW()-ROW(Prüfkriterien_1117[[#Headers],[Spalte3]])</f>
        <v>5</v>
      </c>
      <c r="D187" s="43">
        <f>(Prüfkriterien_1117[Spalte2]+160)/10</f>
        <v>16.5</v>
      </c>
      <c r="E187" s="44"/>
      <c r="F187" s="45"/>
      <c r="G187" s="45"/>
      <c r="H187" s="28"/>
      <c r="I187" s="28"/>
      <c r="J187" s="28"/>
      <c r="K187" s="28"/>
      <c r="L187" s="28"/>
      <c r="M187" s="68"/>
    </row>
    <row r="188" spans="2:13" hidden="1" x14ac:dyDescent="0.25">
      <c r="B188" s="188" t="s">
        <v>82</v>
      </c>
      <c r="C188" s="189"/>
      <c r="D188" s="189"/>
      <c r="E188" s="189"/>
      <c r="F188" s="189"/>
      <c r="G188" s="189"/>
      <c r="H188" s="189"/>
      <c r="I188" s="189"/>
      <c r="J188" s="189"/>
      <c r="K188" s="189"/>
      <c r="L188" s="189"/>
      <c r="M188" s="190"/>
    </row>
    <row r="189" spans="2:13" hidden="1" x14ac:dyDescent="0.25">
      <c r="B189" s="34" t="s">
        <v>39</v>
      </c>
      <c r="C189" s="35" t="s">
        <v>40</v>
      </c>
      <c r="D189" s="35" t="s">
        <v>41</v>
      </c>
      <c r="E189" s="22" t="s">
        <v>42</v>
      </c>
      <c r="F189" s="23" t="s">
        <v>43</v>
      </c>
      <c r="G189" s="23" t="s">
        <v>46</v>
      </c>
      <c r="H189" s="24" t="s">
        <v>47</v>
      </c>
      <c r="I189" s="24" t="s">
        <v>48</v>
      </c>
      <c r="J189" s="24" t="s">
        <v>49</v>
      </c>
      <c r="K189" s="24" t="s">
        <v>50</v>
      </c>
      <c r="L189" s="24" t="s">
        <v>51</v>
      </c>
      <c r="M189" s="68" t="s">
        <v>52</v>
      </c>
    </row>
    <row r="190" spans="2:13" hidden="1" x14ac:dyDescent="0.25">
      <c r="B190" s="34" t="str">
        <f>CONCATENATE("17.",Prüfkriterien_1118[[#This Row],[Spalte2]])</f>
        <v>17.1</v>
      </c>
      <c r="C190" s="35">
        <f>ROW()-ROW(Prüfkriterien_1118[[#Headers],[Spalte3]])</f>
        <v>1</v>
      </c>
      <c r="D190" s="35">
        <f>(Prüfkriterien_1118[Spalte2]+170)/10</f>
        <v>17.100000000000001</v>
      </c>
      <c r="E190" s="22"/>
      <c r="F190" s="23"/>
      <c r="G190" s="23"/>
      <c r="H190" s="28"/>
      <c r="I190" s="28"/>
      <c r="J190" s="28"/>
      <c r="K190" s="28"/>
      <c r="L190" s="28"/>
      <c r="M190" s="68"/>
    </row>
    <row r="191" spans="2:13" hidden="1" x14ac:dyDescent="0.25">
      <c r="B191" s="42" t="str">
        <f>CONCATENATE("17.",Prüfkriterien_1118[[#This Row],[Spalte2]])</f>
        <v>17.2</v>
      </c>
      <c r="C191" s="43">
        <f>ROW()-ROW(Prüfkriterien_1118[[#Headers],[Spalte3]])</f>
        <v>2</v>
      </c>
      <c r="D191" s="43">
        <f>(Prüfkriterien_1118[Spalte2]+170)/10</f>
        <v>17.2</v>
      </c>
      <c r="E191" s="44"/>
      <c r="F191" s="45"/>
      <c r="G191" s="45"/>
      <c r="H191" s="28"/>
      <c r="I191" s="28"/>
      <c r="J191" s="28"/>
      <c r="K191" s="28"/>
      <c r="L191" s="28"/>
      <c r="M191" s="68"/>
    </row>
    <row r="192" spans="2:13" hidden="1" x14ac:dyDescent="0.25">
      <c r="B192" s="34" t="str">
        <f>CONCATENATE("17.",Prüfkriterien_1118[[#This Row],[Spalte2]])</f>
        <v>17.3</v>
      </c>
      <c r="C192" s="35">
        <f>ROW()-ROW(Prüfkriterien_1118[[#Headers],[Spalte3]])</f>
        <v>3</v>
      </c>
      <c r="D192" s="35">
        <f>(Prüfkriterien_1118[Spalte2]+170)/10</f>
        <v>17.3</v>
      </c>
      <c r="E192" s="22"/>
      <c r="F192" s="23"/>
      <c r="G192" s="23"/>
      <c r="H192" s="28"/>
      <c r="I192" s="28"/>
      <c r="J192" s="28"/>
      <c r="K192" s="28"/>
      <c r="L192" s="28"/>
      <c r="M192" s="68"/>
    </row>
    <row r="193" spans="2:13" hidden="1" x14ac:dyDescent="0.25">
      <c r="B193" s="34" t="str">
        <f>CONCATENATE("17.",Prüfkriterien_1118[[#This Row],[Spalte2]])</f>
        <v>17.4</v>
      </c>
      <c r="C193" s="35">
        <f>ROW()-ROW(Prüfkriterien_1118[[#Headers],[Spalte3]])</f>
        <v>4</v>
      </c>
      <c r="D193" s="35">
        <f>(Prüfkriterien_1118[Spalte2]+170)/10</f>
        <v>17.399999999999999</v>
      </c>
      <c r="E193" s="22"/>
      <c r="F193" s="23"/>
      <c r="G193" s="23"/>
      <c r="H193" s="28"/>
      <c r="I193" s="28"/>
      <c r="J193" s="28"/>
      <c r="K193" s="28"/>
      <c r="L193" s="28"/>
      <c r="M193" s="68"/>
    </row>
    <row r="194" spans="2:13" hidden="1" x14ac:dyDescent="0.25">
      <c r="B194" s="42" t="str">
        <f>CONCATENATE("17.",Prüfkriterien_1118[[#This Row],[Spalte2]])</f>
        <v>17.5</v>
      </c>
      <c r="C194" s="43">
        <f>ROW()-ROW(Prüfkriterien_1118[[#Headers],[Spalte3]])</f>
        <v>5</v>
      </c>
      <c r="D194" s="43">
        <f>(Prüfkriterien_1118[Spalte2]+170)/10</f>
        <v>17.5</v>
      </c>
      <c r="E194" s="44"/>
      <c r="F194" s="45"/>
      <c r="G194" s="45"/>
      <c r="H194" s="28"/>
      <c r="I194" s="28"/>
      <c r="J194" s="28"/>
      <c r="K194" s="28"/>
      <c r="L194" s="28"/>
      <c r="M194" s="68"/>
    </row>
    <row r="195" spans="2:13" hidden="1" x14ac:dyDescent="0.25">
      <c r="B195" s="188" t="s">
        <v>83</v>
      </c>
      <c r="C195" s="189"/>
      <c r="D195" s="189"/>
      <c r="E195" s="189"/>
      <c r="F195" s="189"/>
      <c r="G195" s="189"/>
      <c r="H195" s="189"/>
      <c r="I195" s="189"/>
      <c r="J195" s="189"/>
      <c r="K195" s="189"/>
      <c r="L195" s="189"/>
      <c r="M195" s="190"/>
    </row>
    <row r="196" spans="2:13" hidden="1" x14ac:dyDescent="0.25">
      <c r="B196" s="34" t="s">
        <v>39</v>
      </c>
      <c r="C196" s="35" t="s">
        <v>40</v>
      </c>
      <c r="D196" s="35" t="s">
        <v>41</v>
      </c>
      <c r="E196" s="22" t="s">
        <v>42</v>
      </c>
      <c r="F196" s="23" t="s">
        <v>43</v>
      </c>
      <c r="G196" s="23" t="s">
        <v>46</v>
      </c>
      <c r="H196" s="24" t="s">
        <v>47</v>
      </c>
      <c r="I196" s="24" t="s">
        <v>48</v>
      </c>
      <c r="J196" s="24" t="s">
        <v>49</v>
      </c>
      <c r="K196" s="24" t="s">
        <v>50</v>
      </c>
      <c r="L196" s="24" t="s">
        <v>51</v>
      </c>
      <c r="M196" s="68" t="s">
        <v>52</v>
      </c>
    </row>
    <row r="197" spans="2:13" hidden="1" x14ac:dyDescent="0.25">
      <c r="B197" s="34" t="str">
        <f>CONCATENATE("18.",Prüfkriterien_1119[[#This Row],[Spalte2]])</f>
        <v>18.1</v>
      </c>
      <c r="C197" s="35">
        <f>ROW()-ROW(Prüfkriterien_1119[[#Headers],[Spalte3]])</f>
        <v>1</v>
      </c>
      <c r="D197" s="35">
        <f>(Prüfkriterien_1119[Spalte2]+180)/10</f>
        <v>18.100000000000001</v>
      </c>
      <c r="E197" s="22"/>
      <c r="F197" s="23"/>
      <c r="G197" s="23"/>
      <c r="H197" s="28"/>
      <c r="I197" s="28"/>
      <c r="J197" s="28"/>
      <c r="K197" s="28"/>
      <c r="L197" s="28"/>
      <c r="M197" s="68"/>
    </row>
    <row r="198" spans="2:13" hidden="1" x14ac:dyDescent="0.25">
      <c r="B198" s="42" t="str">
        <f>CONCATENATE("18.",Prüfkriterien_1119[[#This Row],[Spalte2]])</f>
        <v>18.2</v>
      </c>
      <c r="C198" s="43">
        <f>ROW()-ROW(Prüfkriterien_1119[[#Headers],[Spalte3]])</f>
        <v>2</v>
      </c>
      <c r="D198" s="43">
        <f>(Prüfkriterien_1119[Spalte2]+180)/10</f>
        <v>18.2</v>
      </c>
      <c r="E198" s="44"/>
      <c r="F198" s="45"/>
      <c r="G198" s="45"/>
      <c r="H198" s="28"/>
      <c r="I198" s="28"/>
      <c r="J198" s="28"/>
      <c r="K198" s="28"/>
      <c r="L198" s="28"/>
      <c r="M198" s="68"/>
    </row>
    <row r="199" spans="2:13" hidden="1" x14ac:dyDescent="0.25">
      <c r="B199" s="34" t="str">
        <f>CONCATENATE("18.",Prüfkriterien_1119[[#This Row],[Spalte2]])</f>
        <v>18.3</v>
      </c>
      <c r="C199" s="35">
        <f>ROW()-ROW(Prüfkriterien_1119[[#Headers],[Spalte3]])</f>
        <v>3</v>
      </c>
      <c r="D199" s="35">
        <f>(Prüfkriterien_1119[Spalte2]+180)/10</f>
        <v>18.3</v>
      </c>
      <c r="E199" s="22"/>
      <c r="F199" s="23"/>
      <c r="G199" s="23"/>
      <c r="H199" s="28"/>
      <c r="I199" s="28"/>
      <c r="J199" s="28"/>
      <c r="K199" s="28"/>
      <c r="L199" s="28"/>
      <c r="M199" s="68"/>
    </row>
    <row r="200" spans="2:13" hidden="1" x14ac:dyDescent="0.25">
      <c r="B200" s="34" t="str">
        <f>CONCATENATE("18.",Prüfkriterien_1119[[#This Row],[Spalte2]])</f>
        <v>18.4</v>
      </c>
      <c r="C200" s="35">
        <f>ROW()-ROW(Prüfkriterien_1119[[#Headers],[Spalte3]])</f>
        <v>4</v>
      </c>
      <c r="D200" s="35">
        <f>(Prüfkriterien_1119[Spalte2]+180)/10</f>
        <v>18.399999999999999</v>
      </c>
      <c r="E200" s="22"/>
      <c r="F200" s="23"/>
      <c r="G200" s="23"/>
      <c r="H200" s="28"/>
      <c r="I200" s="28"/>
      <c r="J200" s="28"/>
      <c r="K200" s="28"/>
      <c r="L200" s="28"/>
      <c r="M200" s="68"/>
    </row>
    <row r="201" spans="2:13" hidden="1" x14ac:dyDescent="0.25">
      <c r="B201" s="42" t="str">
        <f>CONCATENATE("18.",Prüfkriterien_1119[[#This Row],[Spalte2]])</f>
        <v>18.5</v>
      </c>
      <c r="C201" s="43">
        <f>ROW()-ROW(Prüfkriterien_1119[[#Headers],[Spalte3]])</f>
        <v>5</v>
      </c>
      <c r="D201" s="43">
        <f>(Prüfkriterien_1119[Spalte2]+180)/10</f>
        <v>18.5</v>
      </c>
      <c r="E201" s="44"/>
      <c r="F201" s="45"/>
      <c r="G201" s="45"/>
      <c r="H201" s="28"/>
      <c r="I201" s="28"/>
      <c r="J201" s="28"/>
      <c r="K201" s="28"/>
      <c r="L201" s="28"/>
      <c r="M201" s="68"/>
    </row>
    <row r="202" spans="2:13" hidden="1" x14ac:dyDescent="0.25">
      <c r="B202" s="188" t="s">
        <v>84</v>
      </c>
      <c r="C202" s="189"/>
      <c r="D202" s="189"/>
      <c r="E202" s="189"/>
      <c r="F202" s="189"/>
      <c r="G202" s="189"/>
      <c r="H202" s="189"/>
      <c r="I202" s="189"/>
      <c r="J202" s="189"/>
      <c r="K202" s="189"/>
      <c r="L202" s="189"/>
      <c r="M202" s="190"/>
    </row>
    <row r="203" spans="2:13" hidden="1" x14ac:dyDescent="0.25">
      <c r="B203" s="34" t="s">
        <v>39</v>
      </c>
      <c r="C203" s="35" t="s">
        <v>40</v>
      </c>
      <c r="D203" s="35" t="s">
        <v>41</v>
      </c>
      <c r="E203" s="22" t="s">
        <v>42</v>
      </c>
      <c r="F203" s="23" t="s">
        <v>43</v>
      </c>
      <c r="G203" s="23" t="s">
        <v>46</v>
      </c>
      <c r="H203" s="24" t="s">
        <v>47</v>
      </c>
      <c r="I203" s="24" t="s">
        <v>48</v>
      </c>
      <c r="J203" s="24" t="s">
        <v>49</v>
      </c>
      <c r="K203" s="24" t="s">
        <v>50</v>
      </c>
      <c r="L203" s="24" t="s">
        <v>51</v>
      </c>
      <c r="M203" s="68" t="s">
        <v>52</v>
      </c>
    </row>
    <row r="204" spans="2:13" hidden="1" x14ac:dyDescent="0.25">
      <c r="B204" s="34" t="str">
        <f>CONCATENATE("19.",Prüfkriterien_1120[[#This Row],[Spalte2]])</f>
        <v>19.1</v>
      </c>
      <c r="C204" s="35">
        <f>ROW()-ROW(Prüfkriterien_1120[[#Headers],[Spalte3]])</f>
        <v>1</v>
      </c>
      <c r="D204" s="35">
        <f>(Prüfkriterien_1120[Spalte2]+190)/10</f>
        <v>19.100000000000001</v>
      </c>
      <c r="E204" s="22"/>
      <c r="F204" s="23"/>
      <c r="G204" s="23"/>
      <c r="H204" s="28"/>
      <c r="I204" s="28"/>
      <c r="J204" s="28"/>
      <c r="K204" s="28"/>
      <c r="L204" s="28"/>
      <c r="M204" s="68"/>
    </row>
    <row r="205" spans="2:13" hidden="1" x14ac:dyDescent="0.25">
      <c r="B205" s="42" t="str">
        <f>CONCATENATE("19.",Prüfkriterien_1120[[#This Row],[Spalte2]])</f>
        <v>19.2</v>
      </c>
      <c r="C205" s="43">
        <f>ROW()-ROW(Prüfkriterien_1120[[#Headers],[Spalte3]])</f>
        <v>2</v>
      </c>
      <c r="D205" s="43">
        <f>(Prüfkriterien_1120[Spalte2]+190)/10</f>
        <v>19.2</v>
      </c>
      <c r="E205" s="44"/>
      <c r="F205" s="45"/>
      <c r="G205" s="45"/>
      <c r="H205" s="28"/>
      <c r="I205" s="28"/>
      <c r="J205" s="28"/>
      <c r="K205" s="28"/>
      <c r="L205" s="28"/>
      <c r="M205" s="68"/>
    </row>
    <row r="206" spans="2:13" hidden="1" x14ac:dyDescent="0.25">
      <c r="B206" s="34" t="str">
        <f>CONCATENATE("19.",Prüfkriterien_1120[[#This Row],[Spalte2]])</f>
        <v>19.3</v>
      </c>
      <c r="C206" s="35">
        <f>ROW()-ROW(Prüfkriterien_1120[[#Headers],[Spalte3]])</f>
        <v>3</v>
      </c>
      <c r="D206" s="35">
        <f>(Prüfkriterien_1120[Spalte2]+190)/10</f>
        <v>19.3</v>
      </c>
      <c r="E206" s="22"/>
      <c r="F206" s="23"/>
      <c r="G206" s="23"/>
      <c r="H206" s="28"/>
      <c r="I206" s="28"/>
      <c r="J206" s="28"/>
      <c r="K206" s="28"/>
      <c r="L206" s="28"/>
      <c r="M206" s="68"/>
    </row>
    <row r="207" spans="2:13" hidden="1" x14ac:dyDescent="0.25">
      <c r="B207" s="34" t="str">
        <f>CONCATENATE("19.",Prüfkriterien_1120[[#This Row],[Spalte2]])</f>
        <v>19.4</v>
      </c>
      <c r="C207" s="35">
        <f>ROW()-ROW(Prüfkriterien_1120[[#Headers],[Spalte3]])</f>
        <v>4</v>
      </c>
      <c r="D207" s="35">
        <f>(Prüfkriterien_1120[Spalte2]+190)/10</f>
        <v>19.399999999999999</v>
      </c>
      <c r="E207" s="22"/>
      <c r="F207" s="23"/>
      <c r="G207" s="23"/>
      <c r="H207" s="28"/>
      <c r="I207" s="28"/>
      <c r="J207" s="28"/>
      <c r="K207" s="28"/>
      <c r="L207" s="28"/>
      <c r="M207" s="68"/>
    </row>
    <row r="208" spans="2:13" hidden="1" x14ac:dyDescent="0.25">
      <c r="B208" s="42" t="str">
        <f>CONCATENATE("19.",Prüfkriterien_1120[[#This Row],[Spalte2]])</f>
        <v>19.5</v>
      </c>
      <c r="C208" s="43">
        <f>ROW()-ROW(Prüfkriterien_1120[[#Headers],[Spalte3]])</f>
        <v>5</v>
      </c>
      <c r="D208" s="43">
        <f>(Prüfkriterien_1120[Spalte2]+190)/10</f>
        <v>19.5</v>
      </c>
      <c r="E208" s="44"/>
      <c r="F208" s="45"/>
      <c r="G208" s="45"/>
      <c r="H208" s="28"/>
      <c r="I208" s="28"/>
      <c r="J208" s="28"/>
      <c r="K208" s="28"/>
      <c r="L208" s="28"/>
      <c r="M208" s="68"/>
    </row>
    <row r="209" spans="2:13" hidden="1" x14ac:dyDescent="0.25">
      <c r="B209" s="188" t="s">
        <v>85</v>
      </c>
      <c r="C209" s="189"/>
      <c r="D209" s="189"/>
      <c r="E209" s="189"/>
      <c r="F209" s="189"/>
      <c r="G209" s="189"/>
      <c r="H209" s="189"/>
      <c r="I209" s="189"/>
      <c r="J209" s="189"/>
      <c r="K209" s="189"/>
      <c r="L209" s="189"/>
      <c r="M209" s="190"/>
    </row>
    <row r="210" spans="2:13" hidden="1" x14ac:dyDescent="0.25">
      <c r="B210" s="34" t="s">
        <v>39</v>
      </c>
      <c r="C210" s="35" t="s">
        <v>40</v>
      </c>
      <c r="D210" s="35" t="s">
        <v>41</v>
      </c>
      <c r="E210" s="22" t="s">
        <v>42</v>
      </c>
      <c r="F210" s="23" t="s">
        <v>43</v>
      </c>
      <c r="G210" s="23" t="s">
        <v>46</v>
      </c>
      <c r="H210" s="24" t="s">
        <v>47</v>
      </c>
      <c r="I210" s="24" t="s">
        <v>48</v>
      </c>
      <c r="J210" s="24" t="s">
        <v>49</v>
      </c>
      <c r="K210" s="24" t="s">
        <v>50</v>
      </c>
      <c r="L210" s="24" t="s">
        <v>51</v>
      </c>
      <c r="M210" s="68" t="s">
        <v>52</v>
      </c>
    </row>
    <row r="211" spans="2:13" hidden="1" x14ac:dyDescent="0.25">
      <c r="B211" s="34" t="str">
        <f>CONCATENATE("20.",Prüfkriterien_1121[[#This Row],[Spalte2]])</f>
        <v>20.1</v>
      </c>
      <c r="C211" s="35">
        <f>ROW()-ROW(Prüfkriterien_1121[[#Headers],[Spalte3]])</f>
        <v>1</v>
      </c>
      <c r="D211" s="35">
        <f>(Prüfkriterien_1121[Spalte2]+200)/10</f>
        <v>20.100000000000001</v>
      </c>
      <c r="E211" s="22"/>
      <c r="F211" s="23"/>
      <c r="G211" s="23"/>
      <c r="H211" s="28"/>
      <c r="I211" s="28"/>
      <c r="J211" s="28"/>
      <c r="K211" s="28"/>
      <c r="L211" s="28"/>
      <c r="M211" s="68"/>
    </row>
    <row r="212" spans="2:13" hidden="1" x14ac:dyDescent="0.25">
      <c r="B212" s="42" t="str">
        <f>CONCATENATE("20.",Prüfkriterien_1121[[#This Row],[Spalte2]])</f>
        <v>20.2</v>
      </c>
      <c r="C212" s="43">
        <f>ROW()-ROW(Prüfkriterien_1121[[#Headers],[Spalte3]])</f>
        <v>2</v>
      </c>
      <c r="D212" s="43">
        <f>(Prüfkriterien_1121[Spalte2]+200)/10</f>
        <v>20.2</v>
      </c>
      <c r="E212" s="44"/>
      <c r="F212" s="45"/>
      <c r="G212" s="45"/>
      <c r="H212" s="28"/>
      <c r="I212" s="28"/>
      <c r="J212" s="28"/>
      <c r="K212" s="28"/>
      <c r="L212" s="28"/>
      <c r="M212" s="68"/>
    </row>
    <row r="213" spans="2:13" hidden="1" x14ac:dyDescent="0.25">
      <c r="B213" s="34" t="str">
        <f>CONCATENATE("20.",Prüfkriterien_1121[[#This Row],[Spalte2]])</f>
        <v>20.3</v>
      </c>
      <c r="C213" s="35">
        <f>ROW()-ROW(Prüfkriterien_1121[[#Headers],[Spalte3]])</f>
        <v>3</v>
      </c>
      <c r="D213" s="35">
        <f>(Prüfkriterien_1121[Spalte2]+200)/10</f>
        <v>20.3</v>
      </c>
      <c r="E213" s="22"/>
      <c r="F213" s="23"/>
      <c r="G213" s="23"/>
      <c r="H213" s="28"/>
      <c r="I213" s="28"/>
      <c r="J213" s="28"/>
      <c r="K213" s="28"/>
      <c r="L213" s="28"/>
      <c r="M213" s="68"/>
    </row>
    <row r="214" spans="2:13" hidden="1" x14ac:dyDescent="0.25">
      <c r="B214" s="34" t="str">
        <f>CONCATENATE("20.",Prüfkriterien_1121[[#This Row],[Spalte2]])</f>
        <v>20.4</v>
      </c>
      <c r="C214" s="35">
        <f>ROW()-ROW(Prüfkriterien_1121[[#Headers],[Spalte3]])</f>
        <v>4</v>
      </c>
      <c r="D214" s="35">
        <f>(Prüfkriterien_1121[Spalte2]+200)/10</f>
        <v>20.399999999999999</v>
      </c>
      <c r="E214" s="22"/>
      <c r="F214" s="23"/>
      <c r="G214" s="23"/>
      <c r="H214" s="28"/>
      <c r="I214" s="28"/>
      <c r="J214" s="28"/>
      <c r="K214" s="28"/>
      <c r="L214" s="28"/>
      <c r="M214" s="68"/>
    </row>
    <row r="215" spans="2:13" hidden="1" x14ac:dyDescent="0.25">
      <c r="B215" s="42" t="str">
        <f>CONCATENATE("20.",Prüfkriterien_1121[[#This Row],[Spalte2]])</f>
        <v>20.5</v>
      </c>
      <c r="C215" s="43">
        <f>ROW()-ROW(Prüfkriterien_1121[[#Headers],[Spalte3]])</f>
        <v>5</v>
      </c>
      <c r="D215" s="43">
        <f>(Prüfkriterien_1121[Spalte2]+200)/10</f>
        <v>20.5</v>
      </c>
      <c r="E215" s="44"/>
      <c r="F215" s="45"/>
      <c r="G215" s="45"/>
      <c r="H215" s="28"/>
      <c r="I215" s="28"/>
      <c r="J215" s="28"/>
      <c r="K215" s="28"/>
      <c r="L215" s="28"/>
      <c r="M215" s="68"/>
    </row>
  </sheetData>
  <sheetProtection algorithmName="SHA-512" hashValue="QFN9Pe4uKxT5dHVjH47pTkerqZ85X6FclWM3CE1DHUbp7qwSfIW59/DHYcF4EXC4bVjlnqeqbU949uQ12pPbSg==" saltValue="Y2ayJtPr2AD+V96691U04g==" spinCount="100000" sheet="1" formatRows="0" selectLockedCells="1"/>
  <mergeCells count="32">
    <mergeCell ref="B71:M71"/>
    <mergeCell ref="B79:M79"/>
    <mergeCell ref="B84:M84"/>
    <mergeCell ref="B62:M62"/>
    <mergeCell ref="C4:K4"/>
    <mergeCell ref="B6:B7"/>
    <mergeCell ref="C6:C7"/>
    <mergeCell ref="E6:E7"/>
    <mergeCell ref="F6:F7"/>
    <mergeCell ref="G6:G7"/>
    <mergeCell ref="H6:L6"/>
    <mergeCell ref="M6:M7"/>
    <mergeCell ref="D6:D7"/>
    <mergeCell ref="B56:M56"/>
    <mergeCell ref="B2:M2"/>
    <mergeCell ref="B5:M5"/>
    <mergeCell ref="B8:M8"/>
    <mergeCell ref="B33:M33"/>
    <mergeCell ref="B41:M41"/>
    <mergeCell ref="B3:M3"/>
    <mergeCell ref="B107:M107"/>
    <mergeCell ref="B133:M133"/>
    <mergeCell ref="B188:M188"/>
    <mergeCell ref="B195:M195"/>
    <mergeCell ref="B202:M202"/>
    <mergeCell ref="B153:M153"/>
    <mergeCell ref="B147:M147"/>
    <mergeCell ref="B209:M209"/>
    <mergeCell ref="B160:M160"/>
    <mergeCell ref="B167:M167"/>
    <mergeCell ref="B174:M174"/>
    <mergeCell ref="B181:M181"/>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2024&amp;C&amp;G&amp;R
&amp;"Arial,Standard"&amp;8&amp;P von &amp;N</oddFooter>
  </headerFooter>
  <rowBreaks count="4" manualBreakCount="4">
    <brk id="32" max="13" man="1"/>
    <brk id="40" max="13" man="1"/>
    <brk id="132" max="13" man="1"/>
    <brk id="146" max="13" man="1"/>
  </rowBreak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NOT(ISERROR(SEARCH("grau",H34)))</xm:f>
            <xm:f>"grau"</xm:f>
            <x14:dxf>
              <font>
                <color rgb="FF808080"/>
              </font>
              <fill>
                <patternFill>
                  <bgColor rgb="FF808080"/>
                </patternFill>
              </fill>
            </x14:dxf>
          </x14:cfRule>
          <xm:sqref>H63:L63 H42:L42 H34:L34 H57:L57</xm:sqref>
        </x14:conditionalFormatting>
        <x14:conditionalFormatting xmlns:xm="http://schemas.microsoft.com/office/excel/2006/main">
          <x14:cfRule type="containsText" priority="36" operator="containsText" id="{856D55F9-5406-42BE-8943-059812964641}">
            <xm:f>NOT(ISERROR(SEARCH("grau",H10)))</xm:f>
            <xm:f>"grau"</xm:f>
            <x14:dxf>
              <font>
                <strike val="0"/>
                <color rgb="FF808080"/>
              </font>
              <fill>
                <patternFill>
                  <bgColor rgb="FF808080"/>
                </patternFill>
              </fill>
            </x14:dxf>
          </x14:cfRule>
          <xm:sqref>H35:L40 H43:L55 H64:L70 H81:L83 H86:L106 H135:L146 H109:L132 H10:L32</xm:sqref>
        </x14:conditionalFormatting>
        <x14:conditionalFormatting xmlns:xm="http://schemas.microsoft.com/office/excel/2006/main">
          <x14:cfRule type="containsText" priority="34" operator="containsText" id="{3EA6EFDB-E455-4F38-A982-1E38324F0343}">
            <xm:f>NOT(ISERROR(SEARCH("grau",H72)))</xm:f>
            <xm:f>"grau"</xm:f>
            <x14:dxf>
              <font>
                <color rgb="FF808080"/>
              </font>
              <fill>
                <patternFill>
                  <bgColor rgb="FF808080"/>
                </patternFill>
              </fill>
            </x14:dxf>
          </x14:cfRule>
          <xm:sqref>H72:L72</xm:sqref>
        </x14:conditionalFormatting>
        <x14:conditionalFormatting xmlns:xm="http://schemas.microsoft.com/office/excel/2006/main">
          <x14:cfRule type="containsText" priority="33" operator="containsText" id="{5BEAB68E-34A9-4110-B056-50320AFBCCB0}">
            <xm:f>NOT(ISERROR(SEARCH("grau",H80)))</xm:f>
            <xm:f>"grau"</xm:f>
            <x14:dxf>
              <font>
                <color rgb="FF808080"/>
              </font>
              <fill>
                <patternFill>
                  <bgColor rgb="FF808080"/>
                </patternFill>
              </fill>
            </x14:dxf>
          </x14:cfRule>
          <xm:sqref>H80:L80</xm:sqref>
        </x14:conditionalFormatting>
        <x14:conditionalFormatting xmlns:xm="http://schemas.microsoft.com/office/excel/2006/main">
          <x14:cfRule type="containsText" priority="32" operator="containsText" id="{CF7EDDB7-2157-4E54-80CC-AC6AB6FBA5CD}">
            <xm:f>NOT(ISERROR(SEARCH("grau",H85)))</xm:f>
            <xm:f>"grau"</xm:f>
            <x14:dxf>
              <font>
                <color rgb="FF808080"/>
              </font>
              <fill>
                <patternFill>
                  <bgColor rgb="FF808080"/>
                </patternFill>
              </fill>
            </x14:dxf>
          </x14:cfRule>
          <xm:sqref>H85:L85</xm:sqref>
        </x14:conditionalFormatting>
        <x14:conditionalFormatting xmlns:xm="http://schemas.microsoft.com/office/excel/2006/main">
          <x14:cfRule type="containsText" priority="31" operator="containsText" id="{A15A7D79-1345-4D48-A805-61E375A492E8}">
            <xm:f>NOT(ISERROR(SEARCH("grau",H108)))</xm:f>
            <xm:f>"grau"</xm:f>
            <x14:dxf>
              <font>
                <color rgb="FF808080"/>
              </font>
              <fill>
                <patternFill>
                  <bgColor rgb="FF808080"/>
                </patternFill>
              </fill>
            </x14:dxf>
          </x14:cfRule>
          <xm:sqref>H108:L109</xm:sqref>
        </x14:conditionalFormatting>
        <x14:conditionalFormatting xmlns:xm="http://schemas.microsoft.com/office/excel/2006/main">
          <x14:cfRule type="containsText" priority="30" operator="containsText" id="{24D64CB9-06C8-4AB6-96E9-068B2C93B725}">
            <xm:f>NOT(ISERROR(SEARCH("grau",H134)))</xm:f>
            <xm:f>"grau"</xm:f>
            <x14:dxf>
              <font>
                <color rgb="FF808080"/>
              </font>
              <fill>
                <patternFill>
                  <bgColor rgb="FF808080"/>
                </patternFill>
              </fill>
            </x14:dxf>
          </x14:cfRule>
          <xm:sqref>H134:L136</xm:sqref>
        </x14:conditionalFormatting>
        <x14:conditionalFormatting xmlns:xm="http://schemas.microsoft.com/office/excel/2006/main">
          <x14:cfRule type="containsText" priority="29" operator="containsText" id="{04852FE4-12C5-447A-9DDA-1F52D59ECA2D}">
            <xm:f>NOT(ISERROR(SEARCH("grau",H148)))</xm:f>
            <xm:f>"grau"</xm:f>
            <x14:dxf>
              <font>
                <color rgb="FF808080"/>
              </font>
              <fill>
                <patternFill>
                  <bgColor rgb="FF808080"/>
                </patternFill>
              </fill>
            </x14:dxf>
          </x14:cfRule>
          <xm:sqref>H148:L148</xm:sqref>
        </x14:conditionalFormatting>
        <x14:conditionalFormatting xmlns:xm="http://schemas.microsoft.com/office/excel/2006/main">
          <x14:cfRule type="containsText" priority="26" operator="containsText" id="{DB8BB36C-2E3E-4A6C-B7FB-36C8C5EC6718}">
            <xm:f>NOT(ISERROR(SEARCH("grau",H58)))</xm:f>
            <xm:f>"grau"</xm:f>
            <x14:dxf>
              <font>
                <strike val="0"/>
                <color rgb="FF808080"/>
              </font>
              <fill>
                <patternFill>
                  <bgColor rgb="FF808080"/>
                </patternFill>
              </fill>
            </x14:dxf>
          </x14:cfRule>
          <xm:sqref>H58:L61</xm:sqref>
        </x14:conditionalFormatting>
        <x14:conditionalFormatting xmlns:xm="http://schemas.microsoft.com/office/excel/2006/main">
          <x14:cfRule type="containsText" priority="24" operator="containsText" id="{522E72CE-2BFD-4D3A-88E7-93E2C302BF7F}">
            <xm:f>NOT(ISERROR(SEARCH("grau",H73)))</xm:f>
            <xm:f>"grau"</xm:f>
            <x14:dxf>
              <font>
                <strike val="0"/>
                <color rgb="FF808080"/>
              </font>
              <fill>
                <patternFill>
                  <bgColor rgb="FF808080"/>
                </patternFill>
              </fill>
            </x14:dxf>
          </x14:cfRule>
          <xm:sqref>H73:L78</xm:sqref>
        </x14:conditionalFormatting>
        <x14:conditionalFormatting xmlns:xm="http://schemas.microsoft.com/office/excel/2006/main">
          <x14:cfRule type="containsText" priority="19" operator="containsText" id="{E7943004-4DEA-4823-B241-3FE5A5326E8B}">
            <xm:f>NOT(ISERROR(SEARCH("grau",H149)))</xm:f>
            <xm:f>"grau"</xm:f>
            <x14:dxf>
              <font>
                <strike val="0"/>
                <color rgb="FF808080"/>
              </font>
              <fill>
                <patternFill>
                  <bgColor rgb="FF808080"/>
                </patternFill>
              </fill>
            </x14:dxf>
          </x14:cfRule>
          <xm:sqref>H149:L152</xm:sqref>
        </x14:conditionalFormatting>
        <x14:conditionalFormatting xmlns:xm="http://schemas.microsoft.com/office/excel/2006/main">
          <x14:cfRule type="containsText" priority="18" operator="containsText" id="{F9689D43-7DEC-4186-A893-B1CBBD158D15}">
            <xm:f>NOT(ISERROR(SEARCH("grau",H154)))</xm:f>
            <xm:f>"grau"</xm:f>
            <x14:dxf>
              <font>
                <color rgb="FF808080"/>
              </font>
              <fill>
                <patternFill>
                  <bgColor rgb="FF808080"/>
                </patternFill>
              </fill>
            </x14:dxf>
          </x14:cfRule>
          <xm:sqref>H154:L154</xm:sqref>
        </x14:conditionalFormatting>
        <x14:conditionalFormatting xmlns:xm="http://schemas.microsoft.com/office/excel/2006/main">
          <x14:cfRule type="containsText" priority="17" operator="containsText" id="{593683AD-12C0-4A48-B7CC-C7CAF5D9E128}">
            <xm:f>NOT(ISERROR(SEARCH("grau",H155)))</xm:f>
            <xm:f>"grau"</xm:f>
            <x14:dxf>
              <font>
                <strike val="0"/>
                <color rgb="FF808080"/>
              </font>
              <fill>
                <patternFill>
                  <bgColor rgb="FF808080"/>
                </patternFill>
              </fill>
            </x14:dxf>
          </x14:cfRule>
          <xm:sqref>H155:L159</xm:sqref>
        </x14:conditionalFormatting>
        <x14:conditionalFormatting xmlns:xm="http://schemas.microsoft.com/office/excel/2006/main">
          <x14:cfRule type="containsText" priority="16" operator="containsText" id="{BF80D4EC-9D5A-4CB9-9F29-4C6C6E9639EA}">
            <xm:f>NOT(ISERROR(SEARCH("grau",H161)))</xm:f>
            <xm:f>"grau"</xm:f>
            <x14:dxf>
              <font>
                <color rgb="FF808080"/>
              </font>
              <fill>
                <patternFill>
                  <bgColor rgb="FF808080"/>
                </patternFill>
              </fill>
            </x14:dxf>
          </x14:cfRule>
          <xm:sqref>H161:L161</xm:sqref>
        </x14:conditionalFormatting>
        <x14:conditionalFormatting xmlns:xm="http://schemas.microsoft.com/office/excel/2006/main">
          <x14:cfRule type="containsText" priority="15" operator="containsText" id="{3A8B1ADD-5B11-4099-A6FB-998787FDAEEB}">
            <xm:f>NOT(ISERROR(SEARCH("grau",H162)))</xm:f>
            <xm:f>"grau"</xm:f>
            <x14:dxf>
              <font>
                <strike val="0"/>
                <color rgb="FF808080"/>
              </font>
              <fill>
                <patternFill>
                  <bgColor rgb="FF808080"/>
                </patternFill>
              </fill>
            </x14:dxf>
          </x14:cfRule>
          <xm:sqref>H162:L166</xm:sqref>
        </x14:conditionalFormatting>
        <x14:conditionalFormatting xmlns:xm="http://schemas.microsoft.com/office/excel/2006/main">
          <x14:cfRule type="containsText" priority="14" operator="containsText" id="{5197C5D7-1D6A-4C75-BC15-9997BDA92A33}">
            <xm:f>NOT(ISERROR(SEARCH("grau",H168)))</xm:f>
            <xm:f>"grau"</xm:f>
            <x14:dxf>
              <font>
                <color rgb="FF808080"/>
              </font>
              <fill>
                <patternFill>
                  <bgColor rgb="FF808080"/>
                </patternFill>
              </fill>
            </x14:dxf>
          </x14:cfRule>
          <xm:sqref>H168:L168</xm:sqref>
        </x14:conditionalFormatting>
        <x14:conditionalFormatting xmlns:xm="http://schemas.microsoft.com/office/excel/2006/main">
          <x14:cfRule type="containsText" priority="13" operator="containsText" id="{C857841E-ADBA-4790-A7E4-EC9E6C23FFC3}">
            <xm:f>NOT(ISERROR(SEARCH("grau",H169)))</xm:f>
            <xm:f>"grau"</xm:f>
            <x14:dxf>
              <font>
                <strike val="0"/>
                <color rgb="FF808080"/>
              </font>
              <fill>
                <patternFill>
                  <bgColor rgb="FF808080"/>
                </patternFill>
              </fill>
            </x14:dxf>
          </x14:cfRule>
          <xm:sqref>H169:L173</xm:sqref>
        </x14:conditionalFormatting>
        <x14:conditionalFormatting xmlns:xm="http://schemas.microsoft.com/office/excel/2006/main">
          <x14:cfRule type="containsText" priority="12" operator="containsText" id="{0699A9AD-4159-4254-ADC3-E4E8C6F3C9BC}">
            <xm:f>NOT(ISERROR(SEARCH("grau",H175)))</xm:f>
            <xm:f>"grau"</xm:f>
            <x14:dxf>
              <font>
                <color rgb="FF808080"/>
              </font>
              <fill>
                <patternFill>
                  <bgColor rgb="FF808080"/>
                </patternFill>
              </fill>
            </x14:dxf>
          </x14:cfRule>
          <xm:sqref>H175:L175</xm:sqref>
        </x14:conditionalFormatting>
        <x14:conditionalFormatting xmlns:xm="http://schemas.microsoft.com/office/excel/2006/main">
          <x14:cfRule type="containsText" priority="11" operator="containsText" id="{8A386DFC-0CFA-435B-8E96-B091B32CA32E}">
            <xm:f>NOT(ISERROR(SEARCH("grau",H176)))</xm:f>
            <xm:f>"grau"</xm:f>
            <x14:dxf>
              <font>
                <strike val="0"/>
                <color rgb="FF808080"/>
              </font>
              <fill>
                <patternFill>
                  <bgColor rgb="FF808080"/>
                </patternFill>
              </fill>
            </x14:dxf>
          </x14:cfRule>
          <xm:sqref>H176:L180</xm:sqref>
        </x14:conditionalFormatting>
        <x14:conditionalFormatting xmlns:xm="http://schemas.microsoft.com/office/excel/2006/main">
          <x14:cfRule type="containsText" priority="10" operator="containsText" id="{1E36E4D5-6C4C-4AF8-916C-34DF1BD2FC9A}">
            <xm:f>NOT(ISERROR(SEARCH("grau",H182)))</xm:f>
            <xm:f>"grau"</xm:f>
            <x14:dxf>
              <font>
                <color rgb="FF808080"/>
              </font>
              <fill>
                <patternFill>
                  <bgColor rgb="FF808080"/>
                </patternFill>
              </fill>
            </x14:dxf>
          </x14:cfRule>
          <xm:sqref>H182:L182</xm:sqref>
        </x14:conditionalFormatting>
        <x14:conditionalFormatting xmlns:xm="http://schemas.microsoft.com/office/excel/2006/main">
          <x14:cfRule type="containsText" priority="9" operator="containsText" id="{B8358B20-02DF-4B1D-AB41-9ADA15C88D61}">
            <xm:f>NOT(ISERROR(SEARCH("grau",H183)))</xm:f>
            <xm:f>"grau"</xm:f>
            <x14:dxf>
              <font>
                <strike val="0"/>
                <color rgb="FF808080"/>
              </font>
              <fill>
                <patternFill>
                  <bgColor rgb="FF808080"/>
                </patternFill>
              </fill>
            </x14:dxf>
          </x14:cfRule>
          <xm:sqref>H183:L187</xm:sqref>
        </x14:conditionalFormatting>
        <x14:conditionalFormatting xmlns:xm="http://schemas.microsoft.com/office/excel/2006/main">
          <x14:cfRule type="containsText" priority="8" operator="containsText" id="{F9A8A14C-005E-41CB-B744-810E371F6F83}">
            <xm:f>NOT(ISERROR(SEARCH("grau",H189)))</xm:f>
            <xm:f>"grau"</xm:f>
            <x14:dxf>
              <font>
                <color rgb="FF808080"/>
              </font>
              <fill>
                <patternFill>
                  <bgColor rgb="FF808080"/>
                </patternFill>
              </fill>
            </x14:dxf>
          </x14:cfRule>
          <xm:sqref>H189:L189</xm:sqref>
        </x14:conditionalFormatting>
        <x14:conditionalFormatting xmlns:xm="http://schemas.microsoft.com/office/excel/2006/main">
          <x14:cfRule type="containsText" priority="7" operator="containsText" id="{4A21B9A8-82E5-4223-990F-E82357721AF4}">
            <xm:f>NOT(ISERROR(SEARCH("grau",H190)))</xm:f>
            <xm:f>"grau"</xm:f>
            <x14:dxf>
              <font>
                <strike val="0"/>
                <color rgb="FF808080"/>
              </font>
              <fill>
                <patternFill>
                  <bgColor rgb="FF808080"/>
                </patternFill>
              </fill>
            </x14:dxf>
          </x14:cfRule>
          <xm:sqref>H190:L194</xm:sqref>
        </x14:conditionalFormatting>
        <x14:conditionalFormatting xmlns:xm="http://schemas.microsoft.com/office/excel/2006/main">
          <x14:cfRule type="containsText" priority="6" operator="containsText" id="{8A88D888-EC44-4F59-9150-AAFE6072F138}">
            <xm:f>NOT(ISERROR(SEARCH("grau",H196)))</xm:f>
            <xm:f>"grau"</xm:f>
            <x14:dxf>
              <font>
                <color rgb="FF808080"/>
              </font>
              <fill>
                <patternFill>
                  <bgColor rgb="FF808080"/>
                </patternFill>
              </fill>
            </x14:dxf>
          </x14:cfRule>
          <xm:sqref>H196:L196</xm:sqref>
        </x14:conditionalFormatting>
        <x14:conditionalFormatting xmlns:xm="http://schemas.microsoft.com/office/excel/2006/main">
          <x14:cfRule type="containsText" priority="5" operator="containsText" id="{70D7D936-44B1-4422-8E15-ACDC2E92F9A7}">
            <xm:f>NOT(ISERROR(SEARCH("grau",H197)))</xm:f>
            <xm:f>"grau"</xm:f>
            <x14:dxf>
              <font>
                <strike val="0"/>
                <color rgb="FF808080"/>
              </font>
              <fill>
                <patternFill>
                  <bgColor rgb="FF808080"/>
                </patternFill>
              </fill>
            </x14:dxf>
          </x14:cfRule>
          <xm:sqref>H197:L201</xm:sqref>
        </x14:conditionalFormatting>
        <x14:conditionalFormatting xmlns:xm="http://schemas.microsoft.com/office/excel/2006/main">
          <x14:cfRule type="containsText" priority="4" operator="containsText" id="{AB81AAA1-6B38-47A9-81F2-0A306F469E95}">
            <xm:f>NOT(ISERROR(SEARCH("grau",H203)))</xm:f>
            <xm:f>"grau"</xm:f>
            <x14:dxf>
              <font>
                <color rgb="FF808080"/>
              </font>
              <fill>
                <patternFill>
                  <bgColor rgb="FF808080"/>
                </patternFill>
              </fill>
            </x14:dxf>
          </x14:cfRule>
          <xm:sqref>H203:L203</xm:sqref>
        </x14:conditionalFormatting>
        <x14:conditionalFormatting xmlns:xm="http://schemas.microsoft.com/office/excel/2006/main">
          <x14:cfRule type="containsText" priority="3" operator="containsText" id="{B273F777-4447-4EE0-84D1-99D17A821746}">
            <xm:f>NOT(ISERROR(SEARCH("grau",H204)))</xm:f>
            <xm:f>"grau"</xm:f>
            <x14:dxf>
              <font>
                <strike val="0"/>
                <color rgb="FF808080"/>
              </font>
              <fill>
                <patternFill>
                  <bgColor rgb="FF808080"/>
                </patternFill>
              </fill>
            </x14:dxf>
          </x14:cfRule>
          <xm:sqref>H204:L208</xm:sqref>
        </x14:conditionalFormatting>
        <x14:conditionalFormatting xmlns:xm="http://schemas.microsoft.com/office/excel/2006/main">
          <x14:cfRule type="containsText" priority="2" operator="containsText" id="{A7C2A704-59CB-43C8-BA94-575E83D47C03}">
            <xm:f>NOT(ISERROR(SEARCH("grau",H210)))</xm:f>
            <xm:f>"grau"</xm:f>
            <x14:dxf>
              <font>
                <color rgb="FF808080"/>
              </font>
              <fill>
                <patternFill>
                  <bgColor rgb="FF808080"/>
                </patternFill>
              </fill>
            </x14:dxf>
          </x14:cfRule>
          <xm:sqref>H210:L210</xm:sqref>
        </x14:conditionalFormatting>
        <x14:conditionalFormatting xmlns:xm="http://schemas.microsoft.com/office/excel/2006/main">
          <x14:cfRule type="containsText" priority="1" operator="containsText" id="{01FE9F06-CAA1-4E1F-8E05-FA145A2A166F}">
            <xm:f>NOT(ISERROR(SEARCH("grau",H211)))</xm:f>
            <xm:f>"grau"</xm:f>
            <x14:dxf>
              <font>
                <strike val="0"/>
                <color rgb="FF808080"/>
              </font>
              <fill>
                <patternFill>
                  <bgColor rgb="FF808080"/>
                </patternFill>
              </fill>
            </x14:dxf>
          </x14:cfRule>
          <xm:sqref>H211:L215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I63:J63</xm:sqref>
        </x14:dataValidation>
        <x14:dataValidation type="list" allowBlank="1" showInputMessage="1" showErrorMessage="1">
          <x14:formula1>
            <xm:f>Einstellungen!$C$9:$C$11</xm:f>
          </x14:formula1>
          <xm:sqref>H57:L61 H72:L78 H148:L152 H154:L159 H161:L166 H168:L173 H175:L180 H182:L187 H189:L194 H196:L201 H203:L208 H210:L215 H34:L40 H42:L55 H63:L70 H80:L83 H85:L106 H134:L146 H108:L132 H9:L32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546875" defaultRowHeight="13.8" x14ac:dyDescent="0.25"/>
  <cols>
    <col min="1" max="1" width="1.109375" style="5" customWidth="1"/>
    <col min="2" max="2" width="29.33203125" style="5" customWidth="1"/>
    <col min="3" max="3" width="53.33203125" style="6" customWidth="1"/>
    <col min="4" max="4" width="1.109375" style="5" customWidth="1"/>
    <col min="5" max="16384" width="11.5546875" style="5"/>
  </cols>
  <sheetData>
    <row r="1" spans="2:5" ht="6" customHeight="1" x14ac:dyDescent="0.25"/>
    <row r="2" spans="2:5" x14ac:dyDescent="0.25">
      <c r="B2" s="222" t="s">
        <v>65</v>
      </c>
      <c r="C2" s="222"/>
    </row>
    <row r="3" spans="2:5" ht="7.95" customHeight="1" x14ac:dyDescent="0.25">
      <c r="B3" s="7"/>
      <c r="C3" s="7"/>
    </row>
    <row r="4" spans="2:5" ht="55.95" customHeight="1" x14ac:dyDescent="0.25">
      <c r="B4" s="223" t="s">
        <v>38</v>
      </c>
      <c r="C4" s="223"/>
    </row>
    <row r="5" spans="2:5" ht="7.95" customHeight="1" x14ac:dyDescent="0.25">
      <c r="B5" s="8"/>
      <c r="C5" s="8"/>
    </row>
    <row r="6" spans="2:5" s="9" customFormat="1" ht="25.95" customHeight="1" x14ac:dyDescent="0.3">
      <c r="B6" s="53" t="s">
        <v>53</v>
      </c>
      <c r="C6" s="40" t="s">
        <v>68</v>
      </c>
    </row>
    <row r="7" spans="2:5" s="9" customFormat="1" ht="25.95" customHeight="1" x14ac:dyDescent="0.3">
      <c r="B7" s="53" t="s">
        <v>66</v>
      </c>
      <c r="C7" s="40" t="s">
        <v>69</v>
      </c>
    </row>
    <row r="8" spans="2:5" s="9" customFormat="1" ht="25.95" customHeight="1" x14ac:dyDescent="0.3">
      <c r="B8" s="52" t="s">
        <v>64</v>
      </c>
      <c r="C8" s="41" t="s">
        <v>90</v>
      </c>
    </row>
    <row r="9" spans="2:5" s="9" customFormat="1" ht="25.95" customHeight="1" x14ac:dyDescent="0.3">
      <c r="B9" s="47" t="s">
        <v>54</v>
      </c>
      <c r="C9" s="11" t="s">
        <v>14</v>
      </c>
    </row>
    <row r="10" spans="2:5" s="9" customFormat="1" ht="25.95" customHeight="1" x14ac:dyDescent="0.3">
      <c r="B10" s="10"/>
      <c r="C10" s="59"/>
      <c r="E10" s="54" t="s">
        <v>67</v>
      </c>
    </row>
    <row r="11" spans="2:5" s="9" customFormat="1" ht="25.95" customHeight="1" x14ac:dyDescent="0.3">
      <c r="B11" s="10"/>
      <c r="C11" s="58" t="s">
        <v>36</v>
      </c>
    </row>
    <row r="12" spans="2:5" s="9" customFormat="1" ht="25.95" customHeight="1" x14ac:dyDescent="0.3">
      <c r="B12" s="47" t="s">
        <v>55</v>
      </c>
      <c r="C12" s="55" t="s">
        <v>26</v>
      </c>
    </row>
    <row r="13" spans="2:5" s="9" customFormat="1" ht="25.95" customHeight="1" x14ac:dyDescent="0.3">
      <c r="B13" s="10"/>
      <c r="C13" s="55" t="s">
        <v>27</v>
      </c>
    </row>
    <row r="14" spans="2:5" s="9" customFormat="1" ht="25.95" customHeight="1" x14ac:dyDescent="0.3">
      <c r="B14" s="10"/>
      <c r="C14" s="55"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Checkliste T&amp;S Geflügel</dc:title>
  <dc:creator/>
  <cp:lastModifiedBy/>
  <dcterms:created xsi:type="dcterms:W3CDTF">2006-09-16T00:00:00Z</dcterms:created>
  <dcterms:modified xsi:type="dcterms:W3CDTF">2023-11-10T19:21:39Z</dcterms:modified>
</cp:coreProperties>
</file>