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externalReferences>
    <externalReference r:id="rId5"/>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Print_Area" localSheetId="0">'Angaben zum Audit'!$A$1:$M$32</definedName>
    <definedName name="Print_Area" localSheetId="2">Checkliste!$A$1:$N$169</definedName>
    <definedName name="Print_Area" localSheetId="1">Maßnahmenplan!$A$1:$J$23</definedName>
    <definedName name="Print_Titles" localSheetId="2">Checkliste!$1:$7</definedName>
  </definedNames>
  <calcPr calcId="162913"/>
</workbook>
</file>

<file path=xl/calcChain.xml><?xml version="1.0" encoding="utf-8"?>
<calcChain xmlns="http://schemas.openxmlformats.org/spreadsheetml/2006/main">
  <c r="C122" i="7" l="1"/>
  <c r="D122" i="7" s="1"/>
  <c r="C32" i="7"/>
  <c r="B32" i="7" s="1"/>
  <c r="D32" i="7"/>
  <c r="B122" i="7" l="1"/>
  <c r="C159" i="7"/>
  <c r="B159" i="7" s="1"/>
  <c r="D159" i="7"/>
  <c r="C151" i="7"/>
  <c r="B151" i="7" s="1"/>
  <c r="C152" i="7"/>
  <c r="B152" i="7" s="1"/>
  <c r="C153" i="7"/>
  <c r="B153" i="7" s="1"/>
  <c r="C154" i="7"/>
  <c r="B154" i="7" s="1"/>
  <c r="C129" i="7"/>
  <c r="B129" i="7" s="1"/>
  <c r="C136" i="7"/>
  <c r="B136" i="7" s="1"/>
  <c r="C137" i="7"/>
  <c r="B137" i="7" s="1"/>
  <c r="C138" i="7"/>
  <c r="B138" i="7" s="1"/>
  <c r="C139" i="7"/>
  <c r="B139" i="7" s="1"/>
  <c r="C140" i="7"/>
  <c r="B140" i="7" s="1"/>
  <c r="C141" i="7"/>
  <c r="B141" i="7" s="1"/>
  <c r="C113" i="7"/>
  <c r="B113" i="7" s="1"/>
  <c r="C106" i="7"/>
  <c r="B106" i="7" s="1"/>
  <c r="C107" i="7"/>
  <c r="B107" i="7" s="1"/>
  <c r="C108" i="7"/>
  <c r="B108" i="7" s="1"/>
  <c r="C116" i="7"/>
  <c r="B116" i="7" s="1"/>
  <c r="C117" i="7"/>
  <c r="B117" i="7" s="1"/>
  <c r="C96" i="7"/>
  <c r="B96" i="7" s="1"/>
  <c r="C123" i="7"/>
  <c r="B123" i="7" s="1"/>
  <c r="C124" i="7"/>
  <c r="B124" i="7" s="1"/>
  <c r="C125" i="7"/>
  <c r="B125" i="7" s="1"/>
  <c r="C111" i="7"/>
  <c r="B111" i="7" s="1"/>
  <c r="C112" i="7"/>
  <c r="B112" i="7" s="1"/>
  <c r="C114" i="7"/>
  <c r="B114" i="7" s="1"/>
  <c r="C115" i="7"/>
  <c r="D115" i="7" s="1"/>
  <c r="C118" i="7"/>
  <c r="D118" i="7" s="1"/>
  <c r="C119" i="7"/>
  <c r="B119" i="7" s="1"/>
  <c r="C120" i="7"/>
  <c r="B120" i="7" s="1"/>
  <c r="C82" i="7"/>
  <c r="B82" i="7" s="1"/>
  <c r="C83" i="7"/>
  <c r="B83" i="7" s="1"/>
  <c r="C84" i="7"/>
  <c r="B84" i="7" s="1"/>
  <c r="C85" i="7"/>
  <c r="B85" i="7" s="1"/>
  <c r="C86" i="7"/>
  <c r="B86" i="7" s="1"/>
  <c r="C87" i="7"/>
  <c r="B87" i="7" s="1"/>
  <c r="C88" i="7"/>
  <c r="B88" i="7" s="1"/>
  <c r="C89" i="7"/>
  <c r="B89" i="7" s="1"/>
  <c r="C90" i="7"/>
  <c r="B90" i="7" s="1"/>
  <c r="C91" i="7"/>
  <c r="B91" i="7" s="1"/>
  <c r="C92" i="7"/>
  <c r="B92" i="7" s="1"/>
  <c r="C93" i="7"/>
  <c r="D93" i="7" s="1"/>
  <c r="C94" i="7"/>
  <c r="D94" i="7" s="1"/>
  <c r="C95" i="7"/>
  <c r="B95" i="7" s="1"/>
  <c r="C97" i="7"/>
  <c r="B97" i="7" s="1"/>
  <c r="D151" i="7" l="1"/>
  <c r="D152" i="7"/>
  <c r="D154" i="7"/>
  <c r="D153" i="7"/>
  <c r="D129" i="7"/>
  <c r="D136" i="7"/>
  <c r="D137" i="7"/>
  <c r="D140" i="7"/>
  <c r="D139" i="7"/>
  <c r="D138" i="7"/>
  <c r="D141" i="7"/>
  <c r="D113" i="7"/>
  <c r="D107" i="7"/>
  <c r="D106" i="7"/>
  <c r="D108" i="7"/>
  <c r="D116" i="7"/>
  <c r="D117" i="7"/>
  <c r="D111" i="7"/>
  <c r="D96" i="7"/>
  <c r="D125" i="7"/>
  <c r="D123" i="7"/>
  <c r="D124" i="7"/>
  <c r="D112" i="7"/>
  <c r="B115" i="7"/>
  <c r="B118" i="7"/>
  <c r="D114" i="7"/>
  <c r="D119" i="7"/>
  <c r="D120" i="7"/>
  <c r="D89" i="7"/>
  <c r="D83" i="7"/>
  <c r="D82" i="7"/>
  <c r="D85" i="7"/>
  <c r="D84" i="7"/>
  <c r="D87" i="7"/>
  <c r="D91" i="7"/>
  <c r="D86" i="7"/>
  <c r="D88" i="7"/>
  <c r="D90" i="7"/>
  <c r="B93" i="7"/>
  <c r="D95" i="7"/>
  <c r="D92" i="7"/>
  <c r="D97" i="7"/>
  <c r="B94" i="7"/>
  <c r="C70" i="7" l="1"/>
  <c r="B70" i="7" s="1"/>
  <c r="C71" i="7"/>
  <c r="B71" i="7" s="1"/>
  <c r="C21" i="7"/>
  <c r="B21" i="7" s="1"/>
  <c r="D70" i="7" l="1"/>
  <c r="D71" i="7"/>
  <c r="D21" i="7"/>
  <c r="C148" i="7"/>
  <c r="B148" i="7" s="1"/>
  <c r="C149" i="7"/>
  <c r="B149" i="7" s="1"/>
  <c r="D148" i="7" l="1"/>
  <c r="D149" i="7"/>
  <c r="C155" i="7" l="1"/>
  <c r="B155" i="7" s="1"/>
  <c r="C156" i="7"/>
  <c r="B156" i="7" s="1"/>
  <c r="C157" i="7"/>
  <c r="B157" i="7" s="1"/>
  <c r="C158" i="7"/>
  <c r="B158" i="7" s="1"/>
  <c r="C160" i="7"/>
  <c r="B160" i="7" s="1"/>
  <c r="C132" i="7"/>
  <c r="B132" i="7" s="1"/>
  <c r="C133" i="7"/>
  <c r="B133" i="7" s="1"/>
  <c r="C134" i="7"/>
  <c r="B134" i="7" s="1"/>
  <c r="C135" i="7"/>
  <c r="B135" i="7" s="1"/>
  <c r="C142" i="7"/>
  <c r="B142" i="7" s="1"/>
  <c r="C143" i="7"/>
  <c r="B143" i="7" s="1"/>
  <c r="C144" i="7"/>
  <c r="B144" i="7" s="1"/>
  <c r="C145" i="7"/>
  <c r="B145" i="7" s="1"/>
  <c r="C104" i="7"/>
  <c r="D104" i="7" s="1"/>
  <c r="C105" i="7"/>
  <c r="B105" i="7" s="1"/>
  <c r="C109" i="7"/>
  <c r="B109" i="7" s="1"/>
  <c r="C110" i="7"/>
  <c r="B110" i="7" s="1"/>
  <c r="C121" i="7"/>
  <c r="B121" i="7" s="1"/>
  <c r="C126" i="7"/>
  <c r="D126" i="7" s="1"/>
  <c r="C78" i="7"/>
  <c r="B78" i="7" s="1"/>
  <c r="C68" i="7"/>
  <c r="B68" i="7" s="1"/>
  <c r="C69" i="7"/>
  <c r="B69" i="7" s="1"/>
  <c r="C46" i="7"/>
  <c r="B46" i="7" s="1"/>
  <c r="C47" i="7"/>
  <c r="B47" i="7" s="1"/>
  <c r="C48" i="7"/>
  <c r="B48" i="7" s="1"/>
  <c r="C49" i="7"/>
  <c r="B49" i="7" s="1"/>
  <c r="C50" i="7"/>
  <c r="B50" i="7" s="1"/>
  <c r="C51" i="7"/>
  <c r="B51" i="7" s="1"/>
  <c r="C52" i="7"/>
  <c r="D52" i="7" s="1"/>
  <c r="C53" i="7"/>
  <c r="B53" i="7" s="1"/>
  <c r="C54" i="7"/>
  <c r="B54" i="7" s="1"/>
  <c r="C55" i="7"/>
  <c r="B55" i="7" s="1"/>
  <c r="C56" i="7"/>
  <c r="B56" i="7" s="1"/>
  <c r="C39" i="7"/>
  <c r="B39" i="7" s="1"/>
  <c r="C40" i="7"/>
  <c r="B40" i="7" s="1"/>
  <c r="C41" i="7"/>
  <c r="B41" i="7" s="1"/>
  <c r="D155" i="7" l="1"/>
  <c r="D156" i="7"/>
  <c r="D157" i="7"/>
  <c r="D160" i="7"/>
  <c r="D158" i="7"/>
  <c r="D134" i="7"/>
  <c r="D132" i="7"/>
  <c r="D135" i="7"/>
  <c r="D133" i="7"/>
  <c r="D143" i="7"/>
  <c r="D142" i="7"/>
  <c r="D145" i="7"/>
  <c r="D144" i="7"/>
  <c r="D110" i="7"/>
  <c r="B104" i="7"/>
  <c r="D109" i="7"/>
  <c r="D105" i="7"/>
  <c r="D121" i="7"/>
  <c r="B126" i="7"/>
  <c r="D78" i="7"/>
  <c r="D69" i="7"/>
  <c r="D68" i="7"/>
  <c r="D48" i="7"/>
  <c r="D46" i="7"/>
  <c r="D50" i="7"/>
  <c r="D47" i="7"/>
  <c r="D49" i="7"/>
  <c r="D53" i="7"/>
  <c r="B52" i="7"/>
  <c r="D51" i="7"/>
  <c r="D54" i="7"/>
  <c r="D55" i="7"/>
  <c r="D56" i="7"/>
  <c r="D40" i="7"/>
  <c r="D39" i="7"/>
  <c r="D41" i="7"/>
  <c r="C27" i="7" l="1"/>
  <c r="B27" i="7" s="1"/>
  <c r="C28" i="7"/>
  <c r="B28" i="7" s="1"/>
  <c r="C29" i="7"/>
  <c r="B29" i="7" s="1"/>
  <c r="C30" i="7"/>
  <c r="B30" i="7" s="1"/>
  <c r="C31" i="7"/>
  <c r="B31" i="7" s="1"/>
  <c r="C33" i="7"/>
  <c r="B33" i="7" s="1"/>
  <c r="C20" i="7"/>
  <c r="D20" i="7" s="1"/>
  <c r="C22" i="7"/>
  <c r="B22" i="7" s="1"/>
  <c r="C23" i="7"/>
  <c r="B23" i="7" s="1"/>
  <c r="C24" i="7"/>
  <c r="B24" i="7" s="1"/>
  <c r="C25" i="7"/>
  <c r="B25" i="7" s="1"/>
  <c r="C16" i="7"/>
  <c r="B16" i="7" s="1"/>
  <c r="C17" i="7"/>
  <c r="B17" i="7" s="1"/>
  <c r="C18" i="7"/>
  <c r="B18" i="7" s="1"/>
  <c r="C19" i="7"/>
  <c r="B19" i="7" s="1"/>
  <c r="C26" i="7"/>
  <c r="B26" i="7" s="1"/>
  <c r="C15" i="7"/>
  <c r="B15" i="7" s="1"/>
  <c r="D28" i="7" l="1"/>
  <c r="D27" i="7"/>
  <c r="D31" i="7"/>
  <c r="D29" i="7"/>
  <c r="D25" i="7"/>
  <c r="D33" i="7"/>
  <c r="D30" i="7"/>
  <c r="B20" i="7"/>
  <c r="D19" i="7"/>
  <c r="D23" i="7"/>
  <c r="D22" i="7"/>
  <c r="D24" i="7"/>
  <c r="D18" i="7"/>
  <c r="D16" i="7"/>
  <c r="D17" i="7"/>
  <c r="D26" i="7"/>
  <c r="D15" i="7"/>
  <c r="C231" i="7"/>
  <c r="B231" i="7" s="1"/>
  <c r="C230" i="7"/>
  <c r="D230" i="7" s="1"/>
  <c r="C229" i="7"/>
  <c r="B229" i="7" s="1"/>
  <c r="C228" i="7"/>
  <c r="B228" i="7" s="1"/>
  <c r="C227" i="7"/>
  <c r="B227" i="7" s="1"/>
  <c r="C224" i="7"/>
  <c r="D224" i="7" s="1"/>
  <c r="C223" i="7"/>
  <c r="D223" i="7" s="1"/>
  <c r="C222" i="7"/>
  <c r="B222" i="7" s="1"/>
  <c r="C221" i="7"/>
  <c r="B221" i="7" s="1"/>
  <c r="C220" i="7"/>
  <c r="B220" i="7" s="1"/>
  <c r="C217" i="7"/>
  <c r="D217" i="7" s="1"/>
  <c r="C216" i="7"/>
  <c r="D216" i="7" s="1"/>
  <c r="C215" i="7"/>
  <c r="B215" i="7" s="1"/>
  <c r="C214" i="7"/>
  <c r="B214" i="7" s="1"/>
  <c r="C213" i="7"/>
  <c r="B213" i="7" s="1"/>
  <c r="C210" i="7"/>
  <c r="D210" i="7" s="1"/>
  <c r="C209" i="7"/>
  <c r="D209" i="7" s="1"/>
  <c r="C208" i="7"/>
  <c r="B208" i="7" s="1"/>
  <c r="C207" i="7"/>
  <c r="B207" i="7" s="1"/>
  <c r="C206" i="7"/>
  <c r="B206" i="7" s="1"/>
  <c r="C203" i="7"/>
  <c r="D203" i="7" s="1"/>
  <c r="C202" i="7"/>
  <c r="D202" i="7" s="1"/>
  <c r="C201" i="7"/>
  <c r="B201" i="7" s="1"/>
  <c r="C200" i="7"/>
  <c r="B200" i="7" s="1"/>
  <c r="C199" i="7"/>
  <c r="B199" i="7" s="1"/>
  <c r="C196" i="7"/>
  <c r="D196" i="7" s="1"/>
  <c r="C195" i="7"/>
  <c r="D195" i="7" s="1"/>
  <c r="C194" i="7"/>
  <c r="B194" i="7" s="1"/>
  <c r="C193" i="7"/>
  <c r="B193" i="7" s="1"/>
  <c r="C192" i="7"/>
  <c r="B192" i="7" s="1"/>
  <c r="C189" i="7"/>
  <c r="D189" i="7" s="1"/>
  <c r="C188" i="7"/>
  <c r="D188" i="7" s="1"/>
  <c r="C187" i="7"/>
  <c r="D187" i="7" s="1"/>
  <c r="C186" i="7"/>
  <c r="B186" i="7" s="1"/>
  <c r="C185" i="7"/>
  <c r="B185" i="7" s="1"/>
  <c r="C182" i="7"/>
  <c r="D182" i="7" s="1"/>
  <c r="C181" i="7"/>
  <c r="D181" i="7" s="1"/>
  <c r="C180" i="7"/>
  <c r="B180" i="7" s="1"/>
  <c r="C179" i="7"/>
  <c r="B179" i="7" s="1"/>
  <c r="C178" i="7"/>
  <c r="B178" i="7" s="1"/>
  <c r="C175" i="7"/>
  <c r="D175" i="7" s="1"/>
  <c r="C174" i="7"/>
  <c r="B174" i="7" s="1"/>
  <c r="C173" i="7"/>
  <c r="B173" i="7" s="1"/>
  <c r="C172" i="7"/>
  <c r="B172" i="7" s="1"/>
  <c r="C171" i="7"/>
  <c r="B171" i="7" s="1"/>
  <c r="D179" i="7" l="1"/>
  <c r="B182" i="7"/>
  <c r="B196" i="7"/>
  <c r="D222" i="7"/>
  <c r="D221" i="7"/>
  <c r="B195" i="7"/>
  <c r="D178" i="7"/>
  <c r="D201" i="7"/>
  <c r="B224" i="7"/>
  <c r="D200" i="7"/>
  <c r="D229" i="7"/>
  <c r="D185" i="7"/>
  <c r="D208" i="7"/>
  <c r="D228" i="7"/>
  <c r="D180" i="7"/>
  <c r="D206" i="7"/>
  <c r="D227" i="7"/>
  <c r="D174" i="7"/>
  <c r="D194" i="7"/>
  <c r="D215" i="7"/>
  <c r="B230" i="7"/>
  <c r="D173" i="7"/>
  <c r="D193" i="7"/>
  <c r="B216" i="7"/>
  <c r="D213" i="7"/>
  <c r="D214" i="7"/>
  <c r="B217" i="7"/>
  <c r="D231" i="7"/>
  <c r="B223" i="7"/>
  <c r="D220" i="7"/>
  <c r="B209" i="7"/>
  <c r="D207" i="7"/>
  <c r="B210" i="7"/>
  <c r="D199" i="7"/>
  <c r="B202" i="7"/>
  <c r="B203" i="7"/>
  <c r="D192" i="7"/>
  <c r="B188" i="7"/>
  <c r="B187" i="7"/>
  <c r="D186" i="7"/>
  <c r="B189" i="7"/>
  <c r="B181" i="7"/>
  <c r="D172" i="7"/>
  <c r="D171" i="7"/>
  <c r="B175" i="7"/>
  <c r="C11" i="7"/>
  <c r="B11" i="7" s="1"/>
  <c r="D11" i="7" l="1"/>
  <c r="C13" i="7"/>
  <c r="D13" i="7" s="1"/>
  <c r="C14" i="7"/>
  <c r="D14" i="7" s="1"/>
  <c r="C168" i="7"/>
  <c r="B168" i="7" s="1"/>
  <c r="C167" i="7"/>
  <c r="D167" i="7" s="1"/>
  <c r="C166" i="7"/>
  <c r="D166" i="7" s="1"/>
  <c r="C165" i="7"/>
  <c r="B165" i="7" s="1"/>
  <c r="C162" i="7"/>
  <c r="D162" i="7" s="1"/>
  <c r="C161" i="7"/>
  <c r="B161" i="7" s="1"/>
  <c r="C150" i="7"/>
  <c r="C131" i="7"/>
  <c r="D131" i="7" s="1"/>
  <c r="C130" i="7"/>
  <c r="B130" i="7" s="1"/>
  <c r="C103" i="7"/>
  <c r="B103" i="7" s="1"/>
  <c r="C102" i="7"/>
  <c r="D102" i="7" s="1"/>
  <c r="C101" i="7"/>
  <c r="D101" i="7" s="1"/>
  <c r="C100" i="7"/>
  <c r="B100" i="7" s="1"/>
  <c r="C81" i="7"/>
  <c r="B81" i="7" s="1"/>
  <c r="C77" i="7"/>
  <c r="B77" i="7" s="1"/>
  <c r="C76" i="7"/>
  <c r="D76" i="7" s="1"/>
  <c r="C75" i="7"/>
  <c r="D75" i="7" s="1"/>
  <c r="C74" i="7"/>
  <c r="B74" i="7" s="1"/>
  <c r="D150" i="7" l="1"/>
  <c r="B150" i="7"/>
  <c r="B76" i="7"/>
  <c r="B131" i="7"/>
  <c r="B13" i="7"/>
  <c r="B75" i="7"/>
  <c r="B167" i="7"/>
  <c r="B102" i="7"/>
  <c r="B162" i="7"/>
  <c r="B166" i="7"/>
  <c r="B101" i="7"/>
  <c r="B14" i="7"/>
  <c r="D74" i="7"/>
  <c r="D77" i="7"/>
  <c r="D165" i="7"/>
  <c r="D168" i="7"/>
  <c r="D161" i="7"/>
  <c r="D130" i="7"/>
  <c r="D100" i="7"/>
  <c r="D103" i="7"/>
  <c r="D81" i="7"/>
  <c r="B2" i="7"/>
  <c r="B2" i="2"/>
  <c r="B2" i="1"/>
  <c r="C67" i="7" l="1"/>
  <c r="B67" i="7" s="1"/>
  <c r="D67" i="7" l="1"/>
  <c r="C66" i="7"/>
  <c r="D66" i="7" s="1"/>
  <c r="C62" i="7"/>
  <c r="D62" i="7" s="1"/>
  <c r="C60" i="7"/>
  <c r="D60" i="7" s="1"/>
  <c r="C61" i="7"/>
  <c r="D61" i="7" s="1"/>
  <c r="C45" i="7"/>
  <c r="D45" i="7" s="1"/>
  <c r="C38" i="7"/>
  <c r="D38" i="7" s="1"/>
  <c r="C37" i="7"/>
  <c r="B37" i="7" s="1"/>
  <c r="B66" i="7" l="1"/>
  <c r="B62" i="7"/>
  <c r="B60" i="7"/>
  <c r="B61" i="7"/>
  <c r="B45" i="7"/>
  <c r="B38" i="7"/>
  <c r="D37" i="7"/>
  <c r="C44" i="7" l="1"/>
  <c r="C36" i="7"/>
  <c r="C59" i="7"/>
  <c r="C65" i="7"/>
  <c r="C10" i="7"/>
  <c r="C12" i="7"/>
  <c r="D44" i="7" l="1"/>
  <c r="B44" i="7"/>
  <c r="D59" i="7"/>
  <c r="B59" i="7"/>
  <c r="D10" i="7"/>
  <c r="B10" i="7"/>
  <c r="D65" i="7"/>
  <c r="B65" i="7"/>
  <c r="D36" i="7"/>
  <c r="B36" i="7"/>
  <c r="D12" i="7"/>
  <c r="B12" i="7"/>
</calcChain>
</file>

<file path=xl/sharedStrings.xml><?xml version="1.0" encoding="utf-8"?>
<sst xmlns="http://schemas.openxmlformats.org/spreadsheetml/2006/main" count="848" uniqueCount="407">
  <si>
    <t>Angaben zum Audit</t>
  </si>
  <si>
    <t>Zertifizierungsstelle</t>
  </si>
  <si>
    <t>Name Auditor</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</si>
  <si>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</si>
  <si>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</si>
  <si>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</si>
  <si>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</si>
  <si>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</si>
  <si>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</si>
  <si>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</si>
  <si>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</si>
  <si>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</si>
  <si>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</si>
  <si>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</si>
  <si>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</si>
  <si>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</si>
  <si>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</si>
  <si>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</si>
  <si>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</si>
  <si>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</si>
  <si>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</si>
  <si>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</si>
  <si>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</si>
  <si>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</si>
  <si>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</si>
  <si>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</si>
  <si>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</si>
  <si>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</si>
  <si>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</si>
  <si>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</si>
  <si>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</si>
  <si>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</si>
  <si>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</si>
  <si>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</si>
  <si>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</si>
  <si>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</si>
  <si>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</si>
  <si>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</si>
  <si>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</si>
  <si>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</si>
  <si>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</si>
  <si>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</si>
  <si>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</si>
  <si>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</si>
  <si>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</si>
  <si>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</si>
  <si>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</si>
  <si>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</si>
  <si>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</si>
  <si>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</si>
  <si>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</si>
  <si>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</si>
  <si>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</si>
  <si>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</si>
  <si>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</si>
  <si>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</si>
  <si>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</si>
  <si>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</si>
  <si>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</si>
  <si>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</si>
  <si>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</si>
  <si>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</si>
  <si>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</si>
  <si>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</si>
  <si>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</si>
  <si>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</si>
  <si>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</si>
  <si>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</si>
  <si>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</si>
  <si>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</si>
  <si>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</si>
  <si>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</si>
  <si>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</si>
  <si>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</si>
  <si>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</si>
  <si>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</si>
  <si>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</si>
  <si>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</si>
  <si>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</si>
  <si>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</si>
  <si>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</si>
  <si>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</si>
  <si>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</si>
  <si>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</si>
  <si>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</si>
  <si>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</si>
  <si>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</si>
  <si>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</si>
  <si>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</si>
  <si>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</si>
  <si>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Der Systemteilnehmer erkennt die Nutzungsbedingungen und Vorgaben des Labelgebers an.</t>
  </si>
  <si>
    <r>
      <t>Gültig ab: 01.0</t>
    </r>
    <r>
      <rPr>
        <sz val="8"/>
        <rFont val="Arial"/>
        <family val="2"/>
      </rPr>
      <t>1.2024</t>
    </r>
    <r>
      <rPr>
        <sz val="8"/>
        <color theme="1"/>
        <rFont val="Arial"/>
        <family val="2"/>
      </rPr>
      <t xml:space="preserve">
*Übergangsfrist für Bestandsbetriebe (Zertifizierung vor 01.01.;  </t>
    </r>
    <r>
      <rPr>
        <sz val="8"/>
        <rFont val="Arial"/>
        <family val="2"/>
      </rPr>
      <t>s. Richtlinie Transport und Schlachtung, Kap. 1.2</t>
    </r>
    <r>
      <rPr>
        <sz val="8"/>
        <color theme="1"/>
        <rFont val="Arial"/>
        <family val="2"/>
      </rPr>
      <t>): Erfassung von Abweichungen ab 01.01., Berücksichtigung in Risikoeinstufung ab 01.07.</t>
    </r>
  </si>
  <si>
    <t>3.3</t>
  </si>
  <si>
    <t>RL Zert 2024
3.3</t>
  </si>
  <si>
    <t>RL Zert 2024
3.2</t>
  </si>
  <si>
    <t>2.2</t>
  </si>
  <si>
    <t>Externe Lagerorte werden im Betriebsbeschreibungsbogen genannt.*</t>
  </si>
  <si>
    <t>Alle notwendigen Dokumentationen werden tagesaktuell geführt.</t>
  </si>
  <si>
    <t>RL Zert 2024
6.4.2</t>
  </si>
  <si>
    <t xml:space="preserve">RL Zert 2024
6 </t>
  </si>
  <si>
    <t>2</t>
  </si>
  <si>
    <t>Standardarbeitsanweisungen mit Angaben zur Organisation der Transportlogistik und des Abladens der Schlachttiere werden vorgelegt.</t>
  </si>
  <si>
    <t>Standardarbeitsanweisungen über die Schlachtung werden vorgelegt.</t>
  </si>
  <si>
    <t>Die Handhabung / die Unterbringung / die Ruhigstellung / die Betäubung / die Entblutung / die Bewertung der Wirksamkeit der Betäubung / die Durchführung von Nottötung / die Tätigkeiten der Mitarbeiter einschließlich des Tierschutzbeauftragten sind definiert.</t>
  </si>
  <si>
    <t>In den Standardarbeitsanweisungen sind technische Parameter zur Schlachtung enthalten.</t>
  </si>
  <si>
    <t>Ein Havarieplan liegt vor.</t>
  </si>
  <si>
    <t>3</t>
  </si>
  <si>
    <t>4</t>
  </si>
  <si>
    <t>5</t>
  </si>
  <si>
    <t>6</t>
  </si>
  <si>
    <t>7</t>
  </si>
  <si>
    <t>8</t>
  </si>
  <si>
    <t xml:space="preserve">Ein Brandschutzkonzept liegt vor.* </t>
  </si>
  <si>
    <t>Die tierschutzsensibleren Bereiche werden videoüberwacht.</t>
  </si>
  <si>
    <t>Videoaufnahmen des tierschutzsensibleren Bereiches werden ausgewertet.</t>
  </si>
  <si>
    <t>Die Videoaufnahmen werden aufbewahrt.</t>
  </si>
  <si>
    <t xml:space="preserve">Die TSL-Eigenkontrolle, welche alle TSL-Anforderungen umfasst, wird alle 12 Monate durchgeführt und dokumentiert. </t>
  </si>
  <si>
    <t>2.3</t>
  </si>
  <si>
    <t xml:space="preserve">Für Abweichungen, die in der TSL-Eigenkontrolle festgestellt wurden, sind Korrekturmaßnahmen und Fristen dokumentiert. </t>
  </si>
  <si>
    <t xml:space="preserve">Festgelegte Korrekturmaßnahmen aus der TSL-Eigenkontrolle wurden fristgerecht umgesetzt und dokumentiert. </t>
  </si>
  <si>
    <t>2.4</t>
  </si>
  <si>
    <t>Kontaktdaten: schlachtung@tierschutzlabel.info</t>
  </si>
  <si>
    <t>TSL-systemrelevante Informationen sind an den DTSchB zu melden.</t>
  </si>
  <si>
    <t>TSL-systemrelevante Informationen sind an die zuständige Zertifizierungsstelle zu melden.</t>
  </si>
  <si>
    <t>Die Eingangsbestätigung vom DTSchB über die Übermittlung der Fünfjahrespläne liegt vor.</t>
  </si>
  <si>
    <t>2.5</t>
  </si>
  <si>
    <t>Sachkundiger sowie weisungsbefugter Tierschutzbeauftragter und Stellvertreter sind benannt.</t>
  </si>
  <si>
    <t>2.6</t>
  </si>
  <si>
    <t xml:space="preserve">Der gesamte Schlachtprozess wird durch den Tierschutzbeauftragten oder eine durch ihn beauftragte und sachkundige Person beaufsichtigt. </t>
  </si>
  <si>
    <t>Das Personal verfügt über gültige Sachkundenachweise.</t>
  </si>
  <si>
    <t xml:space="preserve">Das sachkundige Personal wird alle 12 Monate zu ihrem Tätigkeitsfeld geschult. </t>
  </si>
  <si>
    <t>2.6.1</t>
  </si>
  <si>
    <t>Schulungsmaterialien werden bei Bedarf in mehreren Sprachen übersetzt.</t>
  </si>
  <si>
    <t>3. Warenstrom und Rückverfolgbarkeit</t>
  </si>
  <si>
    <t>Eine aktuelle TSL-Sortimentsliste liegt vor.</t>
  </si>
  <si>
    <t xml:space="preserve">TSL-Sortimentsliste liegt in jedem Unternehmen vor. Diese ist spätestens in den KW 1-2 und KW 27-28 aktualisiert worden. </t>
  </si>
  <si>
    <t>Die TSL-Konformität kann sowohl für Tiere als auch für zugekaufte TSL-Ware nachgewiesen werden.</t>
  </si>
  <si>
    <t>TSL ist immer konsequent und systematisch von Nicht-TSL getrennt. Korrekte Trennung z. B. während der Wartezeit, Schlachtung, Bearbeitung der Ware und die Kühlung.</t>
  </si>
  <si>
    <t>3.1</t>
  </si>
  <si>
    <t>3.2</t>
  </si>
  <si>
    <t>Der Warenfluss ist plausibel.</t>
  </si>
  <si>
    <t>Die Berechnung des Warenstroms ist plausibel.</t>
  </si>
  <si>
    <t>Ein System zur Rückverfolgbarkeit ist etabliert.</t>
  </si>
  <si>
    <t>TSL-Ware kann z. B. anhand von Artikelnummern zurückgerufen werden.</t>
  </si>
  <si>
    <t>Für jede Labelnutzung liegt das offizielle Freigabedokument vor.</t>
  </si>
  <si>
    <t>3.5</t>
  </si>
  <si>
    <t>3.4</t>
  </si>
  <si>
    <r>
      <t xml:space="preserve">Für Produkte der </t>
    </r>
    <r>
      <rPr>
        <b/>
        <sz val="10"/>
        <color theme="1"/>
        <rFont val="Arial"/>
        <family val="2"/>
      </rPr>
      <t>Einstiegsstufe</t>
    </r>
    <r>
      <rPr>
        <sz val="10"/>
        <color theme="1"/>
        <rFont val="Arial"/>
        <family val="2"/>
      </rPr>
      <t xml:space="preserve"> erfolgt eine Zerlegung von TSL-Schlachtkörpern, wobei die Tiere aus der Haltung der Einstiegs- und/oder Premiumstufe stammen.*</t>
    </r>
  </si>
  <si>
    <r>
      <t xml:space="preserve">Für Produkte der </t>
    </r>
    <r>
      <rPr>
        <b/>
        <sz val="10"/>
        <color theme="1"/>
        <rFont val="Arial"/>
        <family val="2"/>
      </rPr>
      <t>Premiumstufe</t>
    </r>
    <r>
      <rPr>
        <sz val="10"/>
        <color theme="1"/>
        <rFont val="Arial"/>
        <family val="2"/>
      </rPr>
      <t xml:space="preserve"> erfolgt eine Zerlegung von TSL-Schlachtkörpern, wobei die Tiere aus der Haltung der Premiumstufe stammen.*</t>
    </r>
  </si>
  <si>
    <t>Dokumentationen zur Warenstromtrennung und Rückverfolgbarkeit zu externen Lagerorten liegen in den jeweiligen Produktionsstandort vor oder können kurzfristig angefordert werden.*</t>
  </si>
  <si>
    <t>Prüfung von Warenbegleitdokumenten (bspw. Lieferscheine, Etiketten, Palettenscheine).</t>
  </si>
  <si>
    <t>Eine Identifikation von TSL-Waren in externen Lagerorten ist auf Warenbegleitdokumenten durch eine innerbetriebliche Kennzeichnung möglich.*</t>
  </si>
  <si>
    <t>Unverwechselbare Kennzeichnung, bevorzugt mit Label, Schriftzug „Tierschutzlabel ‚Für Mehr Tierschutz‘ Einstiegsstufe/Premiumstufe“ oder klar zuzuordnende Abkürzung mit Stufenhinweis. Alternativ eindeutiges internes Referenzsystem.</t>
  </si>
  <si>
    <t>Die Berechnung des Warenstroms ist anhand der Warenbegleitdokumente für die Ein- und Auslagerung plausibel.*</t>
  </si>
  <si>
    <t xml:space="preserve">Die TSL-Vorgaben für den Transport der TSL-Tiere sind dem Transportunternehmen bekannt. </t>
  </si>
  <si>
    <t>Nachweise über die Übermittlung von Informationen über die TSL-Vorgaben vom Schlachtunternehmen an das Transportunternehmen werden vorgelegt.</t>
  </si>
  <si>
    <t>Es werden keine TSL-Tiere bei Außentemperatur ≥ 30 °C transportiert.</t>
  </si>
  <si>
    <t>Das Transportunternehmen ist durch ein Qualitätssicherungssystem für den Tiertransport zertifiziert.</t>
  </si>
  <si>
    <t>Die entsprechenden Nachweise liegen vor. Dieses System der Qualitätssicherung erfüllt die rechtlichen Mindestanforderungen und fordert ebenso das Vorliegen eines Notfallplans (z. B. QS).</t>
  </si>
  <si>
    <t>Ein Notfallplan für den Tiertransport wird vorgelegt. Dieser liegt auch dem Fahrer des Transportunternehmens vor.</t>
  </si>
  <si>
    <t>Im Notfallplan werden Anweisung über das Verhalten bei extremen Witterungsbedingungen, bei unvorhergesehenen Verzögerungen, Unfällen und Fahrzeugpannen angemerkt. Dem Notfallplan ist auch zu entnehmen, welche Vorkehrungen ggf. zu treffen sind, um die TSL-Tiere anderweitig unterzubringen.</t>
  </si>
  <si>
    <t>Der Transport der TSL-Tiere erfolgt gemäß TSL-Vorgaben.</t>
  </si>
  <si>
    <t>Anlieferlogistik und die Schlachtzeiten sind entsprechend koordiniert, damit die Beförderung von TSL-Tieren bei einer Außentemperatur ≥ 30 °C nicht stattfindet.</t>
  </si>
  <si>
    <t xml:space="preserve">Die Standzeit des mit Tieren beladenen Transportfahrzeugs wird dokumentiert. </t>
  </si>
  <si>
    <t>Die Standzeit des mit Tieren beladenen Transportfahrzeugs ist ≤ 30 Min.</t>
  </si>
  <si>
    <t xml:space="preserve">7. Anforderungen an die Entladung </t>
  </si>
  <si>
    <t>Der Entladebereich ist überdacht oder hat einen Witterungsschutz.</t>
  </si>
  <si>
    <t>Während des Entladens im Wartebereich werden die Tiere vor Witterungseinflüssen geschützt.</t>
  </si>
  <si>
    <t xml:space="preserve">Während der Wartezeit im Wartebereich sind die Tiere vor ungünstigen Witterungseinflüssen geschützt. </t>
  </si>
  <si>
    <t>Belüftungseinrichtungen sind im Wartebereich vorhanden.</t>
  </si>
  <si>
    <t>Die Einrichtungen sind funktionsfähig. Im Bedarfsfall werden diese eingesetzt.</t>
  </si>
  <si>
    <t>Der Zustand der Tiere im Wartebereich wird durch den Tierschutzbeauftragten oder eine durch ihn beauftragte und sachkundige Person regelmäßig kontrolliert.</t>
  </si>
  <si>
    <t>Die Erfassung vor Ort ist nachvollziehbar.</t>
  </si>
  <si>
    <t>Die Anzahl der beim Transport verendeten Tiere wird dokumentiert.</t>
  </si>
  <si>
    <t>Anliefer- und Wartebereich werden täglich kontrolliert. Die Kontrolle wird dokumentiert. Die festgestellten Abweichungen werden behoben.</t>
  </si>
  <si>
    <t>9. Anforderungen an die Betäubung</t>
  </si>
  <si>
    <t>Der Schlachtbereich ist ruhig.</t>
  </si>
  <si>
    <t>Geeignete Maßnahmen werden eingeleitet, um Lärm und Unruhe im Schlachtbereich zu vermeiden. Bspw. das Dämpfen/Verlegen von Pneumatikventilen, die Vermeidung von Zugluft oder grelles Licht.</t>
  </si>
  <si>
    <t>Die Betäubungsanlage ist den Vorgaben der Standardarbeitsanweisungen entsprechend zu betreiben.</t>
  </si>
  <si>
    <r>
      <t>Abgleich mit der Dokumentenprüfung ergibt Grund zur Beanstandung</t>
    </r>
    <r>
      <rPr>
        <b/>
        <sz val="10"/>
        <color theme="1"/>
        <rFont val="Arial"/>
        <family val="2"/>
      </rPr>
      <t xml:space="preserve"> = K.O.</t>
    </r>
  </si>
  <si>
    <t>Betäubungsanlagen und -geräte (auch Ersatzanlagen und -geräte) werden täglich vor Beginn der Schlachtung kontrolliert.</t>
  </si>
  <si>
    <t>Mess- und Aufzeichnungsgeräte werden täglich vor Beginn der Schlachtung kontrolliert.</t>
  </si>
  <si>
    <t>Berücksichtigt wird der Kalendermonat der durchgeführten Wartung.
Die Geräte werden überprüft und nötigenfalls kalibriert, repariert oder ausgetauscht. Bei Auffälligkeiten werden sie sofort ersetzt/repariert. Über die Wartung und Kalibrierung sind Nachweise vorzuhalten.</t>
  </si>
  <si>
    <r>
      <t xml:space="preserve">Visuelle Prüfung der Anlage und Gegebenheiten. Bei der physischen Prüfung ergeben sich Gründe zu Beanstandung </t>
    </r>
    <r>
      <rPr>
        <b/>
        <sz val="10"/>
        <color theme="1"/>
        <rFont val="Arial"/>
        <family val="2"/>
      </rPr>
      <t>= K.O.</t>
    </r>
  </si>
  <si>
    <t xml:space="preserve">Fragwürdig und nicht vollständig betäubte Tiere werden erkannt und sofort nachbetäubt. </t>
  </si>
  <si>
    <r>
      <t xml:space="preserve">Bei fragwürdiger und nicht vollständiger Betäubung werden die Tiere nicht erkannt / nicht nachbetäubt </t>
    </r>
    <r>
      <rPr>
        <b/>
        <sz val="10"/>
        <color theme="1"/>
        <rFont val="Arial"/>
        <family val="2"/>
      </rPr>
      <t>= K.O.</t>
    </r>
  </si>
  <si>
    <t xml:space="preserve">Die Nachbetäubungen werden dokumentiert. </t>
  </si>
  <si>
    <r>
      <t xml:space="preserve">Die Nachbetäubung wird während des laufenden Schlachtprozesses nicht dokumentiert / die Erfassung vor Ort ist nicht nachvollziehbar </t>
    </r>
    <r>
      <rPr>
        <b/>
        <sz val="10"/>
        <color theme="1"/>
        <rFont val="Arial"/>
        <family val="2"/>
      </rPr>
      <t>= K.O.</t>
    </r>
  </si>
  <si>
    <t xml:space="preserve">Die Betäubungseffektivität wird von Tierschutzbeauftragten täglich kontrolliert. </t>
  </si>
  <si>
    <t>8.1</t>
  </si>
  <si>
    <t>10. Anforderungen an die Entblutung</t>
  </si>
  <si>
    <t>9.1</t>
  </si>
  <si>
    <r>
      <t xml:space="preserve">Kontrolle ist anhand der erhöhten Bandgeschwindigkeit nicht möglich </t>
    </r>
    <r>
      <rPr>
        <b/>
        <sz val="10"/>
        <color theme="1"/>
        <rFont val="Arial"/>
        <family val="2"/>
      </rPr>
      <t>= K.O.</t>
    </r>
  </si>
  <si>
    <t>9</t>
  </si>
  <si>
    <t>Die tagesaktuelle Dokumentation über die Kontrolle wird vorgelegt. Bspw. stun-to-stick-Intervall, Entblutungszeit.</t>
  </si>
  <si>
    <t xml:space="preserve">Die Entblutung der Tiere wird vom Tierschutzbeauftragten täglich kontrolliert. </t>
  </si>
  <si>
    <t>10</t>
  </si>
  <si>
    <t>Unzureichende Ausblutung wird dokumentiert.</t>
  </si>
  <si>
    <t>Die tagesaktuelle Dokumentation über die Kontrolle wird vorgelegt.
Die Anzahl an Tieren, bei denen Symptome oder Schäden festgestellt werden, die auf eine unzureichende Ausblutung zurückzuführen sind, wird dokumentiert.</t>
  </si>
  <si>
    <t>11. Erfassung und Meldung der Tierbezogenen Kriterien (TBK)</t>
  </si>
  <si>
    <t>Die TBK werden an geeigneter Stelle erfasst und dokumentiert.</t>
  </si>
  <si>
    <t>Bei kamerabasierten Erfassungssystemen ist die Zuverlässigkeit sichergestellt.</t>
  </si>
  <si>
    <t>Die TBK der am jeweiligen Schlachttag angelieferten und geschlachteten Tiere werden umgehend an den entsprechenden Tierhalter vollständig zurückgemeldet.</t>
  </si>
  <si>
    <t>Die Meldung der TBK an den DTSchB ist vollständig und erfolgt fristgemäß.</t>
  </si>
  <si>
    <t>Transport und Schlachtung Rinder</t>
  </si>
  <si>
    <t>Bspw. Koordination von Anlieferzeit, damit die Standzeit zwischen Ankunft im Schlachtunternehmen und das Entladen der Tiere im Wartebereich ≤ 30 Min. liegt. Ggf. Koordination der Versorgung der Tiere während der Standzeit (z. B. wird für die Reduktion von thermischem Stress gesorgt, Nachfüllen der Tränkesysteme).</t>
  </si>
  <si>
    <t>Der Havarieplan und/oder das Krisenmanagementsystem beinhaltet Vorgaben über den Umgang mit im Schlachthof frischgeboren Tieren inkl. des Umgangs mit dem Muttertier, wie z. B. der Informations- und Entscheidungsweg und die Kommunikation mit der zuständigen Behörde.</t>
  </si>
  <si>
    <t xml:space="preserve">Das Brandschutzkonzept berücksichtigt insbesondere den Umgang mit Tieren, die sich im Brandfall in Gefahr befinden und die in ihrer Bewegungsfreiheit eingeschränkt sind. </t>
  </si>
  <si>
    <t>Nachweise gemäß Art. 7 Abs. 2 der VO (EG) 1099/2009 (Tierkategorie Rinder) werden von den anwesenden Mitarbeitern vorgelegt.</t>
  </si>
  <si>
    <t>4 und 4.2</t>
  </si>
  <si>
    <t xml:space="preserve">Eine Transportdauer von 4 h und eine Transportstrecke von 200 km werden nicht überschritten. </t>
  </si>
  <si>
    <t>4.2</t>
  </si>
  <si>
    <t>Der mehrstöckige Transport von TSL-Rindern ist verboten.</t>
  </si>
  <si>
    <t>Die Zeit zwischen der Ankunft des mit Tieren beladenen Transportfahrzeugs im Schlachtunternehmen und dem Beginn der Entladung im Wartebereich wird dokumentiert.</t>
  </si>
  <si>
    <t>6.2</t>
  </si>
  <si>
    <t>Schmerzinduziertes oder gewalttätiges Treiben kommen nicht vor.</t>
  </si>
  <si>
    <t>Die entsprechende Dokumentation wird vorgelegt.</t>
  </si>
  <si>
    <t>Bspw. sind hohe, stabile und blickdichte Seitenschutzwände und Tore vorhanden.</t>
  </si>
  <si>
    <t>Die Anlieferungsrampen sind trittsicher und rutschfest.</t>
  </si>
  <si>
    <t>Bspw. Tierhalter, Fahrer der Transportunternehmen. Das Entladen und Treiben erfolgt ruhig, nicht übereilt und ohne Einwirkung von Gewalt sowie unter Verwendung eines geeigneten Mittels (bspw. Treibpaddel, Stimme, leichtes Beklopfen mit der flachen Hand). Kontrolle vor Ort ergibt keinen Grund zur Beanstandung.</t>
  </si>
  <si>
    <t>Der Entladevorgang wird durch den Tierschutzbeauftragten oder einen von ihm benannten sachkundigen Mitarbeiter begleitet.</t>
  </si>
  <si>
    <t>Das Entweichen der Tiere in Entlade- und Auffangbereich kann verhindert werden.</t>
  </si>
  <si>
    <t>Klare Sicht. Die Tiere gehen selbstständig vorwärts.</t>
  </si>
  <si>
    <t>Bspw. Wasserschläuche und weitere am Boden abgestellte Objekte, Lichtstreifen am Boden. Es bestehen keine Verletzungsmöglichkeiten.</t>
  </si>
  <si>
    <t>Die Tiere werden ins Helle getrieben.</t>
  </si>
  <si>
    <t>Die Beleuchtung im Anlieferungs- und Auffangbereich ist so anzupassen, dass die Tiere ins Helle getrieben werden.</t>
  </si>
  <si>
    <t>Die Tiere werden in kleinen Gruppen entladen und getrieben.</t>
  </si>
  <si>
    <t>Die Baubegebenheiten im Anlieferungsbereich ermöglichen die Eigenorientierung der Tiere.</t>
  </si>
  <si>
    <t>Die Anlieferungsrampen und Treibgänge sind frei von optischen/mechanischen Hindernissen.</t>
  </si>
  <si>
    <t>Nottötungen können im Entladebereich vorgenommen werden.</t>
  </si>
  <si>
    <t xml:space="preserve">Zusammengebrochene oder gehunfähige Tiere werden an Ort und Stelle notgetötet. </t>
  </si>
  <si>
    <t>Dokumentiert wird die Anzahl der Tiere, bei denen Symptome oder Schäden festgestellt werden, die dem Bild eines nicht-transportfähigen Tieres entsprechen.</t>
  </si>
  <si>
    <t>8. Anforderungen an den Wartebereich und Zutrieb zur Betäubung</t>
  </si>
  <si>
    <t>7.2</t>
  </si>
  <si>
    <t>7.2.1</t>
  </si>
  <si>
    <t>Die Baubegebenheiten der Treibgänge und der Zutrieb zur Betäubung ermöglichen die Eigenorientierung der Tiere.</t>
  </si>
  <si>
    <t>Treibgänge weisen keine Verletzungsmöglichkeiten auf. Klare Sicht. Selbstständiges Vorwärtsgehen.</t>
  </si>
  <si>
    <t>Die Beleuchtung im Wartebereich und Zutrieb zur Betäubung ist so anzupassen, dass die Tiere ins Helle getrieben werden.</t>
  </si>
  <si>
    <t>Die Böden der Treibgänge sind rutschfest. Sie haben keine wechselnden Wand- und Bodenverhältnisse oder Abflussrinnen.</t>
  </si>
  <si>
    <t>Buchtenbelegungsplan liegt vor.</t>
  </si>
  <si>
    <t xml:space="preserve">Angabe über die gesamt verfügbare Fläche sowie der Fläche pro Wartebucht und pro Tier (je nach Tierkategorie oder Lebendgewicht) wird vorgelegt. </t>
  </si>
  <si>
    <t>Wenn Tiere liegen oder stürzen, werden ihre Gliedmaßen darunter nicht eingeklemmt.</t>
  </si>
  <si>
    <t xml:space="preserve">Der Treibgang ist so eng, dass sich die Tiere nicht umdrehen können. Erforderlichenfalls wird der Treibgang nachgerüstet. </t>
  </si>
  <si>
    <t>Die Wartebuchten sind auch bei voller Stallbelegung für eine Kontrolle zugänglich.</t>
  </si>
  <si>
    <t>Zusammengebrochene oder gehunfähige Tiere im Warte- und Treibbereich werden an Ort und Stelle notgetötet.</t>
  </si>
  <si>
    <t>Maßnahmen werden bei Rangkämpfen in Warteställen eingeleitet.</t>
  </si>
  <si>
    <t xml:space="preserve">Treten Rangordnungskämpfe auf, werden unverzüglich Gegenmaßnahmen eingeleitet (bspw. Änderung der Schlachtreihenfolge oder Vorziehen der Tiere zur Schlachtung). </t>
  </si>
  <si>
    <t>Nottötungen können im Warte- und Treibbereich vorgenommen werden.</t>
  </si>
  <si>
    <t>Ruhig, nicht übereilt, ohne Einwirkung von Gewalt und unter Nutzung eines geeigneten Mittels (bspw. Treibpaddel, Stimme). Tiere werden in der Vorwärtsbewegung nicht behindert. Vereinzelte Tiere werden schnellstmöglich betäubt und geschlachtet.</t>
  </si>
  <si>
    <t>Der Zutrieb zur Betäubung erfolgt tierschonend.</t>
  </si>
  <si>
    <t>Die Fütterung der Tiere und Einstreu der Wartebuchten können im Havariefall gewährleistet werden.</t>
  </si>
  <si>
    <t>8.2</t>
  </si>
  <si>
    <t>Die Betäubungsfalle ist für die zu schlachtende Tierkategorie geeignet.</t>
  </si>
  <si>
    <r>
      <t xml:space="preserve">Keine Einschränkung der Bewegungsfreiheit / der Bolzenschuss kann nicht sicher und ausreichend lange positioniert werden </t>
    </r>
    <r>
      <rPr>
        <b/>
        <sz val="10"/>
        <color theme="1"/>
        <rFont val="Arial"/>
        <family val="2"/>
      </rPr>
      <t>= K.O.</t>
    </r>
  </si>
  <si>
    <r>
      <t xml:space="preserve">Die Geräte liegen nicht bereit / die Geräte sind nicht funktionstüchtig / die Geräte sind für die zu schlachtende Tierkategorie nicht geeignet </t>
    </r>
    <r>
      <rPr>
        <b/>
        <sz val="10"/>
        <color theme="1"/>
        <rFont val="Arial"/>
        <family val="2"/>
      </rPr>
      <t>= K.O.</t>
    </r>
  </si>
  <si>
    <t>Ersatzbetäubungsgeräte liegen im Bereich der Betäubungsfalle stets bereit.</t>
  </si>
  <si>
    <r>
      <t>Die Geräte liegen nicht bereit / die Geräte sind nicht funktionstüchtig / die Geräte sind für die zu schlachtende Tierkategorie nicht geeignet</t>
    </r>
    <r>
      <rPr>
        <sz val="10"/>
        <color theme="1"/>
        <rFont val="Arial"/>
        <family val="2"/>
      </rPr>
      <t xml:space="preserve"> </t>
    </r>
    <r>
      <rPr>
        <b/>
        <sz val="10"/>
        <color theme="1"/>
        <rFont val="Arial"/>
        <family val="2"/>
      </rPr>
      <t>= K.O.</t>
    </r>
  </si>
  <si>
    <t>Der Betäubungserfolg wird bei jedem Tier am Ende des Betäubungsvorganges kontrolliert.</t>
  </si>
  <si>
    <t>9 und 9.2.1</t>
  </si>
  <si>
    <t>9.2</t>
  </si>
  <si>
    <t>9.2.1</t>
  </si>
  <si>
    <t xml:space="preserve">Die Entblutung wird mittels Bruststich durchgeführt. </t>
  </si>
  <si>
    <t>Die Entblutung ist ausreichend.</t>
  </si>
  <si>
    <t>Wenn die Entblutung nach religiösen Vorgaben einen Querschnitt durch die Halsgefäße vorschreibt, wird unmittelbar danach der Bruststich gesetzt.</t>
  </si>
  <si>
    <t>Bei zweifelhafter/mangelhafter Entblutung wird nachgestochen.</t>
  </si>
  <si>
    <t>Automatische Messgeräte für die Entblutung werden mind. 1-mal täglich vor Schlachtbeginn auf ihre Funktionsfähigkeit geprüft.</t>
  </si>
  <si>
    <t>10 und 10.2</t>
  </si>
  <si>
    <t>Das Platzangebot in den Wartebuchten wird für die TSL-Tiere eingehalten.*</t>
  </si>
  <si>
    <t xml:space="preserve">Standardarbeitsanweisungen zu dem Transport werden vorgelegt. Ab Laden der ersten TSL-Tiere bis zur Ankunft im Schlachtunternehmen ≤ 4 h und ≤ 200 km. Bei Überschreitung werden Nachweise vorgelegt (z. B. Unfall, Stau, Fahrzeugpanne). </t>
  </si>
  <si>
    <t>Platzangebot:
≤ 550 kg Körpergewicht = mind. 2,5 m²
≤ 325 kg Körpergewicht = mind. 2 m²
Für schwerere Tiere ist das Platzangebot entsprechend zu erhöhen. Bei Aufstallung über 4h wird zusätzlicher Platz für alle Tiere (TSL- und Nicht-TSL-Tiere) angeboten. Bei Neubauten ist das höhere Platzangebot pro Tier einzuplanen.</t>
  </si>
  <si>
    <t>Ggf. ist die Entladerampe einzustreuen, um ein Rutschen der Tiere zu vermeiden.</t>
  </si>
  <si>
    <t>Die Anzahl nicht transportfähiger Tiere wird dokumentiert.</t>
  </si>
  <si>
    <t>Die Anzahl aller Tiere, die zur Schlachtung vorgezogen oder die notgetötet wurden, wird dokumentiert.</t>
  </si>
  <si>
    <t>Treibgänge werden bei Bedarf auch gereinigt.</t>
  </si>
  <si>
    <t>Wenn bewegliche Abflussdeckel eingebaut sind, werden diese sicher fixiert, um eine mögliche Verletzungsgefahr zu vermeiden. Der Boden wird regelmäßig gereinigt und instand gesetzt.</t>
  </si>
  <si>
    <t>Die Tränken weisen für die Tiere keine Verletzungsgefahr auf.</t>
  </si>
  <si>
    <t>Es ist nicht zulässig, dass die Tiere vom Entladen bis zur Schlachtung in Treibgang warten.</t>
  </si>
  <si>
    <t>Standardarbeitsanweisungen zum Transport der TSL-Tiere werden vorgelegt. TSL-Vorgaben gemäß Kap. 4 sind enthalten.</t>
  </si>
  <si>
    <t>Eine Schlachtung ohne Betäubung ist nach TSL-Richtlinien nicht erlaubt.</t>
  </si>
  <si>
    <t>In den ersten 30 Sek. treten ca. 4 % des Körpergewichtes an Blut aus.</t>
  </si>
  <si>
    <t>z. B. Begehungsprotokolle, betriebliche Eigenkontrolle, Wartungsdokumente.</t>
  </si>
  <si>
    <t>Lärm und Unruhe im Wartebereich werden durch geeignete Maßnahmen reduziert. Bspw. das Dämpfen/Verlegen von Pneumatikventilen, die Vermeidung von Zugluft u./o. grelles Licht, wiederholtes Schlagen des Treibpaddels gegen die Treibgangwände.
Sichtschutz und akustische Trennung zwischen Warte- und Schlachtbereich sind vorhanden.
Das Personal trägt Schutzkleidung in dunklen/gedeckten Farben.</t>
  </si>
  <si>
    <t xml:space="preserve">Stun-to-stick Intervall beträgt max. 60 Sek. </t>
  </si>
  <si>
    <t>Wie z. B. Defekt in ausfahrbaren Dächern, Belüftungs- u./o. Tränkesystemen, Verletzungsgefahr.</t>
  </si>
  <si>
    <r>
      <t xml:space="preserve">Stichprobenartige Überprüfung der z. B. Wochenpläne, Schlachtpläne u./o. Personalpläne für einen Zeitraum von mind. 4 Wochen.
Tierschutzbeauftragter oder Stellvertreter sind in den Tagen, an denen Tiere geschlachtet werden, nicht anwesend / vor Ort kann die Zuständigkeit des Personals nicht bestätigt werden / Abgleich der Dokumentenprüfung mit physischen Prüfung ergibt Grund zur Beanstandung </t>
    </r>
    <r>
      <rPr>
        <b/>
        <sz val="10"/>
        <color theme="1"/>
        <rFont val="Arial"/>
        <family val="2"/>
      </rPr>
      <t>= K.O.</t>
    </r>
  </si>
  <si>
    <t>Die Entblutung beträgt mind. 180 Sek.</t>
  </si>
  <si>
    <r>
      <t>Videoaufnahmen von Anlieferung/Entladung/Wartebereich/Zutrieb/Betäubung/ggf. Auswurf</t>
    </r>
    <r>
      <rPr>
        <sz val="10"/>
        <color theme="1"/>
        <rFont val="Arial"/>
        <family val="2"/>
      </rPr>
      <t>/Entblutung werden risikoorientiert/anlassbezogen ausgewertet. Die Auswertung ist plausibel.</t>
    </r>
  </si>
  <si>
    <t>Die Kontaktdaten des DTSchB sind im Krisenhandbuch/Krisenmanagementsystem des Schlachtunternehmens hinterlegt.</t>
  </si>
  <si>
    <t>Die Einrichtungen (z. B. Berieselung, Ventilatoren, Heizung) sind funktionsfähig. Im Bedarfsfall werden diese eingesetzt.</t>
  </si>
  <si>
    <r>
      <t>Ggf. Kontrolle des Betäubungserfolges direkt nach dem Auswurf aus der Ruhigstellungsbox. 
Nicht-Einhaltung</t>
    </r>
    <r>
      <rPr>
        <b/>
        <sz val="10"/>
        <color theme="1"/>
        <rFont val="Arial"/>
        <family val="2"/>
      </rPr>
      <t xml:space="preserve"> = K.O.</t>
    </r>
  </si>
  <si>
    <t>Für jeweils 6 Tiere ist mind. 1 funktionstüchtige Tränke vorhanden (Schalen- oder Trogtränken). Die Verwendung von Nippeltränken ist unzulässig.</t>
  </si>
  <si>
    <t>Wände von Wartebuchten und Treibgängen sind, an jeder Stelle, mind. 130 cm hoch und blickdicht verkleidet.</t>
  </si>
  <si>
    <r>
      <t xml:space="preserve">Nachweis über einen gültigen Vertrag mit der Zertifizierungsgesellschaft wird im 
</t>
    </r>
    <r>
      <rPr>
        <b/>
        <sz val="10"/>
        <color theme="1"/>
        <rFont val="Arial"/>
        <family val="2"/>
      </rPr>
      <t xml:space="preserve">→ Betriebsbeschreibungsbogen Schlachtung </t>
    </r>
    <r>
      <rPr>
        <sz val="10"/>
        <color theme="1"/>
        <rFont val="Arial"/>
        <family val="2"/>
      </rPr>
      <t xml:space="preserve">bestätigt. </t>
    </r>
  </si>
  <si>
    <r>
      <t xml:space="preserve">Nachweis wird im </t>
    </r>
    <r>
      <rPr>
        <b/>
        <sz val="10"/>
        <color theme="1"/>
        <rFont val="Arial"/>
        <family val="2"/>
      </rPr>
      <t xml:space="preserve">→ Betriebsbeschreibungsbogen Schlachtung </t>
    </r>
    <r>
      <rPr>
        <sz val="10"/>
        <color theme="1"/>
        <rFont val="Arial"/>
        <family val="2"/>
      </rPr>
      <t xml:space="preserve"> bestätigt. Dieser enthält u. a. die Datenschutzerklärung und eine Einwilligung zur Dateneinsicht durch den DTSchB.</t>
    </r>
  </si>
  <si>
    <t>Empfohlene Aufbewahrungszeit von mind. 4 Wochen. 
Bitte Aufbewahrungszeit in der Beschreibung anmerken.</t>
  </si>
  <si>
    <t>Tierschutzbeauftragter oder der Stellvertreter sind während des gesamten Schlachtprozesses im Betrieb anwesend.</t>
  </si>
  <si>
    <r>
      <t xml:space="preserve">Eine Identifikation von TSL-Tieren bzw. TSL-Waren der </t>
    </r>
    <r>
      <rPr>
        <b/>
        <sz val="10"/>
        <color theme="1"/>
        <rFont val="Arial"/>
        <family val="2"/>
      </rPr>
      <t>Einstiegsstufe</t>
    </r>
    <r>
      <rPr>
        <sz val="10"/>
        <color theme="1"/>
        <rFont val="Arial"/>
        <family val="2"/>
      </rPr>
      <t xml:space="preserve"> ist auf allen Warenbegleitdokumenten durch eine innerbetriebliche Kennzeichnung möglich.</t>
    </r>
  </si>
  <si>
    <r>
      <t xml:space="preserve">Eine Identifikation von TSL-Tieren bzw. TSL-Waren der </t>
    </r>
    <r>
      <rPr>
        <b/>
        <sz val="10"/>
        <color theme="1"/>
        <rFont val="Arial"/>
        <family val="2"/>
      </rPr>
      <t>Premiumstufe</t>
    </r>
    <r>
      <rPr>
        <sz val="10"/>
        <color theme="1"/>
        <rFont val="Arial"/>
        <family val="2"/>
      </rPr>
      <t xml:space="preserve"> ist auf Warenbegleitdokumenten durch eine innerbetriebliche Kennzeichnung möglich.</t>
    </r>
  </si>
  <si>
    <t>Zu jeder Zeit erfolgt eine eindeutige Trennung der TSL-Tieren bzw. der TSL-Ware von Nicht-TSL-Tieren bzw. Nicht-TSL-Ware.</t>
  </si>
  <si>
    <t>Die Produktionsreihenfolge nach absteigender Wertigkeit der Ware wird eingehalten.</t>
  </si>
  <si>
    <t>Prüfung anhand der Warenbegleitdokumente, des Warenein- und ausgangs. Stichprobenartige Berechnung des Warenstroms für einen Zeitraum von mind. 4 Wochen.</t>
  </si>
  <si>
    <t>TSL-KAT-3 Ware, welche unter TSL vermarktet wird, ist jeder Zeit eindeutig gekennzeichnet.</t>
  </si>
  <si>
    <t>Zeit zwischen der Ankunft im Schlachtunternehmen und der Entladung im Wartebereich.
Bei Überschreitung werden Nachweise vorgelegt (z. B. über eine Havarie bei der Schlachtung).</t>
  </si>
  <si>
    <t>Fahrzeuge, welche Defekte aufweisen, die das Allgemeinbefinden der Tiere beeinträchtigen können, werden zuerst entladen.</t>
  </si>
  <si>
    <r>
      <t>Kein Schutz vor z. B. direkter Sonneneinstrahlung, Hitze, Kälte, Regen, Wind</t>
    </r>
    <r>
      <rPr>
        <b/>
        <sz val="10"/>
        <color theme="1"/>
        <rFont val="Arial"/>
        <family val="2"/>
      </rPr>
      <t xml:space="preserve"> = K.O.</t>
    </r>
  </si>
  <si>
    <t>Es sind Einrichtungen zur Unterstützung der Thermoregulation im Wartebereich vorhanden.</t>
  </si>
  <si>
    <t xml:space="preserve">Sensorische Schätzung. Gefühlt gutes Klima im Wartebereich. </t>
  </si>
  <si>
    <r>
      <t xml:space="preserve">Die tagesaktuelle Dokumentation über die Kontrolle wird vorgelegt. 
Kontrolle über die Verfügbarkeit, Funktionsfähigkeit sowie Wartungs- und Pflegezustand wird nicht durchgeführt / die Kontrolle wird nicht dokumentiert / es werden mangelhafte Geräte eingesetzt </t>
    </r>
    <r>
      <rPr>
        <b/>
        <sz val="10"/>
        <color theme="1"/>
        <rFont val="Arial"/>
        <family val="2"/>
      </rPr>
      <t>= K.O.</t>
    </r>
  </si>
  <si>
    <r>
      <t xml:space="preserve">Die tagesaktuelle Dokumentation über die Kontrolle wird vorgelegt.
Kontrolle über die Verfügbarkeit, Funktionsfähigkeit sowie Wartungs- und Pflegezustand wird nicht durchgeführt / die Kontrolle wird nicht dokumentiert / es werden mangelhafte Geräte eingesetzt </t>
    </r>
    <r>
      <rPr>
        <b/>
        <sz val="10"/>
        <color theme="1"/>
        <rFont val="Arial"/>
        <family val="2"/>
      </rPr>
      <t>= K.O.</t>
    </r>
  </si>
  <si>
    <t>Die Bandgeschwindigkeit ermöglicht den Mitarbeitern die Entblutung der Tiere zu kontrollieren und ggfs. nachzustechen.</t>
  </si>
  <si>
    <t>Alle technischen Daten zur Entblutung werden täglich stichprobenartig kontrolliert und dokumentiert.</t>
  </si>
  <si>
    <t>Für Liefarenten werden Informationen zur guten Praxis im umgang mit Tieren bei der Anlieferungen vorgelegt.</t>
  </si>
  <si>
    <r>
      <t xml:space="preserve">Bspw. Einsatz von elektrischen Treibstöcken, u./o. der Druck auf empfindliche Körperteile wie die Augen/Genitalien, Schwanzdrehen u./o. Knicken, Hochheben eines Tieres an Kopf/Ohren/Hörnern/Schwanz/Fell oder Beinen, Schlagen, Treten, Ziehen gehunfähiger Tiere sowie der Einsatz von spitzen Treibhilfen. </t>
    </r>
    <r>
      <rPr>
        <b/>
        <sz val="10"/>
        <color theme="1"/>
        <rFont val="Arial"/>
        <family val="2"/>
      </rPr>
      <t>K.O.</t>
    </r>
  </si>
  <si>
    <t>Die Kontrolle erfolgt durch den Tierschutzbeauftragten oder eine durch ihn beauftragte und sachkundige Person. Die Zuständigkeit des Personals kann vor Ort bestätigt werden.
Maßnahmen werden bei Feststellung von Abweichungen, die das Allgemeinbefinden der Tiere beeinträchtigen, eingeleitet. Erforderlichenfalls wird die Entladung vorgezogen.</t>
  </si>
  <si>
    <t>Die Zuständigkeit des Personals kann vor Ort bestätigt werden.</t>
  </si>
  <si>
    <t>Die Isolation von Einzeltieren ist zu vermeiden. Ebenso ist zu vermeiden, dass die Transportgruppen neugruppiert werden. Tiere aus verschieden Kategorien werden in getrennten Wartebuchten aufgestallt.</t>
  </si>
  <si>
    <t>Tiere mit erhöhtem Betreuungsbedarf werden bei der Entladung und während der Wartezeit bis zum Zutrieb zur Schlachtung erkannt und sind ihrem Zustand entsprechend zu betreuen.</t>
  </si>
  <si>
    <t>Dies sind z. B. geschwächte, kranke oder verletzte Tiere. Nötigenfalls werden sie separat aufgestallt u./o. zur Schlachtung vorgezogen, ggf. notgetötet.</t>
  </si>
  <si>
    <t>Der Hinweis, bei welchem Schritt die Tiere vorgezogen oder notgetötet wurden, wird notiert (z. B. Anlieferung, während der Wartezeit bis Schlachtung oder Zutrieb).</t>
  </si>
  <si>
    <t>Das Klima im Wartebereich ist angemessen.</t>
  </si>
  <si>
    <t>Im Wartebereich ist es ruhig.</t>
  </si>
  <si>
    <t>Wenn erforderlich, werden die Tränken nachgerüstet, um die Verletzungsgefahr zu reduzieren.</t>
  </si>
  <si>
    <r>
      <rPr>
        <sz val="10"/>
        <color theme="1"/>
        <rFont val="Arial"/>
        <family val="2"/>
      </rPr>
      <t>Für Rinder ist der Betäubung mit Bolzenschuss nach TSL-Vorgaben zugelassen..</t>
    </r>
    <r>
      <rPr>
        <b/>
        <sz val="10"/>
        <color theme="1"/>
        <rFont val="Arial"/>
        <family val="2"/>
      </rPr>
      <t>K.O.</t>
    </r>
  </si>
  <si>
    <t>Einsatz- und griffbereite Geräte stehen im Bereich der Entblutung zum Nachbetäuben/Nachstechen zur Verfügung.</t>
  </si>
  <si>
    <t>Die Meldungspflicht ist auch bei Geschehen in externen Lagerorten einzuhalten.*</t>
  </si>
  <si>
    <r>
      <t xml:space="preserve">Meldungspflicht wie in Lfd.-Nr. 1.21 und 1.22 beschrieben. 
</t>
    </r>
    <r>
      <rPr>
        <b/>
        <sz val="10"/>
        <color theme="1"/>
        <rFont val="Arial"/>
        <family val="2"/>
      </rPr>
      <t>Kein externer Lagerort = n. a.</t>
    </r>
  </si>
  <si>
    <r>
      <t xml:space="preserve">Nachweise gemäß Art. 7 Abs. 2 der VO (EG) 1099/2009 (Tierkategorie Rinder) werden nicht vorgelegt </t>
    </r>
    <r>
      <rPr>
        <b/>
        <sz val="10"/>
        <color theme="1"/>
        <rFont val="Arial"/>
        <family val="2"/>
      </rPr>
      <t>= K.O.</t>
    </r>
  </si>
  <si>
    <r>
      <t>Anliefer- und Schlachtpläne werden nicht vorgelegt / anhand der Anliefer- und Schlachtpläne ist nicht plausibel, dass die TSL-Tiere nicht bei ≥ 30 °C angeliefert werden, z. B. Schlachtung nur nachts oder in die kühleren Abend- und Morgenstunden</t>
    </r>
    <r>
      <rPr>
        <b/>
        <sz val="10"/>
        <color theme="1"/>
        <rFont val="Arial"/>
        <family val="2"/>
      </rPr>
      <t xml:space="preserve"> = K.O.</t>
    </r>
    <r>
      <rPr>
        <sz val="10"/>
        <color theme="1"/>
        <rFont val="Arial"/>
        <family val="2"/>
      </rPr>
      <t xml:space="preserve">
</t>
    </r>
    <r>
      <rPr>
        <b/>
        <sz val="10"/>
        <color theme="1"/>
        <rFont val="Arial"/>
        <family val="2"/>
      </rPr>
      <t xml:space="preserve">Ausnahme: Laderaum des Transportfahrzeugs ist mit Klimaanlage ausgestattet = n. a. </t>
    </r>
  </si>
  <si>
    <t xml:space="preserve">Keine ANG/BiB vorhanden = n. a.
Erstaudit = n. a. </t>
  </si>
  <si>
    <r>
      <t xml:space="preserve">Prüfung des vorangegangenen Auditberichts und der darin festgehaltenen Korrekturmaßnahmen zur Abstellung der Abweichungen. 
</t>
    </r>
    <r>
      <rPr>
        <b/>
        <sz val="10"/>
        <color theme="1"/>
        <rFont val="Arial"/>
        <family val="2"/>
      </rPr>
      <t xml:space="preserve">Erstaudit = n. a. </t>
    </r>
  </si>
  <si>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color theme="1"/>
        <rFont val="Arial"/>
        <family val="2"/>
      </rPr>
      <t>Erstaudit = n. a.</t>
    </r>
  </si>
  <si>
    <r>
      <t xml:space="preserve">Unverwechselbare Kennzeichnung, bevorzugt mit Label, Schriftzug „Tierschutzlabel ‚Für Mehr Tierschutz‘ Einstiegsstufe“ oder klar zuzuordnende Abkürzung mit Stufenhinweis. Alternativ eindeutiges internes Referenzsystem.
</t>
    </r>
    <r>
      <rPr>
        <b/>
        <sz val="10"/>
        <color theme="1"/>
        <rFont val="Arial"/>
        <family val="2"/>
      </rPr>
      <t>Prüfung der Premiumstufe = n. a.</t>
    </r>
  </si>
  <si>
    <r>
      <t xml:space="preserve">Unverwechselbare Kennzeichnung, bevorzugt mit Label, Schriftzug „Tierschutzlabel ‚Für Mehr Tierschutz‘ Premiumstufe“ oder klar zuzuordnende Abkürzung mit Stufenhinweis. Alternativ eindeutiges internes Referenzsystem.
</t>
    </r>
    <r>
      <rPr>
        <b/>
        <sz val="10"/>
        <color theme="1"/>
        <rFont val="Arial"/>
        <family val="2"/>
      </rPr>
      <t>Prüfung der Einstiegsstufe = n. a.</t>
    </r>
  </si>
  <si>
    <r>
      <t xml:space="preserve">Zerlegung nach Reinigung oder in absteigender Wertigkeit der Ware. Zerlegung getrennt nach Standards, TSL vor konventioneller Ware. Prüfung der Reinigungs- und Produktionsprotokolle auf Plausibilität. </t>
    </r>
    <r>
      <rPr>
        <b/>
        <sz val="10"/>
        <color theme="1"/>
        <rFont val="Arial"/>
        <family val="2"/>
      </rPr>
      <t>Keine Zerlegung = n. a.</t>
    </r>
  </si>
  <si>
    <r>
      <t xml:space="preserve">Die Nutzung des Labels auf Verpackungen, Etiketten oder Werbemaßnahmen bedarf einer Freigabe des DTSchB in Form des offiziellen Freigabedokuments (PDF) inkl. der Freigabe E-Mail. Dabei ist min. eine Layoutfreigabe mit der Originalverpackung abzugleichen.
</t>
    </r>
    <r>
      <rPr>
        <b/>
        <sz val="10"/>
        <color theme="1"/>
        <rFont val="Arial"/>
        <family val="2"/>
      </rPr>
      <t>Erstaudit:</t>
    </r>
    <r>
      <rPr>
        <sz val="10"/>
        <color theme="1"/>
        <rFont val="Arial"/>
        <family val="2"/>
      </rPr>
      <t xml:space="preserve"> Es sind alle Layoutfreigaben zu überprüfen. 
</t>
    </r>
    <r>
      <rPr>
        <b/>
        <sz val="10"/>
        <color theme="1"/>
        <rFont val="Arial"/>
        <family val="2"/>
      </rPr>
      <t>Folgeaudit:</t>
    </r>
    <r>
      <rPr>
        <sz val="10"/>
        <color theme="1"/>
        <rFont val="Arial"/>
        <family val="2"/>
      </rPr>
      <t xml:space="preserve"> Es sind alle neu hinzugekommenen/geänderten Produkte zu überprüfen. Keine neuen bzw. geänderten Layouts = mind. 3 zufällige Layoutfreigaben. 
</t>
    </r>
    <r>
      <rPr>
        <b/>
        <sz val="10"/>
        <color theme="1"/>
        <rFont val="Arial"/>
        <family val="2"/>
      </rPr>
      <t>Keine Endverbrauchereinheit = n. a.</t>
    </r>
  </si>
  <si>
    <r>
      <t xml:space="preserve">Standardarbeitsanweisungen zu den Transporten werden vorgelegt. Die Überprüfung von Transportplänen bestätigt, dass der Transport so geplant wird, dass die Beförderung nicht bei ≥ 30 °C stattfindet, z. B. Transport nachts oder in den kühleren Abend- und Morgenstunden.
</t>
    </r>
    <r>
      <rPr>
        <b/>
        <sz val="10"/>
        <color theme="1"/>
        <rFont val="Arial"/>
        <family val="2"/>
      </rPr>
      <t>Laderaum vom Transportfahrzeug ist mit Klimaanlage ausgestattet = n. a.</t>
    </r>
  </si>
  <si>
    <t>Nicht-Einhaltung = K.O.</t>
  </si>
  <si>
    <r>
      <t xml:space="preserve">Treibgänge sind nur für einen kurzfristigen Aufenthalt vor der Zuführung zur Schlachtung zulässig. Während Schlachtpausen befinden sich keine Tiere in den Treibgängen.
</t>
    </r>
    <r>
      <rPr>
        <b/>
        <sz val="10"/>
        <color theme="1"/>
        <rFont val="Arial"/>
        <family val="2"/>
      </rPr>
      <t>Nicht-Einhaltung = K.O.</t>
    </r>
  </si>
  <si>
    <t>Für Rinder wird  im Havariefall Raufutter angeboten.*</t>
  </si>
  <si>
    <r>
      <t xml:space="preserve">Vor dem Schneiden der Haut und Stechen ist die Betäubungseffektivität zu beurteilen. 
Nötigenfalls wird nachbetäubt.
</t>
    </r>
    <r>
      <rPr>
        <b/>
        <sz val="10"/>
        <color theme="1"/>
        <rFont val="Arial"/>
        <family val="2"/>
      </rPr>
      <t>Nicht-Einhaltung = K.O.</t>
    </r>
  </si>
  <si>
    <r>
      <t xml:space="preserve">Eine effektive, schwallartige Ausblutung wird sichergestellt.
</t>
    </r>
    <r>
      <rPr>
        <b/>
        <sz val="10"/>
        <color theme="1"/>
        <rFont val="Arial"/>
        <family val="2"/>
      </rPr>
      <t>Nicht-Einhaltung = K.O.</t>
    </r>
  </si>
  <si>
    <r>
      <t xml:space="preserve">Die Kameras werden gereinigt, gewartet und bei Bedarf kalibriert. Die Bewertung der Kameraerfassung wird regelmäßig überprüft und wenn nötig korrigiert. Die Kontrolle wird dokumentiert.
</t>
    </r>
    <r>
      <rPr>
        <b/>
        <sz val="10"/>
        <color theme="1"/>
        <rFont val="Arial"/>
        <family val="2"/>
      </rPr>
      <t>Keine Kameraerfassung = n. a.</t>
    </r>
  </si>
  <si>
    <r>
      <t xml:space="preserve">Die Meldung erfolgt einmal pro Quartal bis zum jeweils 15. des Folgequartals. Die Eingangsbestätigungs-E-Mail des DTSchB über die Einreichung der TBK-Meldung wird vorgelegt.
</t>
    </r>
    <r>
      <rPr>
        <b/>
        <sz val="10"/>
        <color theme="1"/>
        <rFont val="Arial"/>
        <family val="2"/>
      </rPr>
      <t>Schlachtunternehmen ist nicht für die Meldung zuständig = n. a.</t>
    </r>
    <r>
      <rPr>
        <sz val="10"/>
        <color theme="1"/>
        <rFont val="Arial"/>
        <family val="2"/>
      </rPr>
      <t xml:space="preserve"> (bitte beschreiben)</t>
    </r>
  </si>
  <si>
    <r>
      <t xml:space="preserve">Für die Meldung werden adäquate Datenbankauszüge akzeptiert, sofern alle in Lfd.-Nr. 11.1 verlangten Informationen enthalten sind. Ggf. wird der Datenbankauszug entsprechend ergänzt.
Beispiel einer TBK-Meldung wird vorgelegt und auf Vollständigkeit geprüft. </t>
    </r>
    <r>
      <rPr>
        <b/>
        <sz val="10"/>
        <color theme="1"/>
        <rFont val="Arial"/>
        <family val="2"/>
      </rPr>
      <t xml:space="preserve">
Schlachtunternehmen ist nicht für die Meldung zuständig = n. a. </t>
    </r>
    <r>
      <rPr>
        <sz val="10"/>
        <color theme="1"/>
        <rFont val="Arial"/>
        <family val="2"/>
      </rPr>
      <t>(bitte beschreiben)</t>
    </r>
  </si>
  <si>
    <r>
      <t xml:space="preserve">Bei einer Lagerung von TSL-Ware in externen Lagerorten ist dies im 
</t>
    </r>
    <r>
      <rPr>
        <b/>
        <sz val="10"/>
        <color theme="1"/>
        <rFont val="Arial"/>
        <family val="2"/>
      </rPr>
      <t xml:space="preserve">→ Betriebsbeschreibungsbogen </t>
    </r>
    <r>
      <rPr>
        <sz val="10"/>
        <color theme="1"/>
        <rFont val="Arial"/>
        <family val="2"/>
      </rPr>
      <t xml:space="preserve">zu integrieren. 
</t>
    </r>
    <r>
      <rPr>
        <b/>
        <sz val="10"/>
        <color theme="1"/>
        <rFont val="Arial"/>
        <family val="2"/>
      </rPr>
      <t>Kein externer Lagerort = n. a.</t>
    </r>
  </si>
  <si>
    <t>Die an eine ANG bzw. BiB geknüpften Auflagen werden eingehalten.</t>
  </si>
  <si>
    <t>Stündliche Schlachtleistung / Angaben über die Betäubungs- und Entblutungsanlage (z. B. Hersteller, Modell, Baujahr) / Treibladung je nach Tierkategorie / stun-to-stick Intervall / Entblutungszeit / Schlüsselparameter entsprechend der Betäubungsmethode sind angemerkt.</t>
  </si>
  <si>
    <t>Bei Störungen (z. B. Brandfall, Defekt in der Betäubungsanlage), die die Versorgung u./o. die Sicherheit der Tiere beeinträchtigen können, sind Maßnahmen definiert. Mind. folgende Punkte werden berücksichtig:
• anderweitige Möglichkeiten zur Schlachtung der Tiere
• Vorkehrungen für Tiere, die sich außerhalb des Wartebereiches befinden
• die Versorgung der Tiere
• Koordination der Transportlogistik, sodass beim Entladen keine erhöhte Wartezeit entsteht</t>
  </si>
  <si>
    <t>Der Umgang mit im Schlachthof frischgeborenen Tieren inkl. des Umgangs mit dem Muttertier sind in Havarieplan definiert.*</t>
  </si>
  <si>
    <t>Die Videoüberwachung aus folgende Bereichen können vor Ort eingesehen werden: 
Anlieferung/Entladung/Wartebereich/Zutrieb/Betäubung/ggf. Auswurf/Entblutung.
Wird das System der Videoüberwachung erst etabliert, müssen Nachweise dafür vorgelegt werden.</t>
  </si>
  <si>
    <r>
      <t xml:space="preserve">Prüfung der letzten TSL-Eigenkontrolle.
</t>
    </r>
    <r>
      <rPr>
        <b/>
        <sz val="10"/>
        <color theme="1"/>
        <rFont val="Arial"/>
        <family val="2"/>
      </rPr>
      <t>Erstaudit / keine Abweichungen = n. a.</t>
    </r>
  </si>
  <si>
    <r>
      <t xml:space="preserve">Eingangsbestätigungs-E-Mail wird beim Erstaudit vorgelegt.
</t>
    </r>
    <r>
      <rPr>
        <b/>
        <sz val="10"/>
        <color theme="1"/>
        <rFont val="Arial"/>
        <family val="2"/>
      </rPr>
      <t>Folgeaudit = n. a.</t>
    </r>
  </si>
  <si>
    <t>2. Sachkunde und Schulung sachkündiges Personal</t>
  </si>
  <si>
    <r>
      <t xml:space="preserve">Von der Anlieferung bis zum Tod der Tiere wird der Prozess durch den Tierschutzbeauftragten oder eine durch ihn beauftragte und sachkundige Person nicht beaufsichtigt / es ist anhand von bspw. Organigramm nicht nachvollziehbar, wer die Prozesse im Bereich der Anlieferung, der Entladung, im Wartebereich, beim Zutrieb zur Betäubung, während der Betäubung, bei Einhängen und Hochziehen und Entblutung, den Prozess beaufsichtigt / die Dokumentationen zur Unterweisung von Mitarbeitern entsprechend ihrer Aufgaben ist nicht nachvollziehbar / die Personen sind nicht sachkundig / die benannten Personen sind nicht anwesend </t>
    </r>
    <r>
      <rPr>
        <b/>
        <sz val="10"/>
        <color theme="1"/>
        <rFont val="Arial"/>
        <family val="2"/>
      </rPr>
      <t>= K.O.</t>
    </r>
  </si>
  <si>
    <r>
      <t xml:space="preserve">Der Schulungsnachweis enthält Unterschrift und Datum (Monat und Jahr). Berücksichtigt wird der Kalendermonat der durchgeführten Schulung. Kontroll- oder Dokumentationssysteme, die bereits auf dem Betrieb vorhanden sind und belegen, dass die TSL-Anforderungen erfüllt werden, können genutzt werden.
</t>
    </r>
    <r>
      <rPr>
        <b/>
        <sz val="10"/>
        <color theme="1"/>
        <rFont val="Arial"/>
        <family val="2"/>
      </rPr>
      <t>Erstaudit = n. a.</t>
    </r>
  </si>
  <si>
    <t>Falls zutreffend liegen mehrsprachige Schulungsmaterialien vor.</t>
  </si>
  <si>
    <t>Prüfung des Lieferantennachweises, z. B. vorliegen von TSL-Zertifikat über „Haltung von Milchkühen“ und „Mast von Kälbern und Rindern aus Milchkuhbetrieben“. Ggf. bei zugekaufter Ware werden Zertifikat über die „Schlachtung von Rindern“ vorgelegt.</t>
  </si>
  <si>
    <t>Prüfung der Warenein- und ausgangsdokumentationen: Lieferscheine, PLU-Statistik, Etiketten, Rechnungen. 
Warenbegleitdokumente sind mind. 12 Monate (bzw. nach Ablauf MHD) aufzubewahren.</t>
  </si>
  <si>
    <r>
      <t xml:space="preserve">Sofern die KAT-3 Ware für die Herstellung von Heimtiernahrung nach TSL-Vorgabe gesammelt, gelagert und verkauft wird, ist die TSL-Kennzeichnung der KAT-3 Ware eindeutig (bspw. TSL-E/TSL-P).
</t>
    </r>
    <r>
      <rPr>
        <b/>
        <sz val="10"/>
        <color theme="1"/>
        <rFont val="Arial"/>
        <family val="2"/>
      </rPr>
      <t>Keine Sammlung TSL-KAT-3 Ware = n. a.</t>
    </r>
  </si>
  <si>
    <t>4. Externer Lagerort (kein externer Lagerort = n. a.)</t>
  </si>
  <si>
    <t>Dokumentationen zur Warenstromtrennung und Rückverfolgbarkeit zu externen Lagerorten enthalten alle notwendigen Angaben.*</t>
  </si>
  <si>
    <t>• Name des TSL liefernden Produktionsstandortes 
• Datum und Uhrzeit der Anlieferung 
• Produktname/Artikelnummer
• Kennzeichnung des TSL-Produktes inklusive Stufenhinweis
• Chargennummer
• Menge/Gewicht 
• Name des Eigentümers der TSL-Ware</t>
  </si>
  <si>
    <r>
      <t xml:space="preserve">Das Verhältnis der angelieferten TSL-Ware, der eingelagerten TSL-Ware und der ausgelieferten TSL-Ware ist über den Zeitraum der eingelagerten TSL-Ware rechnerisch plausibel.
Stichprobenartige Berechnung des Warenstroms für den jeweiligen Zeitraum der Einlagerung eines bestimmten Artikels.
</t>
    </r>
    <r>
      <rPr>
        <b/>
        <sz val="10"/>
        <color theme="1"/>
        <rFont val="Arial"/>
        <family val="2"/>
      </rPr>
      <t>Erstaudit = Prüfung anhand des bestehenden Artikels</t>
    </r>
  </si>
  <si>
    <t>5. Anforderungen an den Transport (der Transport von TSL-Tieren wird nicht vom Schlachtunternehmen organisiert = n. a.)</t>
  </si>
  <si>
    <r>
      <t xml:space="preserve">Standardarbeitsanweisungen über der Transport TSL-Tiere werden vorgelegt. 
</t>
    </r>
    <r>
      <rPr>
        <b/>
        <sz val="10"/>
        <color theme="1"/>
        <rFont val="Arial"/>
        <family val="2"/>
      </rPr>
      <t>Nicht-Einhaltung = K.O.</t>
    </r>
  </si>
  <si>
    <t>6. Anlieferung von Tieren im Schlachtunternehmen</t>
  </si>
  <si>
    <t>Es wird der Zustand der Tiere kontrolliert, die im Fahrzeug aufs Abladen warten.</t>
  </si>
  <si>
    <t>Das Personal des Schlachtunternehmens weist auf den korrekten Umgang mit Tieren hin, wenn sich Dritte fehlverhalten, die beim Entladen der Tiere mitwirken.</t>
  </si>
  <si>
    <r>
      <t xml:space="preserve">Dafür sind im Entladebereich für die jeweilige Tierkategorie geeignete und funktionsfähige Geräte vorhanden (z. B. Bolzenschuss, die geeignete Treibladung, Messer). 
Geräte nicht vorhanden / nicht geeignet / nicht funktionsfähig </t>
    </r>
    <r>
      <rPr>
        <b/>
        <sz val="10"/>
        <color theme="1"/>
        <rFont val="Arial"/>
        <family val="2"/>
      </rPr>
      <t>= K.O.</t>
    </r>
  </si>
  <si>
    <t>Die Zuständigkeit des Personals kann vor Ort bestätigt werden. Erforderlichenfalls wird die Schlachtung vorgezogen, wenn bspw. thermischer Stress oder Rangkämpfe zu erkennen sind.</t>
  </si>
  <si>
    <r>
      <t xml:space="preserve">Dafür sind im Warte- und Treibbereich für die jeweilige Tierkategorie geeignete und funktionsfähige Geräte vorhanden, z. B. Bolzenschussgeräte, Treibladung und Messer.
Geräte nicht vorhanden / nicht geeignet / nicht funktionsfähig </t>
    </r>
    <r>
      <rPr>
        <b/>
        <sz val="10"/>
        <color theme="1"/>
        <rFont val="Arial"/>
        <family val="2"/>
      </rPr>
      <t>= K.O.</t>
    </r>
  </si>
  <si>
    <t>Bevor neue Partien eingestallt werden, sind die Wartebuchten bei starker Verschmutzung zu reinigen.</t>
  </si>
  <si>
    <t>BiB = n. a.</t>
  </si>
  <si>
    <t>Der Abstand zwischen Boden und der Buchten- oder Treibgangwand ist ≤ 5 cm</t>
  </si>
  <si>
    <t>Im Zutrieb ist der Einzeltreibgang pro Tier max. 90 cm breit.</t>
  </si>
  <si>
    <t>Futter und Einstreu werden geeignet gelagert. Wenn im Havariefall Partnerbetriebe Futter/Einstreu zur Verfügung stellen und diese Angaben im Havarieplan vorhanden sind (Name/Kontaktdaten des Partnerbetriebs welcher Material zu Verfügung stellt).</t>
  </si>
  <si>
    <r>
      <t xml:space="preserve">Die Stallkapazität des Wartebereichs </t>
    </r>
    <r>
      <rPr>
        <b/>
        <sz val="10"/>
        <color theme="1"/>
        <rFont val="Arial"/>
        <family val="2"/>
      </rPr>
      <t>soll</t>
    </r>
    <r>
      <rPr>
        <sz val="10"/>
        <color theme="1"/>
        <rFont val="Arial"/>
        <family val="2"/>
      </rPr>
      <t xml:space="preserve"> mind. Faktor 2 der maximalen Schlachtleistung je Stunde betragen.</t>
    </r>
  </si>
  <si>
    <t>Die Tiere werden innerhalb von 30 Min. nach Ankunft am Schlachtbetrieb entladen. Es steht genügend Platz zum Entladen im Wartebereich bei Havarie zur Verfügung.</t>
  </si>
  <si>
    <t xml:space="preserve">Die Einrichtungen, welche das Allgemeinbefinden der Tiere beeinflussen können, z. B. Instandhaltung von Böden, Funktionsfähigkeit von Lüftungs- und Klimatisierungseinrichtung, Tore und Tränken werden bei der Kontrolle berücksichtig. Die Korrekturfristen richten sich nach der negativen Beeinträchtigung des Allgemeinbefindens der Tiere (je stärker die Beeinträchtigung ist, desto kürzer sind die Korrekturfristen festzulegen). </t>
  </si>
  <si>
    <t>Betäubungsanlagen und -geräte (auch Ersatzanlagen und -geräte) werden regelmäßig nach Herstellerangaben gewartet, mind. aber alle 12 Monate.</t>
  </si>
  <si>
    <t>Die Betäubungsgeräte oder -anlagen sind im einwandfreiem und funktionsfähigem Zustand.</t>
  </si>
  <si>
    <t xml:space="preserve">Die Herstellerangaben sind zu beachten. Tierkategorie bspw. Gewicht und Größe. Wenn es bei Ruhigstellung der Tiere häufig zu Vokalisationen u./o. Abwehrbewegungen kommt, sind Korrekturmaßnahmen einzuleiten, um das System / den Vorgang zu verbessern. </t>
  </si>
  <si>
    <t>Der Kopf wird in seiner Bewegungsfreiheit in der Betäubungsfalle eingeschränkt.</t>
  </si>
  <si>
    <r>
      <t>Beim Schließen der Falle ist zu vermeiden, dass das Hubtor auf das Tier fällt.</t>
    </r>
    <r>
      <rPr>
        <b/>
        <sz val="10"/>
        <color theme="1"/>
        <rFont val="Arial"/>
        <family val="2"/>
      </rPr>
      <t xml:space="preserve"> </t>
    </r>
  </si>
  <si>
    <t>Hubtore sind z. B. mit Gummipuffer zu dämpfen, um Schmerzen/Verletzungsgefahren zu vermeiden.</t>
  </si>
  <si>
    <t>Geeignete Geräte zum Nachbetäuben stehen im Auswurfbereich einsatz- und griffbereit zur Verfügung.</t>
  </si>
  <si>
    <t xml:space="preserve">Die tagesaktuelle Dokumentation über die Kontrolle wird vorgelegt.
Kontrolle bei mind. 20 % der Tiere (auf die stündliche Schlachtleistung bezogen). 
Aktuelle stündliche Schlachtleistung:_________
Anzahl an kontrollierten Tieren:_____________
Werden dabei mind. 20 % der Tiere der stündliche Schlachtleistung kontrolliert?
Oder Kontrolle bei mind. 20 Tieren, wenn die Schlachtzahlen unter 100 Tieren/Schlachttag liegen.
Die Kontrolle erfolgt an verschieden Stellen bis zum Eintritt der Tiere in den weiteren Verarbeitungsprozesse (bspw. Absetzen des Kopfes, Rodding). </t>
  </si>
  <si>
    <t>Maßnahmen werden spätestens eingeleitet, wenn Fehlbetäubungen bei ≥ 0,5 % der insgesamt am Tag geschlachteten Tiere festgestellt wird.</t>
  </si>
  <si>
    <t>Die Entblutung erfolgt nach Feststellung einer erfolgreichen Betäubungswirkung so schnell wie möglich, aber ≤ 60 Sek. Das vor Ort gemessene stun-to-stick-Intervall ergab keinen Grund zur Beanstandung.</t>
  </si>
  <si>
    <t>Nur Tiere, die Wahrnehmungs- und Empfindungslosigkeit aufweisen, dürfen gestochen werden.</t>
  </si>
  <si>
    <t xml:space="preserve">Eine effektive, schwallartige Ausblutung wird sichergestellt. Wenn eine Entblutungsanlage eingesetzt wird, werden die Vorgaben der Lfd.-Nr. 10.5 erfüllt. </t>
  </si>
  <si>
    <t xml:space="preserve">Jedes Tier muss tot sein, bevor es den weiteren Verarbeitungsprozessen zugeführt wird. </t>
  </si>
  <si>
    <r>
      <t xml:space="preserve">Die Tiere weisen am Ende der Entblutungstrecke und vor den weiteren Verarbeitungsprozessen (z. B. Absetzten des Kopfes, Rodding) keine Zeichen des Wahrnehmungs- und Empfindungsvermögens auf, wie bspw. aufrichtige Bewegung, Atmung, Schmerzreize. Bei Abweichung werden Maßnahmen eingeleitet, die zum Tod des Tieres führen. Die Ursachen werden untersucht und abgestellt. Trifft das nicht zu </t>
    </r>
    <r>
      <rPr>
        <b/>
        <sz val="10"/>
        <color theme="1"/>
        <rFont val="Arial"/>
        <family val="2"/>
      </rPr>
      <t>= K.O.</t>
    </r>
  </si>
  <si>
    <r>
      <t xml:space="preserve">Die tagesaktuelle Dokumentation über die Kontrolle wird vorgelegt.
</t>
    </r>
    <r>
      <rPr>
        <b/>
        <sz val="10"/>
        <color theme="1"/>
        <rFont val="Arial"/>
        <family val="2"/>
      </rPr>
      <t>Keine automatischen Messgeräte für die Entblutung = n. a.</t>
    </r>
  </si>
  <si>
    <t>Die tagesaktuelle Dokumentation über die Kontrolle wird vorgelegt.
Kontrolle bei mind. 20 % der Tiere (auf die stündliche Schlachtleistung bezogen). 
Aktuelle stündliche Schlachtleistung:_________
Anzahl an kontrollierten Tieren:______________
Werden dabei mind. 20 % der Tiere der stündliche Schlachtleistung kontrolliert?
Oder Kontrolle bei mind. 20 Tieren, wenn die Schlachtzahlen unter 100 Tieren/Schlachttag liegen.</t>
  </si>
  <si>
    <t>Korrekturmaßnahmen werden eingeleitet, wenn in den Schlachtkörper Symptome oder Schäden zeigt, die auf eine unzureichenden Ausblutung zurückzuführen sind.</t>
  </si>
  <si>
    <t>Korrekturmaßnahmen sind bspw. Untersuchung und Behebung von Fehlern im Betäubungsvorgang, den Betäubungsparametern, der Betäubungsanlage  u./o. der Entblutungsanlage sowie Nachschulungen von Mitarbeitern.</t>
  </si>
  <si>
    <r>
      <t xml:space="preserve">Es ist meldepflichtig, wenn Zertifikate entzogen wurden (bspw. IFS und QS) oder es zu einem Ausbruch von meldepflichtigen mikrobiellen Erregern gekommen ist. Auch meldepflichtig bei Umbauten, Neubauten, Störungsfällen, Brandfällen in der Schlachtung. Ebenso sind Sabotagen oder Einbrüche auf dem Betrieb zu melden.
</t>
    </r>
    <r>
      <rPr>
        <b/>
        <sz val="10"/>
        <color theme="1"/>
        <rFont val="Arial"/>
        <family val="2"/>
      </rPr>
      <t>Erstaudit = n. a.</t>
    </r>
  </si>
  <si>
    <t>n. a.</t>
  </si>
  <si>
    <t>Dokumentenaudit:</t>
  </si>
  <si>
    <t>Name Auskunftsperson</t>
  </si>
  <si>
    <t>Jedem Tier steht in der Wartebucht uneingeschränkt Tränkwasser zur Verfügung.</t>
  </si>
  <si>
    <r>
      <t xml:space="preserve">Die </t>
    </r>
    <r>
      <rPr>
        <b/>
        <sz val="10"/>
        <color theme="1"/>
        <rFont val="Arial"/>
        <family val="2"/>
      </rPr>
      <t xml:space="preserve">→ Betriebsbeschreibungsbogen Schlachtung </t>
    </r>
    <r>
      <rPr>
        <sz val="10"/>
        <color theme="1"/>
        <rFont val="Arial"/>
        <family val="2"/>
      </rPr>
      <t>wird vorgelegt.
Abgleich des Betriebsbeschreibungsbogens, ggf. Korrektur bei betrieblichen Veränderungen.</t>
    </r>
  </si>
  <si>
    <t>Bei der physischen Prüfung wird bestätigt, dass folgende TBK an geeigneter Stelle erfasst werden:
• Die Anzahl der gelieferten TSL-Tiere
• Altersstadien
• Transporttote
• Notgetötete Tiere
• Anzahl der zur Schlachtung vorgezogen Tiere
• Nicht transportfähige /schlachtunfähige Tiere
• Verletzungen
• Hinweis auf Haltungsmängel auf dem Betrieb 
• Lahmende Tiere / fallende / rutschende Tiere
• Hitzestress
• Starke Verschmutzung
• Abweichung im Ernährungszustand
• Dekubitalstellen
• Trächtigkeit
• Organbefunde
Erfassung erfolgt z. B. durch Mitarbeiter des Schlachtunternehmens, die amtliche Überwachung bei der Lebendtierbeschau und ggf. bei der Fleischbeschau u./o. durch ein geeignetes Kamera-Erfassungssystem.</t>
  </si>
  <si>
    <r>
      <t xml:space="preserve">Prüfung der Wareneingangsdokumentation. </t>
    </r>
    <r>
      <rPr>
        <b/>
        <sz val="10"/>
        <rFont val="Arial"/>
        <family val="2"/>
      </rPr>
      <t>K.O.</t>
    </r>
    <r>
      <rPr>
        <sz val="10"/>
        <rFont val="Arial"/>
        <family val="2"/>
      </rPr>
      <t xml:space="preserve">
</t>
    </r>
    <r>
      <rPr>
        <b/>
        <sz val="10"/>
        <rFont val="Arial"/>
        <family val="2"/>
      </rPr>
      <t>Prüfung der Einstiegsstufe = n. a.
Keine Zerlegung = n. a.</t>
    </r>
  </si>
  <si>
    <r>
      <t xml:space="preserve">Prüfung der Wareneingangsdokumentation. </t>
    </r>
    <r>
      <rPr>
        <b/>
        <sz val="10"/>
        <rFont val="Arial"/>
        <family val="2"/>
      </rPr>
      <t>K.O.</t>
    </r>
    <r>
      <rPr>
        <sz val="10"/>
        <rFont val="Arial"/>
        <family val="2"/>
      </rPr>
      <t xml:space="preserve">
</t>
    </r>
    <r>
      <rPr>
        <b/>
        <sz val="10"/>
        <rFont val="Arial"/>
        <family val="2"/>
      </rPr>
      <t>Prüfung der Premiumstufe = n. a.
Keine Zerlegung = n. a.</t>
    </r>
  </si>
  <si>
    <t>Gesamten am Tag geschlachteten Tiere:______
Anzahl an festgestellte Fehlbetäubung: _______
Sind Fehlbetäubung bei ≥ 0,5 % der gesamten am Tag geschlachteten Tiere festgestellt worden?
Bei Überschreitung werden keine Korrekturmaßnahmen wie bspw. Untersuchung und Behebung von Fehlern im Betäubungsvorgang, den Betäubungsparametern u./o. der Betäubungsanlage sowie Nachschulungen von Mitarbeitern eingeleitet.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</si>
</sst>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8"/>
      <name val="Arial"/>
      <family val="2"/>
    </font>
    <font>
      <b/>
      <sz val="10"/>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7" fillId="4" borderId="12" applyNumberFormat="0" applyAlignment="0" applyProtection="0"/>
  </cellStyleXfs>
  <cellXfs count="220">
    <xf numFmtId="0" fontId="0" fillId="0" borderId="0" xfId="0"/>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15" fillId="0" borderId="0" xfId="0" applyFont="1" applyBorder="1" applyAlignment="1" applyProtection="1">
      <alignment horizontal="left" vertical="center" wrapText="1"/>
      <protection locked="0"/>
    </xf>
    <xf numFmtId="0" fontId="10" fillId="0" borderId="0" xfId="0" applyFont="1" applyAlignment="1" applyProtection="1">
      <alignment wrapText="1"/>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left" vertical="center" wrapText="1"/>
      <protection locked="0"/>
    </xf>
    <xf numFmtId="0" fontId="8" fillId="0" borderId="6" xfId="0" applyFont="1" applyBorder="1" applyAlignment="1" applyProtection="1">
      <alignment horizontal="center" vertical="center" wrapText="1"/>
      <protection locked="0"/>
    </xf>
    <xf numFmtId="0" fontId="20" fillId="0" borderId="0" xfId="0" applyFont="1" applyFill="1" applyBorder="1" applyAlignment="1" applyProtection="1">
      <alignment vertical="center" wrapText="1"/>
      <protection locked="0"/>
    </xf>
    <xf numFmtId="0" fontId="6" fillId="0" borderId="0" xfId="0" applyFont="1" applyFill="1" applyProtection="1"/>
    <xf numFmtId="0" fontId="8" fillId="0" borderId="1" xfId="0" applyFont="1" applyBorder="1" applyAlignment="1" applyProtection="1">
      <alignment horizontal="left"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20" fillId="0" borderId="1" xfId="0" applyFont="1" applyBorder="1" applyAlignment="1" applyProtection="1">
      <alignment horizontal="left" vertical="center" wrapText="1"/>
      <protection locked="0"/>
    </xf>
    <xf numFmtId="0" fontId="18" fillId="0" borderId="13" xfId="1" applyFont="1" applyFill="1" applyBorder="1" applyAlignment="1" applyProtection="1">
      <alignment horizontal="left" vertical="center" wrapText="1"/>
      <protection locked="0"/>
    </xf>
    <xf numFmtId="0" fontId="18" fillId="0" borderId="14" xfId="1" applyFont="1" applyFill="1" applyBorder="1" applyAlignment="1" applyProtection="1">
      <alignment horizontal="left" vertical="center" wrapText="1"/>
      <protection locked="0"/>
    </xf>
    <xf numFmtId="14" fontId="6" fillId="0" borderId="0" xfId="0" applyNumberFormat="1" applyFont="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20" fillId="0" borderId="2" xfId="0" applyFont="1" applyFill="1" applyBorder="1" applyAlignment="1" applyProtection="1">
      <alignment vertical="center" wrapText="1"/>
      <protection locked="0"/>
    </xf>
    <xf numFmtId="0" fontId="8" fillId="0" borderId="0" xfId="0" applyFont="1" applyAlignment="1" applyProtection="1">
      <alignment horizontal="left" vertical="center"/>
      <protection locked="0"/>
    </xf>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center" wrapText="1"/>
    </xf>
    <xf numFmtId="0" fontId="6" fillId="0" borderId="3" xfId="0" applyFont="1" applyBorder="1" applyAlignment="1" applyProtection="1">
      <alignment horizontal="left"/>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8" fillId="0" borderId="1" xfId="0" applyFont="1" applyBorder="1" applyAlignment="1" applyProtection="1">
      <alignment horizontal="left" vertical="center" wrapText="1"/>
      <protection locked="0"/>
    </xf>
    <xf numFmtId="14" fontId="8"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wrapText="1"/>
      <protection locked="0"/>
    </xf>
    <xf numFmtId="0" fontId="8" fillId="0" borderId="0" xfId="0" applyFont="1" applyAlignment="1" applyProtection="1">
      <alignment horizontal="left"/>
    </xf>
    <xf numFmtId="0" fontId="6" fillId="0" borderId="2" xfId="0" applyFont="1" applyBorder="1" applyAlignment="1" applyProtection="1">
      <alignment horizont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20" fillId="0" borderId="4"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8" fillId="0" borderId="2" xfId="0" applyFont="1" applyBorder="1" applyAlignment="1" applyProtection="1">
      <alignment horizontal="left"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9" fillId="2" borderId="1" xfId="0" applyFont="1" applyFill="1" applyBorder="1" applyAlignment="1" applyProtection="1">
      <alignment horizontal="center" vertical="center"/>
      <protection locked="0"/>
    </xf>
    <xf numFmtId="0" fontId="8" fillId="0" borderId="9" xfId="0" applyFont="1" applyFill="1" applyBorder="1" applyAlignment="1" applyProtection="1">
      <alignment horizontal="left" vertical="center"/>
      <protection locked="0"/>
    </xf>
    <xf numFmtId="0" fontId="8" fillId="0" borderId="9" xfId="0"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7" xfId="0" applyFont="1" applyFill="1" applyBorder="1" applyAlignment="1" applyProtection="1">
      <alignment horizontal="left" vertical="center"/>
      <protection locked="0"/>
    </xf>
    <xf numFmtId="0" fontId="8" fillId="0" borderId="7" xfId="0"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Font="1" applyAlignment="1" applyProtection="1">
      <alignment horizontal="left" wrapText="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horizontal="left" vertical="center" wrapText="1"/>
    </xf>
    <xf numFmtId="0" fontId="20" fillId="6" borderId="0" xfId="0"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9" fillId="0" borderId="0" xfId="0" applyFont="1" applyFill="1" applyBorder="1" applyAlignment="1" applyProtection="1">
      <alignment vertical="center" wrapText="1"/>
    </xf>
    <xf numFmtId="0" fontId="8" fillId="0" borderId="0" xfId="0" applyNumberFormat="1" applyFont="1" applyFill="1" applyBorder="1" applyAlignment="1" applyProtection="1">
      <alignment horizontal="left" vertical="center"/>
    </xf>
    <xf numFmtId="0" fontId="8" fillId="0" borderId="2" xfId="0" applyNumberFormat="1" applyFont="1" applyBorder="1" applyAlignment="1" applyProtection="1">
      <alignment horizontal="left" vertical="center"/>
    </xf>
    <xf numFmtId="165" fontId="8" fillId="0" borderId="2"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49" fontId="8" fillId="0" borderId="2" xfId="0" applyNumberFormat="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165"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49" fontId="20" fillId="0" borderId="0" xfId="0" applyNumberFormat="1"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8" fillId="6" borderId="0" xfId="0" applyFont="1" applyFill="1" applyBorder="1" applyAlignment="1" applyProtection="1">
      <alignment horizontal="left" vertical="center" wrapText="1"/>
    </xf>
    <xf numFmtId="0" fontId="8" fillId="0" borderId="0" xfId="0" applyFont="1" applyBorder="1" applyAlignment="1" applyProtection="1">
      <alignment horizontal="center" vertical="center" wrapText="1"/>
    </xf>
    <xf numFmtId="0" fontId="9" fillId="2" borderId="11" xfId="0" applyFont="1" applyFill="1" applyBorder="1" applyAlignment="1" applyProtection="1">
      <alignment horizontal="left" vertical="center"/>
    </xf>
    <xf numFmtId="1" fontId="8" fillId="0" borderId="0" xfId="0" applyNumberFormat="1" applyFont="1" applyFill="1" applyBorder="1" applyAlignment="1" applyProtection="1">
      <alignment horizontal="left" vertical="center"/>
    </xf>
    <xf numFmtId="1" fontId="15" fillId="0" borderId="0" xfId="0" applyNumberFormat="1" applyFont="1" applyFill="1" applyBorder="1" applyAlignment="1" applyProtection="1">
      <alignment horizontal="left" vertical="center"/>
    </xf>
    <xf numFmtId="165" fontId="8" fillId="7" borderId="0" xfId="0" applyNumberFormat="1" applyFont="1" applyFill="1" applyBorder="1" applyAlignment="1" applyProtection="1">
      <alignment horizontal="center" vertical="center"/>
    </xf>
    <xf numFmtId="0" fontId="8" fillId="7" borderId="0" xfId="0" applyNumberFormat="1" applyFont="1" applyFill="1" applyBorder="1" applyAlignment="1" applyProtection="1">
      <alignment horizontal="center" vertical="center"/>
    </xf>
    <xf numFmtId="1" fontId="15" fillId="0" borderId="0" xfId="0" applyNumberFormat="1" applyFont="1" applyBorder="1" applyAlignment="1" applyProtection="1">
      <alignment horizontal="left" vertical="center"/>
    </xf>
    <xf numFmtId="1" fontId="8" fillId="0" borderId="2" xfId="0" applyNumberFormat="1" applyFont="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165" fontId="15" fillId="7" borderId="0" xfId="0" applyNumberFormat="1" applyFont="1" applyFill="1" applyBorder="1" applyAlignment="1" applyProtection="1">
      <alignment horizontal="center" vertical="center"/>
    </xf>
    <xf numFmtId="165" fontId="15" fillId="0" borderId="0" xfId="0" applyNumberFormat="1" applyFont="1" applyBorder="1" applyAlignment="1" applyProtection="1">
      <alignment horizontal="center" vertical="center"/>
    </xf>
    <xf numFmtId="1" fontId="15" fillId="0" borderId="2"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xf numFmtId="0" fontId="20" fillId="6" borderId="0" xfId="0" applyFont="1" applyFill="1" applyBorder="1" applyAlignment="1" applyProtection="1">
      <alignment vertical="center" wrapText="1"/>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8" fillId="6" borderId="2" xfId="0" applyFont="1" applyFill="1" applyBorder="1" applyAlignment="1" applyProtection="1">
      <alignment horizontal="left" vertical="center" wrapText="1"/>
    </xf>
    <xf numFmtId="0" fontId="8" fillId="6" borderId="2" xfId="0" applyFont="1" applyFill="1" applyBorder="1" applyAlignment="1" applyProtection="1">
      <alignment vertical="center" wrapText="1"/>
    </xf>
    <xf numFmtId="49" fontId="8" fillId="0" borderId="0" xfId="0" applyNumberFormat="1" applyFont="1" applyFill="1" applyBorder="1" applyAlignment="1" applyProtection="1">
      <alignment vertical="center" wrapText="1"/>
    </xf>
    <xf numFmtId="1" fontId="8" fillId="0" borderId="2" xfId="0" applyNumberFormat="1" applyFont="1" applyFill="1" applyBorder="1" applyAlignment="1" applyProtection="1">
      <alignment horizontal="left" vertical="center"/>
    </xf>
    <xf numFmtId="49" fontId="8" fillId="0" borderId="2" xfId="0" applyNumberFormat="1" applyFont="1" applyFill="1" applyBorder="1" applyAlignment="1" applyProtection="1">
      <alignment vertical="center" wrapText="1"/>
    </xf>
    <xf numFmtId="165" fontId="15" fillId="0" borderId="0" xfId="0" applyNumberFormat="1" applyFont="1" applyFill="1" applyBorder="1" applyAlignment="1" applyProtection="1">
      <alignment horizontal="center" vertical="center"/>
    </xf>
    <xf numFmtId="165" fontId="8" fillId="7" borderId="2" xfId="0" applyNumberFormat="1" applyFont="1" applyFill="1" applyBorder="1" applyAlignment="1" applyProtection="1">
      <alignment horizontal="center" vertical="center"/>
    </xf>
    <xf numFmtId="165" fontId="8" fillId="0" borderId="2" xfId="0" applyNumberFormat="1" applyFont="1" applyFill="1" applyBorder="1" applyAlignment="1" applyProtection="1">
      <alignment horizontal="center" vertical="center"/>
    </xf>
    <xf numFmtId="1" fontId="15" fillId="0" borderId="2" xfId="0" applyNumberFormat="1" applyFont="1" applyFill="1" applyBorder="1" applyAlignment="1" applyProtection="1">
      <alignment horizontal="left" vertical="center"/>
    </xf>
    <xf numFmtId="165" fontId="15" fillId="7" borderId="2"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wrapText="1"/>
    </xf>
    <xf numFmtId="49" fontId="20" fillId="0" borderId="2" xfId="0" applyNumberFormat="1"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xf>
    <xf numFmtId="49" fontId="8" fillId="0" borderId="0" xfId="0" applyNumberFormat="1" applyFont="1" applyBorder="1" applyAlignment="1" applyProtection="1">
      <alignment vertical="center" wrapText="1"/>
    </xf>
    <xf numFmtId="1" fontId="8" fillId="0" borderId="4" xfId="0" applyNumberFormat="1" applyFont="1" applyBorder="1" applyAlignment="1" applyProtection="1">
      <alignment horizontal="left" vertical="center"/>
    </xf>
    <xf numFmtId="165" fontId="8" fillId="0" borderId="6" xfId="0" applyNumberFormat="1" applyFont="1" applyBorder="1" applyAlignment="1" applyProtection="1">
      <alignment horizontal="center" vertical="center"/>
    </xf>
    <xf numFmtId="49" fontId="8" fillId="0" borderId="6" xfId="0" applyNumberFormat="1"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6" xfId="0" applyFont="1" applyFill="1" applyBorder="1" applyAlignment="1" applyProtection="1">
      <alignment vertical="center" wrapText="1"/>
    </xf>
  </cellXfs>
  <cellStyles count="2">
    <cellStyle name="Eingabe" xfId="1" builtinId="20"/>
    <cellStyle name="Standard" xfId="0" builtinId="0"/>
  </cellStyles>
  <dxfs count="350">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49"/>
      <tableStyleElement type="headerRow" dxfId="348"/>
      <tableStyleElement type="totalRow" dxfId="347"/>
      <tableStyleElement type="firstColumn" dxfId="346"/>
      <tableStyleElement type="lastColumn" dxfId="345"/>
      <tableStyleElement type="firstRowStripe" dxfId="344"/>
      <tableStyleElement type="secondRowStripe" dxfId="343"/>
      <tableStyleElement type="firstColumnStripe" dxfId="342"/>
      <tableStyleElement type="secondColumnStripe" dxfId="341"/>
    </tableStyle>
    <tableStyle name="TSL_1" pivot="0" count="9">
      <tableStyleElement type="wholeTable" dxfId="340"/>
      <tableStyleElement type="headerRow" dxfId="339"/>
      <tableStyleElement type="totalRow" dxfId="338"/>
      <tableStyleElement type="firstColumn" dxfId="337"/>
      <tableStyleElement type="lastColumn" dxfId="336"/>
      <tableStyleElement type="firstRowStripe" dxfId="335"/>
      <tableStyleElement type="secondRowStripe" dxfId="334"/>
      <tableStyleElement type="firstColumnStripe" dxfId="333"/>
      <tableStyleElement type="secondColumnStripe" dxfId="332"/>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20RL-ARBEIT/00%20Orga/Vorlagen/Formatvorlage_Checkliste_Neutral_2020_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aben zum Audit"/>
      <sheetName val="Maßnahmenplan"/>
      <sheetName val="Checkliste"/>
      <sheetName val="Einstellungen"/>
    </sheetNames>
    <sheetDataSet>
      <sheetData sheetId="0"/>
      <sheetData sheetId="1"/>
      <sheetData sheetId="2"/>
      <sheetData sheetId="3"/>
    </sheetDataSet>
  </externalBook>
</externalLink>
</file>

<file path=xl/tables/table1.xml><?xml version="1.0" encoding="utf-8"?>
<table xmlns="http://schemas.openxmlformats.org/spreadsheetml/2006/main" id="2" name="Prüfkriterien_1" displayName="Prüfkriterien_1" ref="B9:M33" totalsRowShown="0" headerRowDxfId="267" dataDxfId="266" tableBorderDxfId="299">
  <autoFilter ref="B9:M33"/>
  <tableColumns count="12">
    <tableColumn id="1" name="Lfd. Nr" dataDxfId="279">
      <calculatedColumnFormula>CONCATENATE("1.",Prüfkriterien_1[[#This Row],[Hilfsspalte_Num]])</calculatedColumnFormula>
    </tableColumn>
    <tableColumn id="2" name="Hilfsspalte_Num" dataDxfId="278">
      <calculatedColumnFormula>ROW()-ROW(Prüfkriterien_1[[#Headers],[Hilfsspalte_Kom]])</calculatedColumnFormula>
    </tableColumn>
    <tableColumn id="12" name="Hilfsspalte_Kom" dataDxfId="277">
      <calculatedColumnFormula>(Prüfkriterien_1[Hilfsspalte_Num]+10)/10</calculatedColumnFormula>
    </tableColumn>
    <tableColumn id="3" name="Kapitel_x000a_Richtlinie" dataDxfId="276"/>
    <tableColumn id="4" name="Kriterium" dataDxfId="275"/>
    <tableColumn id="5" name="Erläuterung / _x000a_Durchführungshinweis" dataDxfId="274"/>
    <tableColumn id="6" name="Bewertung" dataDxfId="273"/>
    <tableColumn id="7" name="Spalte1" dataDxfId="272"/>
    <tableColumn id="8" name="Spalte2" dataDxfId="271"/>
    <tableColumn id="9" name="Spalte3" dataDxfId="270"/>
    <tableColumn id="10" name="Spalte4" dataDxfId="269"/>
    <tableColumn id="11" name="Beschreibung" dataDxfId="26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47:M162" totalsRowShown="0" headerRowDxfId="171" dataDxfId="170" tableBorderDxfId="290">
  <autoFilter ref="B147:M162"/>
  <tableColumns count="12">
    <tableColumn id="1" name="Spalte1" dataDxfId="183">
      <calculatedColumnFormula>CONCATENATE("10.",Prüfkriterien_10[[#This Row],[Spalte2]])</calculatedColumnFormula>
    </tableColumn>
    <tableColumn id="2" name="Spalte2" dataDxfId="182">
      <calculatedColumnFormula>ROW()-ROW(Prüfkriterien_10[[#Headers],[Spalte3]])</calculatedColumnFormula>
    </tableColumn>
    <tableColumn id="3" name="Spalte3" dataDxfId="181">
      <calculatedColumnFormula>(Prüfkriterien_10[Spalte2]+100)/10</calculatedColumnFormula>
    </tableColumn>
    <tableColumn id="4" name="Spalte4" dataDxfId="180"/>
    <tableColumn id="5" name="Spalte5" dataDxfId="179"/>
    <tableColumn id="6" name="Spalte6" dataDxfId="178"/>
    <tableColumn id="7" name="Spalte7" dataDxfId="177"/>
    <tableColumn id="8" name="Spalte8" dataDxfId="176"/>
    <tableColumn id="9" name="Spalte9" dataDxfId="175"/>
    <tableColumn id="10" name="Spalte10" dataDxfId="174"/>
    <tableColumn id="11" name="Spalte11" dataDxfId="173"/>
    <tableColumn id="12" name="Spalte12" dataDxfId="172"/>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64:M168" totalsRowShown="0" headerRowDxfId="163" dataDxfId="162" tableBorderDxfId="289">
  <autoFilter ref="B164:M168"/>
  <tableColumns count="12">
    <tableColumn id="1" name="Spalte1" dataDxfId="5">
      <calculatedColumnFormula>CONCATENATE("11.",Prüfkriterien_11[[#This Row],[Spalte2]])</calculatedColumnFormula>
    </tableColumn>
    <tableColumn id="2" name="Spalte2" dataDxfId="4">
      <calculatedColumnFormula>ROW()-ROW(Prüfkriterien_11[[#Headers],[Spalte3]])</calculatedColumnFormula>
    </tableColumn>
    <tableColumn id="3" name="Spalte3" dataDxfId="3">
      <calculatedColumnFormula>(Prüfkriterien_11[Spalte2]+110)/10</calculatedColumnFormula>
    </tableColumn>
    <tableColumn id="4" name="Spalte4" dataDxfId="2"/>
    <tableColumn id="5" name="Spalte5" dataDxfId="1"/>
    <tableColumn id="6" name="Spalte6" dataDxfId="0"/>
    <tableColumn id="7" name="Spalte7" dataDxfId="169"/>
    <tableColumn id="8" name="Spalte8" dataDxfId="168"/>
    <tableColumn id="9" name="Spalte9" dataDxfId="167"/>
    <tableColumn id="10" name="Spalte10" dataDxfId="166"/>
    <tableColumn id="11" name="Spalte11" dataDxfId="165"/>
    <tableColumn id="12" name="Spalte12" dataDxfId="164"/>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70:M175" totalsRowShown="0" headerRowDxfId="149" dataDxfId="148" tableBorderDxfId="288">
  <autoFilter ref="B170:M175"/>
  <tableColumns count="12">
    <tableColumn id="1" name="Spalte1" dataDxfId="161">
      <calculatedColumnFormula>CONCATENATE("12.",Prüfkriterien_1113[[#This Row],[Spalte2]])</calculatedColumnFormula>
    </tableColumn>
    <tableColumn id="2" name="Spalte2" dataDxfId="160">
      <calculatedColumnFormula>ROW()-ROW(Prüfkriterien_1113[[#Headers],[Spalte3]])</calculatedColumnFormula>
    </tableColumn>
    <tableColumn id="3" name="Spalte3" dataDxfId="159">
      <calculatedColumnFormula>(Prüfkriterien_1113[Spalte2]+120)/10</calculatedColumnFormula>
    </tableColumn>
    <tableColumn id="4" name="Spalte4" dataDxfId="158"/>
    <tableColumn id="5" name="Spalte5" dataDxfId="157"/>
    <tableColumn id="6" name="Spalte6" dataDxfId="156"/>
    <tableColumn id="7" name="Spalte7" dataDxfId="155"/>
    <tableColumn id="8" name="Spalte8" dataDxfId="154"/>
    <tableColumn id="9" name="Spalte9" dataDxfId="153"/>
    <tableColumn id="10" name="Spalte10" dataDxfId="152"/>
    <tableColumn id="11" name="Spalte11" dataDxfId="151"/>
    <tableColumn id="12" name="Spalte12" dataDxfId="150"/>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77:M182" totalsRowShown="0" headerRowDxfId="135" dataDxfId="134" tableBorderDxfId="287">
  <autoFilter ref="B177:M182"/>
  <tableColumns count="12">
    <tableColumn id="1" name="Spalte1" dataDxfId="147">
      <calculatedColumnFormula>CONCATENATE("13.",Prüfkriterien_1114[[#This Row],[Spalte2]])</calculatedColumnFormula>
    </tableColumn>
    <tableColumn id="2" name="Spalte2" dataDxfId="146">
      <calculatedColumnFormula>ROW()-ROW(Prüfkriterien_1114[[#Headers],[Spalte3]])</calculatedColumnFormula>
    </tableColumn>
    <tableColumn id="3" name="Spalte3" dataDxfId="145">
      <calculatedColumnFormula>(Prüfkriterien_1114[Spalte2]+130)/10</calculatedColumnFormula>
    </tableColumn>
    <tableColumn id="4" name="Spalte4" dataDxfId="144"/>
    <tableColumn id="5" name="Spalte5" dataDxfId="143"/>
    <tableColumn id="6" name="Spalte6" dataDxfId="142"/>
    <tableColumn id="7" name="Spalte7" dataDxfId="141"/>
    <tableColumn id="8" name="Spalte8" dataDxfId="140"/>
    <tableColumn id="9" name="Spalte9" dataDxfId="139"/>
    <tableColumn id="10" name="Spalte10" dataDxfId="138"/>
    <tableColumn id="11" name="Spalte11" dataDxfId="137"/>
    <tableColumn id="12" name="Spalte12" dataDxfId="136"/>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84:M189" totalsRowShown="0" headerRowDxfId="121" dataDxfId="120" tableBorderDxfId="286">
  <autoFilter ref="B184:M189"/>
  <tableColumns count="12">
    <tableColumn id="1" name="Spalte1" dataDxfId="133">
      <calculatedColumnFormula>CONCATENATE("14.",Prüfkriterien_1115[[#This Row],[Spalte2]])</calculatedColumnFormula>
    </tableColumn>
    <tableColumn id="2" name="Spalte2" dataDxfId="132">
      <calculatedColumnFormula>ROW()-ROW(Prüfkriterien_1115[[#Headers],[Spalte3]])</calculatedColumnFormula>
    </tableColumn>
    <tableColumn id="3" name="Spalte3" dataDxfId="131">
      <calculatedColumnFormula>(Prüfkriterien_1115[Spalte2]+140)/10</calculatedColumnFormula>
    </tableColumn>
    <tableColumn id="4" name="Spalte4" dataDxfId="130"/>
    <tableColumn id="5" name="Spalte5" dataDxfId="129"/>
    <tableColumn id="6" name="Spalte6" dataDxfId="128"/>
    <tableColumn id="7" name="Spalte7" dataDxfId="127"/>
    <tableColumn id="8" name="Spalte8" dataDxfId="126"/>
    <tableColumn id="9" name="Spalte9" dataDxfId="125"/>
    <tableColumn id="10" name="Spalte10" dataDxfId="124"/>
    <tableColumn id="11" name="Spalte11" dataDxfId="123"/>
    <tableColumn id="12" name="Spalte12" dataDxfId="122"/>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91:M196" totalsRowShown="0" headerRowDxfId="107" dataDxfId="106" tableBorderDxfId="285">
  <autoFilter ref="B191:M196"/>
  <tableColumns count="12">
    <tableColumn id="1" name="Spalte1" dataDxfId="119">
      <calculatedColumnFormula>CONCATENATE("15.",Prüfkriterien_1116[[#This Row],[Spalte2]])</calculatedColumnFormula>
    </tableColumn>
    <tableColumn id="2" name="Spalte2" dataDxfId="118">
      <calculatedColumnFormula>ROW()-ROW(Prüfkriterien_1116[[#Headers],[Spalte3]])</calculatedColumnFormula>
    </tableColumn>
    <tableColumn id="3" name="Spalte3" dataDxfId="117">
      <calculatedColumnFormula>(Prüfkriterien_1116[Spalte2]+150)/10</calculatedColumnFormula>
    </tableColumn>
    <tableColumn id="4" name="Spalte4" dataDxfId="116"/>
    <tableColumn id="5" name="Spalte5" dataDxfId="115"/>
    <tableColumn id="6" name="Spalte6" dataDxfId="114"/>
    <tableColumn id="7" name="Spalte7" dataDxfId="113"/>
    <tableColumn id="8" name="Spalte8" dataDxfId="112"/>
    <tableColumn id="9" name="Spalte9" dataDxfId="111"/>
    <tableColumn id="10" name="Spalte10" dataDxfId="110"/>
    <tableColumn id="11" name="Spalte11" dataDxfId="109"/>
    <tableColumn id="12" name="Spalte12" dataDxfId="108"/>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198:M203" totalsRowShown="0" headerRowDxfId="93" dataDxfId="92" tableBorderDxfId="284">
  <autoFilter ref="B198:M203"/>
  <tableColumns count="12">
    <tableColumn id="1" name="Spalte1" dataDxfId="105">
      <calculatedColumnFormula>CONCATENATE("16.",Prüfkriterien_1117[[#This Row],[Spalte2]])</calculatedColumnFormula>
    </tableColumn>
    <tableColumn id="2" name="Spalte2" dataDxfId="104">
      <calculatedColumnFormula>ROW()-ROW(Prüfkriterien_1117[[#Headers],[Spalte3]])</calculatedColumnFormula>
    </tableColumn>
    <tableColumn id="3" name="Spalte3" dataDxfId="103">
      <calculatedColumnFormula>(Prüfkriterien_1117[Spalte2]+160)/10</calculatedColumnFormula>
    </tableColumn>
    <tableColumn id="4" name="Spalte4" dataDxfId="102"/>
    <tableColumn id="5" name="Spalte5" dataDxfId="101"/>
    <tableColumn id="6" name="Spalte6" dataDxfId="100"/>
    <tableColumn id="7" name="Spalte7" dataDxfId="99"/>
    <tableColumn id="8" name="Spalte8" dataDxfId="98"/>
    <tableColumn id="9" name="Spalte9" dataDxfId="97"/>
    <tableColumn id="10" name="Spalte10" dataDxfId="96"/>
    <tableColumn id="11" name="Spalte11" dataDxfId="95"/>
    <tableColumn id="12" name="Spalte12" dataDxfId="94"/>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205:M210" totalsRowShown="0" headerRowDxfId="79" dataDxfId="78" tableBorderDxfId="283">
  <autoFilter ref="B205:M210"/>
  <tableColumns count="12">
    <tableColumn id="1" name="Spalte1" dataDxfId="91">
      <calculatedColumnFormula>CONCATENATE("17.",Prüfkriterien_1118[[#This Row],[Spalte2]])</calculatedColumnFormula>
    </tableColumn>
    <tableColumn id="2" name="Spalte2" dataDxfId="90">
      <calculatedColumnFormula>ROW()-ROW(Prüfkriterien_1118[[#Headers],[Spalte3]])</calculatedColumnFormula>
    </tableColumn>
    <tableColumn id="3" name="Spalte3" dataDxfId="89">
      <calculatedColumnFormula>(Prüfkriterien_1118[Spalte2]+170)/10</calculatedColumnFormula>
    </tableColumn>
    <tableColumn id="4" name="Spalte4" dataDxfId="88"/>
    <tableColumn id="5" name="Spalte5" dataDxfId="87"/>
    <tableColumn id="6" name="Spalte6" dataDxfId="86"/>
    <tableColumn id="7" name="Spalte7" dataDxfId="85"/>
    <tableColumn id="8" name="Spalte8" dataDxfId="84"/>
    <tableColumn id="9" name="Spalte9" dataDxfId="83"/>
    <tableColumn id="10" name="Spalte10" dataDxfId="82"/>
    <tableColumn id="11" name="Spalte11" dataDxfId="81"/>
    <tableColumn id="12" name="Spalte12" dataDxfId="80"/>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212:M217" totalsRowShown="0" headerRowDxfId="65" dataDxfId="64" tableBorderDxfId="282">
  <autoFilter ref="B212:M217"/>
  <tableColumns count="12">
    <tableColumn id="1" name="Spalte1" dataDxfId="77">
      <calculatedColumnFormula>CONCATENATE("18.",Prüfkriterien_1119[[#This Row],[Spalte2]])</calculatedColumnFormula>
    </tableColumn>
    <tableColumn id="2" name="Spalte2" dataDxfId="76">
      <calculatedColumnFormula>ROW()-ROW(Prüfkriterien_1119[[#Headers],[Spalte3]])</calculatedColumnFormula>
    </tableColumn>
    <tableColumn id="3" name="Spalte3" dataDxfId="75">
      <calculatedColumnFormula>(Prüfkriterien_1119[Spalte2]+180)/10</calculatedColumnFormula>
    </tableColumn>
    <tableColumn id="4" name="Spalte4" dataDxfId="74"/>
    <tableColumn id="5" name="Spalte5" dataDxfId="73"/>
    <tableColumn id="6" name="Spalte6" dataDxfId="72"/>
    <tableColumn id="7" name="Spalte7" dataDxfId="71"/>
    <tableColumn id="8" name="Spalte8" dataDxfId="70"/>
    <tableColumn id="9" name="Spalte9" dataDxfId="69"/>
    <tableColumn id="10" name="Spalte10" dataDxfId="68"/>
    <tableColumn id="11" name="Spalte11" dataDxfId="67"/>
    <tableColumn id="12" name="Spalte12" dataDxfId="66"/>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219:M224" totalsRowShown="0" headerRowDxfId="51" dataDxfId="50" tableBorderDxfId="281">
  <autoFilter ref="B219:M224"/>
  <tableColumns count="12">
    <tableColumn id="1" name="Spalte1" dataDxfId="63">
      <calculatedColumnFormula>CONCATENATE("19.",Prüfkriterien_1120[[#This Row],[Spalte2]])</calculatedColumnFormula>
    </tableColumn>
    <tableColumn id="2" name="Spalte2" dataDxfId="62">
      <calculatedColumnFormula>ROW()-ROW(Prüfkriterien_1120[[#Headers],[Spalte3]])</calculatedColumnFormula>
    </tableColumn>
    <tableColumn id="3" name="Spalte3" dataDxfId="61">
      <calculatedColumnFormula>(Prüfkriterien_1120[Spalte2]+190)/10</calculatedColumnFormula>
    </tableColumn>
    <tableColumn id="4" name="Spalte4" dataDxfId="60"/>
    <tableColumn id="5" name="Spalte5" dataDxfId="59"/>
    <tableColumn id="6" name="Spalte6" dataDxfId="58"/>
    <tableColumn id="7" name="Spalte7" dataDxfId="57"/>
    <tableColumn id="8" name="Spalte8" dataDxfId="56"/>
    <tableColumn id="9" name="Spalte9" dataDxfId="55"/>
    <tableColumn id="10" name="Spalte10" dataDxfId="54"/>
    <tableColumn id="11" name="Spalte11" dataDxfId="53"/>
    <tableColumn id="12" name="Spalte12" dataDxfId="52"/>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5:M41" totalsRowShown="0" headerRowDxfId="259" dataDxfId="258" tableBorderDxfId="298">
  <autoFilter ref="B35:M41"/>
  <tableColumns count="12">
    <tableColumn id="1" name="Spalte1" dataDxfId="35">
      <calculatedColumnFormula>CONCATENATE("2.",Prüfkriterien_2[[#This Row],[Spalte2]])</calculatedColumnFormula>
    </tableColumn>
    <tableColumn id="2" name="Spalte2" dataDxfId="34">
      <calculatedColumnFormula>ROW()-ROW(Prüfkriterien_2[[#Headers],[Spalte3]])</calculatedColumnFormula>
    </tableColumn>
    <tableColumn id="3" name="Spalte3" dataDxfId="33">
      <calculatedColumnFormula>(Prüfkriterien_2[[#This Row],[Spalte2]]+20)/10</calculatedColumnFormula>
    </tableColumn>
    <tableColumn id="4" name="Spalte4" dataDxfId="32"/>
    <tableColumn id="5" name="Spalte5" dataDxfId="31"/>
    <tableColumn id="6" name="Spalte6" dataDxfId="30"/>
    <tableColumn id="7" name="Spalte7" dataDxfId="265"/>
    <tableColumn id="8" name="Spalte8" dataDxfId="264"/>
    <tableColumn id="9" name="Spalte9" dataDxfId="263"/>
    <tableColumn id="10" name="Spalte10" dataDxfId="262"/>
    <tableColumn id="11" name="Spalte11" dataDxfId="261"/>
    <tableColumn id="12" name="Spalte12" dataDxfId="260"/>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226:M231" totalsRowShown="0" headerRowDxfId="37" dataDxfId="36" tableBorderDxfId="280">
  <autoFilter ref="B226:M231"/>
  <tableColumns count="12">
    <tableColumn id="1" name="Spalte1" dataDxfId="49">
      <calculatedColumnFormula>CONCATENATE("20.",Prüfkriterien_1121[[#This Row],[Spalte2]])</calculatedColumnFormula>
    </tableColumn>
    <tableColumn id="2" name="Spalte2" dataDxfId="48">
      <calculatedColumnFormula>ROW()-ROW(Prüfkriterien_1121[[#Headers],[Spalte3]])</calculatedColumnFormula>
    </tableColumn>
    <tableColumn id="3" name="Spalte3" dataDxfId="47">
      <calculatedColumnFormula>(Prüfkriterien_1121[Spalte2]+200)/10</calculatedColumnFormula>
    </tableColumn>
    <tableColumn id="4" name="Spalte4" dataDxfId="46"/>
    <tableColumn id="5" name="Spalte5" dataDxfId="45"/>
    <tableColumn id="6" name="Spalte6" dataDxfId="44"/>
    <tableColumn id="7" name="Spalte7" dataDxfId="43"/>
    <tableColumn id="8" name="Spalte8" dataDxfId="42"/>
    <tableColumn id="9" name="Spalte9" dataDxfId="41"/>
    <tableColumn id="10" name="Spalte10" dataDxfId="40"/>
    <tableColumn id="11" name="Spalte11" dataDxfId="39"/>
    <tableColumn id="12" name="Spalte12" dataDxfId="38"/>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3:M56" totalsRowShown="0" headerRowDxfId="251" dataDxfId="250" tableBorderDxfId="297">
  <autoFilter ref="B43:M56"/>
  <tableColumns count="12">
    <tableColumn id="1" name="Spalte1" dataDxfId="29">
      <calculatedColumnFormula>CONCATENATE("3.",Prüfkriterien_3[[#This Row],[Spalte2]])</calculatedColumnFormula>
    </tableColumn>
    <tableColumn id="2" name="Spalte2" dataDxfId="28">
      <calculatedColumnFormula>ROW()-ROW(Prüfkriterien_3[[#Headers],[Spalte3]])</calculatedColumnFormula>
    </tableColumn>
    <tableColumn id="3" name="Spalte3" dataDxfId="27">
      <calculatedColumnFormula>(Prüfkriterien_3[[#This Row],[Spalte2]]+30)/10</calculatedColumnFormula>
    </tableColumn>
    <tableColumn id="4" name="Spalte4" dataDxfId="26"/>
    <tableColumn id="5" name="Spalte5" dataDxfId="25"/>
    <tableColumn id="6" name="Spalte6" dataDxfId="24"/>
    <tableColumn id="7" name="Spalte7" dataDxfId="257"/>
    <tableColumn id="8" name="Spalte8" dataDxfId="256"/>
    <tableColumn id="9" name="Spalte9" dataDxfId="255"/>
    <tableColumn id="10" name="Spalte10" dataDxfId="254"/>
    <tableColumn id="11" name="Spalte11" dataDxfId="253"/>
    <tableColumn id="12" name="Spalte12" dataDxfId="252"/>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8:M62" totalsRowShown="0" headerRowDxfId="243" dataDxfId="242" tableBorderDxfId="296">
  <autoFilter ref="B58:M62"/>
  <tableColumns count="12">
    <tableColumn id="1" name="Spalte1" dataDxfId="23">
      <calculatedColumnFormula>CONCATENATE("4.",Prüfkriterien_4[[#This Row],[Spalte2]])</calculatedColumnFormula>
    </tableColumn>
    <tableColumn id="2" name="Spalte2" dataDxfId="22">
      <calculatedColumnFormula>ROW()-ROW(Prüfkriterien_4[[#Headers],[Spalte3]])</calculatedColumnFormula>
    </tableColumn>
    <tableColumn id="3" name="Spalte3" dataDxfId="21">
      <calculatedColumnFormula>(Prüfkriterien_4[Spalte2]+40)/10</calculatedColumnFormula>
    </tableColumn>
    <tableColumn id="4" name="Spalte4" dataDxfId="20"/>
    <tableColumn id="5" name="Spalte5" dataDxfId="19"/>
    <tableColumn id="6" name="Spalte6" dataDxfId="18"/>
    <tableColumn id="7" name="Spalte7" dataDxfId="249"/>
    <tableColumn id="8" name="Spalte8" dataDxfId="248"/>
    <tableColumn id="9" name="Spalte9" dataDxfId="247"/>
    <tableColumn id="10" name="Spalte10" dataDxfId="246"/>
    <tableColumn id="11" name="Spalte11" dataDxfId="245"/>
    <tableColumn id="12" name="Spalte12" dataDxfId="244"/>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4:M71" totalsRowShown="0" headerRowDxfId="235" dataDxfId="234" tableBorderDxfId="295">
  <autoFilter ref="B64:M71"/>
  <tableColumns count="12">
    <tableColumn id="1" name="Spalte1" dataDxfId="17">
      <calculatedColumnFormula>CONCATENATE("5.",Prüfkriterien_5[[#This Row],[Spalte2]])</calculatedColumnFormula>
    </tableColumn>
    <tableColumn id="2" name="Spalte2" dataDxfId="16">
      <calculatedColumnFormula>ROW()-ROW(Prüfkriterien_5[[#Headers],[Spalte3]])</calculatedColumnFormula>
    </tableColumn>
    <tableColumn id="3" name="Spalte3" dataDxfId="15">
      <calculatedColumnFormula>(Prüfkriterien_5[Spalte2]+50)/10</calculatedColumnFormula>
    </tableColumn>
    <tableColumn id="4" name="Spalte4" dataDxfId="14"/>
    <tableColumn id="5" name="Spalte5" dataDxfId="13"/>
    <tableColumn id="6" name="Spalte6" dataDxfId="12"/>
    <tableColumn id="7" name="Spalte7" dataDxfId="241"/>
    <tableColumn id="8" name="Spalte8" dataDxfId="240"/>
    <tableColumn id="9" name="Spalte9" dataDxfId="239"/>
    <tableColumn id="10" name="Spalte10" dataDxfId="238"/>
    <tableColumn id="11" name="Spalte11" dataDxfId="237"/>
    <tableColumn id="12" name="Spalte12" dataDxfId="236"/>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3:M78" totalsRowShown="0" headerRowDxfId="227" dataDxfId="226" tableBorderDxfId="294">
  <autoFilter ref="B73:M78"/>
  <tableColumns count="12">
    <tableColumn id="1" name="Spalte1" dataDxfId="11">
      <calculatedColumnFormula>CONCATENATE("6.",Prüfkriterien_6[[#This Row],[Spalte2]])</calculatedColumnFormula>
    </tableColumn>
    <tableColumn id="2" name="Spalte2" dataDxfId="10">
      <calculatedColumnFormula>ROW()-ROW(Prüfkriterien_6[[#Headers],[Spalte3]])</calculatedColumnFormula>
    </tableColumn>
    <tableColumn id="3" name="Spalte3" dataDxfId="9">
      <calculatedColumnFormula>(Prüfkriterien_6[Spalte2]+60)/10</calculatedColumnFormula>
    </tableColumn>
    <tableColumn id="4" name="Spalte4" dataDxfId="8"/>
    <tableColumn id="5" name="Spalte5" dataDxfId="7"/>
    <tableColumn id="6" name="Spalte6" dataDxfId="6"/>
    <tableColumn id="7" name="Spalte7" dataDxfId="233"/>
    <tableColumn id="8" name="Spalte8" dataDxfId="232"/>
    <tableColumn id="9" name="Spalte9" dataDxfId="231"/>
    <tableColumn id="10" name="Spalte10" dataDxfId="230"/>
    <tableColumn id="11" name="Spalte11" dataDxfId="229"/>
    <tableColumn id="12" name="Spalte12" dataDxfId="228"/>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0:M97" totalsRowShown="0" headerRowDxfId="213" dataDxfId="212" tableBorderDxfId="293">
  <autoFilter ref="B80:M97"/>
  <tableColumns count="12">
    <tableColumn id="1" name="Spalte1" dataDxfId="225">
      <calculatedColumnFormula>CONCATENATE("7.",Prüfkriterien_7[[#This Row],[Spalte2]])</calculatedColumnFormula>
    </tableColumn>
    <tableColumn id="2" name="Spalte2" dataDxfId="224">
      <calculatedColumnFormula>ROW()-ROW(Prüfkriterien_7[[#Headers],[Spalte3]])</calculatedColumnFormula>
    </tableColumn>
    <tableColumn id="3" name="Spalte3" dataDxfId="223">
      <calculatedColumnFormula>(Prüfkriterien_7[Spalte2]+70)/10</calculatedColumnFormula>
    </tableColumn>
    <tableColumn id="4" name="Spalte4" dataDxfId="222"/>
    <tableColumn id="5" name="Spalte5" dataDxfId="221"/>
    <tableColumn id="6" name="Spalte6" dataDxfId="220"/>
    <tableColumn id="7" name="Spalte7" dataDxfId="219"/>
    <tableColumn id="8" name="Spalte8" dataDxfId="218"/>
    <tableColumn id="9" name="Spalte9" dataDxfId="217"/>
    <tableColumn id="10" name="Spalte10" dataDxfId="216"/>
    <tableColumn id="11" name="Spalte11" dataDxfId="215"/>
    <tableColumn id="12" name="Spalte12" dataDxfId="214"/>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9:M126" totalsRowShown="0" headerRowDxfId="199" dataDxfId="198" tableBorderDxfId="292">
  <autoFilter ref="B99:M126"/>
  <tableColumns count="12">
    <tableColumn id="1" name="Spalte1" dataDxfId="211">
      <calculatedColumnFormula>CONCATENATE("8.",Prüfkriterien_8[[#This Row],[Spalte2]])</calculatedColumnFormula>
    </tableColumn>
    <tableColumn id="2" name="Spalte2" dataDxfId="210">
      <calculatedColumnFormula>ROW()-ROW(Prüfkriterien_8[[#Headers],[Spalte3]])</calculatedColumnFormula>
    </tableColumn>
    <tableColumn id="3" name="Spalte3" dataDxfId="209">
      <calculatedColumnFormula>(Prüfkriterien_8[Spalte2]+80)/10</calculatedColumnFormula>
    </tableColumn>
    <tableColumn id="4" name="Spalte4" dataDxfId="208"/>
    <tableColumn id="5" name="Spalte5" dataDxfId="207"/>
    <tableColumn id="6" name="Spalte6" dataDxfId="206"/>
    <tableColumn id="7" name="Spalte7" dataDxfId="205"/>
    <tableColumn id="8" name="Spalte8" dataDxfId="204"/>
    <tableColumn id="9" name="Spalte9" dataDxfId="203"/>
    <tableColumn id="10" name="Spalte10" dataDxfId="202"/>
    <tableColumn id="11" name="Spalte11" dataDxfId="201"/>
    <tableColumn id="12" name="Spalte12" dataDxfId="20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28:M145" totalsRowShown="0" headerRowDxfId="185" dataDxfId="184" tableBorderDxfId="291">
  <autoFilter ref="B128:M145"/>
  <tableColumns count="12">
    <tableColumn id="1" name="Spalte1" dataDxfId="197">
      <calculatedColumnFormula>CONCATENATE("9.",Prüfkriterien_9[[#This Row],[Spalte2]])</calculatedColumnFormula>
    </tableColumn>
    <tableColumn id="2" name="Spalte2" dataDxfId="196">
      <calculatedColumnFormula>ROW()-ROW(Prüfkriterien_9[[#Headers],[Spalte3]])</calculatedColumnFormula>
    </tableColumn>
    <tableColumn id="3" name="Spalte3" dataDxfId="195">
      <calculatedColumnFormula>(Prüfkriterien_9[Spalte2]+90)/10</calculatedColumnFormula>
    </tableColumn>
    <tableColumn id="4" name="Spalte4" dataDxfId="194"/>
    <tableColumn id="5" name="Spalte5" dataDxfId="193"/>
    <tableColumn id="6" name="Spalte6" dataDxfId="192"/>
    <tableColumn id="7" name="Spalte7" dataDxfId="191"/>
    <tableColumn id="8" name="Spalte8" dataDxfId="190"/>
    <tableColumn id="9" name="Spalte9" dataDxfId="189"/>
    <tableColumn id="10" name="Spalte10" dataDxfId="188"/>
    <tableColumn id="11" name="Spalte11" dataDxfId="187"/>
    <tableColumn id="12" name="Spalte12" dataDxfId="186"/>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165"/>
  <sheetViews>
    <sheetView tabSelected="1" zoomScale="80" zoomScaleNormal="80" zoomScalePageLayoutView="70" workbookViewId="0">
      <selection activeCell="G166" sqref="G166"/>
    </sheetView>
  </sheetViews>
  <sheetFormatPr baseColWidth="10" defaultColWidth="8.88671875" defaultRowHeight="13.8" x14ac:dyDescent="0.25"/>
  <cols>
    <col min="1" max="1" width="1.109375" style="5" customWidth="1"/>
    <col min="2" max="2" width="3.6640625" style="5" customWidth="1"/>
    <col min="3" max="3" width="1.6640625" style="5" customWidth="1"/>
    <col min="4" max="5" width="8.6640625" style="5" customWidth="1"/>
    <col min="6" max="6" width="40.6640625" style="5" customWidth="1"/>
    <col min="7" max="7" width="26.6640625" style="5" customWidth="1"/>
    <col min="8" max="8" width="18.6640625" style="5" customWidth="1"/>
    <col min="9" max="9" width="26.6640625" style="5" customWidth="1"/>
    <col min="10" max="10" width="18.6640625" style="5" customWidth="1"/>
    <col min="11" max="11" width="26.6640625" style="5" customWidth="1"/>
    <col min="12" max="12" width="18.6640625" style="5" customWidth="1"/>
    <col min="13" max="13" width="1.109375" style="5" customWidth="1"/>
    <col min="14" max="16384" width="8.88671875" style="5"/>
  </cols>
  <sheetData>
    <row r="1" spans="2:12" ht="6" customHeight="1" x14ac:dyDescent="0.25"/>
    <row r="2" spans="2:12" s="9" customFormat="1" ht="18" customHeight="1" x14ac:dyDescent="0.3">
      <c r="B2" s="102" t="str">
        <f>"Checkliste "&amp;_RLV&amp;""</f>
        <v>Checkliste Transport und Schlachtung Rinder</v>
      </c>
      <c r="C2" s="102"/>
      <c r="D2" s="102"/>
      <c r="E2" s="102"/>
      <c r="F2" s="102"/>
      <c r="G2" s="102"/>
      <c r="H2" s="102"/>
      <c r="I2" s="102"/>
      <c r="J2" s="102"/>
      <c r="K2" s="102"/>
      <c r="L2" s="102"/>
    </row>
    <row r="3" spans="2:12" ht="6" customHeight="1" x14ac:dyDescent="0.25">
      <c r="B3" s="61"/>
    </row>
    <row r="4" spans="2:12" ht="27" customHeight="1" x14ac:dyDescent="0.25"/>
    <row r="5" spans="2:12" s="20" customFormat="1" ht="27" customHeight="1" x14ac:dyDescent="0.3">
      <c r="B5" s="103" t="s">
        <v>0</v>
      </c>
      <c r="C5" s="103"/>
      <c r="D5" s="103"/>
      <c r="E5" s="103"/>
      <c r="F5" s="103"/>
      <c r="G5" s="103"/>
      <c r="H5" s="103"/>
      <c r="I5" s="103"/>
      <c r="J5" s="103"/>
      <c r="K5" s="103"/>
      <c r="L5" s="103"/>
    </row>
    <row r="6" spans="2:12" s="20" customFormat="1" ht="29.4" customHeight="1" x14ac:dyDescent="0.3">
      <c r="B6" s="82" t="s">
        <v>73</v>
      </c>
      <c r="C6" s="82"/>
      <c r="D6" s="82"/>
      <c r="E6" s="82"/>
      <c r="F6" s="82"/>
      <c r="G6" s="99"/>
      <c r="H6" s="99"/>
      <c r="I6" s="99"/>
      <c r="J6" s="99"/>
      <c r="K6" s="99"/>
      <c r="L6" s="99"/>
    </row>
    <row r="7" spans="2:12" s="20" customFormat="1" ht="29.4" customHeight="1" x14ac:dyDescent="0.3">
      <c r="B7" s="82" t="s">
        <v>72</v>
      </c>
      <c r="C7" s="82"/>
      <c r="D7" s="82"/>
      <c r="E7" s="82"/>
      <c r="F7" s="82"/>
      <c r="G7" s="99"/>
      <c r="H7" s="99"/>
      <c r="I7" s="99"/>
      <c r="J7" s="99"/>
      <c r="K7" s="99"/>
      <c r="L7" s="99"/>
    </row>
    <row r="8" spans="2:12" s="20" customFormat="1" ht="29.4" customHeight="1" x14ac:dyDescent="0.3">
      <c r="B8" s="82" t="s">
        <v>1</v>
      </c>
      <c r="C8" s="82"/>
      <c r="D8" s="82"/>
      <c r="E8" s="82"/>
      <c r="F8" s="82"/>
      <c r="G8" s="99"/>
      <c r="H8" s="99"/>
      <c r="I8" s="99"/>
      <c r="J8" s="99"/>
      <c r="K8" s="99"/>
      <c r="L8" s="99"/>
    </row>
    <row r="9" spans="2:12" s="20" customFormat="1" ht="29.4" customHeight="1" x14ac:dyDescent="0.3">
      <c r="B9" s="82" t="s">
        <v>2</v>
      </c>
      <c r="C9" s="82"/>
      <c r="D9" s="82"/>
      <c r="E9" s="82"/>
      <c r="F9" s="82"/>
      <c r="G9" s="99"/>
      <c r="H9" s="99"/>
      <c r="I9" s="99"/>
      <c r="J9" s="99"/>
      <c r="K9" s="99"/>
      <c r="L9" s="99"/>
    </row>
    <row r="10" spans="2:12" s="20" customFormat="1" ht="29.4" customHeight="1" x14ac:dyDescent="0.3">
      <c r="B10" s="82" t="s">
        <v>400</v>
      </c>
      <c r="C10" s="82"/>
      <c r="D10" s="82"/>
      <c r="E10" s="82"/>
      <c r="F10" s="82"/>
      <c r="G10" s="99"/>
      <c r="H10" s="99"/>
      <c r="I10" s="99"/>
      <c r="J10" s="99"/>
      <c r="K10" s="99"/>
      <c r="L10" s="99"/>
    </row>
    <row r="11" spans="2:12" s="20" customFormat="1" ht="29.4" customHeight="1" x14ac:dyDescent="0.3">
      <c r="B11" s="82" t="s">
        <v>3</v>
      </c>
      <c r="C11" s="82"/>
      <c r="D11" s="82"/>
      <c r="E11" s="82"/>
      <c r="F11" s="82"/>
      <c r="G11" s="99"/>
      <c r="H11" s="99"/>
      <c r="I11" s="99"/>
      <c r="J11" s="99"/>
      <c r="K11" s="99"/>
      <c r="L11" s="99"/>
    </row>
    <row r="12" spans="2:12" s="20" customFormat="1" ht="29.4" customHeight="1" x14ac:dyDescent="0.3">
      <c r="B12" s="82" t="s">
        <v>4</v>
      </c>
      <c r="C12" s="82"/>
      <c r="D12" s="82"/>
      <c r="E12" s="82"/>
      <c r="F12" s="82"/>
      <c r="G12" s="99"/>
      <c r="H12" s="99"/>
      <c r="I12" s="99"/>
      <c r="J12" s="99"/>
      <c r="K12" s="99"/>
      <c r="L12" s="99"/>
    </row>
    <row r="13" spans="2:12" s="20" customFormat="1" ht="29.4" customHeight="1" x14ac:dyDescent="0.3">
      <c r="B13" s="87" t="s">
        <v>5</v>
      </c>
      <c r="C13" s="88"/>
      <c r="D13" s="88"/>
      <c r="E13" s="88"/>
      <c r="F13" s="89"/>
      <c r="G13" s="29" t="s">
        <v>58</v>
      </c>
      <c r="H13" s="51"/>
      <c r="I13" s="29" t="s">
        <v>59</v>
      </c>
      <c r="J13" s="51"/>
      <c r="K13" s="29" t="s">
        <v>60</v>
      </c>
      <c r="L13" s="51"/>
    </row>
    <row r="14" spans="2:12" s="20" customFormat="1" ht="29.4" customHeight="1" x14ac:dyDescent="0.3">
      <c r="B14" s="90"/>
      <c r="C14" s="91"/>
      <c r="D14" s="91"/>
      <c r="E14" s="91"/>
      <c r="F14" s="92"/>
      <c r="G14" s="29" t="s">
        <v>399</v>
      </c>
      <c r="H14" s="51"/>
      <c r="I14" s="93"/>
      <c r="J14" s="94"/>
      <c r="K14" s="94"/>
      <c r="L14" s="95"/>
    </row>
    <row r="15" spans="2:12" s="20" customFormat="1" ht="29.4" customHeight="1" x14ac:dyDescent="0.3">
      <c r="B15" s="81" t="s">
        <v>57</v>
      </c>
      <c r="C15" s="81"/>
      <c r="D15" s="81"/>
      <c r="E15" s="81"/>
      <c r="F15" s="81"/>
      <c r="G15" s="97"/>
      <c r="H15" s="97"/>
      <c r="I15" s="97"/>
      <c r="J15" s="97"/>
      <c r="K15" s="97"/>
      <c r="L15" s="97"/>
    </row>
    <row r="16" spans="2:12" s="20" customFormat="1" ht="29.4" customHeight="1" x14ac:dyDescent="0.3">
      <c r="B16" s="81" t="s">
        <v>6</v>
      </c>
      <c r="C16" s="81"/>
      <c r="D16" s="81"/>
      <c r="E16" s="81"/>
      <c r="F16" s="81"/>
      <c r="G16" s="67" t="s">
        <v>56</v>
      </c>
      <c r="H16" s="12"/>
      <c r="I16" s="67" t="s">
        <v>9</v>
      </c>
      <c r="J16" s="12"/>
      <c r="K16" s="67" t="s">
        <v>10</v>
      </c>
      <c r="L16" s="13"/>
    </row>
    <row r="17" spans="2:12" s="20" customFormat="1" ht="29.4" customHeight="1" x14ac:dyDescent="0.3">
      <c r="B17" s="81" t="s">
        <v>7</v>
      </c>
      <c r="C17" s="81"/>
      <c r="D17" s="81"/>
      <c r="E17" s="81"/>
      <c r="F17" s="81"/>
      <c r="G17" s="98"/>
      <c r="H17" s="98"/>
      <c r="I17" s="98"/>
      <c r="J17" s="98"/>
      <c r="K17" s="98"/>
      <c r="L17" s="98"/>
    </row>
    <row r="18" spans="2:12" s="20" customFormat="1" ht="29.4" customHeight="1" x14ac:dyDescent="0.3">
      <c r="B18" s="81" t="s">
        <v>8</v>
      </c>
      <c r="C18" s="81"/>
      <c r="D18" s="81"/>
      <c r="E18" s="81"/>
      <c r="F18" s="81"/>
      <c r="G18" s="99"/>
      <c r="H18" s="99"/>
      <c r="I18" s="99"/>
      <c r="J18" s="99"/>
      <c r="K18" s="99"/>
      <c r="L18" s="99"/>
    </row>
    <row r="19" spans="2:12" ht="29.25" customHeight="1" x14ac:dyDescent="0.25">
      <c r="B19" s="81" t="s">
        <v>75</v>
      </c>
      <c r="C19" s="81"/>
      <c r="D19" s="81"/>
      <c r="E19" s="81"/>
      <c r="F19" s="81"/>
      <c r="G19" s="96"/>
      <c r="H19" s="96"/>
      <c r="I19" s="96"/>
      <c r="J19" s="96"/>
      <c r="K19" s="96"/>
      <c r="L19" s="96"/>
    </row>
    <row r="22" spans="2:12" s="9" customFormat="1" ht="13.95" customHeight="1" x14ac:dyDescent="0.25">
      <c r="B22" s="100" t="s">
        <v>11</v>
      </c>
      <c r="C22" s="100"/>
      <c r="D22" s="100"/>
      <c r="E22" s="100"/>
      <c r="F22" s="100"/>
      <c r="G22" s="100"/>
      <c r="H22" s="100"/>
      <c r="I22" s="100"/>
      <c r="J22" s="100"/>
      <c r="K22" s="100"/>
      <c r="L22" s="100"/>
    </row>
    <row r="23" spans="2:12" ht="6.6" customHeight="1" x14ac:dyDescent="0.25">
      <c r="B23" s="1"/>
      <c r="C23" s="1"/>
      <c r="D23" s="1"/>
      <c r="E23" s="1"/>
      <c r="F23" s="1"/>
      <c r="G23" s="1"/>
      <c r="H23" s="1"/>
      <c r="I23" s="1"/>
      <c r="J23" s="1"/>
      <c r="K23" s="1"/>
      <c r="L23" s="1"/>
    </row>
    <row r="24" spans="2:12" s="9" customFormat="1" ht="13.95" customHeight="1" x14ac:dyDescent="0.3">
      <c r="B24" s="14"/>
      <c r="C24" s="26"/>
      <c r="D24" s="57" t="s">
        <v>12</v>
      </c>
      <c r="E24" s="57"/>
      <c r="F24" s="57"/>
      <c r="G24" s="57"/>
      <c r="H24" s="57"/>
      <c r="I24" s="57"/>
      <c r="J24" s="57"/>
      <c r="K24" s="57"/>
      <c r="L24" s="57"/>
    </row>
    <row r="25" spans="2:12" ht="13.95" customHeight="1" x14ac:dyDescent="0.25">
      <c r="B25" s="2"/>
      <c r="C25" s="2"/>
      <c r="D25" s="56"/>
      <c r="E25" s="56"/>
      <c r="F25" s="56"/>
      <c r="G25" s="56"/>
      <c r="H25" s="56"/>
      <c r="I25" s="56"/>
      <c r="J25" s="56"/>
      <c r="K25" s="56"/>
      <c r="L25" s="56"/>
    </row>
    <row r="26" spans="2:12" ht="13.95" customHeight="1" x14ac:dyDescent="0.25">
      <c r="B26" s="14"/>
      <c r="C26" s="26"/>
      <c r="D26" s="57" t="s">
        <v>13</v>
      </c>
      <c r="E26" s="57"/>
      <c r="F26" s="57"/>
      <c r="G26" s="57"/>
      <c r="H26" s="57"/>
      <c r="I26" s="57"/>
      <c r="J26" s="57"/>
      <c r="K26" s="57"/>
      <c r="L26" s="57"/>
    </row>
    <row r="27" spans="2:12" x14ac:dyDescent="0.25">
      <c r="B27" s="1"/>
      <c r="C27" s="1"/>
      <c r="D27" s="1"/>
      <c r="E27" s="1"/>
      <c r="F27" s="1"/>
      <c r="G27" s="1"/>
      <c r="H27" s="1"/>
      <c r="I27" s="1"/>
      <c r="J27" s="1"/>
      <c r="K27" s="1"/>
      <c r="L27" s="1"/>
    </row>
    <row r="28" spans="2:12" ht="27" customHeight="1" x14ac:dyDescent="0.25">
      <c r="B28" s="86" t="s">
        <v>74</v>
      </c>
      <c r="C28" s="86"/>
      <c r="D28" s="86"/>
      <c r="E28" s="86"/>
      <c r="F28" s="86"/>
      <c r="G28" s="86"/>
      <c r="H28" s="86"/>
      <c r="I28" s="86"/>
      <c r="J28" s="86"/>
      <c r="K28" s="86"/>
      <c r="L28" s="86"/>
    </row>
    <row r="30" spans="2:12" x14ac:dyDescent="0.25">
      <c r="B30" s="101"/>
      <c r="C30" s="101"/>
      <c r="D30" s="101"/>
      <c r="E30" s="101"/>
      <c r="F30" s="101"/>
      <c r="G30" s="30"/>
      <c r="H30" s="30"/>
      <c r="I30" s="30"/>
      <c r="J30" s="30"/>
      <c r="K30" s="30"/>
      <c r="L30" s="30"/>
    </row>
    <row r="31" spans="2:12" ht="14.4" customHeight="1" x14ac:dyDescent="0.25">
      <c r="B31" s="83" t="s">
        <v>15</v>
      </c>
      <c r="C31" s="83"/>
      <c r="D31" s="83"/>
      <c r="E31" s="83"/>
      <c r="F31" s="85" t="s">
        <v>18</v>
      </c>
      <c r="G31" s="85"/>
      <c r="H31" s="85"/>
      <c r="I31" s="85"/>
      <c r="J31" s="85"/>
      <c r="K31" s="84" t="s">
        <v>17</v>
      </c>
      <c r="L31" s="84"/>
    </row>
    <row r="32" spans="2:12" ht="6" customHeight="1" x14ac:dyDescent="0.25"/>
    <row r="97" spans="5:5" x14ac:dyDescent="0.25">
      <c r="E97" s="66"/>
    </row>
    <row r="98" spans="5:5" x14ac:dyDescent="0.25">
      <c r="E98" s="66"/>
    </row>
    <row r="102" spans="5:5" x14ac:dyDescent="0.25">
      <c r="E102" s="66"/>
    </row>
    <row r="105" spans="5:5" x14ac:dyDescent="0.25">
      <c r="E105" s="66"/>
    </row>
    <row r="107" spans="5:5" x14ac:dyDescent="0.25">
      <c r="E107" s="66"/>
    </row>
    <row r="108" spans="5:5" x14ac:dyDescent="0.25">
      <c r="E108" s="66"/>
    </row>
    <row r="109" spans="5:5" x14ac:dyDescent="0.25">
      <c r="E109" s="66"/>
    </row>
    <row r="110" spans="5:5" x14ac:dyDescent="0.25">
      <c r="E110" s="66"/>
    </row>
    <row r="111" spans="5:5" x14ac:dyDescent="0.25">
      <c r="E111" s="66"/>
    </row>
    <row r="112" spans="5:5" x14ac:dyDescent="0.25">
      <c r="E112" s="66"/>
    </row>
    <row r="113" spans="5:5" x14ac:dyDescent="0.25">
      <c r="E113" s="66"/>
    </row>
    <row r="114" spans="5:5" x14ac:dyDescent="0.25">
      <c r="E114" s="66"/>
    </row>
    <row r="115" spans="5:5" x14ac:dyDescent="0.25">
      <c r="E115" s="66"/>
    </row>
    <row r="116" spans="5:5" x14ac:dyDescent="0.25">
      <c r="E116" s="66"/>
    </row>
    <row r="117" spans="5:5" x14ac:dyDescent="0.25">
      <c r="E117" s="66"/>
    </row>
    <row r="118" spans="5:5" x14ac:dyDescent="0.25">
      <c r="E118" s="66"/>
    </row>
    <row r="119" spans="5:5" x14ac:dyDescent="0.25">
      <c r="E119" s="66"/>
    </row>
    <row r="120" spans="5:5" x14ac:dyDescent="0.25">
      <c r="E120" s="66"/>
    </row>
    <row r="121" spans="5:5" x14ac:dyDescent="0.25">
      <c r="E121" s="66"/>
    </row>
    <row r="122" spans="5:5" x14ac:dyDescent="0.25">
      <c r="E122" s="66"/>
    </row>
    <row r="123" spans="5:5" x14ac:dyDescent="0.25">
      <c r="E123" s="66"/>
    </row>
    <row r="124" spans="5:5" x14ac:dyDescent="0.25">
      <c r="E124" s="66"/>
    </row>
    <row r="125" spans="5:5" x14ac:dyDescent="0.25">
      <c r="E125" s="66"/>
    </row>
    <row r="126" spans="5:5" x14ac:dyDescent="0.25">
      <c r="E126" s="66"/>
    </row>
    <row r="129" spans="5:5" x14ac:dyDescent="0.25">
      <c r="E129" s="66"/>
    </row>
    <row r="136" spans="5:5" x14ac:dyDescent="0.25">
      <c r="E136" s="66"/>
    </row>
    <row r="137" spans="5:5" x14ac:dyDescent="0.25">
      <c r="E137" s="66"/>
    </row>
    <row r="138" spans="5:5" x14ac:dyDescent="0.25">
      <c r="E138" s="66"/>
    </row>
    <row r="139" spans="5:5" x14ac:dyDescent="0.25">
      <c r="E139" s="66"/>
    </row>
    <row r="140" spans="5:5" x14ac:dyDescent="0.25">
      <c r="E140" s="66"/>
    </row>
    <row r="141" spans="5:5" x14ac:dyDescent="0.25">
      <c r="E141" s="66"/>
    </row>
    <row r="144" spans="5:5" x14ac:dyDescent="0.25">
      <c r="E144" s="66"/>
    </row>
    <row r="145" spans="5:5" x14ac:dyDescent="0.25">
      <c r="E145" s="66"/>
    </row>
    <row r="148" spans="5:5" x14ac:dyDescent="0.25">
      <c r="E148" s="66"/>
    </row>
    <row r="149" spans="5:5" x14ac:dyDescent="0.25">
      <c r="E149" s="66"/>
    </row>
    <row r="150" spans="5:5" x14ac:dyDescent="0.25">
      <c r="E150" s="66"/>
    </row>
    <row r="151" spans="5:5" x14ac:dyDescent="0.25">
      <c r="E151" s="66"/>
    </row>
    <row r="152" spans="5:5" x14ac:dyDescent="0.25">
      <c r="E152" s="66"/>
    </row>
    <row r="159" spans="5:5" x14ac:dyDescent="0.25">
      <c r="E159" s="66"/>
    </row>
    <row r="160" spans="5:5" x14ac:dyDescent="0.25">
      <c r="E160" s="66"/>
    </row>
    <row r="162" spans="5:5" x14ac:dyDescent="0.25">
      <c r="E162" s="66"/>
    </row>
    <row r="165" spans="5:5" x14ac:dyDescent="0.25">
      <c r="E165" s="66"/>
    </row>
  </sheetData>
  <sheetProtection formatCells="0"/>
  <mergeCells count="33">
    <mergeCell ref="G12:L12"/>
    <mergeCell ref="B16:F16"/>
    <mergeCell ref="B12:F12"/>
    <mergeCell ref="B30:F30"/>
    <mergeCell ref="B2:L2"/>
    <mergeCell ref="B5:L5"/>
    <mergeCell ref="B6:F6"/>
    <mergeCell ref="B7:F7"/>
    <mergeCell ref="B18:F18"/>
    <mergeCell ref="G6:L6"/>
    <mergeCell ref="G7:L7"/>
    <mergeCell ref="G8:L8"/>
    <mergeCell ref="G9:L9"/>
    <mergeCell ref="G10:L10"/>
    <mergeCell ref="G11:L11"/>
    <mergeCell ref="B8:F8"/>
    <mergeCell ref="B10:F10"/>
    <mergeCell ref="B17:F17"/>
    <mergeCell ref="B11:F11"/>
    <mergeCell ref="B9:F9"/>
    <mergeCell ref="B31:E31"/>
    <mergeCell ref="K31:L31"/>
    <mergeCell ref="F31:J31"/>
    <mergeCell ref="B28:L28"/>
    <mergeCell ref="B19:F19"/>
    <mergeCell ref="B13:F14"/>
    <mergeCell ref="I14:L14"/>
    <mergeCell ref="G19:L19"/>
    <mergeCell ref="G15:L15"/>
    <mergeCell ref="G17:L17"/>
    <mergeCell ref="G18:L18"/>
    <mergeCell ref="B22:L22"/>
    <mergeCell ref="B15:F15"/>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Einstellungen!$C$9:$C$10</xm:f>
          </x14:formula1>
          <xm:sqref>B24 B26 L13 J13 H13</xm:sqref>
        </x14:dataValidation>
        <x14:dataValidation type="list" allowBlank="1" showInputMessage="1" showErrorMessage="1">
          <x14:formula1>
            <xm:f>'T:\08 RL-ARBEIT\00 Orga\Vorlagen\[Formatvorlage_Checkliste_Neutral_2020_V12.xlsx]Einstellungen'!#REF!</xm:f>
          </x14:formula1>
          <xm:sqref>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2"/>
  <sheetViews>
    <sheetView zoomScale="80" zoomScaleNormal="80" workbookViewId="0">
      <selection activeCell="G166" sqref="G166"/>
    </sheetView>
  </sheetViews>
  <sheetFormatPr baseColWidth="10" defaultColWidth="8.88671875" defaultRowHeight="13.8" x14ac:dyDescent="0.3"/>
  <cols>
    <col min="1" max="1" width="1.109375" style="9" customWidth="1"/>
    <col min="2" max="2" width="8.6640625" style="9" customWidth="1"/>
    <col min="3" max="3" width="24.6640625" style="9" customWidth="1"/>
    <col min="4" max="5" width="32.6640625" style="9" customWidth="1"/>
    <col min="6" max="6" width="16.6640625" style="15" customWidth="1"/>
    <col min="7" max="7" width="40.6640625" style="9" customWidth="1"/>
    <col min="8" max="8" width="24.6640625" style="9" customWidth="1"/>
    <col min="9" max="9" width="16.6640625" style="9" customWidth="1"/>
    <col min="10" max="10" width="1.109375" style="9" customWidth="1"/>
    <col min="11" max="16384" width="8.88671875" style="9"/>
  </cols>
  <sheetData>
    <row r="1" spans="2:9" ht="6" customHeight="1" x14ac:dyDescent="0.3"/>
    <row r="2" spans="2:9" s="27" customFormat="1" ht="18" customHeight="1" x14ac:dyDescent="0.3">
      <c r="B2" s="116" t="str">
        <f>"Checkliste "&amp;_RLV&amp;""</f>
        <v>Checkliste Transport und Schlachtung Rinder</v>
      </c>
      <c r="C2" s="116"/>
      <c r="D2" s="116"/>
      <c r="E2" s="116"/>
      <c r="F2" s="116"/>
      <c r="G2" s="116"/>
      <c r="H2" s="116"/>
      <c r="I2" s="116"/>
    </row>
    <row r="3" spans="2:9" ht="27" customHeight="1" x14ac:dyDescent="0.3">
      <c r="B3" s="16" t="s">
        <v>19</v>
      </c>
      <c r="C3" s="107"/>
      <c r="D3" s="107"/>
      <c r="E3" s="107"/>
      <c r="F3" s="107"/>
      <c r="G3" s="107"/>
      <c r="H3" s="17"/>
      <c r="I3" s="46"/>
    </row>
    <row r="4" spans="2:9" ht="27" customHeight="1" x14ac:dyDescent="0.3">
      <c r="B4" s="106" t="s">
        <v>20</v>
      </c>
      <c r="C4" s="106"/>
      <c r="D4" s="106"/>
      <c r="E4" s="106"/>
      <c r="F4" s="106"/>
      <c r="G4" s="106"/>
      <c r="H4" s="106"/>
      <c r="I4" s="106"/>
    </row>
    <row r="5" spans="2:9" s="15" customFormat="1" ht="27" customHeight="1" x14ac:dyDescent="0.3">
      <c r="B5" s="4" t="s">
        <v>21</v>
      </c>
      <c r="C5" s="4" t="s">
        <v>62</v>
      </c>
      <c r="D5" s="111" t="s">
        <v>22</v>
      </c>
      <c r="E5" s="112"/>
      <c r="F5" s="3" t="s">
        <v>29</v>
      </c>
      <c r="G5" s="4" t="s">
        <v>24</v>
      </c>
      <c r="H5" s="4" t="s">
        <v>25</v>
      </c>
      <c r="I5" s="4" t="s">
        <v>76</v>
      </c>
    </row>
    <row r="6" spans="2:9" ht="56.1" customHeight="1" x14ac:dyDescent="0.3">
      <c r="B6" s="4">
        <v>1</v>
      </c>
      <c r="C6" s="70"/>
      <c r="D6" s="113"/>
      <c r="E6" s="114"/>
      <c r="F6" s="71"/>
      <c r="G6" s="70"/>
      <c r="H6" s="70"/>
      <c r="I6" s="70"/>
    </row>
    <row r="7" spans="2:9" ht="56.1" customHeight="1" x14ac:dyDescent="0.3">
      <c r="B7" s="4">
        <v>2</v>
      </c>
      <c r="C7" s="70"/>
      <c r="D7" s="113"/>
      <c r="E7" s="114"/>
      <c r="F7" s="72"/>
      <c r="G7" s="70"/>
      <c r="H7" s="70"/>
      <c r="I7" s="70"/>
    </row>
    <row r="8" spans="2:9" ht="56.1" customHeight="1" x14ac:dyDescent="0.3">
      <c r="B8" s="4">
        <v>3</v>
      </c>
      <c r="C8" s="70"/>
      <c r="D8" s="113"/>
      <c r="E8" s="114"/>
      <c r="F8" s="72"/>
      <c r="G8" s="70"/>
      <c r="H8" s="70"/>
      <c r="I8" s="70"/>
    </row>
    <row r="9" spans="2:9" ht="56.1" customHeight="1" x14ac:dyDescent="0.3">
      <c r="B9" s="4">
        <v>4</v>
      </c>
      <c r="C9" s="70"/>
      <c r="D9" s="113"/>
      <c r="E9" s="114"/>
      <c r="F9" s="72"/>
      <c r="G9" s="70"/>
      <c r="H9" s="70"/>
      <c r="I9" s="70"/>
    </row>
    <row r="10" spans="2:9" ht="56.1" customHeight="1" x14ac:dyDescent="0.3">
      <c r="B10" s="4">
        <v>5</v>
      </c>
      <c r="C10" s="70"/>
      <c r="D10" s="113"/>
      <c r="E10" s="114"/>
      <c r="F10" s="72"/>
      <c r="G10" s="70"/>
      <c r="H10" s="70"/>
      <c r="I10" s="70"/>
    </row>
    <row r="11" spans="2:9" ht="56.1" customHeight="1" x14ac:dyDescent="0.3">
      <c r="B11" s="4">
        <v>6</v>
      </c>
      <c r="C11" s="70"/>
      <c r="D11" s="113"/>
      <c r="E11" s="114"/>
      <c r="F11" s="72"/>
      <c r="G11" s="70"/>
      <c r="H11" s="70"/>
      <c r="I11" s="70"/>
    </row>
    <row r="12" spans="2:9" ht="56.1" customHeight="1" x14ac:dyDescent="0.3">
      <c r="B12" s="4">
        <v>7</v>
      </c>
      <c r="C12" s="70"/>
      <c r="D12" s="113"/>
      <c r="E12" s="114"/>
      <c r="F12" s="72"/>
      <c r="G12" s="70"/>
      <c r="H12" s="70"/>
      <c r="I12" s="70"/>
    </row>
    <row r="13" spans="2:9" ht="56.1" customHeight="1" x14ac:dyDescent="0.3">
      <c r="B13" s="4">
        <v>8</v>
      </c>
      <c r="C13" s="70"/>
      <c r="D13" s="113"/>
      <c r="E13" s="114"/>
      <c r="F13" s="72"/>
      <c r="G13" s="70"/>
      <c r="H13" s="70"/>
      <c r="I13" s="70"/>
    </row>
    <row r="14" spans="2:9" ht="56.1" customHeight="1" x14ac:dyDescent="0.3">
      <c r="B14" s="4">
        <v>9</v>
      </c>
      <c r="C14" s="70"/>
      <c r="D14" s="113"/>
      <c r="E14" s="114"/>
      <c r="F14" s="72"/>
      <c r="G14" s="70"/>
      <c r="H14" s="70"/>
      <c r="I14" s="70"/>
    </row>
    <row r="15" spans="2:9" ht="56.1" customHeight="1" x14ac:dyDescent="0.3">
      <c r="B15" s="4">
        <v>10</v>
      </c>
      <c r="C15" s="70"/>
      <c r="D15" s="113"/>
      <c r="E15" s="114"/>
      <c r="F15" s="72"/>
      <c r="G15" s="70"/>
      <c r="H15" s="70"/>
      <c r="I15" s="70"/>
    </row>
    <row r="16" spans="2:9" ht="15.6" x14ac:dyDescent="0.3">
      <c r="B16" s="108" t="s">
        <v>77</v>
      </c>
      <c r="C16" s="108"/>
      <c r="D16" s="108"/>
      <c r="E16" s="108"/>
      <c r="F16" s="2"/>
      <c r="G16" s="16"/>
      <c r="H16" s="16"/>
      <c r="I16" s="16"/>
    </row>
    <row r="18" spans="2:9" ht="28.2" customHeight="1" x14ac:dyDescent="0.3">
      <c r="B18" s="109" t="s">
        <v>61</v>
      </c>
      <c r="C18" s="110"/>
      <c r="D18" s="110"/>
      <c r="E18" s="110"/>
      <c r="F18" s="110"/>
      <c r="G18" s="110"/>
      <c r="H18" s="110"/>
      <c r="I18" s="110"/>
    </row>
    <row r="21" spans="2:9" x14ac:dyDescent="0.3">
      <c r="B21" s="115"/>
      <c r="C21" s="115"/>
      <c r="D21" s="115"/>
      <c r="E21" s="18"/>
      <c r="F21" s="19"/>
      <c r="G21" s="18"/>
      <c r="H21" s="18"/>
      <c r="I21" s="18"/>
    </row>
    <row r="22" spans="2:9" x14ac:dyDescent="0.3">
      <c r="B22" s="104" t="s">
        <v>15</v>
      </c>
      <c r="C22" s="104"/>
      <c r="E22" s="105" t="s">
        <v>16</v>
      </c>
      <c r="F22" s="105"/>
      <c r="G22" s="105"/>
      <c r="H22" s="84" t="s">
        <v>17</v>
      </c>
      <c r="I22" s="84"/>
    </row>
  </sheetData>
  <sheetProtection formatCells="0"/>
  <mergeCells count="20">
    <mergeCell ref="B2:I2"/>
    <mergeCell ref="D7:E7"/>
    <mergeCell ref="D8:E8"/>
    <mergeCell ref="D9:E9"/>
    <mergeCell ref="D10:E10"/>
    <mergeCell ref="B22:C22"/>
    <mergeCell ref="E22:G22"/>
    <mergeCell ref="B4:I4"/>
    <mergeCell ref="C3:G3"/>
    <mergeCell ref="B16:E16"/>
    <mergeCell ref="B18:I18"/>
    <mergeCell ref="D5:E5"/>
    <mergeCell ref="D6:E6"/>
    <mergeCell ref="D11:E11"/>
    <mergeCell ref="H22:I22"/>
    <mergeCell ref="D12:E12"/>
    <mergeCell ref="D13:E13"/>
    <mergeCell ref="D14:E14"/>
    <mergeCell ref="D15:E15"/>
    <mergeCell ref="B21:D21"/>
  </mergeCells>
  <conditionalFormatting sqref="F6:F15">
    <cfRule type="containsText" dxfId="331" priority="1" operator="containsText" text="sAbw">
      <formula>NOT(ISERROR(SEARCH("sAbw",F6)))</formula>
    </cfRule>
    <cfRule type="containsText" dxfId="330" priority="2" operator="containsText" text="lAbw">
      <formula>NOT(ISERROR(SEARCH("lAbw",F6)))</formula>
    </cfRule>
    <cfRule type="containsText" dxfId="329" priority="3" operator="containsText" text="K.O.">
      <formula>NOT(ISERROR(SEARCH("K.O.",F6)))</formula>
    </cfRule>
  </conditionalFormatting>
  <dataValidations count="2">
    <dataValidation type="list" allowBlank="1" showInputMessage="1" showErrorMessage="1" sqref="I3">
      <formula1>_Datum</formula1>
    </dataValidation>
    <dataValidation type="list" allowBlank="1" showInputMessage="1" showErrorMessage="1" sqref="C3:G3">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F6:F15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231"/>
  <sheetViews>
    <sheetView zoomScale="80" zoomScaleNormal="80" zoomScaleSheetLayoutView="40" workbookViewId="0">
      <pane ySplit="7" topLeftCell="A8" activePane="bottomLeft" state="frozen"/>
      <selection activeCell="B13" sqref="B13:F14"/>
      <selection pane="bottomLeft" activeCell="J145" sqref="J145"/>
    </sheetView>
  </sheetViews>
  <sheetFormatPr baseColWidth="10" defaultColWidth="8.88671875" defaultRowHeight="13.2" x14ac:dyDescent="0.25"/>
  <cols>
    <col min="1" max="1" width="1.109375" style="36" customWidth="1"/>
    <col min="2" max="2" width="8.6640625" style="150" customWidth="1"/>
    <col min="3" max="4" width="18.33203125" style="151" hidden="1" customWidth="1"/>
    <col min="5" max="5" width="12.6640625" style="152" customWidth="1"/>
    <col min="6" max="7" width="40.6640625" style="36" customWidth="1"/>
    <col min="8" max="10" width="9.6640625" style="36" customWidth="1"/>
    <col min="11" max="11" width="10.33203125" style="36" customWidth="1"/>
    <col min="12" max="12" width="10.6640625" style="36" customWidth="1"/>
    <col min="13" max="13" width="52.6640625" style="153" customWidth="1"/>
    <col min="14" max="14" width="1.109375" style="36" customWidth="1"/>
    <col min="15" max="16384" width="8.88671875" style="36"/>
  </cols>
  <sheetData>
    <row r="1" spans="2:13" s="128" customFormat="1" ht="6" customHeight="1" x14ac:dyDescent="0.3">
      <c r="B1" s="126"/>
      <c r="C1" s="127"/>
      <c r="D1" s="127"/>
      <c r="G1" s="127"/>
      <c r="M1" s="129"/>
    </row>
    <row r="2" spans="2:13" s="131" customFormat="1" ht="18" customHeight="1" x14ac:dyDescent="0.3">
      <c r="B2" s="130" t="str">
        <f>"Checkliste "&amp;_RLV&amp;""</f>
        <v>Checkliste Transport und Schlachtung Rinder</v>
      </c>
      <c r="C2" s="130"/>
      <c r="D2" s="130"/>
      <c r="E2" s="130"/>
      <c r="F2" s="130"/>
      <c r="G2" s="130"/>
      <c r="H2" s="130"/>
      <c r="I2" s="130"/>
      <c r="J2" s="130"/>
      <c r="K2" s="130"/>
      <c r="L2" s="130"/>
      <c r="M2" s="130"/>
    </row>
    <row r="3" spans="2:13" s="134" customFormat="1" ht="26.1" customHeight="1" x14ac:dyDescent="0.3">
      <c r="B3" s="132" t="s">
        <v>91</v>
      </c>
      <c r="C3" s="133"/>
      <c r="D3" s="133"/>
      <c r="E3" s="133"/>
      <c r="F3" s="133"/>
      <c r="G3" s="133"/>
      <c r="H3" s="133"/>
      <c r="I3" s="133"/>
      <c r="J3" s="133"/>
      <c r="K3" s="133"/>
      <c r="L3" s="133"/>
      <c r="M3" s="133"/>
    </row>
    <row r="4" spans="2:13" s="128" customFormat="1" ht="27" customHeight="1" x14ac:dyDescent="0.3">
      <c r="B4" s="80" t="s">
        <v>19</v>
      </c>
      <c r="C4" s="123"/>
      <c r="D4" s="123"/>
      <c r="E4" s="123"/>
      <c r="F4" s="123"/>
      <c r="G4" s="123"/>
      <c r="H4" s="123"/>
      <c r="I4" s="123"/>
      <c r="J4" s="123"/>
      <c r="K4" s="123"/>
      <c r="M4" s="73"/>
    </row>
    <row r="5" spans="2:13" ht="27" customHeight="1" x14ac:dyDescent="0.25">
      <c r="B5" s="135" t="s">
        <v>30</v>
      </c>
      <c r="C5" s="135"/>
      <c r="D5" s="135"/>
      <c r="E5" s="135"/>
      <c r="F5" s="135"/>
      <c r="G5" s="135"/>
      <c r="H5" s="135"/>
      <c r="I5" s="135"/>
      <c r="J5" s="135"/>
      <c r="K5" s="135"/>
      <c r="L5" s="135"/>
      <c r="M5" s="135"/>
    </row>
    <row r="6" spans="2:13" s="143" customFormat="1" ht="26.4" customHeight="1" x14ac:dyDescent="0.3">
      <c r="B6" s="136" t="s">
        <v>31</v>
      </c>
      <c r="C6" s="137" t="s">
        <v>44</v>
      </c>
      <c r="D6" s="137" t="s">
        <v>45</v>
      </c>
      <c r="E6" s="138" t="s">
        <v>32</v>
      </c>
      <c r="F6" s="137" t="s">
        <v>33</v>
      </c>
      <c r="G6" s="139" t="s">
        <v>34</v>
      </c>
      <c r="H6" s="140" t="s">
        <v>23</v>
      </c>
      <c r="I6" s="141"/>
      <c r="J6" s="141"/>
      <c r="K6" s="141"/>
      <c r="L6" s="142"/>
      <c r="M6" s="139" t="s">
        <v>71</v>
      </c>
    </row>
    <row r="7" spans="2:13" x14ac:dyDescent="0.25">
      <c r="B7" s="144"/>
      <c r="C7" s="145"/>
      <c r="D7" s="145"/>
      <c r="E7" s="146"/>
      <c r="F7" s="145"/>
      <c r="G7" s="147"/>
      <c r="H7" s="148" t="s">
        <v>37</v>
      </c>
      <c r="I7" s="148" t="s">
        <v>26</v>
      </c>
      <c r="J7" s="148" t="s">
        <v>27</v>
      </c>
      <c r="K7" s="148" t="s">
        <v>28</v>
      </c>
      <c r="L7" s="148" t="s">
        <v>398</v>
      </c>
      <c r="M7" s="147"/>
    </row>
    <row r="8" spans="2:13" s="149" customFormat="1" x14ac:dyDescent="0.25">
      <c r="B8" s="120" t="s">
        <v>64</v>
      </c>
      <c r="C8" s="121"/>
      <c r="D8" s="121"/>
      <c r="E8" s="121"/>
      <c r="F8" s="121"/>
      <c r="G8" s="121"/>
      <c r="H8" s="121"/>
      <c r="I8" s="121"/>
      <c r="J8" s="121"/>
      <c r="K8" s="121"/>
      <c r="L8" s="121"/>
      <c r="M8" s="122"/>
    </row>
    <row r="9" spans="2:13" ht="26.4" hidden="1" x14ac:dyDescent="0.25">
      <c r="B9" s="34" t="s">
        <v>31</v>
      </c>
      <c r="C9" s="35" t="s">
        <v>44</v>
      </c>
      <c r="D9" s="35" t="s">
        <v>45</v>
      </c>
      <c r="E9" s="37" t="s">
        <v>32</v>
      </c>
      <c r="F9" s="38" t="s">
        <v>33</v>
      </c>
      <c r="G9" s="23" t="s">
        <v>34</v>
      </c>
      <c r="H9" s="24" t="s">
        <v>23</v>
      </c>
      <c r="I9" s="24" t="s">
        <v>39</v>
      </c>
      <c r="J9" s="24" t="s">
        <v>40</v>
      </c>
      <c r="K9" s="24" t="s">
        <v>41</v>
      </c>
      <c r="L9" s="24" t="s">
        <v>42</v>
      </c>
      <c r="M9" s="38" t="s">
        <v>35</v>
      </c>
    </row>
    <row r="10" spans="2:13" s="48" customFormat="1" ht="55.05" customHeight="1" x14ac:dyDescent="0.25">
      <c r="B10" s="154" t="str">
        <f>CONCATENATE("1.",Prüfkriterien_1[[#This Row],[Hilfsspalte_Num]])</f>
        <v>1.1</v>
      </c>
      <c r="C10" s="155">
        <f>ROW()-ROW(Prüfkriterien_1[[#Headers],[Hilfsspalte_Kom]])</f>
        <v>1</v>
      </c>
      <c r="D10" s="156">
        <f>(Prüfkriterien_1[Hilfsspalte_Num]+10)/10</f>
        <v>1.1000000000000001</v>
      </c>
      <c r="E10" s="157" t="s">
        <v>93</v>
      </c>
      <c r="F10" s="32" t="s">
        <v>87</v>
      </c>
      <c r="G10" s="33" t="s">
        <v>292</v>
      </c>
      <c r="H10" s="28" t="s">
        <v>63</v>
      </c>
      <c r="I10" s="182" t="s">
        <v>36</v>
      </c>
      <c r="J10" s="182" t="s">
        <v>36</v>
      </c>
      <c r="K10" s="28"/>
      <c r="L10" s="182" t="s">
        <v>36</v>
      </c>
      <c r="M10" s="38"/>
    </row>
    <row r="11" spans="2:13" s="48" customFormat="1" ht="69.75" customHeight="1" x14ac:dyDescent="0.25">
      <c r="B11" s="154" t="str">
        <f>CONCATENATE("1.",Prüfkriterien_1[[#This Row],[Hilfsspalte_Num]])</f>
        <v>1.2</v>
      </c>
      <c r="C11" s="155">
        <f>ROW()-ROW(Prüfkriterien_1[[#Headers],[Hilfsspalte_Kom]])</f>
        <v>2</v>
      </c>
      <c r="D11" s="156">
        <f>(Prüfkriterien_1[Hilfsspalte_Num]+10)/10</f>
        <v>1.2</v>
      </c>
      <c r="E11" s="157" t="s">
        <v>94</v>
      </c>
      <c r="F11" s="32" t="s">
        <v>90</v>
      </c>
      <c r="G11" s="33" t="s">
        <v>293</v>
      </c>
      <c r="H11" s="28"/>
      <c r="I11" s="182" t="s">
        <v>36</v>
      </c>
      <c r="J11" s="182" t="s">
        <v>36</v>
      </c>
      <c r="K11" s="28"/>
      <c r="L11" s="182" t="s">
        <v>36</v>
      </c>
      <c r="M11" s="38"/>
    </row>
    <row r="12" spans="2:13" s="48" customFormat="1" ht="60" customHeight="1" x14ac:dyDescent="0.25">
      <c r="B12" s="154" t="str">
        <f>CONCATENATE("1.",Prüfkriterien_1[[#This Row],[Hilfsspalte_Num]])</f>
        <v>1.3</v>
      </c>
      <c r="C12" s="155">
        <f>ROW()-ROW(Prüfkriterien_1[[#Headers],[Hilfsspalte_Kom]])</f>
        <v>3</v>
      </c>
      <c r="D12" s="156">
        <f>(Prüfkriterien_1[Hilfsspalte_Num]+10)/10</f>
        <v>1.3</v>
      </c>
      <c r="E12" s="31" t="s">
        <v>95</v>
      </c>
      <c r="F12" s="32" t="s">
        <v>88</v>
      </c>
      <c r="G12" s="33" t="s">
        <v>402</v>
      </c>
      <c r="H12" s="28"/>
      <c r="I12" s="28"/>
      <c r="J12" s="28"/>
      <c r="K12" s="28"/>
      <c r="L12" s="28"/>
      <c r="M12" s="38"/>
    </row>
    <row r="13" spans="2:13" s="48" customFormat="1" ht="66" x14ac:dyDescent="0.25">
      <c r="B13" s="158" t="str">
        <f>CONCATENATE("1.",Prüfkriterien_1[[#This Row],[Hilfsspalte_Num]])</f>
        <v>1.4</v>
      </c>
      <c r="C13" s="159">
        <f>ROW()-ROW(Prüfkriterien_1[[#Headers],[Hilfsspalte_Kom]])</f>
        <v>4</v>
      </c>
      <c r="D13" s="160">
        <f>(Prüfkriterien_1[Hilfsspalte_Num]+10)/10</f>
        <v>1.4</v>
      </c>
      <c r="E13" s="161" t="s">
        <v>95</v>
      </c>
      <c r="F13" s="162" t="s">
        <v>96</v>
      </c>
      <c r="G13" s="163" t="s">
        <v>344</v>
      </c>
      <c r="H13" s="49"/>
      <c r="I13" s="50"/>
      <c r="J13" s="50"/>
      <c r="K13" s="50"/>
      <c r="L13" s="50"/>
      <c r="M13" s="38"/>
    </row>
    <row r="14" spans="2:13" s="48" customFormat="1" ht="66" x14ac:dyDescent="0.25">
      <c r="B14" s="158" t="str">
        <f>CONCATENATE("1.",Prüfkriterien_1[[#This Row],[Hilfsspalte_Num]])</f>
        <v>1.5</v>
      </c>
      <c r="C14" s="159">
        <f>ROW()-ROW(Prüfkriterien_1[[#Headers],[Hilfsspalte_Kom]])</f>
        <v>5</v>
      </c>
      <c r="D14" s="160">
        <f>(Prüfkriterien_1[Hilfsspalte_Num]+10)/10</f>
        <v>1.5</v>
      </c>
      <c r="E14" s="157" t="s">
        <v>98</v>
      </c>
      <c r="F14" s="164" t="s">
        <v>89</v>
      </c>
      <c r="G14" s="165" t="s">
        <v>329</v>
      </c>
      <c r="H14" s="49"/>
      <c r="I14" s="50"/>
      <c r="J14" s="50"/>
      <c r="K14" s="50"/>
      <c r="L14" s="50"/>
      <c r="M14" s="38"/>
    </row>
    <row r="15" spans="2:13" s="48" customFormat="1" ht="55.05" customHeight="1" x14ac:dyDescent="0.25">
      <c r="B15" s="166" t="str">
        <f>CONCATENATE("1.",Prüfkriterien_1[[#This Row],[Hilfsspalte_Num]])</f>
        <v>1.6</v>
      </c>
      <c r="C15" s="25">
        <f>ROW()-ROW(Prüfkriterien_1[[#Headers],[Hilfsspalte_Kom]])</f>
        <v>6</v>
      </c>
      <c r="D15" s="167">
        <f>(Prüfkriterien_1[Hilfsspalte_Num]+10)/10</f>
        <v>1.6</v>
      </c>
      <c r="E15" s="157" t="s">
        <v>99</v>
      </c>
      <c r="F15" s="164" t="s">
        <v>345</v>
      </c>
      <c r="G15" s="168" t="s">
        <v>328</v>
      </c>
      <c r="H15" s="24"/>
      <c r="I15" s="28"/>
      <c r="J15" s="28"/>
      <c r="K15" s="28"/>
      <c r="L15" s="28"/>
      <c r="M15" s="38"/>
    </row>
    <row r="16" spans="2:13" s="48" customFormat="1" ht="55.05" customHeight="1" x14ac:dyDescent="0.25">
      <c r="B16" s="166" t="str">
        <f>CONCATENATE("1.",Prüfkriterien_1[[#This Row],[Hilfsspalte_Num]])</f>
        <v>1.7</v>
      </c>
      <c r="C16" s="25">
        <f>ROW()-ROW(Prüfkriterien_1[[#Headers],[Hilfsspalte_Kom]])</f>
        <v>7</v>
      </c>
      <c r="D16" s="167">
        <f>(Prüfkriterien_1[Hilfsspalte_Num]+10)/10</f>
        <v>1.7</v>
      </c>
      <c r="E16" s="161" t="s">
        <v>100</v>
      </c>
      <c r="F16" s="164" t="s">
        <v>97</v>
      </c>
      <c r="G16" s="165" t="s">
        <v>280</v>
      </c>
      <c r="H16" s="24"/>
      <c r="I16" s="28"/>
      <c r="J16" s="28"/>
      <c r="K16" s="28"/>
      <c r="L16" s="28"/>
      <c r="M16" s="38"/>
    </row>
    <row r="17" spans="2:13" s="48" customFormat="1" ht="105.6" x14ac:dyDescent="0.25">
      <c r="B17" s="169" t="str">
        <f>CONCATENATE("1.",Prüfkriterien_1[[#This Row],[Hilfsspalte_Num]])</f>
        <v>1.8</v>
      </c>
      <c r="C17" s="25">
        <f>ROW()-ROW(Prüfkriterien_1[[#Headers],[Hilfsspalte_Kom]])</f>
        <v>8</v>
      </c>
      <c r="D17" s="167">
        <f>(Prüfkriterien_1[Hilfsspalte_Num]+10)/10</f>
        <v>1.8</v>
      </c>
      <c r="E17" s="161" t="s">
        <v>100</v>
      </c>
      <c r="F17" s="164" t="s">
        <v>101</v>
      </c>
      <c r="G17" s="165" t="s">
        <v>205</v>
      </c>
      <c r="H17" s="24"/>
      <c r="I17" s="28"/>
      <c r="J17" s="28"/>
      <c r="K17" s="28"/>
      <c r="L17" s="28"/>
      <c r="M17" s="38"/>
    </row>
    <row r="18" spans="2:13" s="48" customFormat="1" ht="79.2" x14ac:dyDescent="0.25">
      <c r="B18" s="170" t="str">
        <f>CONCATENATE("1.",Prüfkriterien_1[[#This Row],[Hilfsspalte_Num]])</f>
        <v>1.9</v>
      </c>
      <c r="C18" s="171">
        <f>ROW()-ROW(Prüfkriterien_1[[#Headers],[Hilfsspalte_Kom]])</f>
        <v>9</v>
      </c>
      <c r="D18" s="172">
        <f>(Prüfkriterien_1[Hilfsspalte_Num]+10)/10</f>
        <v>1.9</v>
      </c>
      <c r="E18" s="173" t="s">
        <v>100</v>
      </c>
      <c r="F18" s="174" t="s">
        <v>102</v>
      </c>
      <c r="G18" s="175" t="s">
        <v>103</v>
      </c>
      <c r="H18" s="75"/>
      <c r="I18" s="76"/>
      <c r="J18" s="76"/>
      <c r="K18" s="76"/>
      <c r="L18" s="76"/>
      <c r="M18" s="77"/>
    </row>
    <row r="19" spans="2:13" s="48" customFormat="1" ht="92.4" x14ac:dyDescent="0.25">
      <c r="B19" s="169" t="str">
        <f>CONCATENATE("1.",Prüfkriterien_1[[#This Row],[Hilfsspalte_Num]])</f>
        <v>1.10</v>
      </c>
      <c r="C19" s="176">
        <f>ROW()-ROW(Prüfkriterien_1[[#Headers],[Hilfsspalte_Kom]])</f>
        <v>10</v>
      </c>
      <c r="D19" s="177">
        <f>(Prüfkriterien_1[Hilfsspalte_Num]+10)/10</f>
        <v>2</v>
      </c>
      <c r="E19" s="161" t="s">
        <v>100</v>
      </c>
      <c r="F19" s="164" t="s">
        <v>104</v>
      </c>
      <c r="G19" s="165" t="s">
        <v>346</v>
      </c>
      <c r="H19" s="24"/>
      <c r="I19" s="28"/>
      <c r="J19" s="28"/>
      <c r="K19" s="28"/>
      <c r="L19" s="28"/>
      <c r="M19" s="38"/>
    </row>
    <row r="20" spans="2:13" s="48" customFormat="1" ht="178.2" customHeight="1" x14ac:dyDescent="0.25">
      <c r="B20" s="169" t="str">
        <f>CONCATENATE("1.",Prüfkriterien_1[[#This Row],[Hilfsspalte_Num]])</f>
        <v>1.11</v>
      </c>
      <c r="C20" s="176">
        <f>ROW()-ROW(Prüfkriterien_1[[#Headers],[Hilfsspalte_Kom]])</f>
        <v>11</v>
      </c>
      <c r="D20" s="177">
        <f>(Prüfkriterien_1[Hilfsspalte_Num]+10)/10</f>
        <v>2.1</v>
      </c>
      <c r="E20" s="178" t="s">
        <v>100</v>
      </c>
      <c r="F20" s="179" t="s">
        <v>105</v>
      </c>
      <c r="G20" s="180" t="s">
        <v>347</v>
      </c>
      <c r="H20" s="24"/>
      <c r="I20" s="28"/>
      <c r="J20" s="28"/>
      <c r="K20" s="28"/>
      <c r="L20" s="28"/>
      <c r="M20" s="38"/>
    </row>
    <row r="21" spans="2:13" s="48" customFormat="1" ht="92.4" x14ac:dyDescent="0.25">
      <c r="B21" s="169" t="str">
        <f>CONCATENATE("1.",Prüfkriterien_1[[#This Row],[Hilfsspalte_Num]])</f>
        <v>1.12</v>
      </c>
      <c r="C21" s="176">
        <f>ROW()-ROW(Prüfkriterien_1[[#Headers],[Hilfsspalte_Kom]])</f>
        <v>12</v>
      </c>
      <c r="D21" s="177">
        <f>(Prüfkriterien_1[Hilfsspalte_Num]+10)/10</f>
        <v>2.2000000000000002</v>
      </c>
      <c r="E21" s="178" t="s">
        <v>100</v>
      </c>
      <c r="F21" s="162" t="s">
        <v>348</v>
      </c>
      <c r="G21" s="180" t="s">
        <v>206</v>
      </c>
      <c r="H21" s="24"/>
      <c r="I21" s="28"/>
      <c r="J21" s="28"/>
      <c r="K21" s="28"/>
      <c r="L21" s="28"/>
      <c r="M21" s="38"/>
    </row>
    <row r="22" spans="2:13" s="48" customFormat="1" ht="55.05" customHeight="1" x14ac:dyDescent="0.25">
      <c r="B22" s="169" t="str">
        <f>CONCATENATE("1.",Prüfkriterien_1[[#This Row],[Hilfsspalte_Num]])</f>
        <v>1.13</v>
      </c>
      <c r="C22" s="176">
        <f>ROW()-ROW(Prüfkriterien_1[[#Headers],[Hilfsspalte_Kom]])</f>
        <v>13</v>
      </c>
      <c r="D22" s="177">
        <f>(Prüfkriterien_1[Hilfsspalte_Num]+10)/10</f>
        <v>2.2999999999999998</v>
      </c>
      <c r="E22" s="161" t="s">
        <v>100</v>
      </c>
      <c r="F22" s="181" t="s">
        <v>112</v>
      </c>
      <c r="G22" s="165" t="s">
        <v>207</v>
      </c>
      <c r="H22" s="24"/>
      <c r="I22" s="28"/>
      <c r="J22" s="28"/>
      <c r="K22" s="28"/>
      <c r="L22" s="28"/>
      <c r="M22" s="38"/>
    </row>
    <row r="23" spans="2:13" s="48" customFormat="1" ht="105.6" x14ac:dyDescent="0.25">
      <c r="B23" s="169" t="str">
        <f>CONCATENATE("1.",Prüfkriterien_1[[#This Row],[Hilfsspalte_Num]])</f>
        <v>1.14</v>
      </c>
      <c r="C23" s="176">
        <f>ROW()-ROW(Prüfkriterien_1[[#Headers],[Hilfsspalte_Kom]])</f>
        <v>14</v>
      </c>
      <c r="D23" s="177">
        <f>(Prüfkriterien_1[Hilfsspalte_Num]+10)/10</f>
        <v>2.4</v>
      </c>
      <c r="E23" s="161" t="s">
        <v>100</v>
      </c>
      <c r="F23" s="164" t="s">
        <v>113</v>
      </c>
      <c r="G23" s="165" t="s">
        <v>349</v>
      </c>
      <c r="H23" s="24"/>
      <c r="I23" s="28"/>
      <c r="J23" s="28"/>
      <c r="K23" s="28"/>
      <c r="L23" s="28"/>
      <c r="M23" s="38"/>
    </row>
    <row r="24" spans="2:13" s="48" customFormat="1" ht="66" x14ac:dyDescent="0.25">
      <c r="B24" s="169" t="str">
        <f>CONCATENATE("1.",Prüfkriterien_1[[#This Row],[Hilfsspalte_Num]])</f>
        <v>1.15</v>
      </c>
      <c r="C24" s="176">
        <f>ROW()-ROW(Prüfkriterien_1[[#Headers],[Hilfsspalte_Kom]])</f>
        <v>15</v>
      </c>
      <c r="D24" s="177">
        <f>(Prüfkriterien_1[Hilfsspalte_Num]+10)/10</f>
        <v>2.5</v>
      </c>
      <c r="E24" s="161" t="s">
        <v>100</v>
      </c>
      <c r="F24" s="164" t="s">
        <v>114</v>
      </c>
      <c r="G24" s="165" t="s">
        <v>286</v>
      </c>
      <c r="H24" s="24"/>
      <c r="I24" s="28"/>
      <c r="J24" s="28"/>
      <c r="K24" s="28"/>
      <c r="L24" s="28"/>
      <c r="M24" s="38"/>
    </row>
    <row r="25" spans="2:13" s="48" customFormat="1" ht="55.05" customHeight="1" x14ac:dyDescent="0.25">
      <c r="B25" s="170" t="str">
        <f>CONCATENATE("1.",Prüfkriterien_1[[#This Row],[Hilfsspalte_Num]])</f>
        <v>1.16</v>
      </c>
      <c r="C25" s="171">
        <f>ROW()-ROW(Prüfkriterien_1[[#Headers],[Hilfsspalte_Kom]])</f>
        <v>16</v>
      </c>
      <c r="D25" s="172">
        <f>(Prüfkriterien_1[Hilfsspalte_Num]+10)/10</f>
        <v>2.6</v>
      </c>
      <c r="E25" s="173" t="s">
        <v>100</v>
      </c>
      <c r="F25" s="174" t="s">
        <v>115</v>
      </c>
      <c r="G25" s="175" t="s">
        <v>294</v>
      </c>
      <c r="H25" s="75"/>
      <c r="I25" s="76"/>
      <c r="J25" s="76"/>
      <c r="K25" s="76"/>
      <c r="L25" s="76"/>
      <c r="M25" s="77"/>
    </row>
    <row r="26" spans="2:13" s="48" customFormat="1" ht="118.8" x14ac:dyDescent="0.25">
      <c r="B26" s="166" t="str">
        <f>CONCATENATE("1.",Prüfkriterien_1[[#This Row],[Hilfsspalte_Num]])</f>
        <v>1.17</v>
      </c>
      <c r="C26" s="25">
        <f>ROW()-ROW(Prüfkriterien_1[[#Headers],[Hilfsspalte_Kom]])</f>
        <v>17</v>
      </c>
      <c r="D26" s="167">
        <f>(Prüfkriterien_1[Hilfsspalte_Num]+10)/10</f>
        <v>2.7</v>
      </c>
      <c r="E26" s="161" t="s">
        <v>117</v>
      </c>
      <c r="F26" s="164" t="s">
        <v>116</v>
      </c>
      <c r="G26" s="165" t="s">
        <v>330</v>
      </c>
      <c r="H26" s="24"/>
      <c r="I26" s="28"/>
      <c r="J26" s="28"/>
      <c r="K26" s="28"/>
      <c r="L26" s="28"/>
      <c r="M26" s="38"/>
    </row>
    <row r="27" spans="2:13" s="48" customFormat="1" ht="55.05" customHeight="1" x14ac:dyDescent="0.25">
      <c r="B27" s="166" t="str">
        <f>CONCATENATE("1.",Prüfkriterien_1[[#This Row],[Hilfsspalte_Num]])</f>
        <v>1.18</v>
      </c>
      <c r="C27" s="25">
        <f>ROW()-ROW(Prüfkriterien_1[[#Headers],[Hilfsspalte_Kom]])</f>
        <v>18</v>
      </c>
      <c r="D27" s="167">
        <f>(Prüfkriterien_1[Hilfsspalte_Num]+10)/10</f>
        <v>2.8</v>
      </c>
      <c r="E27" s="161" t="s">
        <v>117</v>
      </c>
      <c r="F27" s="164" t="s">
        <v>118</v>
      </c>
      <c r="G27" s="165" t="s">
        <v>350</v>
      </c>
      <c r="H27" s="24"/>
      <c r="I27" s="28"/>
      <c r="J27" s="28"/>
      <c r="K27" s="28"/>
      <c r="L27" s="28"/>
      <c r="M27" s="38"/>
    </row>
    <row r="28" spans="2:13" s="48" customFormat="1" ht="55.05" customHeight="1" x14ac:dyDescent="0.25">
      <c r="B28" s="166" t="str">
        <f>CONCATENATE("1.",Prüfkriterien_1[[#This Row],[Hilfsspalte_Num]])</f>
        <v>1.19</v>
      </c>
      <c r="C28" s="25">
        <f>ROW()-ROW(Prüfkriterien_1[[#Headers],[Hilfsspalte_Kom]])</f>
        <v>19</v>
      </c>
      <c r="D28" s="167">
        <f>(Prüfkriterien_1[Hilfsspalte_Num]+10)/10</f>
        <v>2.9</v>
      </c>
      <c r="E28" s="161" t="s">
        <v>117</v>
      </c>
      <c r="F28" s="164" t="s">
        <v>119</v>
      </c>
      <c r="G28" s="165" t="s">
        <v>350</v>
      </c>
      <c r="H28" s="24"/>
      <c r="I28" s="28"/>
      <c r="J28" s="28"/>
      <c r="K28" s="28"/>
      <c r="L28" s="28"/>
      <c r="M28" s="38"/>
    </row>
    <row r="29" spans="2:13" s="48" customFormat="1" ht="55.05" customHeight="1" x14ac:dyDescent="0.25">
      <c r="B29" s="166" t="str">
        <f>CONCATENATE("1.",Prüfkriterien_1[[#This Row],[Hilfsspalte_Num]])</f>
        <v>1.20</v>
      </c>
      <c r="C29" s="25">
        <f>ROW()-ROW(Prüfkriterien_1[[#Headers],[Hilfsspalte_Kom]])</f>
        <v>20</v>
      </c>
      <c r="D29" s="167">
        <f>(Prüfkriterien_1[Hilfsspalte_Num]+10)/10</f>
        <v>3</v>
      </c>
      <c r="E29" s="161" t="s">
        <v>120</v>
      </c>
      <c r="F29" s="164" t="s">
        <v>287</v>
      </c>
      <c r="G29" s="165" t="s">
        <v>121</v>
      </c>
      <c r="H29" s="24"/>
      <c r="I29" s="28"/>
      <c r="J29" s="28"/>
      <c r="K29" s="28"/>
      <c r="L29" s="28"/>
      <c r="M29" s="38"/>
    </row>
    <row r="30" spans="2:13" s="48" customFormat="1" ht="124.95" customHeight="1" x14ac:dyDescent="0.25">
      <c r="B30" s="166" t="str">
        <f>CONCATENATE("1.",Prüfkriterien_1[[#This Row],[Hilfsspalte_Num]])</f>
        <v>1.21</v>
      </c>
      <c r="C30" s="25">
        <f>ROW()-ROW(Prüfkriterien_1[[#Headers],[Hilfsspalte_Kom]])</f>
        <v>21</v>
      </c>
      <c r="D30" s="167">
        <f>(Prüfkriterien_1[Hilfsspalte_Num]+10)/10</f>
        <v>3.1</v>
      </c>
      <c r="E30" s="161" t="s">
        <v>120</v>
      </c>
      <c r="F30" s="164" t="s">
        <v>122</v>
      </c>
      <c r="G30" s="165" t="s">
        <v>397</v>
      </c>
      <c r="H30" s="68"/>
      <c r="I30" s="69"/>
      <c r="J30" s="69"/>
      <c r="K30" s="69"/>
      <c r="L30" s="69"/>
      <c r="M30" s="63"/>
    </row>
    <row r="31" spans="2:13" s="48" customFormat="1" ht="124.95" customHeight="1" x14ac:dyDescent="0.25">
      <c r="B31" s="166" t="str">
        <f>CONCATENATE("1.",Prüfkriterien_1[[#This Row],[Hilfsspalte_Num]])</f>
        <v>1.22</v>
      </c>
      <c r="C31" s="25">
        <f>ROW()-ROW(Prüfkriterien_1[[#Headers],[Hilfsspalte_Kom]])</f>
        <v>22</v>
      </c>
      <c r="D31" s="167">
        <f>(Prüfkriterien_1[Hilfsspalte_Num]+10)/10</f>
        <v>3.2</v>
      </c>
      <c r="E31" s="161" t="s">
        <v>120</v>
      </c>
      <c r="F31" s="164" t="s">
        <v>123</v>
      </c>
      <c r="G31" s="165" t="s">
        <v>397</v>
      </c>
      <c r="H31" s="68"/>
      <c r="I31" s="69"/>
      <c r="J31" s="69"/>
      <c r="K31" s="69"/>
      <c r="L31" s="69"/>
      <c r="M31" s="63"/>
    </row>
    <row r="32" spans="2:13" s="48" customFormat="1" ht="55.05" customHeight="1" x14ac:dyDescent="0.25">
      <c r="B32" s="166" t="str">
        <f>CONCATENATE("1.",Prüfkriterien_1[[#This Row],[Hilfsspalte_Num]])</f>
        <v>1.23</v>
      </c>
      <c r="C32" s="25">
        <f>ROW()-ROW(Prüfkriterien_1[[#Headers],[Hilfsspalte_Kom]])</f>
        <v>23</v>
      </c>
      <c r="D32" s="167">
        <f>(Prüfkriterien_1[Hilfsspalte_Num]+10)/10</f>
        <v>3.3</v>
      </c>
      <c r="E32" s="161" t="s">
        <v>120</v>
      </c>
      <c r="F32" s="181" t="s">
        <v>324</v>
      </c>
      <c r="G32" s="163" t="s">
        <v>325</v>
      </c>
      <c r="H32" s="68"/>
      <c r="I32" s="69"/>
      <c r="J32" s="69"/>
      <c r="K32" s="69"/>
      <c r="L32" s="69"/>
      <c r="M32" s="63"/>
    </row>
    <row r="33" spans="2:13" s="48" customFormat="1" ht="55.05" customHeight="1" x14ac:dyDescent="0.25">
      <c r="B33" s="170" t="str">
        <f>CONCATENATE("1.",Prüfkriterien_1[[#This Row],[Hilfsspalte_Num]])</f>
        <v>1.24</v>
      </c>
      <c r="C33" s="171">
        <f>ROW()-ROW(Prüfkriterien_1[[#Headers],[Hilfsspalte_Kom]])</f>
        <v>24</v>
      </c>
      <c r="D33" s="172">
        <f>(Prüfkriterien_1[Hilfsspalte_Num]+10)/10</f>
        <v>3.4</v>
      </c>
      <c r="E33" s="173" t="s">
        <v>125</v>
      </c>
      <c r="F33" s="174" t="s">
        <v>124</v>
      </c>
      <c r="G33" s="175" t="s">
        <v>351</v>
      </c>
      <c r="H33" s="75"/>
      <c r="I33" s="76"/>
      <c r="J33" s="76"/>
      <c r="K33" s="76"/>
      <c r="L33" s="76"/>
      <c r="M33" s="77"/>
    </row>
    <row r="34" spans="2:13" x14ac:dyDescent="0.25">
      <c r="B34" s="183" t="s">
        <v>352</v>
      </c>
      <c r="C34" s="183"/>
      <c r="D34" s="183"/>
      <c r="E34" s="183"/>
      <c r="F34" s="183"/>
      <c r="G34" s="183"/>
      <c r="H34" s="183"/>
      <c r="I34" s="183"/>
      <c r="J34" s="183"/>
      <c r="K34" s="183"/>
      <c r="L34" s="183"/>
      <c r="M34" s="183"/>
    </row>
    <row r="35" spans="2:13" s="39" customFormat="1" hidden="1" x14ac:dyDescent="0.25">
      <c r="B35" s="34" t="s">
        <v>39</v>
      </c>
      <c r="C35" s="35" t="s">
        <v>40</v>
      </c>
      <c r="D35" s="35" t="s">
        <v>41</v>
      </c>
      <c r="E35" s="22" t="s">
        <v>42</v>
      </c>
      <c r="F35" s="23" t="s">
        <v>43</v>
      </c>
      <c r="G35" s="23" t="s">
        <v>46</v>
      </c>
      <c r="H35" s="24" t="s">
        <v>47</v>
      </c>
      <c r="I35" s="24" t="s">
        <v>48</v>
      </c>
      <c r="J35" s="24" t="s">
        <v>49</v>
      </c>
      <c r="K35" s="24" t="s">
        <v>50</v>
      </c>
      <c r="L35" s="24" t="s">
        <v>51</v>
      </c>
      <c r="M35" s="38" t="s">
        <v>52</v>
      </c>
    </row>
    <row r="36" spans="2:13" s="39" customFormat="1" ht="55.05" customHeight="1" x14ac:dyDescent="0.25">
      <c r="B36" s="184" t="str">
        <f>CONCATENATE("2.",Prüfkriterien_2[[#This Row],[Spalte2]])</f>
        <v>2.1</v>
      </c>
      <c r="C36" s="25">
        <f>ROW()-ROW(Prüfkriterien_2[[#Headers],[Spalte3]])</f>
        <v>1</v>
      </c>
      <c r="D36" s="167">
        <f>(Prüfkriterien_2[[#This Row],[Spalte2]]+20)/10</f>
        <v>2.1</v>
      </c>
      <c r="E36" s="161" t="s">
        <v>127</v>
      </c>
      <c r="F36" s="164" t="s">
        <v>126</v>
      </c>
      <c r="G36" s="165" t="s">
        <v>326</v>
      </c>
      <c r="H36" s="28"/>
      <c r="I36" s="182" t="s">
        <v>36</v>
      </c>
      <c r="J36" s="182" t="s">
        <v>36</v>
      </c>
      <c r="K36" s="28"/>
      <c r="L36" s="182" t="s">
        <v>36</v>
      </c>
      <c r="M36" s="38"/>
    </row>
    <row r="37" spans="2:13" s="39" customFormat="1" ht="158.4" x14ac:dyDescent="0.25">
      <c r="B37" s="185" t="str">
        <f>CONCATENATE("2.",Prüfkriterien_2[[#This Row],[Spalte2]])</f>
        <v>2.2</v>
      </c>
      <c r="C37" s="25">
        <f>ROW()-ROW(Prüfkriterien_2[[#Headers],[Spalte3]])</f>
        <v>2</v>
      </c>
      <c r="D37" s="167">
        <f>(Prüfkriterien_2[[#This Row],[Spalte2]]+20)/10</f>
        <v>2.2000000000000002</v>
      </c>
      <c r="E37" s="161" t="s">
        <v>127</v>
      </c>
      <c r="F37" s="164" t="s">
        <v>295</v>
      </c>
      <c r="G37" s="165" t="s">
        <v>284</v>
      </c>
      <c r="H37" s="28"/>
      <c r="I37" s="182" t="s">
        <v>36</v>
      </c>
      <c r="J37" s="182" t="s">
        <v>36</v>
      </c>
      <c r="K37" s="28"/>
      <c r="L37" s="182" t="s">
        <v>36</v>
      </c>
      <c r="M37" s="38"/>
    </row>
    <row r="38" spans="2:13" s="39" customFormat="1" ht="198" x14ac:dyDescent="0.25">
      <c r="B38" s="185" t="str">
        <f>CONCATENATE("2.",Prüfkriterien_2[[#This Row],[Spalte2]])</f>
        <v>2.3</v>
      </c>
      <c r="C38" s="186">
        <f>ROW()-ROW(Prüfkriterien_2[[#Headers],[Spalte3]])</f>
        <v>3</v>
      </c>
      <c r="D38" s="187">
        <f>(Prüfkriterien_2[[#This Row],[Spalte2]]+20)/10</f>
        <v>2.2999999999999998</v>
      </c>
      <c r="E38" s="161" t="s">
        <v>127</v>
      </c>
      <c r="F38" s="164" t="s">
        <v>128</v>
      </c>
      <c r="G38" s="165" t="s">
        <v>353</v>
      </c>
      <c r="H38" s="28"/>
      <c r="I38" s="182" t="s">
        <v>36</v>
      </c>
      <c r="J38" s="182" t="s">
        <v>36</v>
      </c>
      <c r="K38" s="28"/>
      <c r="L38" s="182" t="s">
        <v>36</v>
      </c>
      <c r="M38" s="38"/>
    </row>
    <row r="39" spans="2:13" s="39" customFormat="1" ht="55.05" customHeight="1" x14ac:dyDescent="0.25">
      <c r="B39" s="185" t="str">
        <f>CONCATENATE("2.",Prüfkriterien_2[[#This Row],[Spalte2]])</f>
        <v>2.4</v>
      </c>
      <c r="C39" s="186">
        <f>ROW()-ROW(Prüfkriterien_2[[#Headers],[Spalte3]])</f>
        <v>4</v>
      </c>
      <c r="D39" s="187">
        <f>(Prüfkriterien_2[[#This Row],[Spalte2]]+20)/10</f>
        <v>2.4</v>
      </c>
      <c r="E39" s="161" t="s">
        <v>127</v>
      </c>
      <c r="F39" s="164" t="s">
        <v>129</v>
      </c>
      <c r="G39" s="165" t="s">
        <v>208</v>
      </c>
      <c r="H39" s="28"/>
      <c r="I39" s="28"/>
      <c r="J39" s="28"/>
      <c r="K39" s="28"/>
      <c r="L39" s="28"/>
      <c r="M39" s="38"/>
    </row>
    <row r="40" spans="2:13" s="39" customFormat="1" ht="118.8" x14ac:dyDescent="0.25">
      <c r="B40" s="188" t="str">
        <f>CONCATENATE("2.",Prüfkriterien_2[[#This Row],[Spalte2]])</f>
        <v>2.5</v>
      </c>
      <c r="C40" s="25">
        <f>ROW()-ROW(Prüfkriterien_2[[#Headers],[Spalte3]])</f>
        <v>5</v>
      </c>
      <c r="D40" s="167">
        <f>(Prüfkriterien_2[[#This Row],[Spalte2]]+20)/10</f>
        <v>2.5</v>
      </c>
      <c r="E40" s="161" t="s">
        <v>131</v>
      </c>
      <c r="F40" s="164" t="s">
        <v>130</v>
      </c>
      <c r="G40" s="165" t="s">
        <v>354</v>
      </c>
      <c r="H40" s="28"/>
      <c r="I40" s="28"/>
      <c r="J40" s="28"/>
      <c r="K40" s="28"/>
      <c r="L40" s="28"/>
      <c r="M40" s="38"/>
    </row>
    <row r="41" spans="2:13" s="39" customFormat="1" ht="55.05" customHeight="1" x14ac:dyDescent="0.25">
      <c r="B41" s="189" t="str">
        <f>CONCATENATE("2.",Prüfkriterien_2[[#This Row],[Spalte2]])</f>
        <v>2.6</v>
      </c>
      <c r="C41" s="171">
        <f>ROW()-ROW(Prüfkriterien_2[[#Headers],[Spalte3]])</f>
        <v>6</v>
      </c>
      <c r="D41" s="172">
        <f>(Prüfkriterien_2[[#This Row],[Spalte2]]+20)/10</f>
        <v>2.6</v>
      </c>
      <c r="E41" s="173" t="s">
        <v>131</v>
      </c>
      <c r="F41" s="174" t="s">
        <v>132</v>
      </c>
      <c r="G41" s="175" t="s">
        <v>355</v>
      </c>
      <c r="H41" s="76"/>
      <c r="I41" s="76"/>
      <c r="J41" s="76"/>
      <c r="K41" s="76"/>
      <c r="L41" s="76"/>
      <c r="M41" s="77"/>
    </row>
    <row r="42" spans="2:13" x14ac:dyDescent="0.25">
      <c r="B42" s="190" t="s">
        <v>133</v>
      </c>
      <c r="C42" s="191"/>
      <c r="D42" s="191"/>
      <c r="E42" s="191"/>
      <c r="F42" s="191"/>
      <c r="G42" s="191"/>
      <c r="H42" s="191"/>
      <c r="I42" s="191"/>
      <c r="J42" s="191"/>
      <c r="K42" s="191"/>
      <c r="L42" s="191"/>
      <c r="M42" s="192"/>
    </row>
    <row r="43" spans="2:13" s="39" customFormat="1" hidden="1" x14ac:dyDescent="0.25">
      <c r="B43" s="34" t="s">
        <v>39</v>
      </c>
      <c r="C43" s="35" t="s">
        <v>40</v>
      </c>
      <c r="D43" s="35" t="s">
        <v>41</v>
      </c>
      <c r="E43" s="22" t="s">
        <v>42</v>
      </c>
      <c r="F43" s="23" t="s">
        <v>43</v>
      </c>
      <c r="G43" s="23" t="s">
        <v>46</v>
      </c>
      <c r="H43" s="24" t="s">
        <v>47</v>
      </c>
      <c r="I43" s="24" t="s">
        <v>48</v>
      </c>
      <c r="J43" s="24" t="s">
        <v>49</v>
      </c>
      <c r="K43" s="24" t="s">
        <v>50</v>
      </c>
      <c r="L43" s="24" t="s">
        <v>51</v>
      </c>
      <c r="M43" s="38" t="s">
        <v>52</v>
      </c>
    </row>
    <row r="44" spans="2:13" s="39" customFormat="1" ht="55.05" customHeight="1" x14ac:dyDescent="0.25">
      <c r="B44" s="21" t="str">
        <f>CONCATENATE("3.",Prüfkriterien_3[[#This Row],[Spalte2]])</f>
        <v>3.1</v>
      </c>
      <c r="C44" s="25">
        <f>ROW()-ROW(Prüfkriterien_3[[#Headers],[Spalte3]])</f>
        <v>1</v>
      </c>
      <c r="D44" s="25">
        <f>(Prüfkriterien_3[[#This Row],[Spalte2]]+30)/10</f>
        <v>3.1</v>
      </c>
      <c r="E44" s="161" t="s">
        <v>120</v>
      </c>
      <c r="F44" s="164" t="s">
        <v>134</v>
      </c>
      <c r="G44" s="165" t="s">
        <v>135</v>
      </c>
      <c r="H44" s="28"/>
      <c r="I44" s="28"/>
      <c r="J44" s="28"/>
      <c r="K44" s="28"/>
      <c r="L44" s="28"/>
      <c r="M44" s="38"/>
    </row>
    <row r="45" spans="2:13" s="39" customFormat="1" ht="79.2" x14ac:dyDescent="0.25">
      <c r="B45" s="185" t="str">
        <f>CONCATENATE("3.",Prüfkriterien_3[[#This Row],[Spalte2]])</f>
        <v>3.2</v>
      </c>
      <c r="C45" s="193">
        <f>ROW()-ROW(Prüfkriterien_3[[#Headers],[Spalte3]])</f>
        <v>2</v>
      </c>
      <c r="D45" s="193">
        <f>(Prüfkriterien_3[[#This Row],[Spalte2]]+30)/10</f>
        <v>3.2</v>
      </c>
      <c r="E45" s="161" t="s">
        <v>138</v>
      </c>
      <c r="F45" s="164" t="s">
        <v>136</v>
      </c>
      <c r="G45" s="165" t="s">
        <v>356</v>
      </c>
      <c r="H45" s="28"/>
      <c r="I45" s="28"/>
      <c r="J45" s="28"/>
      <c r="K45" s="28"/>
      <c r="L45" s="28"/>
      <c r="M45" s="38"/>
    </row>
    <row r="46" spans="2:13" s="39" customFormat="1" ht="79.2" x14ac:dyDescent="0.25">
      <c r="B46" s="188" t="str">
        <f>CONCATENATE("3.",Prüfkriterien_3[[#This Row],[Spalte2]])</f>
        <v>3.3</v>
      </c>
      <c r="C46" s="194">
        <f>ROW()-ROW(Prüfkriterien_3[[#Headers],[Spalte3]])</f>
        <v>3</v>
      </c>
      <c r="D46" s="194">
        <f>(Prüfkriterien_3[[#This Row],[Spalte2]]+30)/10</f>
        <v>3.3</v>
      </c>
      <c r="E46" s="161" t="s">
        <v>138</v>
      </c>
      <c r="F46" s="164" t="s">
        <v>296</v>
      </c>
      <c r="G46" s="165" t="s">
        <v>331</v>
      </c>
      <c r="H46" s="28"/>
      <c r="I46" s="28"/>
      <c r="J46" s="28"/>
      <c r="K46" s="28"/>
      <c r="L46" s="28"/>
      <c r="M46" s="38"/>
    </row>
    <row r="47" spans="2:13" s="39" customFormat="1" ht="79.2" x14ac:dyDescent="0.25">
      <c r="B47" s="188" t="str">
        <f>CONCATENATE("3.",Prüfkriterien_3[[#This Row],[Spalte2]])</f>
        <v>3.4</v>
      </c>
      <c r="C47" s="194">
        <f>ROW()-ROW(Prüfkriterien_3[[#Headers],[Spalte3]])</f>
        <v>4</v>
      </c>
      <c r="D47" s="194">
        <f>(Prüfkriterien_3[[#This Row],[Spalte2]]+30)/10</f>
        <v>3.4</v>
      </c>
      <c r="E47" s="161" t="s">
        <v>138</v>
      </c>
      <c r="F47" s="164" t="s">
        <v>297</v>
      </c>
      <c r="G47" s="165" t="s">
        <v>332</v>
      </c>
      <c r="H47" s="28"/>
      <c r="I47" s="28"/>
      <c r="J47" s="28"/>
      <c r="K47" s="28"/>
      <c r="L47" s="28"/>
      <c r="M47" s="38"/>
    </row>
    <row r="48" spans="2:13" s="39" customFormat="1" ht="55.05" customHeight="1" x14ac:dyDescent="0.25">
      <c r="B48" s="188" t="str">
        <f>CONCATENATE("3.",Prüfkriterien_3[[#This Row],[Spalte2]])</f>
        <v>3.5</v>
      </c>
      <c r="C48" s="194">
        <f>ROW()-ROW(Prüfkriterien_3[[#Headers],[Spalte3]])</f>
        <v>5</v>
      </c>
      <c r="D48" s="194">
        <f>(Prüfkriterien_3[[#This Row],[Spalte2]]+30)/10</f>
        <v>3.5</v>
      </c>
      <c r="E48" s="161" t="s">
        <v>139</v>
      </c>
      <c r="F48" s="164" t="s">
        <v>298</v>
      </c>
      <c r="G48" s="165" t="s">
        <v>137</v>
      </c>
      <c r="H48" s="28"/>
      <c r="I48" s="28"/>
      <c r="J48" s="28"/>
      <c r="K48" s="28"/>
      <c r="L48" s="28"/>
      <c r="M48" s="38"/>
    </row>
    <row r="49" spans="2:13" s="39" customFormat="1" ht="79.2" x14ac:dyDescent="0.25">
      <c r="B49" s="188" t="str">
        <f>CONCATENATE("3.",Prüfkriterien_3[[#This Row],[Spalte2]])</f>
        <v>3.6</v>
      </c>
      <c r="C49" s="194">
        <f>ROW()-ROW(Prüfkriterien_3[[#Headers],[Spalte3]])</f>
        <v>6</v>
      </c>
      <c r="D49" s="194">
        <f>(Prüfkriterien_3[[#This Row],[Spalte2]]+30)/10</f>
        <v>3.6</v>
      </c>
      <c r="E49" s="161" t="s">
        <v>139</v>
      </c>
      <c r="F49" s="164" t="s">
        <v>299</v>
      </c>
      <c r="G49" s="165" t="s">
        <v>333</v>
      </c>
      <c r="H49" s="28"/>
      <c r="I49" s="28"/>
      <c r="J49" s="28"/>
      <c r="K49" s="28"/>
      <c r="L49" s="28"/>
      <c r="M49" s="38"/>
    </row>
    <row r="50" spans="2:13" s="39" customFormat="1" ht="66" x14ac:dyDescent="0.25">
      <c r="B50" s="188" t="str">
        <f>CONCATENATE("3.",Prüfkriterien_3[[#This Row],[Spalte2]])</f>
        <v>3.7</v>
      </c>
      <c r="C50" s="194">
        <f>ROW()-ROW(Prüfkriterien_3[[#Headers],[Spalte3]])</f>
        <v>7</v>
      </c>
      <c r="D50" s="194">
        <f>(Prüfkriterien_3[[#This Row],[Spalte2]]+30)/10</f>
        <v>3.7</v>
      </c>
      <c r="E50" s="161" t="s">
        <v>92</v>
      </c>
      <c r="F50" s="164" t="s">
        <v>140</v>
      </c>
      <c r="G50" s="165" t="s">
        <v>357</v>
      </c>
      <c r="H50" s="28"/>
      <c r="I50" s="28"/>
      <c r="J50" s="28"/>
      <c r="K50" s="28"/>
      <c r="L50" s="28"/>
      <c r="M50" s="38"/>
    </row>
    <row r="51" spans="2:13" s="39" customFormat="1" ht="66" x14ac:dyDescent="0.25">
      <c r="B51" s="188" t="str">
        <f>CONCATENATE("3.",Prüfkriterien_3[[#This Row],[Spalte2]])</f>
        <v>3.8</v>
      </c>
      <c r="C51" s="194">
        <f>ROW()-ROW(Prüfkriterien_3[[#Headers],[Spalte3]])</f>
        <v>8</v>
      </c>
      <c r="D51" s="194">
        <f>(Prüfkriterien_3[[#This Row],[Spalte2]]+30)/10</f>
        <v>3.8</v>
      </c>
      <c r="E51" s="161" t="s">
        <v>92</v>
      </c>
      <c r="F51" s="164" t="s">
        <v>141</v>
      </c>
      <c r="G51" s="165" t="s">
        <v>300</v>
      </c>
      <c r="H51" s="28"/>
      <c r="I51" s="28"/>
      <c r="J51" s="28"/>
      <c r="K51" s="28"/>
      <c r="L51" s="28"/>
      <c r="M51" s="38"/>
    </row>
    <row r="52" spans="2:13" s="39" customFormat="1" ht="55.05" customHeight="1" x14ac:dyDescent="0.25">
      <c r="B52" s="195" t="str">
        <f>CONCATENATE("3.",Prüfkriterien_3[[#This Row],[Spalte2]])</f>
        <v>3.9</v>
      </c>
      <c r="C52" s="196">
        <f>ROW()-ROW(Prüfkriterien_3[[#Headers],[Spalte3]])</f>
        <v>9</v>
      </c>
      <c r="D52" s="196">
        <f>(Prüfkriterien_3[[#This Row],[Spalte2]]+30)/10</f>
        <v>3.9</v>
      </c>
      <c r="E52" s="173" t="s">
        <v>106</v>
      </c>
      <c r="F52" s="174" t="s">
        <v>142</v>
      </c>
      <c r="G52" s="175" t="s">
        <v>143</v>
      </c>
      <c r="H52" s="76"/>
      <c r="I52" s="76"/>
      <c r="J52" s="76"/>
      <c r="K52" s="76"/>
      <c r="L52" s="76"/>
      <c r="M52" s="77"/>
    </row>
    <row r="53" spans="2:13" s="39" customFormat="1" ht="79.2" x14ac:dyDescent="0.25">
      <c r="B53" s="188" t="str">
        <f>CONCATENATE("3.",Prüfkriterien_3[[#This Row],[Spalte2]])</f>
        <v>3.10</v>
      </c>
      <c r="C53" s="194">
        <f>ROW()-ROW(Prüfkriterien_3[[#Headers],[Spalte3]])</f>
        <v>10</v>
      </c>
      <c r="D53" s="194">
        <f>(Prüfkriterien_3[[#This Row],[Spalte2]]+30)/10</f>
        <v>4</v>
      </c>
      <c r="E53" s="161" t="s">
        <v>139</v>
      </c>
      <c r="F53" s="164" t="s">
        <v>301</v>
      </c>
      <c r="G53" s="165" t="s">
        <v>358</v>
      </c>
      <c r="H53" s="28"/>
      <c r="I53" s="28"/>
      <c r="J53" s="28"/>
      <c r="K53" s="28"/>
      <c r="L53" s="28"/>
      <c r="M53" s="38"/>
    </row>
    <row r="54" spans="2:13" s="39" customFormat="1" ht="178.05" customHeight="1" x14ac:dyDescent="0.25">
      <c r="B54" s="188" t="str">
        <f>CONCATENATE("3.",Prüfkriterien_3[[#This Row],[Spalte2]])</f>
        <v>3.11</v>
      </c>
      <c r="C54" s="194">
        <f>ROW()-ROW(Prüfkriterien_3[[#Headers],[Spalte3]])</f>
        <v>11</v>
      </c>
      <c r="D54" s="194">
        <f>(Prüfkriterien_3[[#This Row],[Spalte2]]+30)/10</f>
        <v>4.0999999999999996</v>
      </c>
      <c r="E54" s="161" t="s">
        <v>145</v>
      </c>
      <c r="F54" s="164" t="s">
        <v>144</v>
      </c>
      <c r="G54" s="165" t="s">
        <v>334</v>
      </c>
      <c r="H54" s="28"/>
      <c r="I54" s="28"/>
      <c r="J54" s="28"/>
      <c r="K54" s="28"/>
      <c r="L54" s="28"/>
      <c r="M54" s="38"/>
    </row>
    <row r="55" spans="2:13" s="39" customFormat="1" ht="55.05" customHeight="1" x14ac:dyDescent="0.25">
      <c r="B55" s="188" t="str">
        <f>CONCATENATE("3.",Prüfkriterien_3[[#This Row],[Spalte2]])</f>
        <v>3.12</v>
      </c>
      <c r="C55" s="194">
        <f>ROW()-ROW(Prüfkriterien_3[[#Headers],[Spalte3]])</f>
        <v>12</v>
      </c>
      <c r="D55" s="194">
        <f>(Prüfkriterien_3[[#This Row],[Spalte2]]+30)/10</f>
        <v>4.2</v>
      </c>
      <c r="E55" s="161" t="s">
        <v>139</v>
      </c>
      <c r="F55" s="181" t="s">
        <v>147</v>
      </c>
      <c r="G55" s="197" t="s">
        <v>405</v>
      </c>
      <c r="H55" s="28"/>
      <c r="I55" s="182" t="s">
        <v>36</v>
      </c>
      <c r="J55" s="182" t="s">
        <v>36</v>
      </c>
      <c r="K55" s="28"/>
      <c r="L55" s="28"/>
      <c r="M55" s="38"/>
    </row>
    <row r="56" spans="2:13" s="39" customFormat="1" ht="55.05" customHeight="1" x14ac:dyDescent="0.25">
      <c r="B56" s="188" t="str">
        <f>CONCATENATE("3.",Prüfkriterien_3[[#This Row],[Spalte2]])</f>
        <v>3.13</v>
      </c>
      <c r="C56" s="194">
        <f>ROW()-ROW(Prüfkriterien_3[[#Headers],[Spalte3]])</f>
        <v>13</v>
      </c>
      <c r="D56" s="194">
        <f>(Prüfkriterien_3[[#This Row],[Spalte2]]+30)/10</f>
        <v>4.3</v>
      </c>
      <c r="E56" s="161" t="s">
        <v>139</v>
      </c>
      <c r="F56" s="181" t="s">
        <v>148</v>
      </c>
      <c r="G56" s="197" t="s">
        <v>404</v>
      </c>
      <c r="H56" s="28"/>
      <c r="I56" s="182" t="s">
        <v>36</v>
      </c>
      <c r="J56" s="182" t="s">
        <v>36</v>
      </c>
      <c r="K56" s="28"/>
      <c r="L56" s="28"/>
      <c r="M56" s="38"/>
    </row>
    <row r="57" spans="2:13" x14ac:dyDescent="0.25">
      <c r="B57" s="198" t="s">
        <v>359</v>
      </c>
      <c r="C57" s="199"/>
      <c r="D57" s="199"/>
      <c r="E57" s="199"/>
      <c r="F57" s="199"/>
      <c r="G57" s="199"/>
      <c r="H57" s="199"/>
      <c r="I57" s="199"/>
      <c r="J57" s="199"/>
      <c r="K57" s="199"/>
      <c r="L57" s="199"/>
      <c r="M57" s="200"/>
    </row>
    <row r="58" spans="2:13" hidden="1" x14ac:dyDescent="0.25">
      <c r="B58" s="34" t="s">
        <v>39</v>
      </c>
      <c r="C58" s="35" t="s">
        <v>40</v>
      </c>
      <c r="D58" s="35" t="s">
        <v>41</v>
      </c>
      <c r="E58" s="22" t="s">
        <v>42</v>
      </c>
      <c r="F58" s="23" t="s">
        <v>43</v>
      </c>
      <c r="G58" s="23" t="s">
        <v>46</v>
      </c>
      <c r="H58" s="24" t="s">
        <v>47</v>
      </c>
      <c r="I58" s="24" t="s">
        <v>48</v>
      </c>
      <c r="J58" s="24" t="s">
        <v>49</v>
      </c>
      <c r="K58" s="24" t="s">
        <v>50</v>
      </c>
      <c r="L58" s="24" t="s">
        <v>51</v>
      </c>
      <c r="M58" s="38" t="s">
        <v>52</v>
      </c>
    </row>
    <row r="59" spans="2:13" ht="70.05" customHeight="1" x14ac:dyDescent="0.25">
      <c r="B59" s="21" t="str">
        <f>CONCATENATE("4.",Prüfkriterien_4[[#This Row],[Spalte2]])</f>
        <v>4.1</v>
      </c>
      <c r="C59" s="25">
        <f>ROW()-ROW(Prüfkriterien_4[[#Headers],[Spalte3]])</f>
        <v>1</v>
      </c>
      <c r="D59" s="25">
        <f>(Prüfkriterien_4[Spalte2]+40)/10</f>
        <v>4.0999999999999996</v>
      </c>
      <c r="E59" s="161" t="s">
        <v>146</v>
      </c>
      <c r="F59" s="181" t="s">
        <v>149</v>
      </c>
      <c r="G59" s="163" t="s">
        <v>150</v>
      </c>
      <c r="H59" s="28"/>
      <c r="I59" s="28"/>
      <c r="J59" s="28"/>
      <c r="K59" s="28"/>
      <c r="L59" s="28"/>
      <c r="M59" s="38"/>
    </row>
    <row r="60" spans="2:13" ht="118.8" x14ac:dyDescent="0.25">
      <c r="B60" s="188" t="str">
        <f>CONCATENATE("4.",Prüfkriterien_4[[#This Row],[Spalte2]])</f>
        <v>4.2</v>
      </c>
      <c r="C60" s="194">
        <f>ROW()-ROW(Prüfkriterien_4[[#Headers],[Spalte3]])</f>
        <v>2</v>
      </c>
      <c r="D60" s="194">
        <f>(Prüfkriterien_4[Spalte2]+40)/10</f>
        <v>4.2</v>
      </c>
      <c r="E60" s="161" t="s">
        <v>146</v>
      </c>
      <c r="F60" s="181" t="s">
        <v>360</v>
      </c>
      <c r="G60" s="163" t="s">
        <v>361</v>
      </c>
      <c r="H60" s="28"/>
      <c r="I60" s="28"/>
      <c r="J60" s="28"/>
      <c r="K60" s="28"/>
      <c r="L60" s="28"/>
      <c r="M60" s="38"/>
    </row>
    <row r="61" spans="2:13" ht="79.2" x14ac:dyDescent="0.25">
      <c r="B61" s="195" t="str">
        <f>CONCATENATE("4.",Prüfkriterien_4[[#This Row],[Spalte2]])</f>
        <v>4.3</v>
      </c>
      <c r="C61" s="196">
        <f>ROW()-ROW(Prüfkriterien_4[[#Headers],[Spalte3]])</f>
        <v>3</v>
      </c>
      <c r="D61" s="196">
        <f>(Prüfkriterien_4[Spalte2]+40)/10</f>
        <v>4.3</v>
      </c>
      <c r="E61" s="173" t="s">
        <v>139</v>
      </c>
      <c r="F61" s="201" t="s">
        <v>151</v>
      </c>
      <c r="G61" s="202" t="s">
        <v>152</v>
      </c>
      <c r="H61" s="76"/>
      <c r="I61" s="76"/>
      <c r="J61" s="76"/>
      <c r="K61" s="76"/>
      <c r="L61" s="76"/>
      <c r="M61" s="77"/>
    </row>
    <row r="62" spans="2:13" ht="139.94999999999999" customHeight="1" x14ac:dyDescent="0.25">
      <c r="B62" s="188" t="str">
        <f>CONCATENATE("4.",Prüfkriterien_4[[#This Row],[Spalte2]])</f>
        <v>4.4</v>
      </c>
      <c r="C62" s="194">
        <f>ROW()-ROW(Prüfkriterien_4[[#Headers],[Spalte3]])</f>
        <v>4</v>
      </c>
      <c r="D62" s="194">
        <f>(Prüfkriterien_4[Spalte2]+40)/10</f>
        <v>4.4000000000000004</v>
      </c>
      <c r="E62" s="161" t="s">
        <v>92</v>
      </c>
      <c r="F62" s="181" t="s">
        <v>153</v>
      </c>
      <c r="G62" s="163" t="s">
        <v>362</v>
      </c>
      <c r="H62" s="28"/>
      <c r="I62" s="28"/>
      <c r="J62" s="28"/>
      <c r="K62" s="28"/>
      <c r="L62" s="28"/>
      <c r="M62" s="38"/>
    </row>
    <row r="63" spans="2:13" x14ac:dyDescent="0.25">
      <c r="B63" s="198" t="s">
        <v>363</v>
      </c>
      <c r="C63" s="199"/>
      <c r="D63" s="199"/>
      <c r="E63" s="199"/>
      <c r="F63" s="199"/>
      <c r="G63" s="199"/>
      <c r="H63" s="199"/>
      <c r="I63" s="199"/>
      <c r="J63" s="199"/>
      <c r="K63" s="199"/>
      <c r="L63" s="199"/>
      <c r="M63" s="200"/>
    </row>
    <row r="64" spans="2:13" hidden="1" x14ac:dyDescent="0.25">
      <c r="B64" s="34" t="s">
        <v>39</v>
      </c>
      <c r="C64" s="35" t="s">
        <v>40</v>
      </c>
      <c r="D64" s="35" t="s">
        <v>41</v>
      </c>
      <c r="E64" s="22" t="s">
        <v>42</v>
      </c>
      <c r="F64" s="23" t="s">
        <v>43</v>
      </c>
      <c r="G64" s="23" t="s">
        <v>46</v>
      </c>
      <c r="H64" s="24" t="s">
        <v>47</v>
      </c>
      <c r="I64" s="24" t="s">
        <v>48</v>
      </c>
      <c r="J64" s="24" t="s">
        <v>49</v>
      </c>
      <c r="K64" s="24" t="s">
        <v>50</v>
      </c>
      <c r="L64" s="24" t="s">
        <v>51</v>
      </c>
      <c r="M64" s="38" t="s">
        <v>52</v>
      </c>
    </row>
    <row r="65" spans="2:13" ht="52.8" x14ac:dyDescent="0.25">
      <c r="B65" s="21" t="str">
        <f>CONCATENATE("5.",Prüfkriterien_5[[#This Row],[Spalte2]])</f>
        <v>5.1</v>
      </c>
      <c r="C65" s="25">
        <f>ROW()-ROW(Prüfkriterien_5[[#Headers],[Spalte3]])</f>
        <v>1</v>
      </c>
      <c r="D65" s="25">
        <f>(Prüfkriterien_5[Spalte2]+50)/10</f>
        <v>5.0999999999999996</v>
      </c>
      <c r="E65" s="161" t="s">
        <v>107</v>
      </c>
      <c r="F65" s="164" t="s">
        <v>154</v>
      </c>
      <c r="G65" s="165" t="s">
        <v>155</v>
      </c>
      <c r="H65" s="28"/>
      <c r="I65" s="28"/>
      <c r="J65" s="28"/>
      <c r="K65" s="28"/>
      <c r="L65" s="28"/>
      <c r="M65" s="38"/>
    </row>
    <row r="66" spans="2:13" ht="79.2" x14ac:dyDescent="0.25">
      <c r="B66" s="185" t="str">
        <f>CONCATENATE("5.",Prüfkriterien_5[[#This Row],[Spalte2]])</f>
        <v>5.2</v>
      </c>
      <c r="C66" s="193">
        <f>ROW()-ROW(Prüfkriterien_5[[#Headers],[Spalte3]])</f>
        <v>2</v>
      </c>
      <c r="D66" s="193">
        <f>(Prüfkriterien_5[Spalte2]+50)/10</f>
        <v>5.2</v>
      </c>
      <c r="E66" s="203" t="s">
        <v>209</v>
      </c>
      <c r="F66" s="164" t="s">
        <v>210</v>
      </c>
      <c r="G66" s="165" t="s">
        <v>268</v>
      </c>
      <c r="H66" s="28"/>
      <c r="I66" s="28"/>
      <c r="J66" s="28"/>
      <c r="K66" s="28"/>
      <c r="L66" s="28"/>
      <c r="M66" s="38"/>
    </row>
    <row r="67" spans="2:13" ht="118.8" x14ac:dyDescent="0.25">
      <c r="B67" s="184" t="str">
        <f>CONCATENATE("5.",Prüfkriterien_5[[#This Row],[Spalte2]])</f>
        <v>5.3</v>
      </c>
      <c r="C67" s="25">
        <f>ROW()-ROW(Prüfkriterien_5[[#Headers],[Spalte3]])</f>
        <v>3</v>
      </c>
      <c r="D67" s="25">
        <f>(Prüfkriterien_5[Spalte2]+50)/10</f>
        <v>5.3</v>
      </c>
      <c r="E67" s="161" t="s">
        <v>107</v>
      </c>
      <c r="F67" s="164" t="s">
        <v>156</v>
      </c>
      <c r="G67" s="165" t="s">
        <v>335</v>
      </c>
      <c r="H67" s="28"/>
      <c r="I67" s="28"/>
      <c r="J67" s="28"/>
      <c r="K67" s="28"/>
      <c r="L67" s="28"/>
      <c r="M67" s="38"/>
    </row>
    <row r="68" spans="2:13" ht="66" x14ac:dyDescent="0.25">
      <c r="B68" s="184" t="str">
        <f>CONCATENATE("5.",Prüfkriterien_5[[#This Row],[Spalte2]])</f>
        <v>5.4</v>
      </c>
      <c r="C68" s="25">
        <f>ROW()-ROW(Prüfkriterien_5[[#Headers],[Spalte3]])</f>
        <v>4</v>
      </c>
      <c r="D68" s="25">
        <f>(Prüfkriterien_5[Spalte2]+50)/10</f>
        <v>5.4</v>
      </c>
      <c r="E68" s="161" t="s">
        <v>107</v>
      </c>
      <c r="F68" s="164" t="s">
        <v>157</v>
      </c>
      <c r="G68" s="165" t="s">
        <v>158</v>
      </c>
      <c r="H68" s="28"/>
      <c r="I68" s="28"/>
      <c r="J68" s="28"/>
      <c r="K68" s="28"/>
      <c r="L68" s="28"/>
      <c r="M68" s="38"/>
    </row>
    <row r="69" spans="2:13" ht="105" customHeight="1" x14ac:dyDescent="0.25">
      <c r="B69" s="184" t="str">
        <f>CONCATENATE("5.",Prüfkriterien_5[[#This Row],[Spalte2]])</f>
        <v>5.5</v>
      </c>
      <c r="C69" s="25">
        <f>ROW()-ROW(Prüfkriterien_5[[#Headers],[Spalte3]])</f>
        <v>5</v>
      </c>
      <c r="D69" s="25">
        <f>(Prüfkriterien_5[Spalte2]+50)/10</f>
        <v>5.5</v>
      </c>
      <c r="E69" s="161" t="s">
        <v>107</v>
      </c>
      <c r="F69" s="164" t="s">
        <v>159</v>
      </c>
      <c r="G69" s="165" t="s">
        <v>160</v>
      </c>
      <c r="H69" s="28"/>
      <c r="I69" s="28"/>
      <c r="J69" s="28"/>
      <c r="K69" s="28"/>
      <c r="L69" s="28"/>
      <c r="M69" s="38"/>
    </row>
    <row r="70" spans="2:13" ht="55.05" customHeight="1" x14ac:dyDescent="0.25">
      <c r="B70" s="204" t="str">
        <f>CONCATENATE("5.",Prüfkriterien_5[[#This Row],[Spalte2]])</f>
        <v>5.6</v>
      </c>
      <c r="C70" s="171">
        <f>ROW()-ROW(Prüfkriterien_5[[#Headers],[Spalte3]])</f>
        <v>6</v>
      </c>
      <c r="D70" s="171">
        <f>(Prüfkriterien_5[Spalte2]+50)/10</f>
        <v>5.6</v>
      </c>
      <c r="E70" s="205" t="s">
        <v>107</v>
      </c>
      <c r="F70" s="175" t="s">
        <v>161</v>
      </c>
      <c r="G70" s="175" t="s">
        <v>277</v>
      </c>
      <c r="H70" s="76"/>
      <c r="I70" s="76"/>
      <c r="J70" s="76"/>
      <c r="K70" s="76"/>
      <c r="L70" s="76"/>
      <c r="M70" s="77"/>
    </row>
    <row r="71" spans="2:13" ht="55.05" customHeight="1" x14ac:dyDescent="0.25">
      <c r="B71" s="184" t="str">
        <f>CONCATENATE("5.",Prüfkriterien_5[[#This Row],[Spalte2]])</f>
        <v>5.7</v>
      </c>
      <c r="C71" s="25">
        <f>ROW()-ROW(Prüfkriterien_5[[#Headers],[Spalte3]])</f>
        <v>7</v>
      </c>
      <c r="D71" s="25">
        <f>(Prüfkriterien_5[Spalte2]+50)/10</f>
        <v>5.7</v>
      </c>
      <c r="E71" s="203" t="s">
        <v>211</v>
      </c>
      <c r="F71" s="165" t="s">
        <v>212</v>
      </c>
      <c r="G71" s="165" t="s">
        <v>364</v>
      </c>
      <c r="H71" s="28"/>
      <c r="I71" s="182" t="s">
        <v>36</v>
      </c>
      <c r="J71" s="182" t="s">
        <v>36</v>
      </c>
      <c r="K71" s="28"/>
      <c r="L71" s="28"/>
      <c r="M71" s="38"/>
    </row>
    <row r="72" spans="2:13" x14ac:dyDescent="0.25">
      <c r="B72" s="198" t="s">
        <v>365</v>
      </c>
      <c r="C72" s="199"/>
      <c r="D72" s="199"/>
      <c r="E72" s="199"/>
      <c r="F72" s="199"/>
      <c r="G72" s="199"/>
      <c r="H72" s="199"/>
      <c r="I72" s="199"/>
      <c r="J72" s="199"/>
      <c r="K72" s="199"/>
      <c r="L72" s="199"/>
      <c r="M72" s="200"/>
    </row>
    <row r="73" spans="2:13" hidden="1" x14ac:dyDescent="0.25">
      <c r="B73" s="34" t="s">
        <v>39</v>
      </c>
      <c r="C73" s="35" t="s">
        <v>40</v>
      </c>
      <c r="D73" s="35" t="s">
        <v>41</v>
      </c>
      <c r="E73" s="22" t="s">
        <v>42</v>
      </c>
      <c r="F73" s="23" t="s">
        <v>43</v>
      </c>
      <c r="G73" s="23" t="s">
        <v>46</v>
      </c>
      <c r="H73" s="24" t="s">
        <v>47</v>
      </c>
      <c r="I73" s="24" t="s">
        <v>48</v>
      </c>
      <c r="J73" s="24" t="s">
        <v>49</v>
      </c>
      <c r="K73" s="24" t="s">
        <v>50</v>
      </c>
      <c r="L73" s="24" t="s">
        <v>51</v>
      </c>
      <c r="M73" s="38" t="s">
        <v>52</v>
      </c>
    </row>
    <row r="74" spans="2:13" ht="118.8" x14ac:dyDescent="0.25">
      <c r="B74" s="21" t="str">
        <f>CONCATENATE("6.",Prüfkriterien_6[[#This Row],[Spalte2]])</f>
        <v>6.1</v>
      </c>
      <c r="C74" s="25">
        <f>ROW()-ROW(Prüfkriterien_6[[#Headers],[Spalte3]])</f>
        <v>1</v>
      </c>
      <c r="D74" s="25">
        <f>(Prüfkriterien_6[Spalte2]+60)/10</f>
        <v>6.1</v>
      </c>
      <c r="E74" s="161" t="s">
        <v>108</v>
      </c>
      <c r="F74" s="164" t="s">
        <v>162</v>
      </c>
      <c r="G74" s="165" t="s">
        <v>327</v>
      </c>
      <c r="H74" s="28"/>
      <c r="I74" s="182" t="s">
        <v>36</v>
      </c>
      <c r="J74" s="182" t="s">
        <v>36</v>
      </c>
      <c r="K74" s="28"/>
      <c r="L74" s="28"/>
      <c r="M74" s="38"/>
    </row>
    <row r="75" spans="2:13" ht="55.05" customHeight="1" x14ac:dyDescent="0.25">
      <c r="B75" s="185" t="str">
        <f>CONCATENATE("6.",Prüfkriterien_6[[#This Row],[Spalte2]])</f>
        <v>6.2</v>
      </c>
      <c r="C75" s="206">
        <f>ROW()-ROW(Prüfkriterien_6[[#Headers],[Spalte3]])</f>
        <v>2</v>
      </c>
      <c r="D75" s="206">
        <f>(Prüfkriterien_6[Spalte2]+60)/10</f>
        <v>6.2</v>
      </c>
      <c r="E75" s="161" t="s">
        <v>108</v>
      </c>
      <c r="F75" s="164" t="s">
        <v>163</v>
      </c>
      <c r="G75" s="165" t="s">
        <v>213</v>
      </c>
      <c r="H75" s="28"/>
      <c r="I75" s="28"/>
      <c r="J75" s="28"/>
      <c r="K75" s="28"/>
      <c r="L75" s="28"/>
      <c r="M75" s="38"/>
    </row>
    <row r="76" spans="2:13" ht="66" x14ac:dyDescent="0.25">
      <c r="B76" s="184" t="str">
        <f>CONCATENATE("6.",Prüfkriterien_6[[#This Row],[Spalte2]])</f>
        <v>6.3</v>
      </c>
      <c r="C76" s="176">
        <f>ROW()-ROW(Prüfkriterien_6[[#Headers],[Spalte3]])</f>
        <v>3</v>
      </c>
      <c r="D76" s="176">
        <f>(Prüfkriterien_6[Spalte2]+60)/10</f>
        <v>6.3</v>
      </c>
      <c r="E76" s="161" t="s">
        <v>108</v>
      </c>
      <c r="F76" s="164" t="s">
        <v>164</v>
      </c>
      <c r="G76" s="165" t="s">
        <v>302</v>
      </c>
      <c r="H76" s="28"/>
      <c r="I76" s="28"/>
      <c r="J76" s="28"/>
      <c r="K76" s="28"/>
      <c r="L76" s="28"/>
      <c r="M76" s="38"/>
    </row>
    <row r="77" spans="2:13" ht="55.05" customHeight="1" x14ac:dyDescent="0.25">
      <c r="B77" s="184" t="str">
        <f>CONCATENATE("6.",Prüfkriterien_6[[#This Row],[Spalte2]])</f>
        <v>6.4</v>
      </c>
      <c r="C77" s="176">
        <f>ROW()-ROW(Prüfkriterien_6[[#Headers],[Spalte3]])</f>
        <v>4</v>
      </c>
      <c r="D77" s="176">
        <f>(Prüfkriterien_6[Spalte2]+60)/10</f>
        <v>6.4</v>
      </c>
      <c r="E77" s="161" t="s">
        <v>108</v>
      </c>
      <c r="F77" s="164" t="s">
        <v>303</v>
      </c>
      <c r="G77" s="165" t="s">
        <v>283</v>
      </c>
      <c r="H77" s="28"/>
      <c r="I77" s="28"/>
      <c r="J77" s="28"/>
      <c r="K77" s="28"/>
      <c r="L77" s="28"/>
      <c r="M77" s="38"/>
    </row>
    <row r="78" spans="2:13" ht="145.19999999999999" x14ac:dyDescent="0.25">
      <c r="B78" s="21" t="str">
        <f>CONCATENATE("6.",Prüfkriterien_6[[#This Row],[Spalte2]])</f>
        <v>6.5</v>
      </c>
      <c r="C78" s="25">
        <f>ROW()-ROW(Prüfkriterien_6[[#Headers],[Spalte3]])</f>
        <v>5</v>
      </c>
      <c r="D78" s="25">
        <f>(Prüfkriterien_6[Spalte2]+60)/10</f>
        <v>6.5</v>
      </c>
      <c r="E78" s="161" t="s">
        <v>108</v>
      </c>
      <c r="F78" s="164" t="s">
        <v>366</v>
      </c>
      <c r="G78" s="165" t="s">
        <v>313</v>
      </c>
      <c r="H78" s="28"/>
      <c r="I78" s="28"/>
      <c r="J78" s="28"/>
      <c r="K78" s="28"/>
      <c r="L78" s="28"/>
      <c r="M78" s="38"/>
    </row>
    <row r="79" spans="2:13" x14ac:dyDescent="0.25">
      <c r="B79" s="198" t="s">
        <v>165</v>
      </c>
      <c r="C79" s="199"/>
      <c r="D79" s="199"/>
      <c r="E79" s="199"/>
      <c r="F79" s="199"/>
      <c r="G79" s="199"/>
      <c r="H79" s="199"/>
      <c r="I79" s="199"/>
      <c r="J79" s="199"/>
      <c r="K79" s="199"/>
      <c r="L79" s="199"/>
      <c r="M79" s="200"/>
    </row>
    <row r="80" spans="2:13" hidden="1" x14ac:dyDescent="0.25">
      <c r="B80" s="34" t="s">
        <v>39</v>
      </c>
      <c r="C80" s="35" t="s">
        <v>40</v>
      </c>
      <c r="D80" s="35" t="s">
        <v>41</v>
      </c>
      <c r="E80" s="22" t="s">
        <v>42</v>
      </c>
      <c r="F80" s="23" t="s">
        <v>43</v>
      </c>
      <c r="G80" s="23" t="s">
        <v>46</v>
      </c>
      <c r="H80" s="24" t="s">
        <v>47</v>
      </c>
      <c r="I80" s="24" t="s">
        <v>48</v>
      </c>
      <c r="J80" s="24" t="s">
        <v>49</v>
      </c>
      <c r="K80" s="24" t="s">
        <v>50</v>
      </c>
      <c r="L80" s="24" t="s">
        <v>51</v>
      </c>
      <c r="M80" s="38" t="s">
        <v>52</v>
      </c>
    </row>
    <row r="81" spans="2:13" ht="55.05" customHeight="1" x14ac:dyDescent="0.25">
      <c r="B81" s="21" t="str">
        <f>CONCATENATE("7.",Prüfkriterien_7[[#This Row],[Spalte2]])</f>
        <v>7.1</v>
      </c>
      <c r="C81" s="25">
        <f>ROW()-ROW(Prüfkriterien_7[[#Headers],[Spalte3]])</f>
        <v>1</v>
      </c>
      <c r="D81" s="25">
        <f>(Prüfkriterien_7[Spalte2]+70)/10</f>
        <v>7.1</v>
      </c>
      <c r="E81" s="161" t="s">
        <v>109</v>
      </c>
      <c r="F81" s="164" t="s">
        <v>166</v>
      </c>
      <c r="G81" s="165" t="s">
        <v>167</v>
      </c>
      <c r="H81" s="28"/>
      <c r="I81" s="28"/>
      <c r="J81" s="28"/>
      <c r="K81" s="28"/>
      <c r="L81" s="28"/>
      <c r="M81" s="38"/>
    </row>
    <row r="82" spans="2:13" ht="55.05" customHeight="1" x14ac:dyDescent="0.25">
      <c r="B82" s="204" t="str">
        <f>CONCATENATE("7.",Prüfkriterien_7[[#This Row],[Spalte2]])</f>
        <v>7.2</v>
      </c>
      <c r="C82" s="207">
        <f>ROW()-ROW(Prüfkriterien_7[[#Headers],[Spalte3]])</f>
        <v>2</v>
      </c>
      <c r="D82" s="207">
        <f>(Prüfkriterien_7[Spalte2]+70)/10</f>
        <v>7.2</v>
      </c>
      <c r="E82" s="205" t="s">
        <v>214</v>
      </c>
      <c r="F82" s="175" t="s">
        <v>311</v>
      </c>
      <c r="G82" s="175" t="s">
        <v>216</v>
      </c>
      <c r="H82" s="76"/>
      <c r="I82" s="76"/>
      <c r="J82" s="76"/>
      <c r="K82" s="76"/>
      <c r="L82" s="76"/>
      <c r="M82" s="77"/>
    </row>
    <row r="83" spans="2:13" ht="115.05" customHeight="1" x14ac:dyDescent="0.25">
      <c r="B83" s="184" t="str">
        <f>CONCATENATE("7.",Prüfkriterien_7[[#This Row],[Spalte2]])</f>
        <v>7.3</v>
      </c>
      <c r="C83" s="186">
        <f>ROW()-ROW(Prüfkriterien_7[[#Headers],[Spalte3]])</f>
        <v>3</v>
      </c>
      <c r="D83" s="186">
        <f>(Prüfkriterien_7[Spalte2]+70)/10</f>
        <v>7.3</v>
      </c>
      <c r="E83" s="203" t="s">
        <v>214</v>
      </c>
      <c r="F83" s="165" t="s">
        <v>215</v>
      </c>
      <c r="G83" s="165" t="s">
        <v>312</v>
      </c>
      <c r="H83" s="28"/>
      <c r="I83" s="182" t="s">
        <v>36</v>
      </c>
      <c r="J83" s="182" t="s">
        <v>36</v>
      </c>
      <c r="K83" s="28"/>
      <c r="L83" s="182" t="s">
        <v>36</v>
      </c>
      <c r="M83" s="38"/>
    </row>
    <row r="84" spans="2:13" ht="105.6" x14ac:dyDescent="0.25">
      <c r="B84" s="184" t="str">
        <f>CONCATENATE("7.",Prüfkriterien_7[[#This Row],[Spalte2]])</f>
        <v>7.4</v>
      </c>
      <c r="C84" s="186">
        <f>ROW()-ROW(Prüfkriterien_7[[#Headers],[Spalte3]])</f>
        <v>4</v>
      </c>
      <c r="D84" s="186">
        <f>(Prüfkriterien_7[Spalte2]+70)/10</f>
        <v>7.4</v>
      </c>
      <c r="E84" s="205" t="s">
        <v>214</v>
      </c>
      <c r="F84" s="175" t="s">
        <v>367</v>
      </c>
      <c r="G84" s="175" t="s">
        <v>219</v>
      </c>
      <c r="H84" s="28"/>
      <c r="I84" s="28"/>
      <c r="J84" s="28"/>
      <c r="K84" s="28"/>
      <c r="L84" s="28"/>
      <c r="M84" s="38"/>
    </row>
    <row r="85" spans="2:13" ht="55.05" customHeight="1" x14ac:dyDescent="0.25">
      <c r="B85" s="184" t="str">
        <f>CONCATENATE("7.",Prüfkriterien_7[[#This Row],[Spalte2]])</f>
        <v>7.5</v>
      </c>
      <c r="C85" s="186">
        <f>ROW()-ROW(Prüfkriterien_7[[#Headers],[Spalte3]])</f>
        <v>5</v>
      </c>
      <c r="D85" s="186">
        <f>(Prüfkriterien_7[Spalte2]+70)/10</f>
        <v>7.5</v>
      </c>
      <c r="E85" s="203" t="s">
        <v>214</v>
      </c>
      <c r="F85" s="165" t="s">
        <v>220</v>
      </c>
      <c r="G85" s="165" t="s">
        <v>314</v>
      </c>
      <c r="H85" s="28"/>
      <c r="I85" s="28"/>
      <c r="J85" s="28"/>
      <c r="K85" s="28"/>
      <c r="L85" s="28"/>
      <c r="M85" s="38"/>
    </row>
    <row r="86" spans="2:13" ht="55.05" customHeight="1" x14ac:dyDescent="0.25">
      <c r="B86" s="184" t="str">
        <f>CONCATENATE("7.",Prüfkriterien_7[[#This Row],[Spalte2]])</f>
        <v>7.6</v>
      </c>
      <c r="C86" s="186">
        <f>ROW()-ROW(Prüfkriterien_7[[#Headers],[Spalte3]])</f>
        <v>6</v>
      </c>
      <c r="D86" s="186">
        <f>(Prüfkriterien_7[Spalte2]+70)/10</f>
        <v>7.6</v>
      </c>
      <c r="E86" s="203" t="s">
        <v>214</v>
      </c>
      <c r="F86" s="165" t="s">
        <v>221</v>
      </c>
      <c r="G86" s="165" t="s">
        <v>217</v>
      </c>
      <c r="H86" s="28"/>
      <c r="I86" s="28"/>
      <c r="J86" s="28"/>
      <c r="K86" s="28"/>
      <c r="L86" s="28"/>
      <c r="M86" s="38"/>
    </row>
    <row r="87" spans="2:13" ht="55.05" customHeight="1" x14ac:dyDescent="0.25">
      <c r="B87" s="184" t="str">
        <f>CONCATENATE("7.",Prüfkriterien_7[[#This Row],[Spalte2]])</f>
        <v>7.7</v>
      </c>
      <c r="C87" s="186">
        <f>ROW()-ROW(Prüfkriterien_7[[#Headers],[Spalte3]])</f>
        <v>7</v>
      </c>
      <c r="D87" s="186">
        <f>(Prüfkriterien_7[Spalte2]+70)/10</f>
        <v>7.7</v>
      </c>
      <c r="E87" s="203" t="s">
        <v>214</v>
      </c>
      <c r="F87" s="165" t="s">
        <v>218</v>
      </c>
      <c r="G87" s="165" t="s">
        <v>270</v>
      </c>
      <c r="H87" s="28"/>
      <c r="I87" s="28"/>
      <c r="J87" s="28"/>
      <c r="K87" s="28"/>
      <c r="L87" s="28"/>
      <c r="M87" s="38"/>
    </row>
    <row r="88" spans="2:13" ht="55.05" customHeight="1" x14ac:dyDescent="0.25">
      <c r="B88" s="184" t="str">
        <f>CONCATENATE("7.",Prüfkriterien_7[[#This Row],[Spalte2]])</f>
        <v>7.8</v>
      </c>
      <c r="C88" s="186">
        <f>ROW()-ROW(Prüfkriterien_7[[#Headers],[Spalte3]])</f>
        <v>8</v>
      </c>
      <c r="D88" s="186">
        <f>(Prüfkriterien_7[Spalte2]+70)/10</f>
        <v>7.8</v>
      </c>
      <c r="E88" s="203" t="s">
        <v>214</v>
      </c>
      <c r="F88" s="165" t="s">
        <v>227</v>
      </c>
      <c r="G88" s="165" t="s">
        <v>222</v>
      </c>
      <c r="H88" s="28"/>
      <c r="I88" s="28"/>
      <c r="J88" s="28"/>
      <c r="K88" s="28"/>
      <c r="L88" s="28"/>
      <c r="M88" s="38"/>
    </row>
    <row r="89" spans="2:13" ht="55.05" customHeight="1" x14ac:dyDescent="0.25">
      <c r="B89" s="184" t="str">
        <f>CONCATENATE("7.",Prüfkriterien_7[[#This Row],[Spalte2]])</f>
        <v>7.9</v>
      </c>
      <c r="C89" s="186">
        <f>ROW()-ROW(Prüfkriterien_7[[#Headers],[Spalte3]])</f>
        <v>9</v>
      </c>
      <c r="D89" s="186">
        <f>(Prüfkriterien_7[Spalte2]+70)/10</f>
        <v>7.9</v>
      </c>
      <c r="E89" s="203" t="s">
        <v>214</v>
      </c>
      <c r="F89" s="165" t="s">
        <v>228</v>
      </c>
      <c r="G89" s="165" t="s">
        <v>223</v>
      </c>
      <c r="H89" s="28"/>
      <c r="I89" s="28"/>
      <c r="J89" s="28"/>
      <c r="K89" s="28"/>
      <c r="L89" s="28"/>
      <c r="M89" s="38"/>
    </row>
    <row r="90" spans="2:13" ht="55.05" customHeight="1" x14ac:dyDescent="0.25">
      <c r="B90" s="184" t="str">
        <f>CONCATENATE("7.",Prüfkriterien_7[[#This Row],[Spalte2]])</f>
        <v>7.10</v>
      </c>
      <c r="C90" s="186">
        <f>ROW()-ROW(Prüfkriterien_7[[#Headers],[Spalte3]])</f>
        <v>10</v>
      </c>
      <c r="D90" s="186">
        <f>(Prüfkriterien_7[Spalte2]+70)/10</f>
        <v>8</v>
      </c>
      <c r="E90" s="203" t="s">
        <v>214</v>
      </c>
      <c r="F90" s="165" t="s">
        <v>224</v>
      </c>
      <c r="G90" s="165" t="s">
        <v>225</v>
      </c>
      <c r="H90" s="28"/>
      <c r="I90" s="28"/>
      <c r="J90" s="28"/>
      <c r="K90" s="28"/>
      <c r="L90" s="28"/>
      <c r="M90" s="38"/>
    </row>
    <row r="91" spans="2:13" ht="66" x14ac:dyDescent="0.25">
      <c r="B91" s="204" t="str">
        <f>CONCATENATE("7.",Prüfkriterien_7[[#This Row],[Spalte2]])</f>
        <v>7.11</v>
      </c>
      <c r="C91" s="207">
        <f>ROW()-ROW(Prüfkriterien_7[[#Headers],[Spalte3]])</f>
        <v>11</v>
      </c>
      <c r="D91" s="207">
        <f>(Prüfkriterien_7[Spalte2]+70)/10</f>
        <v>8.1</v>
      </c>
      <c r="E91" s="205" t="s">
        <v>214</v>
      </c>
      <c r="F91" s="175" t="s">
        <v>226</v>
      </c>
      <c r="G91" s="175" t="s">
        <v>315</v>
      </c>
      <c r="H91" s="76"/>
      <c r="I91" s="76"/>
      <c r="J91" s="76"/>
      <c r="K91" s="76"/>
      <c r="L91" s="76"/>
      <c r="M91" s="77"/>
    </row>
    <row r="92" spans="2:13" ht="79.2" x14ac:dyDescent="0.25">
      <c r="B92" s="184" t="str">
        <f>CONCATENATE("7.",Prüfkriterien_7[[#This Row],[Spalte2]])</f>
        <v>7.12</v>
      </c>
      <c r="C92" s="186">
        <f>ROW()-ROW(Prüfkriterien_7[[#Headers],[Spalte3]])</f>
        <v>12</v>
      </c>
      <c r="D92" s="186">
        <f>(Prüfkriterien_7[Spalte2]+70)/10</f>
        <v>8.1999999999999993</v>
      </c>
      <c r="E92" s="203" t="s">
        <v>214</v>
      </c>
      <c r="F92" s="165" t="s">
        <v>229</v>
      </c>
      <c r="G92" s="165" t="s">
        <v>368</v>
      </c>
      <c r="H92" s="28"/>
      <c r="I92" s="182" t="s">
        <v>36</v>
      </c>
      <c r="J92" s="182" t="s">
        <v>36</v>
      </c>
      <c r="K92" s="28"/>
      <c r="L92" s="182" t="s">
        <v>36</v>
      </c>
      <c r="M92" s="38"/>
    </row>
    <row r="93" spans="2:13" ht="55.05" customHeight="1" x14ac:dyDescent="0.25">
      <c r="B93" s="184" t="str">
        <f>CONCATENATE("7.",Prüfkriterien_7[[#This Row],[Spalte2]])</f>
        <v>7.13</v>
      </c>
      <c r="C93" s="186">
        <f>ROW()-ROW(Prüfkriterien_7[[#Headers],[Spalte3]])</f>
        <v>13</v>
      </c>
      <c r="D93" s="186">
        <f>(Prüfkriterien_7[Spalte2]+70)/10</f>
        <v>8.3000000000000007</v>
      </c>
      <c r="E93" s="203" t="s">
        <v>214</v>
      </c>
      <c r="F93" s="165" t="s">
        <v>230</v>
      </c>
      <c r="G93" s="168" t="s">
        <v>336</v>
      </c>
      <c r="H93" s="28"/>
      <c r="I93" s="182" t="s">
        <v>36</v>
      </c>
      <c r="J93" s="182" t="s">
        <v>36</v>
      </c>
      <c r="K93" s="28"/>
      <c r="L93" s="182" t="s">
        <v>36</v>
      </c>
      <c r="M93" s="38"/>
    </row>
    <row r="94" spans="2:13" ht="55.05" customHeight="1" x14ac:dyDescent="0.25">
      <c r="B94" s="184" t="str">
        <f>CONCATENATE("7.",Prüfkriterien_7[[#This Row],[Spalte2]])</f>
        <v>7.14</v>
      </c>
      <c r="C94" s="186">
        <f>ROW()-ROW(Prüfkriterien_7[[#Headers],[Spalte3]])</f>
        <v>14</v>
      </c>
      <c r="D94" s="186">
        <f>(Prüfkriterien_7[Spalte2]+70)/10</f>
        <v>8.4</v>
      </c>
      <c r="E94" s="203" t="s">
        <v>214</v>
      </c>
      <c r="F94" s="165" t="s">
        <v>316</v>
      </c>
      <c r="G94" s="165" t="s">
        <v>317</v>
      </c>
      <c r="H94" s="28"/>
      <c r="I94" s="28"/>
      <c r="J94" s="28"/>
      <c r="K94" s="28"/>
      <c r="L94" s="28"/>
      <c r="M94" s="38"/>
    </row>
    <row r="95" spans="2:13" ht="55.05" customHeight="1" x14ac:dyDescent="0.25">
      <c r="B95" s="184" t="str">
        <f>CONCATENATE("7.",Prüfkriterien_7[[#This Row],[Spalte2]])</f>
        <v>7.15</v>
      </c>
      <c r="C95" s="186">
        <f>ROW()-ROW(Prüfkriterien_7[[#Headers],[Spalte3]])</f>
        <v>15</v>
      </c>
      <c r="D95" s="186">
        <f>(Prüfkriterien_7[Spalte2]+70)/10</f>
        <v>8.5</v>
      </c>
      <c r="E95" s="203" t="s">
        <v>214</v>
      </c>
      <c r="F95" s="165" t="s">
        <v>271</v>
      </c>
      <c r="G95" s="165" t="s">
        <v>231</v>
      </c>
      <c r="H95" s="28"/>
      <c r="I95" s="28"/>
      <c r="J95" s="28"/>
      <c r="K95" s="28"/>
      <c r="L95" s="28"/>
      <c r="M95" s="38"/>
    </row>
    <row r="96" spans="2:13" ht="55.05" customHeight="1" x14ac:dyDescent="0.25">
      <c r="B96" s="184" t="str">
        <f>CONCATENATE("7.",Prüfkriterien_7[[#This Row],[Spalte2]])</f>
        <v>7.16</v>
      </c>
      <c r="C96" s="186">
        <f>ROW()-ROW(Prüfkriterien_7[[#Headers],[Spalte3]])</f>
        <v>16</v>
      </c>
      <c r="D96" s="186">
        <f>(Prüfkriterien_7[Spalte2]+70)/10</f>
        <v>8.6</v>
      </c>
      <c r="E96" s="205" t="s">
        <v>214</v>
      </c>
      <c r="F96" s="175" t="s">
        <v>272</v>
      </c>
      <c r="G96" s="175" t="s">
        <v>318</v>
      </c>
      <c r="H96" s="28"/>
      <c r="I96" s="28"/>
      <c r="J96" s="28"/>
      <c r="K96" s="28"/>
      <c r="L96" s="28"/>
      <c r="M96" s="38"/>
    </row>
    <row r="97" spans="2:13" ht="55.05" customHeight="1" x14ac:dyDescent="0.25">
      <c r="B97" s="184" t="str">
        <f>CONCATENATE("7.",Prüfkriterien_7[[#This Row],[Spalte2]])</f>
        <v>7.17</v>
      </c>
      <c r="C97" s="186">
        <f>ROW()-ROW(Prüfkriterien_7[[#Headers],[Spalte3]])</f>
        <v>17</v>
      </c>
      <c r="D97" s="186">
        <f>(Prüfkriterien_7[Spalte2]+70)/10</f>
        <v>8.6999999999999993</v>
      </c>
      <c r="E97" s="205" t="s">
        <v>214</v>
      </c>
      <c r="F97" s="164" t="s">
        <v>173</v>
      </c>
      <c r="G97" s="165" t="s">
        <v>172</v>
      </c>
      <c r="H97" s="28"/>
      <c r="I97" s="28"/>
      <c r="J97" s="28"/>
      <c r="K97" s="28"/>
      <c r="L97" s="28"/>
      <c r="M97" s="38"/>
    </row>
    <row r="98" spans="2:13" x14ac:dyDescent="0.25">
      <c r="B98" s="198" t="s">
        <v>232</v>
      </c>
      <c r="C98" s="199"/>
      <c r="D98" s="199"/>
      <c r="E98" s="199"/>
      <c r="F98" s="199"/>
      <c r="G98" s="199"/>
      <c r="H98" s="199"/>
      <c r="I98" s="199"/>
      <c r="J98" s="199"/>
      <c r="K98" s="199"/>
      <c r="L98" s="199"/>
      <c r="M98" s="200"/>
    </row>
    <row r="99" spans="2:13" hidden="1" x14ac:dyDescent="0.25">
      <c r="B99" s="34" t="s">
        <v>39</v>
      </c>
      <c r="C99" s="35" t="s">
        <v>40</v>
      </c>
      <c r="D99" s="35" t="s">
        <v>41</v>
      </c>
      <c r="E99" s="22" t="s">
        <v>42</v>
      </c>
      <c r="F99" s="23" t="s">
        <v>43</v>
      </c>
      <c r="G99" s="23" t="s">
        <v>46</v>
      </c>
      <c r="H99" s="24" t="s">
        <v>47</v>
      </c>
      <c r="I99" s="24" t="s">
        <v>48</v>
      </c>
      <c r="J99" s="24" t="s">
        <v>49</v>
      </c>
      <c r="K99" s="24" t="s">
        <v>50</v>
      </c>
      <c r="L99" s="24" t="s">
        <v>51</v>
      </c>
      <c r="M99" s="38" t="s">
        <v>52</v>
      </c>
    </row>
    <row r="100" spans="2:13" ht="55.05" customHeight="1" x14ac:dyDescent="0.25">
      <c r="B100" s="21" t="str">
        <f>CONCATENATE("8.",Prüfkriterien_8[[#This Row],[Spalte2]])</f>
        <v>8.1</v>
      </c>
      <c r="C100" s="25">
        <f>ROW()-ROW(Prüfkriterien_8[[#Headers],[Spalte3]])</f>
        <v>1</v>
      </c>
      <c r="D100" s="25">
        <f>(Prüfkriterien_8[Spalte2]+80)/10</f>
        <v>8.1</v>
      </c>
      <c r="E100" s="161" t="s">
        <v>110</v>
      </c>
      <c r="F100" s="164" t="s">
        <v>168</v>
      </c>
      <c r="G100" s="165" t="s">
        <v>304</v>
      </c>
      <c r="H100" s="28"/>
      <c r="I100" s="182" t="s">
        <v>36</v>
      </c>
      <c r="J100" s="182" t="s">
        <v>36</v>
      </c>
      <c r="K100" s="28"/>
      <c r="L100" s="182" t="s">
        <v>36</v>
      </c>
      <c r="M100" s="38"/>
    </row>
    <row r="101" spans="2:13" ht="55.05" customHeight="1" x14ac:dyDescent="0.25">
      <c r="B101" s="185" t="str">
        <f>CONCATENATE("8.",Prüfkriterien_8[[#This Row],[Spalte2]])</f>
        <v>8.2</v>
      </c>
      <c r="C101" s="193">
        <f>ROW()-ROW(Prüfkriterien_8[[#Headers],[Spalte3]])</f>
        <v>2</v>
      </c>
      <c r="D101" s="193">
        <f>(Prüfkriterien_8[Spalte2]+80)/10</f>
        <v>8.1999999999999993</v>
      </c>
      <c r="E101" s="161" t="s">
        <v>110</v>
      </c>
      <c r="F101" s="164" t="s">
        <v>305</v>
      </c>
      <c r="G101" s="165" t="s">
        <v>288</v>
      </c>
      <c r="H101" s="28"/>
      <c r="I101" s="28"/>
      <c r="J101" s="28"/>
      <c r="K101" s="28"/>
      <c r="L101" s="28"/>
      <c r="M101" s="38"/>
    </row>
    <row r="102" spans="2:13" ht="55.05" customHeight="1" x14ac:dyDescent="0.25">
      <c r="B102" s="21" t="str">
        <f>CONCATENATE("8.",Prüfkriterien_8[[#This Row],[Spalte2]])</f>
        <v>8.3</v>
      </c>
      <c r="C102" s="25">
        <f>ROW()-ROW(Prüfkriterien_8[[#Headers],[Spalte3]])</f>
        <v>3</v>
      </c>
      <c r="D102" s="25">
        <f>(Prüfkriterien_8[Spalte2]+80)/10</f>
        <v>8.3000000000000007</v>
      </c>
      <c r="E102" s="161" t="s">
        <v>110</v>
      </c>
      <c r="F102" s="164" t="s">
        <v>169</v>
      </c>
      <c r="G102" s="165" t="s">
        <v>170</v>
      </c>
      <c r="H102" s="28"/>
      <c r="I102" s="28"/>
      <c r="J102" s="28"/>
      <c r="K102" s="28"/>
      <c r="L102" s="28"/>
      <c r="M102" s="38"/>
    </row>
    <row r="103" spans="2:13" ht="55.05" customHeight="1" x14ac:dyDescent="0.25">
      <c r="B103" s="189" t="str">
        <f>CONCATENATE("8.",Prüfkriterien_8[[#This Row],[Spalte2]])</f>
        <v>8.4</v>
      </c>
      <c r="C103" s="171">
        <f>ROW()-ROW(Prüfkriterien_8[[#Headers],[Spalte3]])</f>
        <v>4</v>
      </c>
      <c r="D103" s="171">
        <f>(Prüfkriterien_8[Spalte2]+80)/10</f>
        <v>8.4</v>
      </c>
      <c r="E103" s="173" t="s">
        <v>110</v>
      </c>
      <c r="F103" s="174" t="s">
        <v>319</v>
      </c>
      <c r="G103" s="175" t="s">
        <v>306</v>
      </c>
      <c r="H103" s="76"/>
      <c r="I103" s="76"/>
      <c r="J103" s="76"/>
      <c r="K103" s="76"/>
      <c r="L103" s="76"/>
      <c r="M103" s="77"/>
    </row>
    <row r="104" spans="2:13" ht="169.95" customHeight="1" x14ac:dyDescent="0.25">
      <c r="B104" s="184" t="str">
        <f>CONCATENATE("8.",Prüfkriterien_8[[#This Row],[Spalte2]])</f>
        <v>8.5</v>
      </c>
      <c r="C104" s="176">
        <f>ROW()-ROW(Prüfkriterien_8[[#Headers],[Spalte3]])</f>
        <v>5</v>
      </c>
      <c r="D104" s="176">
        <f>(Prüfkriterien_8[Spalte2]+80)/10</f>
        <v>8.5</v>
      </c>
      <c r="E104" s="161" t="s">
        <v>110</v>
      </c>
      <c r="F104" s="164" t="s">
        <v>320</v>
      </c>
      <c r="G104" s="165" t="s">
        <v>281</v>
      </c>
      <c r="H104" s="28"/>
      <c r="I104" s="28"/>
      <c r="J104" s="28"/>
      <c r="K104" s="28"/>
      <c r="L104" s="28"/>
      <c r="M104" s="38"/>
    </row>
    <row r="105" spans="2:13" ht="66" x14ac:dyDescent="0.25">
      <c r="B105" s="184" t="str">
        <f>CONCATENATE("8.",Prüfkriterien_8[[#This Row],[Spalte2]])</f>
        <v>8.6</v>
      </c>
      <c r="C105" s="176">
        <f>ROW()-ROW(Prüfkriterien_8[[#Headers],[Spalte3]])</f>
        <v>6</v>
      </c>
      <c r="D105" s="176">
        <f>(Prüfkriterien_8[Spalte2]+80)/10</f>
        <v>8.6</v>
      </c>
      <c r="E105" s="161" t="s">
        <v>110</v>
      </c>
      <c r="F105" s="164" t="s">
        <v>171</v>
      </c>
      <c r="G105" s="165" t="s">
        <v>369</v>
      </c>
      <c r="H105" s="28"/>
      <c r="I105" s="28"/>
      <c r="J105" s="28"/>
      <c r="K105" s="28"/>
      <c r="L105" s="28"/>
      <c r="M105" s="38"/>
    </row>
    <row r="106" spans="2:13" ht="79.2" x14ac:dyDescent="0.25">
      <c r="B106" s="184" t="str">
        <f>CONCATENATE("8.",Prüfkriterien_8[[#This Row],[Spalte2]])</f>
        <v>8.7</v>
      </c>
      <c r="C106" s="176">
        <f>ROW()-ROW(Prüfkriterien_8[[#Headers],[Spalte3]])</f>
        <v>7</v>
      </c>
      <c r="D106" s="176">
        <f>(Prüfkriterien_8[Spalte2]+80)/10</f>
        <v>8.6999999999999993</v>
      </c>
      <c r="E106" s="203" t="s">
        <v>233</v>
      </c>
      <c r="F106" s="165" t="s">
        <v>247</v>
      </c>
      <c r="G106" s="165" t="s">
        <v>370</v>
      </c>
      <c r="H106" s="28"/>
      <c r="I106" s="182" t="s">
        <v>36</v>
      </c>
      <c r="J106" s="182" t="s">
        <v>36</v>
      </c>
      <c r="K106" s="28"/>
      <c r="L106" s="182" t="s">
        <v>36</v>
      </c>
      <c r="M106" s="38"/>
    </row>
    <row r="107" spans="2:13" ht="55.05" customHeight="1" x14ac:dyDescent="0.25">
      <c r="B107" s="184" t="str">
        <f>CONCATENATE("8.",Prüfkriterien_8[[#This Row],[Spalte2]])</f>
        <v>8.8</v>
      </c>
      <c r="C107" s="176">
        <f>ROW()-ROW(Prüfkriterien_8[[#Headers],[Spalte3]])</f>
        <v>8</v>
      </c>
      <c r="D107" s="176">
        <f>(Prüfkriterien_8[Spalte2]+80)/10</f>
        <v>8.8000000000000007</v>
      </c>
      <c r="E107" s="203" t="s">
        <v>233</v>
      </c>
      <c r="F107" s="165" t="s">
        <v>244</v>
      </c>
      <c r="G107" s="168" t="s">
        <v>336</v>
      </c>
      <c r="H107" s="28"/>
      <c r="I107" s="182" t="s">
        <v>36</v>
      </c>
      <c r="J107" s="182" t="s">
        <v>36</v>
      </c>
      <c r="K107" s="28"/>
      <c r="L107" s="182" t="s">
        <v>36</v>
      </c>
      <c r="M107" s="38"/>
    </row>
    <row r="108" spans="2:13" ht="55.05" customHeight="1" x14ac:dyDescent="0.25">
      <c r="B108" s="184" t="str">
        <f>CONCATENATE("8.",Prüfkriterien_8[[#This Row],[Spalte2]])</f>
        <v>8.9</v>
      </c>
      <c r="C108" s="176">
        <f>ROW()-ROW(Prüfkriterien_8[[#Headers],[Spalte3]])</f>
        <v>9</v>
      </c>
      <c r="D108" s="176">
        <f>(Prüfkriterien_8[Spalte2]+80)/10</f>
        <v>8.9</v>
      </c>
      <c r="E108" s="203" t="s">
        <v>233</v>
      </c>
      <c r="F108" s="165" t="s">
        <v>245</v>
      </c>
      <c r="G108" s="165" t="s">
        <v>246</v>
      </c>
      <c r="H108" s="28"/>
      <c r="I108" s="28"/>
      <c r="J108" s="28"/>
      <c r="K108" s="28"/>
      <c r="L108" s="28"/>
      <c r="M108" s="38"/>
    </row>
    <row r="109" spans="2:13" ht="55.05" customHeight="1" x14ac:dyDescent="0.25">
      <c r="B109" s="184" t="str">
        <f>CONCATENATE("8.",Prüfkriterien_8[[#This Row],[Spalte2]])</f>
        <v>8.10</v>
      </c>
      <c r="C109" s="176">
        <f>ROW()-ROW(Prüfkriterien_8[[#Headers],[Spalte3]])</f>
        <v>10</v>
      </c>
      <c r="D109" s="176">
        <f>(Prüfkriterien_8[Spalte2]+80)/10</f>
        <v>9</v>
      </c>
      <c r="E109" s="203" t="s">
        <v>233</v>
      </c>
      <c r="F109" s="165" t="s">
        <v>371</v>
      </c>
      <c r="G109" s="165" t="s">
        <v>273</v>
      </c>
      <c r="H109" s="28"/>
      <c r="I109" s="28"/>
      <c r="J109" s="28"/>
      <c r="K109" s="28"/>
      <c r="L109" s="28"/>
      <c r="M109" s="38"/>
    </row>
    <row r="110" spans="2:13" ht="55.05" customHeight="1" x14ac:dyDescent="0.25">
      <c r="B110" s="184" t="str">
        <f>CONCATENATE("8.",Prüfkriterien_8[[#This Row],[Spalte2]])</f>
        <v>8.11</v>
      </c>
      <c r="C110" s="176">
        <f>ROW()-ROW(Prüfkriterien_8[[#Headers],[Spalte3]])</f>
        <v>11</v>
      </c>
      <c r="D110" s="176">
        <f>(Prüfkriterien_8[Spalte2]+80)/10</f>
        <v>9.1</v>
      </c>
      <c r="E110" s="203" t="s">
        <v>233</v>
      </c>
      <c r="F110" s="165" t="s">
        <v>238</v>
      </c>
      <c r="G110" s="165" t="s">
        <v>274</v>
      </c>
      <c r="H110" s="28"/>
      <c r="I110" s="28"/>
      <c r="J110" s="28"/>
      <c r="K110" s="28"/>
      <c r="L110" s="28"/>
      <c r="M110" s="38"/>
    </row>
    <row r="111" spans="2:13" ht="55.05" customHeight="1" x14ac:dyDescent="0.25">
      <c r="B111" s="184" t="str">
        <f>CONCATENATE("8.",Prüfkriterien_8[[#This Row],[Spalte2]])</f>
        <v>8.12</v>
      </c>
      <c r="C111" s="176">
        <f>ROW()-ROW(Prüfkriterien_8[[#Headers],[Spalte3]])</f>
        <v>12</v>
      </c>
      <c r="D111" s="176">
        <f>(Prüfkriterien_8[Spalte2]+80)/10</f>
        <v>9.1999999999999993</v>
      </c>
      <c r="E111" s="205" t="s">
        <v>234</v>
      </c>
      <c r="F111" s="175" t="s">
        <v>401</v>
      </c>
      <c r="G111" s="175" t="s">
        <v>290</v>
      </c>
      <c r="H111" s="28"/>
      <c r="I111" s="28"/>
      <c r="J111" s="28"/>
      <c r="K111" s="28"/>
      <c r="L111" s="28"/>
      <c r="M111" s="38"/>
    </row>
    <row r="112" spans="2:13" ht="55.05" customHeight="1" x14ac:dyDescent="0.25">
      <c r="B112" s="204" t="str">
        <f>CONCATENATE("8.",Prüfkriterien_8[[#This Row],[Spalte2]])</f>
        <v>8.13</v>
      </c>
      <c r="C112" s="208">
        <f>ROW()-ROW(Prüfkriterien_8[[#Headers],[Spalte3]])</f>
        <v>13</v>
      </c>
      <c r="D112" s="208">
        <f>(Prüfkriterien_8[Spalte2]+80)/10</f>
        <v>9.3000000000000007</v>
      </c>
      <c r="E112" s="205" t="s">
        <v>233</v>
      </c>
      <c r="F112" s="175" t="s">
        <v>275</v>
      </c>
      <c r="G112" s="175" t="s">
        <v>321</v>
      </c>
      <c r="H112" s="76"/>
      <c r="I112" s="76"/>
      <c r="J112" s="76"/>
      <c r="K112" s="76"/>
      <c r="L112" s="76"/>
      <c r="M112" s="77"/>
    </row>
    <row r="113" spans="2:13" ht="79.2" x14ac:dyDescent="0.25">
      <c r="B113" s="184" t="str">
        <f>CONCATENATE("8.",Prüfkriterien_8[[#This Row],[Spalte2]])</f>
        <v>8.14</v>
      </c>
      <c r="C113" s="186">
        <f>ROW()-ROW(Prüfkriterien_8[[#Headers],[Spalte3]])</f>
        <v>14</v>
      </c>
      <c r="D113" s="186">
        <f>(Prüfkriterien_8[Spalte2]+80)/10</f>
        <v>9.4</v>
      </c>
      <c r="E113" s="203" t="s">
        <v>233</v>
      </c>
      <c r="F113" s="165" t="s">
        <v>249</v>
      </c>
      <c r="G113" s="165" t="s">
        <v>248</v>
      </c>
      <c r="H113" s="28"/>
      <c r="I113" s="28"/>
      <c r="J113" s="28"/>
      <c r="K113" s="28"/>
      <c r="L113" s="28"/>
      <c r="M113" s="38"/>
    </row>
    <row r="114" spans="2:13" ht="55.05" customHeight="1" x14ac:dyDescent="0.25">
      <c r="B114" s="184" t="str">
        <f>CONCATENATE("8.",Prüfkriterien_8[[#This Row],[Spalte2]])</f>
        <v>8.15</v>
      </c>
      <c r="C114" s="186">
        <f>ROW()-ROW(Prüfkriterien_8[[#Headers],[Spalte3]])</f>
        <v>15</v>
      </c>
      <c r="D114" s="186">
        <f>(Prüfkriterien_8[Spalte2]+80)/10</f>
        <v>9.5</v>
      </c>
      <c r="E114" s="203" t="s">
        <v>233</v>
      </c>
      <c r="F114" s="165" t="s">
        <v>235</v>
      </c>
      <c r="G114" s="165" t="s">
        <v>236</v>
      </c>
      <c r="H114" s="28"/>
      <c r="I114" s="28"/>
      <c r="J114" s="28"/>
      <c r="K114" s="28"/>
      <c r="L114" s="28"/>
      <c r="M114" s="38"/>
    </row>
    <row r="115" spans="2:13" ht="55.05" customHeight="1" x14ac:dyDescent="0.25">
      <c r="B115" s="184" t="str">
        <f>CONCATENATE("8.",Prüfkriterien_8[[#This Row],[Spalte2]])</f>
        <v>8.16</v>
      </c>
      <c r="C115" s="186">
        <f>ROW()-ROW(Prüfkriterien_8[[#Headers],[Spalte3]])</f>
        <v>16</v>
      </c>
      <c r="D115" s="186">
        <f>(Prüfkriterien_8[Spalte2]+80)/10</f>
        <v>9.6</v>
      </c>
      <c r="E115" s="203" t="s">
        <v>233</v>
      </c>
      <c r="F115" s="165" t="s">
        <v>224</v>
      </c>
      <c r="G115" s="165" t="s">
        <v>237</v>
      </c>
      <c r="H115" s="28"/>
      <c r="I115" s="28"/>
      <c r="J115" s="28"/>
      <c r="K115" s="28"/>
      <c r="L115" s="28"/>
      <c r="M115" s="38"/>
    </row>
    <row r="116" spans="2:13" ht="66" x14ac:dyDescent="0.25">
      <c r="B116" s="184" t="str">
        <f>CONCATENATE("8.",Prüfkriterien_8[[#This Row],[Spalte2]])</f>
        <v>8.17</v>
      </c>
      <c r="C116" s="186">
        <f>ROW()-ROW(Prüfkriterien_8[[#Headers],[Spalte3]])</f>
        <v>17</v>
      </c>
      <c r="D116" s="186">
        <f>(Prüfkriterien_8[Spalte2]+80)/10</f>
        <v>9.6999999999999993</v>
      </c>
      <c r="E116" s="203" t="s">
        <v>234</v>
      </c>
      <c r="F116" s="165" t="s">
        <v>276</v>
      </c>
      <c r="G116" s="165" t="s">
        <v>337</v>
      </c>
      <c r="H116" s="28"/>
      <c r="I116" s="182" t="s">
        <v>36</v>
      </c>
      <c r="J116" s="182" t="s">
        <v>36</v>
      </c>
      <c r="K116" s="28"/>
      <c r="L116" s="182" t="s">
        <v>36</v>
      </c>
      <c r="M116" s="38"/>
    </row>
    <row r="117" spans="2:13" ht="55.05" customHeight="1" x14ac:dyDescent="0.25">
      <c r="B117" s="184" t="str">
        <f>CONCATENATE("8.",Prüfkriterien_8[[#This Row],[Spalte2]])</f>
        <v>8.18</v>
      </c>
      <c r="C117" s="186">
        <f>ROW()-ROW(Prüfkriterien_8[[#Headers],[Spalte3]])</f>
        <v>18</v>
      </c>
      <c r="D117" s="186">
        <f>(Prüfkriterien_8[Spalte2]+80)/10</f>
        <v>9.8000000000000007</v>
      </c>
      <c r="E117" s="203" t="s">
        <v>233</v>
      </c>
      <c r="F117" s="165" t="s">
        <v>243</v>
      </c>
      <c r="G117" s="165"/>
      <c r="H117" s="28"/>
      <c r="I117" s="28"/>
      <c r="J117" s="28"/>
      <c r="K117" s="28"/>
      <c r="L117" s="28"/>
      <c r="M117" s="38"/>
    </row>
    <row r="118" spans="2:13" ht="55.05" customHeight="1" x14ac:dyDescent="0.25">
      <c r="B118" s="184" t="str">
        <f>CONCATENATE("8.",Prüfkriterien_8[[#This Row],[Spalte2]])</f>
        <v>8.19</v>
      </c>
      <c r="C118" s="186">
        <f>ROW()-ROW(Prüfkriterien_8[[#Headers],[Spalte3]])</f>
        <v>19</v>
      </c>
      <c r="D118" s="186">
        <f>(Prüfkriterien_8[Spalte2]+80)/10</f>
        <v>9.9</v>
      </c>
      <c r="E118" s="203" t="s">
        <v>234</v>
      </c>
      <c r="F118" s="165" t="s">
        <v>291</v>
      </c>
      <c r="G118" s="168" t="s">
        <v>372</v>
      </c>
      <c r="H118" s="28"/>
      <c r="I118" s="28"/>
      <c r="J118" s="28"/>
      <c r="K118" s="28"/>
      <c r="L118" s="28"/>
      <c r="M118" s="38"/>
    </row>
    <row r="119" spans="2:13" ht="55.05" customHeight="1" x14ac:dyDescent="0.25">
      <c r="B119" s="184" t="str">
        <f>CONCATENATE("8.",Prüfkriterien_8[[#This Row],[Spalte2]])</f>
        <v>8.20</v>
      </c>
      <c r="C119" s="186">
        <f>ROW()-ROW(Prüfkriterien_8[[#Headers],[Spalte3]])</f>
        <v>20</v>
      </c>
      <c r="D119" s="186">
        <f>(Prüfkriterien_8[Spalte2]+80)/10</f>
        <v>10</v>
      </c>
      <c r="E119" s="203" t="s">
        <v>234</v>
      </c>
      <c r="F119" s="165" t="s">
        <v>373</v>
      </c>
      <c r="G119" s="165" t="s">
        <v>241</v>
      </c>
      <c r="H119" s="28"/>
      <c r="I119" s="28"/>
      <c r="J119" s="28"/>
      <c r="K119" s="28"/>
      <c r="L119" s="28"/>
      <c r="M119" s="38"/>
    </row>
    <row r="120" spans="2:13" ht="55.05" customHeight="1" x14ac:dyDescent="0.25">
      <c r="B120" s="184" t="str">
        <f>CONCATENATE("8.",Prüfkriterien_8[[#This Row],[Spalte2]])</f>
        <v>8.21</v>
      </c>
      <c r="C120" s="186">
        <f>ROW()-ROW(Prüfkriterien_8[[#Headers],[Spalte3]])</f>
        <v>21</v>
      </c>
      <c r="D120" s="186">
        <f>(Prüfkriterien_8[Spalte2]+80)/10</f>
        <v>10.1</v>
      </c>
      <c r="E120" s="205" t="s">
        <v>234</v>
      </c>
      <c r="F120" s="175" t="s">
        <v>374</v>
      </c>
      <c r="G120" s="175" t="s">
        <v>242</v>
      </c>
      <c r="H120" s="28"/>
      <c r="I120" s="28"/>
      <c r="J120" s="28"/>
      <c r="K120" s="28"/>
      <c r="L120" s="28"/>
      <c r="M120" s="38"/>
    </row>
    <row r="121" spans="2:13" ht="85.2" customHeight="1" x14ac:dyDescent="0.25">
      <c r="B121" s="184" t="str">
        <f>CONCATENATE("8.",Prüfkriterien_8[[#This Row],[Spalte2]])</f>
        <v>8.22</v>
      </c>
      <c r="C121" s="25">
        <f>ROW()-ROW(Prüfkriterien_8[[#Headers],[Spalte3]])</f>
        <v>22</v>
      </c>
      <c r="D121" s="25">
        <f>(Prüfkriterien_8[Spalte2]+80)/10</f>
        <v>10.199999999999999</v>
      </c>
      <c r="E121" s="205" t="s">
        <v>233</v>
      </c>
      <c r="F121" s="175" t="s">
        <v>250</v>
      </c>
      <c r="G121" s="175" t="s">
        <v>375</v>
      </c>
      <c r="H121" s="69"/>
      <c r="I121" s="69"/>
      <c r="J121" s="69"/>
      <c r="K121" s="69"/>
      <c r="L121" s="69"/>
      <c r="M121" s="63"/>
    </row>
    <row r="122" spans="2:13" ht="55.05" customHeight="1" x14ac:dyDescent="0.25">
      <c r="B122" s="204" t="str">
        <f>CONCATENATE("8.",Prüfkriterien_8[[#This Row],[Spalte2]])</f>
        <v>8.23</v>
      </c>
      <c r="C122" s="171">
        <f>ROW()-ROW(Prüfkriterien_8[[#Headers],[Spalte3]])</f>
        <v>23</v>
      </c>
      <c r="D122" s="171">
        <f>(Prüfkriterien_8[Spalte2]+80)/10</f>
        <v>10.3</v>
      </c>
      <c r="E122" s="173" t="s">
        <v>233</v>
      </c>
      <c r="F122" s="201" t="s">
        <v>338</v>
      </c>
      <c r="G122" s="202"/>
      <c r="H122" s="78"/>
      <c r="I122" s="78"/>
      <c r="J122" s="78"/>
      <c r="K122" s="78"/>
      <c r="L122" s="78"/>
      <c r="M122" s="74"/>
    </row>
    <row r="123" spans="2:13" ht="55.05" customHeight="1" x14ac:dyDescent="0.25">
      <c r="B123" s="184" t="str">
        <f>CONCATENATE("8.",Prüfkriterien_8[[#This Row],[Spalte2]])</f>
        <v>8.24</v>
      </c>
      <c r="C123" s="25">
        <f>ROW()-ROW(Prüfkriterien_8[[#Headers],[Spalte3]])</f>
        <v>24</v>
      </c>
      <c r="D123" s="25">
        <f>(Prüfkriterien_8[Spalte2]+80)/10</f>
        <v>10.4</v>
      </c>
      <c r="E123" s="203" t="s">
        <v>233</v>
      </c>
      <c r="F123" s="165" t="s">
        <v>239</v>
      </c>
      <c r="G123" s="165" t="s">
        <v>240</v>
      </c>
      <c r="H123" s="28"/>
      <c r="I123" s="28"/>
      <c r="J123" s="28"/>
      <c r="K123" s="28"/>
      <c r="L123" s="28"/>
      <c r="M123" s="38"/>
    </row>
    <row r="124" spans="2:13" ht="132" x14ac:dyDescent="0.25">
      <c r="B124" s="184" t="str">
        <f>CONCATENATE("8.",Prüfkriterien_8[[#This Row],[Spalte2]])</f>
        <v>8.25</v>
      </c>
      <c r="C124" s="25">
        <f>ROW()-ROW(Prüfkriterien_8[[#Headers],[Spalte3]])</f>
        <v>25</v>
      </c>
      <c r="D124" s="25">
        <f>(Prüfkriterien_8[Spalte2]+80)/10</f>
        <v>10.5</v>
      </c>
      <c r="E124" s="203" t="s">
        <v>234</v>
      </c>
      <c r="F124" s="163" t="s">
        <v>267</v>
      </c>
      <c r="G124" s="163" t="s">
        <v>269</v>
      </c>
      <c r="H124" s="28"/>
      <c r="I124" s="28"/>
      <c r="J124" s="28"/>
      <c r="K124" s="28"/>
      <c r="L124" s="28"/>
      <c r="M124" s="63"/>
    </row>
    <row r="125" spans="2:13" ht="55.05" customHeight="1" x14ac:dyDescent="0.25">
      <c r="B125" s="184" t="str">
        <f>CONCATENATE("8.",Prüfkriterien_8[[#This Row],[Spalte2]])</f>
        <v>8.26</v>
      </c>
      <c r="C125" s="25">
        <f>ROW()-ROW(Prüfkriterien_8[[#Headers],[Spalte3]])</f>
        <v>26</v>
      </c>
      <c r="D125" s="25">
        <f>(Prüfkriterien_8[Spalte2]+80)/10</f>
        <v>10.6</v>
      </c>
      <c r="E125" s="203" t="s">
        <v>234</v>
      </c>
      <c r="F125" s="165" t="s">
        <v>376</v>
      </c>
      <c r="G125" s="165" t="s">
        <v>377</v>
      </c>
      <c r="H125" s="28"/>
      <c r="I125" s="28"/>
      <c r="J125" s="28"/>
      <c r="K125" s="28"/>
      <c r="L125" s="28"/>
      <c r="M125" s="38"/>
    </row>
    <row r="126" spans="2:13" ht="150" customHeight="1" x14ac:dyDescent="0.25">
      <c r="B126" s="184" t="str">
        <f>CONCATENATE("8.",Prüfkriterien_8[[#This Row],[Spalte2]])</f>
        <v>8.27</v>
      </c>
      <c r="C126" s="186">
        <f>ROW()-ROW(Prüfkriterien_8[[#Headers],[Spalte3]])</f>
        <v>27</v>
      </c>
      <c r="D126" s="186">
        <f>(Prüfkriterien_8[Spalte2]+80)/10</f>
        <v>10.7</v>
      </c>
      <c r="E126" s="161" t="s">
        <v>110</v>
      </c>
      <c r="F126" s="164" t="s">
        <v>174</v>
      </c>
      <c r="G126" s="165" t="s">
        <v>378</v>
      </c>
      <c r="H126" s="28"/>
      <c r="I126" s="28"/>
      <c r="J126" s="28"/>
      <c r="K126" s="28"/>
      <c r="L126" s="28"/>
      <c r="M126" s="38"/>
    </row>
    <row r="127" spans="2:13" x14ac:dyDescent="0.25">
      <c r="B127" s="198" t="s">
        <v>175</v>
      </c>
      <c r="C127" s="199"/>
      <c r="D127" s="199"/>
      <c r="E127" s="199"/>
      <c r="F127" s="199"/>
      <c r="G127" s="199"/>
      <c r="H127" s="199"/>
      <c r="I127" s="199"/>
      <c r="J127" s="199"/>
      <c r="K127" s="199"/>
      <c r="L127" s="199"/>
      <c r="M127" s="200"/>
    </row>
    <row r="128" spans="2:13" hidden="1" x14ac:dyDescent="0.25">
      <c r="B128" s="34" t="s">
        <v>39</v>
      </c>
      <c r="C128" s="35" t="s">
        <v>40</v>
      </c>
      <c r="D128" s="35" t="s">
        <v>41</v>
      </c>
      <c r="E128" s="22" t="s">
        <v>42</v>
      </c>
      <c r="F128" s="23" t="s">
        <v>43</v>
      </c>
      <c r="G128" s="23" t="s">
        <v>46</v>
      </c>
      <c r="H128" s="24" t="s">
        <v>47</v>
      </c>
      <c r="I128" s="24" t="s">
        <v>48</v>
      </c>
      <c r="J128" s="24" t="s">
        <v>49</v>
      </c>
      <c r="K128" s="24" t="s">
        <v>50</v>
      </c>
      <c r="L128" s="24" t="s">
        <v>51</v>
      </c>
      <c r="M128" s="38" t="s">
        <v>52</v>
      </c>
    </row>
    <row r="129" spans="2:13" ht="55.05" customHeight="1" x14ac:dyDescent="0.25">
      <c r="B129" s="184" t="str">
        <f>CONCATENATE("9.",Prüfkriterien_9[[#This Row],[Spalte2]])</f>
        <v>9.1</v>
      </c>
      <c r="C129" s="186">
        <f>ROW()-ROW(Prüfkriterien_9[[#Headers],[Spalte3]])</f>
        <v>1</v>
      </c>
      <c r="D129" s="186">
        <f>(Prüfkriterien_9[Spalte2]+90)/10</f>
        <v>9.1</v>
      </c>
      <c r="E129" s="161" t="s">
        <v>189</v>
      </c>
      <c r="F129" s="164" t="s">
        <v>278</v>
      </c>
      <c r="G129" s="168" t="s">
        <v>322</v>
      </c>
      <c r="H129" s="24"/>
      <c r="I129" s="26" t="s">
        <v>36</v>
      </c>
      <c r="J129" s="26" t="s">
        <v>36</v>
      </c>
      <c r="K129" s="24"/>
      <c r="L129" s="26" t="s">
        <v>36</v>
      </c>
      <c r="M129" s="63"/>
    </row>
    <row r="130" spans="2:13" ht="66" x14ac:dyDescent="0.25">
      <c r="B130" s="21" t="str">
        <f>CONCATENATE("9.",Prüfkriterien_9[[#This Row],[Spalte2]])</f>
        <v>9.2</v>
      </c>
      <c r="C130" s="25">
        <f>ROW()-ROW(Prüfkriterien_9[[#Headers],[Spalte3]])</f>
        <v>2</v>
      </c>
      <c r="D130" s="25">
        <f>(Prüfkriterien_9[Spalte2]+90)/10</f>
        <v>9.1999999999999993</v>
      </c>
      <c r="E130" s="161" t="s">
        <v>111</v>
      </c>
      <c r="F130" s="164" t="s">
        <v>176</v>
      </c>
      <c r="G130" s="165" t="s">
        <v>177</v>
      </c>
      <c r="H130" s="28"/>
      <c r="I130" s="28"/>
      <c r="J130" s="28"/>
      <c r="K130" s="28"/>
      <c r="L130" s="28"/>
      <c r="M130" s="38"/>
    </row>
    <row r="131" spans="2:13" ht="55.05" customHeight="1" x14ac:dyDescent="0.25">
      <c r="B131" s="195" t="str">
        <f>CONCATENATE("9.",Prüfkriterien_9[[#This Row],[Spalte2]])</f>
        <v>9.3</v>
      </c>
      <c r="C131" s="196">
        <f>ROW()-ROW(Prüfkriterien_9[[#Headers],[Spalte3]])</f>
        <v>3</v>
      </c>
      <c r="D131" s="196">
        <f>(Prüfkriterien_9[Spalte2]+90)/10</f>
        <v>9.3000000000000007</v>
      </c>
      <c r="E131" s="173" t="s">
        <v>111</v>
      </c>
      <c r="F131" s="174" t="s">
        <v>178</v>
      </c>
      <c r="G131" s="175" t="s">
        <v>179</v>
      </c>
      <c r="H131" s="76"/>
      <c r="I131" s="211" t="s">
        <v>36</v>
      </c>
      <c r="J131" s="211" t="s">
        <v>36</v>
      </c>
      <c r="K131" s="76"/>
      <c r="L131" s="211" t="s">
        <v>36</v>
      </c>
      <c r="M131" s="77"/>
    </row>
    <row r="132" spans="2:13" ht="92.4" x14ac:dyDescent="0.25">
      <c r="B132" s="188" t="str">
        <f>CONCATENATE("9.",Prüfkriterien_9[[#This Row],[Spalte2]])</f>
        <v>9.4</v>
      </c>
      <c r="C132" s="194">
        <f>ROW()-ROW(Prüfkriterien_9[[#Headers],[Spalte3]])</f>
        <v>4</v>
      </c>
      <c r="D132" s="194">
        <f>(Prüfkriterien_9[Spalte2]+90)/10</f>
        <v>9.4</v>
      </c>
      <c r="E132" s="161" t="s">
        <v>111</v>
      </c>
      <c r="F132" s="164" t="s">
        <v>180</v>
      </c>
      <c r="G132" s="165" t="s">
        <v>307</v>
      </c>
      <c r="H132" s="28"/>
      <c r="I132" s="182" t="s">
        <v>36</v>
      </c>
      <c r="J132" s="182" t="s">
        <v>36</v>
      </c>
      <c r="K132" s="28"/>
      <c r="L132" s="182" t="s">
        <v>36</v>
      </c>
      <c r="M132" s="38"/>
    </row>
    <row r="133" spans="2:13" ht="92.4" x14ac:dyDescent="0.25">
      <c r="B133" s="188" t="str">
        <f>CONCATENATE("9.",Prüfkriterien_9[[#This Row],[Spalte2]])</f>
        <v>9.5</v>
      </c>
      <c r="C133" s="194">
        <f>ROW()-ROW(Prüfkriterien_9[[#Headers],[Spalte3]])</f>
        <v>5</v>
      </c>
      <c r="D133" s="194">
        <f>(Prüfkriterien_9[Spalte2]+90)/10</f>
        <v>9.5</v>
      </c>
      <c r="E133" s="161" t="s">
        <v>111</v>
      </c>
      <c r="F133" s="164" t="s">
        <v>181</v>
      </c>
      <c r="G133" s="165" t="s">
        <v>308</v>
      </c>
      <c r="H133" s="28"/>
      <c r="I133" s="182" t="s">
        <v>36</v>
      </c>
      <c r="J133" s="182" t="s">
        <v>36</v>
      </c>
      <c r="K133" s="28"/>
      <c r="L133" s="182" t="s">
        <v>36</v>
      </c>
      <c r="M133" s="38"/>
    </row>
    <row r="134" spans="2:13" ht="105.6" x14ac:dyDescent="0.25">
      <c r="B134" s="188" t="str">
        <f>CONCATENATE("9.",Prüfkriterien_9[[#This Row],[Spalte2]])</f>
        <v>9.6</v>
      </c>
      <c r="C134" s="194">
        <f>ROW()-ROW(Prüfkriterien_9[[#Headers],[Spalte3]])</f>
        <v>6</v>
      </c>
      <c r="D134" s="194">
        <f>(Prüfkriterien_9[Spalte2]+90)/10</f>
        <v>9.6</v>
      </c>
      <c r="E134" s="161" t="s">
        <v>111</v>
      </c>
      <c r="F134" s="164" t="s">
        <v>379</v>
      </c>
      <c r="G134" s="165" t="s">
        <v>182</v>
      </c>
      <c r="H134" s="28"/>
      <c r="I134" s="28"/>
      <c r="J134" s="28"/>
      <c r="K134" s="28"/>
      <c r="L134" s="28"/>
      <c r="M134" s="38"/>
    </row>
    <row r="135" spans="2:13" ht="55.05" customHeight="1" x14ac:dyDescent="0.25">
      <c r="B135" s="188" t="str">
        <f>CONCATENATE("9.",Prüfkriterien_9[[#This Row],[Spalte2]])</f>
        <v>9.7</v>
      </c>
      <c r="C135" s="194">
        <f>ROW()-ROW(Prüfkriterien_9[[#Headers],[Spalte3]])</f>
        <v>7</v>
      </c>
      <c r="D135" s="194">
        <f>(Prüfkriterien_9[Spalte2]+90)/10</f>
        <v>9.6999999999999993</v>
      </c>
      <c r="E135" s="161" t="s">
        <v>111</v>
      </c>
      <c r="F135" s="164" t="s">
        <v>380</v>
      </c>
      <c r="G135" s="165" t="s">
        <v>183</v>
      </c>
      <c r="H135" s="28"/>
      <c r="I135" s="182" t="s">
        <v>36</v>
      </c>
      <c r="J135" s="182" t="s">
        <v>36</v>
      </c>
      <c r="K135" s="28"/>
      <c r="L135" s="182" t="s">
        <v>36</v>
      </c>
      <c r="M135" s="38"/>
    </row>
    <row r="136" spans="2:13" ht="79.2" x14ac:dyDescent="0.25">
      <c r="B136" s="185" t="str">
        <f>CONCATENATE("9.",Prüfkriterien_9[[#This Row],[Spalte2]])</f>
        <v>9.8</v>
      </c>
      <c r="C136" s="193">
        <f>ROW()-ROW(Prüfkriterien_9[[#Headers],[Spalte3]])</f>
        <v>8</v>
      </c>
      <c r="D136" s="193">
        <f>(Prüfkriterien_9[Spalte2]+90)/10</f>
        <v>9.8000000000000007</v>
      </c>
      <c r="E136" s="203" t="s">
        <v>251</v>
      </c>
      <c r="F136" s="165" t="s">
        <v>252</v>
      </c>
      <c r="G136" s="165" t="s">
        <v>381</v>
      </c>
      <c r="H136" s="28"/>
      <c r="I136" s="28"/>
      <c r="J136" s="28"/>
      <c r="K136" s="28"/>
      <c r="L136" s="28"/>
      <c r="M136" s="38"/>
    </row>
    <row r="137" spans="2:13" ht="55.05" customHeight="1" x14ac:dyDescent="0.25">
      <c r="B137" s="185" t="str">
        <f>CONCATENATE("9.",Prüfkriterien_9[[#This Row],[Spalte2]])</f>
        <v>9.9</v>
      </c>
      <c r="C137" s="193">
        <f>ROW()-ROW(Prüfkriterien_9[[#Headers],[Spalte3]])</f>
        <v>9</v>
      </c>
      <c r="D137" s="193">
        <f>(Prüfkriterien_9[Spalte2]+90)/10</f>
        <v>9.9</v>
      </c>
      <c r="E137" s="205" t="s">
        <v>251</v>
      </c>
      <c r="F137" s="175" t="s">
        <v>382</v>
      </c>
      <c r="G137" s="175" t="s">
        <v>253</v>
      </c>
      <c r="H137" s="28"/>
      <c r="I137" s="182" t="s">
        <v>36</v>
      </c>
      <c r="J137" s="182" t="s">
        <v>36</v>
      </c>
      <c r="K137" s="28"/>
      <c r="L137" s="182" t="s">
        <v>36</v>
      </c>
      <c r="M137" s="38"/>
    </row>
    <row r="138" spans="2:13" ht="55.05" customHeight="1" x14ac:dyDescent="0.25">
      <c r="B138" s="185" t="str">
        <f>CONCATENATE("9.",Prüfkriterien_9[[#This Row],[Spalte2]])</f>
        <v>9.10</v>
      </c>
      <c r="C138" s="193">
        <f>ROW()-ROW(Prüfkriterien_9[[#Headers],[Spalte3]])</f>
        <v>10</v>
      </c>
      <c r="D138" s="193">
        <f>(Prüfkriterien_9[Spalte2]+90)/10</f>
        <v>10</v>
      </c>
      <c r="E138" s="203" t="s">
        <v>251</v>
      </c>
      <c r="F138" s="165" t="s">
        <v>383</v>
      </c>
      <c r="G138" s="165" t="s">
        <v>384</v>
      </c>
      <c r="H138" s="28"/>
      <c r="I138" s="28"/>
      <c r="J138" s="28"/>
      <c r="K138" s="28"/>
      <c r="L138" s="28"/>
      <c r="M138" s="38"/>
    </row>
    <row r="139" spans="2:13" ht="55.05" customHeight="1" x14ac:dyDescent="0.25">
      <c r="B139" s="185" t="str">
        <f>CONCATENATE("9.",Prüfkriterien_9[[#This Row],[Spalte2]])</f>
        <v>9.11</v>
      </c>
      <c r="C139" s="193">
        <f>ROW()-ROW(Prüfkriterien_9[[#Headers],[Spalte3]])</f>
        <v>11</v>
      </c>
      <c r="D139" s="193">
        <f>(Prüfkriterien_9[Spalte2]+90)/10</f>
        <v>10.1</v>
      </c>
      <c r="E139" s="203" t="s">
        <v>251</v>
      </c>
      <c r="F139" s="165" t="s">
        <v>255</v>
      </c>
      <c r="G139" s="165" t="s">
        <v>254</v>
      </c>
      <c r="H139" s="28"/>
      <c r="I139" s="182" t="s">
        <v>36</v>
      </c>
      <c r="J139" s="182" t="s">
        <v>36</v>
      </c>
      <c r="K139" s="28"/>
      <c r="L139" s="182" t="s">
        <v>36</v>
      </c>
      <c r="M139" s="38"/>
    </row>
    <row r="140" spans="2:13" ht="55.05" customHeight="1" x14ac:dyDescent="0.25">
      <c r="B140" s="209" t="str">
        <f>CONCATENATE("9.",Prüfkriterien_9[[#This Row],[Spalte2]])</f>
        <v>9.12</v>
      </c>
      <c r="C140" s="210">
        <f>ROW()-ROW(Prüfkriterien_9[[#Headers],[Spalte3]])</f>
        <v>12</v>
      </c>
      <c r="D140" s="210">
        <f>(Prüfkriterien_9[Spalte2]+90)/10</f>
        <v>10.199999999999999</v>
      </c>
      <c r="E140" s="205" t="s">
        <v>251</v>
      </c>
      <c r="F140" s="175" t="s">
        <v>385</v>
      </c>
      <c r="G140" s="175" t="s">
        <v>256</v>
      </c>
      <c r="H140" s="76"/>
      <c r="I140" s="211" t="s">
        <v>36</v>
      </c>
      <c r="J140" s="211" t="s">
        <v>36</v>
      </c>
      <c r="K140" s="76"/>
      <c r="L140" s="211" t="s">
        <v>36</v>
      </c>
      <c r="M140" s="77"/>
    </row>
    <row r="141" spans="2:13" ht="55.05" customHeight="1" x14ac:dyDescent="0.25">
      <c r="B141" s="185" t="str">
        <f>CONCATENATE("9.",Prüfkriterien_9[[#This Row],[Spalte2]])</f>
        <v>9.13</v>
      </c>
      <c r="C141" s="193">
        <f>ROW()-ROW(Prüfkriterien_9[[#Headers],[Spalte3]])</f>
        <v>13</v>
      </c>
      <c r="D141" s="193">
        <f>(Prüfkriterien_9[Spalte2]+90)/10</f>
        <v>10.3</v>
      </c>
      <c r="E141" s="203" t="s">
        <v>251</v>
      </c>
      <c r="F141" s="165" t="s">
        <v>257</v>
      </c>
      <c r="G141" s="165" t="s">
        <v>289</v>
      </c>
      <c r="H141" s="28"/>
      <c r="I141" s="182" t="s">
        <v>36</v>
      </c>
      <c r="J141" s="182" t="s">
        <v>36</v>
      </c>
      <c r="K141" s="28"/>
      <c r="L141" s="182" t="s">
        <v>36</v>
      </c>
      <c r="M141" s="38"/>
    </row>
    <row r="142" spans="2:13" ht="55.05" customHeight="1" x14ac:dyDescent="0.25">
      <c r="B142" s="185" t="str">
        <f>CONCATENATE("9.",Prüfkriterien_9[[#This Row],[Spalte2]])</f>
        <v>9.14</v>
      </c>
      <c r="C142" s="194">
        <f>ROW()-ROW(Prüfkriterien_9[[#Headers],[Spalte3]])</f>
        <v>14</v>
      </c>
      <c r="D142" s="194">
        <f>(Prüfkriterien_9[Spalte2]+90)/10</f>
        <v>10.4</v>
      </c>
      <c r="E142" s="161" t="s">
        <v>111</v>
      </c>
      <c r="F142" s="164" t="s">
        <v>184</v>
      </c>
      <c r="G142" s="165" t="s">
        <v>185</v>
      </c>
      <c r="H142" s="28"/>
      <c r="I142" s="182" t="s">
        <v>36</v>
      </c>
      <c r="J142" s="182" t="s">
        <v>36</v>
      </c>
      <c r="K142" s="28"/>
      <c r="L142" s="182" t="s">
        <v>36</v>
      </c>
      <c r="M142" s="38"/>
    </row>
    <row r="143" spans="2:13" ht="55.05" customHeight="1" x14ac:dyDescent="0.25">
      <c r="B143" s="185" t="str">
        <f>CONCATENATE("9.",Prüfkriterien_9[[#This Row],[Spalte2]])</f>
        <v>9.15</v>
      </c>
      <c r="C143" s="194">
        <f>ROW()-ROW(Prüfkriterien_9[[#Headers],[Spalte3]])</f>
        <v>15</v>
      </c>
      <c r="D143" s="194">
        <f>(Prüfkriterien_9[Spalte2]+90)/10</f>
        <v>10.5</v>
      </c>
      <c r="E143" s="161" t="s">
        <v>111</v>
      </c>
      <c r="F143" s="164" t="s">
        <v>186</v>
      </c>
      <c r="G143" s="165" t="s">
        <v>187</v>
      </c>
      <c r="H143" s="28"/>
      <c r="I143" s="182" t="s">
        <v>36</v>
      </c>
      <c r="J143" s="182" t="s">
        <v>36</v>
      </c>
      <c r="K143" s="28"/>
      <c r="L143" s="182" t="s">
        <v>36</v>
      </c>
      <c r="M143" s="38"/>
    </row>
    <row r="144" spans="2:13" ht="255" customHeight="1" x14ac:dyDescent="0.25">
      <c r="B144" s="185" t="str">
        <f>CONCATENATE("9.",Prüfkriterien_9[[#This Row],[Spalte2]])</f>
        <v>9.16</v>
      </c>
      <c r="C144" s="193">
        <f>ROW()-ROW(Prüfkriterien_9[[#Headers],[Spalte3]])</f>
        <v>16</v>
      </c>
      <c r="D144" s="193">
        <f>(Prüfkriterien_9[Spalte2]+90)/10</f>
        <v>10.6</v>
      </c>
      <c r="E144" s="178" t="s">
        <v>251</v>
      </c>
      <c r="F144" s="179" t="s">
        <v>188</v>
      </c>
      <c r="G144" s="65" t="s">
        <v>386</v>
      </c>
      <c r="H144" s="28"/>
      <c r="I144" s="28"/>
      <c r="J144" s="28"/>
      <c r="K144" s="28"/>
      <c r="L144" s="28"/>
      <c r="M144" s="38"/>
    </row>
    <row r="145" spans="2:13" ht="165" customHeight="1" x14ac:dyDescent="0.25">
      <c r="B145" s="209" t="str">
        <f>CONCATENATE("9.",Prüfkriterien_9[[#This Row],[Spalte2]])</f>
        <v>9.17</v>
      </c>
      <c r="C145" s="210">
        <f>ROW()-ROW(Prüfkriterien_9[[#Headers],[Spalte3]])</f>
        <v>17</v>
      </c>
      <c r="D145" s="210">
        <f>(Prüfkriterien_9[Spalte2]+90)/10</f>
        <v>10.7</v>
      </c>
      <c r="E145" s="212" t="s">
        <v>251</v>
      </c>
      <c r="F145" s="213" t="s">
        <v>387</v>
      </c>
      <c r="G145" s="79" t="s">
        <v>406</v>
      </c>
      <c r="H145" s="76"/>
      <c r="I145" s="76"/>
      <c r="J145" s="76"/>
      <c r="K145" s="76"/>
      <c r="L145" s="76"/>
      <c r="M145" s="77"/>
    </row>
    <row r="146" spans="2:13" x14ac:dyDescent="0.25">
      <c r="B146" s="190" t="s">
        <v>190</v>
      </c>
      <c r="C146" s="191"/>
      <c r="D146" s="191"/>
      <c r="E146" s="191"/>
      <c r="F146" s="191"/>
      <c r="G146" s="191"/>
      <c r="H146" s="191"/>
      <c r="I146" s="191"/>
      <c r="J146" s="191"/>
      <c r="K146" s="191"/>
      <c r="L146" s="191"/>
      <c r="M146" s="192"/>
    </row>
    <row r="147" spans="2:13" hidden="1" x14ac:dyDescent="0.25">
      <c r="B147" s="34" t="s">
        <v>39</v>
      </c>
      <c r="C147" s="35" t="s">
        <v>40</v>
      </c>
      <c r="D147" s="35" t="s">
        <v>41</v>
      </c>
      <c r="E147" s="22" t="s">
        <v>42</v>
      </c>
      <c r="F147" s="23" t="s">
        <v>43</v>
      </c>
      <c r="G147" s="23" t="s">
        <v>46</v>
      </c>
      <c r="H147" s="24" t="s">
        <v>47</v>
      </c>
      <c r="I147" s="24" t="s">
        <v>48</v>
      </c>
      <c r="J147" s="24" t="s">
        <v>49</v>
      </c>
      <c r="K147" s="24" t="s">
        <v>50</v>
      </c>
      <c r="L147" s="24" t="s">
        <v>51</v>
      </c>
      <c r="M147" s="38" t="s">
        <v>52</v>
      </c>
    </row>
    <row r="148" spans="2:13" ht="66" x14ac:dyDescent="0.25">
      <c r="B148" s="184" t="str">
        <f>CONCATENATE("10.",Prüfkriterien_10[[#This Row],[Spalte2]])</f>
        <v>10.1</v>
      </c>
      <c r="C148" s="186">
        <f>ROW()-ROW(Prüfkriterien_10[[#Headers],[Spalte3]])</f>
        <v>1</v>
      </c>
      <c r="D148" s="186">
        <f>(Prüfkriterien_10[Spalte2]+100)/10</f>
        <v>10.1</v>
      </c>
      <c r="E148" s="203" t="s">
        <v>258</v>
      </c>
      <c r="F148" s="165" t="s">
        <v>282</v>
      </c>
      <c r="G148" s="165" t="s">
        <v>388</v>
      </c>
      <c r="H148" s="24"/>
      <c r="I148" s="24"/>
      <c r="J148" s="24"/>
      <c r="K148" s="24"/>
      <c r="L148" s="24"/>
      <c r="M148" s="38"/>
    </row>
    <row r="149" spans="2:13" ht="55.05" customHeight="1" x14ac:dyDescent="0.25">
      <c r="B149" s="184" t="str">
        <f>CONCATENATE("10.",Prüfkriterien_10[[#This Row],[Spalte2]])</f>
        <v>10.2</v>
      </c>
      <c r="C149" s="186">
        <f>ROW()-ROW(Prüfkriterien_10[[#Headers],[Spalte3]])</f>
        <v>2</v>
      </c>
      <c r="D149" s="186">
        <f>(Prüfkriterien_10[Spalte2]+100)/10</f>
        <v>10.199999999999999</v>
      </c>
      <c r="E149" s="203" t="s">
        <v>259</v>
      </c>
      <c r="F149" s="165" t="s">
        <v>389</v>
      </c>
      <c r="G149" s="165" t="s">
        <v>339</v>
      </c>
      <c r="H149" s="24"/>
      <c r="I149" s="26" t="s">
        <v>36</v>
      </c>
      <c r="J149" s="26" t="s">
        <v>36</v>
      </c>
      <c r="K149" s="24"/>
      <c r="L149" s="26" t="s">
        <v>36</v>
      </c>
      <c r="M149" s="38"/>
    </row>
    <row r="150" spans="2:13" ht="55.05" customHeight="1" x14ac:dyDescent="0.25">
      <c r="B150" s="184" t="str">
        <f>CONCATENATE("10.",Prüfkriterien_10[[#This Row],[Spalte2]])</f>
        <v>10.3</v>
      </c>
      <c r="C150" s="186">
        <f>ROW()-ROW(Prüfkriterien_10[[#Headers],[Spalte3]])</f>
        <v>3</v>
      </c>
      <c r="D150" s="186">
        <f>(Prüfkriterien_10[Spalte2]+100)/10</f>
        <v>10.3</v>
      </c>
      <c r="E150" s="203" t="s">
        <v>260</v>
      </c>
      <c r="F150" s="165" t="s">
        <v>261</v>
      </c>
      <c r="G150" s="165" t="s">
        <v>390</v>
      </c>
      <c r="H150" s="28"/>
      <c r="I150" s="28"/>
      <c r="J150" s="28"/>
      <c r="K150" s="28"/>
      <c r="L150" s="28"/>
      <c r="M150" s="63"/>
    </row>
    <row r="151" spans="2:13" ht="55.05" customHeight="1" x14ac:dyDescent="0.25">
      <c r="B151" s="184" t="str">
        <f>CONCATENATE("10.",Prüfkriterien_10[[#This Row],[Spalte2]])</f>
        <v>10.4</v>
      </c>
      <c r="C151" s="186">
        <f>ROW()-ROW(Prüfkriterien_10[[#Headers],[Spalte3]])</f>
        <v>4</v>
      </c>
      <c r="D151" s="186">
        <f>(Prüfkriterien_10[Spalte2]+100)/10</f>
        <v>10.4</v>
      </c>
      <c r="E151" s="203" t="s">
        <v>260</v>
      </c>
      <c r="F151" s="165" t="s">
        <v>263</v>
      </c>
      <c r="G151" s="165" t="s">
        <v>340</v>
      </c>
      <c r="H151" s="28"/>
      <c r="I151" s="182" t="s">
        <v>36</v>
      </c>
      <c r="J151" s="182" t="s">
        <v>36</v>
      </c>
      <c r="K151" s="28"/>
      <c r="L151" s="182" t="s">
        <v>36</v>
      </c>
      <c r="M151" s="38"/>
    </row>
    <row r="152" spans="2:13" ht="55.05" customHeight="1" x14ac:dyDescent="0.25">
      <c r="B152" s="184" t="str">
        <f>CONCATENATE("10.",Prüfkriterien_10[[#This Row],[Spalte2]])</f>
        <v>10.5</v>
      </c>
      <c r="C152" s="186">
        <f>ROW()-ROW(Prüfkriterien_10[[#Headers],[Spalte3]])</f>
        <v>5</v>
      </c>
      <c r="D152" s="186">
        <f>(Prüfkriterien_10[Spalte2]+100)/10</f>
        <v>10.5</v>
      </c>
      <c r="E152" s="203" t="s">
        <v>260</v>
      </c>
      <c r="F152" s="165" t="s">
        <v>262</v>
      </c>
      <c r="G152" s="165" t="s">
        <v>279</v>
      </c>
      <c r="H152" s="28"/>
      <c r="I152" s="28"/>
      <c r="J152" s="28"/>
      <c r="K152" s="28"/>
      <c r="L152" s="28"/>
      <c r="M152" s="38"/>
    </row>
    <row r="153" spans="2:13" ht="55.05" customHeight="1" x14ac:dyDescent="0.25">
      <c r="B153" s="21" t="str">
        <f>CONCATENATE("10.",Prüfkriterien_10[[#This Row],[Spalte2]])</f>
        <v>10.6</v>
      </c>
      <c r="C153" s="25">
        <f>ROW()-ROW(Prüfkriterien_10[[#Headers],[Spalte3]])</f>
        <v>6</v>
      </c>
      <c r="D153" s="25">
        <f>(Prüfkriterien_10[Spalte2]+100)/10</f>
        <v>10.6</v>
      </c>
      <c r="E153" s="214" t="s">
        <v>193</v>
      </c>
      <c r="F153" s="165" t="s">
        <v>264</v>
      </c>
      <c r="G153" s="168" t="s">
        <v>336</v>
      </c>
      <c r="H153" s="28"/>
      <c r="I153" s="182" t="s">
        <v>36</v>
      </c>
      <c r="J153" s="182" t="s">
        <v>36</v>
      </c>
      <c r="K153" s="28"/>
      <c r="L153" s="182" t="s">
        <v>36</v>
      </c>
      <c r="M153" s="38"/>
    </row>
    <row r="154" spans="2:13" ht="55.05" customHeight="1" x14ac:dyDescent="0.25">
      <c r="B154" s="21" t="str">
        <f>CONCATENATE("10.",Prüfkriterien_10[[#This Row],[Spalte2]])</f>
        <v>10.7</v>
      </c>
      <c r="C154" s="25">
        <f>ROW()-ROW(Prüfkriterien_10[[#Headers],[Spalte3]])</f>
        <v>7</v>
      </c>
      <c r="D154" s="25">
        <f>(Prüfkriterien_10[Spalte2]+100)/10</f>
        <v>10.7</v>
      </c>
      <c r="E154" s="214" t="s">
        <v>193</v>
      </c>
      <c r="F154" s="165" t="s">
        <v>323</v>
      </c>
      <c r="G154" s="165" t="s">
        <v>256</v>
      </c>
      <c r="H154" s="28"/>
      <c r="I154" s="182" t="s">
        <v>36</v>
      </c>
      <c r="J154" s="182" t="s">
        <v>36</v>
      </c>
      <c r="K154" s="28"/>
      <c r="L154" s="182" t="s">
        <v>36</v>
      </c>
      <c r="M154" s="38"/>
    </row>
    <row r="155" spans="2:13" ht="55.05" customHeight="1" x14ac:dyDescent="0.25">
      <c r="B155" s="21" t="str">
        <f>CONCATENATE("10.",Prüfkriterien_10[[#This Row],[Spalte2]])</f>
        <v>10.8</v>
      </c>
      <c r="C155" s="25">
        <f>ROW()-ROW(Prüfkriterien_10[[#Headers],[Spalte3]])</f>
        <v>8</v>
      </c>
      <c r="D155" s="25">
        <f>(Prüfkriterien_10[Spalte2]+100)/10</f>
        <v>10.8</v>
      </c>
      <c r="E155" s="214" t="s">
        <v>193</v>
      </c>
      <c r="F155" s="165" t="s">
        <v>309</v>
      </c>
      <c r="G155" s="165" t="s">
        <v>192</v>
      </c>
      <c r="H155" s="28"/>
      <c r="I155" s="182" t="s">
        <v>36</v>
      </c>
      <c r="J155" s="182" t="s">
        <v>36</v>
      </c>
      <c r="K155" s="28"/>
      <c r="L155" s="182" t="s">
        <v>36</v>
      </c>
      <c r="M155" s="38"/>
    </row>
    <row r="156" spans="2:13" ht="55.05" customHeight="1" x14ac:dyDescent="0.25">
      <c r="B156" s="21" t="str">
        <f>CONCATENATE("10.",Prüfkriterien_10[[#This Row],[Spalte2]])</f>
        <v>10.9</v>
      </c>
      <c r="C156" s="25">
        <f>ROW()-ROW(Prüfkriterien_10[[#Headers],[Spalte3]])</f>
        <v>9</v>
      </c>
      <c r="D156" s="25">
        <f>(Prüfkriterien_10[Spalte2]+100)/10</f>
        <v>10.9</v>
      </c>
      <c r="E156" s="161" t="s">
        <v>193</v>
      </c>
      <c r="F156" s="164" t="s">
        <v>285</v>
      </c>
      <c r="G156" s="168" t="s">
        <v>336</v>
      </c>
      <c r="H156" s="28"/>
      <c r="I156" s="182" t="s">
        <v>36</v>
      </c>
      <c r="J156" s="182" t="s">
        <v>36</v>
      </c>
      <c r="K156" s="28"/>
      <c r="L156" s="182" t="s">
        <v>36</v>
      </c>
      <c r="M156" s="38"/>
    </row>
    <row r="157" spans="2:13" ht="132" x14ac:dyDescent="0.25">
      <c r="B157" s="204" t="str">
        <f>CONCATENATE("10.",Prüfkriterien_10[[#This Row],[Spalte2]])</f>
        <v>10.10</v>
      </c>
      <c r="C157" s="208">
        <f>ROW()-ROW(Prüfkriterien_10[[#Headers],[Spalte3]])</f>
        <v>10</v>
      </c>
      <c r="D157" s="208">
        <f>(Prüfkriterien_10[Spalte2]+100)/10</f>
        <v>11</v>
      </c>
      <c r="E157" s="173" t="s">
        <v>193</v>
      </c>
      <c r="F157" s="174" t="s">
        <v>391</v>
      </c>
      <c r="G157" s="175" t="s">
        <v>392</v>
      </c>
      <c r="H157" s="76"/>
      <c r="I157" s="211" t="s">
        <v>36</v>
      </c>
      <c r="J157" s="211" t="s">
        <v>36</v>
      </c>
      <c r="K157" s="76"/>
      <c r="L157" s="211" t="s">
        <v>36</v>
      </c>
      <c r="M157" s="77"/>
    </row>
    <row r="158" spans="2:13" ht="55.05" customHeight="1" x14ac:dyDescent="0.25">
      <c r="B158" s="21" t="str">
        <f>CONCATENATE("10.",Prüfkriterien_10[[#This Row],[Spalte2]])</f>
        <v>10.11</v>
      </c>
      <c r="C158" s="25">
        <f>ROW()-ROW(Prüfkriterien_10[[#Headers],[Spalte3]])</f>
        <v>11</v>
      </c>
      <c r="D158" s="25">
        <f>(Prüfkriterien_10[Spalte2]+100)/10</f>
        <v>11.1</v>
      </c>
      <c r="E158" s="161" t="s">
        <v>193</v>
      </c>
      <c r="F158" s="164" t="s">
        <v>310</v>
      </c>
      <c r="G158" s="165" t="s">
        <v>194</v>
      </c>
      <c r="H158" s="28"/>
      <c r="I158" s="28"/>
      <c r="J158" s="28"/>
      <c r="K158" s="28"/>
      <c r="L158" s="28"/>
      <c r="M158" s="38"/>
    </row>
    <row r="159" spans="2:13" ht="55.05" customHeight="1" x14ac:dyDescent="0.25">
      <c r="B159" s="184" t="str">
        <f>CONCATENATE("10.",Prüfkriterien_10[[#This Row],[Spalte2]])</f>
        <v>10.12</v>
      </c>
      <c r="C159" s="186">
        <f>ROW()-ROW(Prüfkriterien_10[[#Headers],[Spalte3]])</f>
        <v>12</v>
      </c>
      <c r="D159" s="186">
        <f>(Prüfkriterien_10[Spalte2]+100)/10</f>
        <v>11.2</v>
      </c>
      <c r="E159" s="205" t="s">
        <v>259</v>
      </c>
      <c r="F159" s="175" t="s">
        <v>265</v>
      </c>
      <c r="G159" s="175" t="s">
        <v>393</v>
      </c>
      <c r="H159" s="28"/>
      <c r="I159" s="28"/>
      <c r="J159" s="28"/>
      <c r="K159" s="28"/>
      <c r="L159" s="28"/>
      <c r="M159" s="38"/>
    </row>
    <row r="160" spans="2:13" ht="190.05" customHeight="1" x14ac:dyDescent="0.25">
      <c r="B160" s="184" t="str">
        <f>CONCATENATE("10.",Prüfkriterien_10[[#This Row],[Spalte2]])</f>
        <v>10.13</v>
      </c>
      <c r="C160" s="25">
        <f>ROW()-ROW(Prüfkriterien_10[[#Headers],[Spalte3]])</f>
        <v>13</v>
      </c>
      <c r="D160" s="25">
        <f>(Prüfkriterien_10[Spalte2]+100)/10</f>
        <v>11.3</v>
      </c>
      <c r="E160" s="161" t="s">
        <v>259</v>
      </c>
      <c r="F160" s="164" t="s">
        <v>195</v>
      </c>
      <c r="G160" s="62" t="s">
        <v>394</v>
      </c>
      <c r="H160" s="28"/>
      <c r="I160" s="28"/>
      <c r="J160" s="28"/>
      <c r="K160" s="28"/>
      <c r="L160" s="28"/>
      <c r="M160" s="38"/>
    </row>
    <row r="161" spans="2:13" ht="100.05" customHeight="1" x14ac:dyDescent="0.25">
      <c r="B161" s="21" t="str">
        <f>CONCATENATE("10.",Prüfkriterien_10[[#This Row],[Spalte2]])</f>
        <v>10.14</v>
      </c>
      <c r="C161" s="25">
        <f>ROW()-ROW(Prüfkriterien_10[[#Headers],[Spalte3]])</f>
        <v>14</v>
      </c>
      <c r="D161" s="25">
        <f>(Prüfkriterien_10[Spalte2]+100)/10</f>
        <v>11.4</v>
      </c>
      <c r="E161" s="161" t="s">
        <v>193</v>
      </c>
      <c r="F161" s="164" t="s">
        <v>197</v>
      </c>
      <c r="G161" s="165" t="s">
        <v>198</v>
      </c>
      <c r="H161" s="28"/>
      <c r="I161" s="28"/>
      <c r="J161" s="28"/>
      <c r="K161" s="28"/>
      <c r="L161" s="28"/>
      <c r="M161" s="38"/>
    </row>
    <row r="162" spans="2:13" ht="79.2" x14ac:dyDescent="0.25">
      <c r="B162" s="209" t="str">
        <f>CONCATENATE("10.",Prüfkriterien_10[[#This Row],[Spalte2]])</f>
        <v>10.15</v>
      </c>
      <c r="C162" s="210">
        <f>ROW()-ROW(Prüfkriterien_10[[#Headers],[Spalte3]])</f>
        <v>15</v>
      </c>
      <c r="D162" s="210">
        <f>(Prüfkriterien_10[Spalte2]+100)/10</f>
        <v>11.5</v>
      </c>
      <c r="E162" s="173" t="s">
        <v>191</v>
      </c>
      <c r="F162" s="174" t="s">
        <v>395</v>
      </c>
      <c r="G162" s="175" t="s">
        <v>396</v>
      </c>
      <c r="H162" s="76"/>
      <c r="I162" s="76"/>
      <c r="J162" s="76"/>
      <c r="K162" s="76"/>
      <c r="L162" s="76"/>
      <c r="M162" s="77"/>
    </row>
    <row r="163" spans="2:13" x14ac:dyDescent="0.25">
      <c r="B163" s="190" t="s">
        <v>199</v>
      </c>
      <c r="C163" s="191"/>
      <c r="D163" s="191"/>
      <c r="E163" s="191"/>
      <c r="F163" s="191"/>
      <c r="G163" s="191"/>
      <c r="H163" s="191"/>
      <c r="I163" s="191"/>
      <c r="J163" s="191"/>
      <c r="K163" s="191"/>
      <c r="L163" s="191"/>
      <c r="M163" s="192"/>
    </row>
    <row r="164" spans="2:13" hidden="1" x14ac:dyDescent="0.25">
      <c r="B164" s="34" t="s">
        <v>39</v>
      </c>
      <c r="C164" s="35" t="s">
        <v>40</v>
      </c>
      <c r="D164" s="35" t="s">
        <v>41</v>
      </c>
      <c r="E164" s="22" t="s">
        <v>42</v>
      </c>
      <c r="F164" s="23" t="s">
        <v>43</v>
      </c>
      <c r="G164" s="23" t="s">
        <v>46</v>
      </c>
      <c r="H164" s="24" t="s">
        <v>47</v>
      </c>
      <c r="I164" s="24" t="s">
        <v>48</v>
      </c>
      <c r="J164" s="24" t="s">
        <v>49</v>
      </c>
      <c r="K164" s="24" t="s">
        <v>50</v>
      </c>
      <c r="L164" s="24" t="s">
        <v>51</v>
      </c>
      <c r="M164" s="38" t="s">
        <v>52</v>
      </c>
    </row>
    <row r="165" spans="2:13" ht="303.60000000000002" x14ac:dyDescent="0.25">
      <c r="B165" s="184" t="str">
        <f>CONCATENATE("11.",Prüfkriterien_11[[#This Row],[Spalte2]])</f>
        <v>11.1</v>
      </c>
      <c r="C165" s="186">
        <f>ROW()-ROW(Prüfkriterien_11[[#Headers],[Spalte3]])</f>
        <v>1</v>
      </c>
      <c r="D165" s="186">
        <f>(Prüfkriterien_11[Spalte2]+110)/10</f>
        <v>11.1</v>
      </c>
      <c r="E165" s="161" t="s">
        <v>266</v>
      </c>
      <c r="F165" s="164" t="s">
        <v>200</v>
      </c>
      <c r="G165" s="165" t="s">
        <v>403</v>
      </c>
      <c r="H165" s="28"/>
      <c r="I165" s="28"/>
      <c r="J165" s="28"/>
      <c r="K165" s="28"/>
      <c r="L165" s="28"/>
      <c r="M165" s="38"/>
    </row>
    <row r="166" spans="2:13" ht="79.2" x14ac:dyDescent="0.25">
      <c r="B166" s="188" t="str">
        <f>CONCATENATE("11.",Prüfkriterien_11[[#This Row],[Spalte2]])</f>
        <v>11.2</v>
      </c>
      <c r="C166" s="194">
        <f>ROW()-ROW(Prüfkriterien_11[[#Headers],[Spalte3]])</f>
        <v>2</v>
      </c>
      <c r="D166" s="194">
        <f>(Prüfkriterien_11[Spalte2]+110)/10</f>
        <v>11.2</v>
      </c>
      <c r="E166" s="161" t="s">
        <v>196</v>
      </c>
      <c r="F166" s="164" t="s">
        <v>201</v>
      </c>
      <c r="G166" s="165" t="s">
        <v>341</v>
      </c>
      <c r="H166" s="28"/>
      <c r="I166" s="28"/>
      <c r="J166" s="28"/>
      <c r="K166" s="28"/>
      <c r="L166" s="28"/>
      <c r="M166" s="38"/>
    </row>
    <row r="167" spans="2:13" ht="124.95" customHeight="1" x14ac:dyDescent="0.25">
      <c r="B167" s="21" t="str">
        <f>CONCATENATE("11.",Prüfkriterien_11[[#This Row],[Spalte2]])</f>
        <v>11.3</v>
      </c>
      <c r="C167" s="25">
        <f>ROW()-ROW(Prüfkriterien_11[[#Headers],[Spalte3]])</f>
        <v>3</v>
      </c>
      <c r="D167" s="25">
        <f>(Prüfkriterien_11[Spalte2]+110)/10</f>
        <v>11.3</v>
      </c>
      <c r="E167" s="161" t="s">
        <v>196</v>
      </c>
      <c r="F167" s="164" t="s">
        <v>202</v>
      </c>
      <c r="G167" s="165" t="s">
        <v>343</v>
      </c>
      <c r="H167" s="28"/>
      <c r="I167" s="28"/>
      <c r="J167" s="28"/>
      <c r="K167" s="28"/>
      <c r="L167" s="28"/>
      <c r="M167" s="38"/>
    </row>
    <row r="168" spans="2:13" ht="90" customHeight="1" x14ac:dyDescent="0.25">
      <c r="B168" s="215" t="str">
        <f>CONCATENATE("11.",Prüfkriterien_11[[#This Row],[Spalte2]])</f>
        <v>11.4</v>
      </c>
      <c r="C168" s="216">
        <f>ROW()-ROW(Prüfkriterien_11[[#Headers],[Spalte3]])</f>
        <v>4</v>
      </c>
      <c r="D168" s="216">
        <f>(Prüfkriterien_11[Spalte2]+110)/10</f>
        <v>11.4</v>
      </c>
      <c r="E168" s="217" t="s">
        <v>196</v>
      </c>
      <c r="F168" s="218" t="s">
        <v>203</v>
      </c>
      <c r="G168" s="219" t="s">
        <v>342</v>
      </c>
      <c r="H168" s="64"/>
      <c r="I168" s="64"/>
      <c r="J168" s="64"/>
      <c r="K168" s="64"/>
      <c r="L168" s="64"/>
      <c r="M168" s="38"/>
    </row>
    <row r="169" spans="2:13" hidden="1" x14ac:dyDescent="0.25">
      <c r="B169" s="117" t="s">
        <v>78</v>
      </c>
      <c r="C169" s="118"/>
      <c r="D169" s="118"/>
      <c r="E169" s="118"/>
      <c r="F169" s="118"/>
      <c r="G169" s="118"/>
      <c r="H169" s="118"/>
      <c r="I169" s="118"/>
      <c r="J169" s="118"/>
      <c r="K169" s="118"/>
      <c r="L169" s="118"/>
      <c r="M169" s="119"/>
    </row>
    <row r="170" spans="2:13" hidden="1" x14ac:dyDescent="0.25">
      <c r="B170" s="34" t="s">
        <v>39</v>
      </c>
      <c r="C170" s="35" t="s">
        <v>40</v>
      </c>
      <c r="D170" s="35" t="s">
        <v>41</v>
      </c>
      <c r="E170" s="22" t="s">
        <v>42</v>
      </c>
      <c r="F170" s="23" t="s">
        <v>43</v>
      </c>
      <c r="G170" s="23" t="s">
        <v>46</v>
      </c>
      <c r="H170" s="24" t="s">
        <v>47</v>
      </c>
      <c r="I170" s="24" t="s">
        <v>48</v>
      </c>
      <c r="J170" s="24" t="s">
        <v>49</v>
      </c>
      <c r="K170" s="24" t="s">
        <v>50</v>
      </c>
      <c r="L170" s="24" t="s">
        <v>51</v>
      </c>
      <c r="M170" s="38" t="s">
        <v>52</v>
      </c>
    </row>
    <row r="171" spans="2:13" hidden="1" x14ac:dyDescent="0.25">
      <c r="B171" s="34" t="str">
        <f>CONCATENATE("12.",Prüfkriterien_1113[[#This Row],[Spalte2]])</f>
        <v>12.1</v>
      </c>
      <c r="C171" s="35">
        <f>ROW()-ROW(Prüfkriterien_1113[[#Headers],[Spalte3]])</f>
        <v>1</v>
      </c>
      <c r="D171" s="35">
        <f>(Prüfkriterien_1113[Spalte2]+120)/10</f>
        <v>12.1</v>
      </c>
      <c r="E171" s="22"/>
      <c r="F171" s="23"/>
      <c r="G171" s="23"/>
      <c r="H171" s="28"/>
      <c r="I171" s="28"/>
      <c r="J171" s="28"/>
      <c r="K171" s="28"/>
      <c r="L171" s="28"/>
      <c r="M171" s="38"/>
    </row>
    <row r="172" spans="2:13" hidden="1" x14ac:dyDescent="0.25">
      <c r="B172" s="42" t="str">
        <f>CONCATENATE("12.",Prüfkriterien_1113[[#This Row],[Spalte2]])</f>
        <v>12.2</v>
      </c>
      <c r="C172" s="43">
        <f>ROW()-ROW(Prüfkriterien_1113[[#Headers],[Spalte3]])</f>
        <v>2</v>
      </c>
      <c r="D172" s="43">
        <f>(Prüfkriterien_1113[Spalte2]+120)/10</f>
        <v>12.2</v>
      </c>
      <c r="E172" s="44"/>
      <c r="F172" s="45"/>
      <c r="G172" s="45"/>
      <c r="H172" s="28"/>
      <c r="I172" s="28"/>
      <c r="J172" s="28"/>
      <c r="K172" s="28"/>
      <c r="L172" s="28"/>
      <c r="M172" s="60"/>
    </row>
    <row r="173" spans="2:13" hidden="1" x14ac:dyDescent="0.25">
      <c r="B173" s="34" t="str">
        <f>CONCATENATE("12.",Prüfkriterien_1113[[#This Row],[Spalte2]])</f>
        <v>12.3</v>
      </c>
      <c r="C173" s="35">
        <f>ROW()-ROW(Prüfkriterien_1113[[#Headers],[Spalte3]])</f>
        <v>3</v>
      </c>
      <c r="D173" s="35">
        <f>(Prüfkriterien_1113[Spalte2]+120)/10</f>
        <v>12.3</v>
      </c>
      <c r="E173" s="22"/>
      <c r="F173" s="23"/>
      <c r="G173" s="23"/>
      <c r="H173" s="28"/>
      <c r="I173" s="28"/>
      <c r="J173" s="28"/>
      <c r="K173" s="28"/>
      <c r="L173" s="28"/>
      <c r="M173" s="38"/>
    </row>
    <row r="174" spans="2:13" hidden="1" x14ac:dyDescent="0.25">
      <c r="B174" s="34" t="str">
        <f>CONCATENATE("12.",Prüfkriterien_1113[[#This Row],[Spalte2]])</f>
        <v>12.4</v>
      </c>
      <c r="C174" s="35">
        <f>ROW()-ROW(Prüfkriterien_1113[[#Headers],[Spalte3]])</f>
        <v>4</v>
      </c>
      <c r="D174" s="35">
        <f>(Prüfkriterien_1113[Spalte2]+120)/10</f>
        <v>12.4</v>
      </c>
      <c r="E174" s="22"/>
      <c r="F174" s="23"/>
      <c r="G174" s="23"/>
      <c r="H174" s="28"/>
      <c r="I174" s="28"/>
      <c r="J174" s="28"/>
      <c r="K174" s="28"/>
      <c r="L174" s="28"/>
      <c r="M174" s="38"/>
    </row>
    <row r="175" spans="2:13" hidden="1" x14ac:dyDescent="0.25">
      <c r="B175" s="42" t="str">
        <f>CONCATENATE("12.",Prüfkriterien_1113[[#This Row],[Spalte2]])</f>
        <v>12.5</v>
      </c>
      <c r="C175" s="43">
        <f>ROW()-ROW(Prüfkriterien_1113[[#Headers],[Spalte3]])</f>
        <v>5</v>
      </c>
      <c r="D175" s="43">
        <f>(Prüfkriterien_1113[Spalte2]+120)/10</f>
        <v>12.5</v>
      </c>
      <c r="E175" s="44"/>
      <c r="F175" s="45"/>
      <c r="G175" s="45"/>
      <c r="H175" s="28"/>
      <c r="I175" s="28"/>
      <c r="J175" s="28"/>
      <c r="K175" s="28"/>
      <c r="L175" s="28"/>
      <c r="M175" s="60"/>
    </row>
    <row r="176" spans="2:13" hidden="1" x14ac:dyDescent="0.25">
      <c r="B176" s="117" t="s">
        <v>79</v>
      </c>
      <c r="C176" s="118"/>
      <c r="D176" s="118"/>
      <c r="E176" s="118"/>
      <c r="F176" s="118"/>
      <c r="G176" s="118"/>
      <c r="H176" s="118"/>
      <c r="I176" s="118"/>
      <c r="J176" s="118"/>
      <c r="K176" s="118"/>
      <c r="L176" s="118"/>
      <c r="M176" s="119"/>
    </row>
    <row r="177" spans="2:13" hidden="1" x14ac:dyDescent="0.25">
      <c r="B177" s="34" t="s">
        <v>39</v>
      </c>
      <c r="C177" s="35" t="s">
        <v>40</v>
      </c>
      <c r="D177" s="35" t="s">
        <v>41</v>
      </c>
      <c r="E177" s="22" t="s">
        <v>42</v>
      </c>
      <c r="F177" s="23" t="s">
        <v>43</v>
      </c>
      <c r="G177" s="23" t="s">
        <v>46</v>
      </c>
      <c r="H177" s="24" t="s">
        <v>47</v>
      </c>
      <c r="I177" s="24" t="s">
        <v>48</v>
      </c>
      <c r="J177" s="24" t="s">
        <v>49</v>
      </c>
      <c r="K177" s="24" t="s">
        <v>50</v>
      </c>
      <c r="L177" s="24" t="s">
        <v>51</v>
      </c>
      <c r="M177" s="38" t="s">
        <v>52</v>
      </c>
    </row>
    <row r="178" spans="2:13" hidden="1" x14ac:dyDescent="0.25">
      <c r="B178" s="34" t="str">
        <f>CONCATENATE("13.",Prüfkriterien_1114[[#This Row],[Spalte2]])</f>
        <v>13.1</v>
      </c>
      <c r="C178" s="35">
        <f>ROW()-ROW(Prüfkriterien_1114[[#Headers],[Spalte3]])</f>
        <v>1</v>
      </c>
      <c r="D178" s="35">
        <f>(Prüfkriterien_1114[Spalte2]+130)/10</f>
        <v>13.1</v>
      </c>
      <c r="E178" s="22"/>
      <c r="F178" s="23"/>
      <c r="G178" s="23"/>
      <c r="H178" s="28"/>
      <c r="I178" s="28"/>
      <c r="J178" s="28"/>
      <c r="K178" s="28"/>
      <c r="L178" s="28"/>
      <c r="M178" s="38"/>
    </row>
    <row r="179" spans="2:13" hidden="1" x14ac:dyDescent="0.25">
      <c r="B179" s="42" t="str">
        <f>CONCATENATE("13.",Prüfkriterien_1114[[#This Row],[Spalte2]])</f>
        <v>13.2</v>
      </c>
      <c r="C179" s="43">
        <f>ROW()-ROW(Prüfkriterien_1114[[#Headers],[Spalte3]])</f>
        <v>2</v>
      </c>
      <c r="D179" s="43">
        <f>(Prüfkriterien_1114[Spalte2]+130)/10</f>
        <v>13.2</v>
      </c>
      <c r="E179" s="44"/>
      <c r="F179" s="45"/>
      <c r="G179" s="45"/>
      <c r="H179" s="28"/>
      <c r="I179" s="28"/>
      <c r="J179" s="28"/>
      <c r="K179" s="28"/>
      <c r="L179" s="28"/>
      <c r="M179" s="60"/>
    </row>
    <row r="180" spans="2:13" hidden="1" x14ac:dyDescent="0.25">
      <c r="B180" s="34" t="str">
        <f>CONCATENATE("13.",Prüfkriterien_1114[[#This Row],[Spalte2]])</f>
        <v>13.3</v>
      </c>
      <c r="C180" s="35">
        <f>ROW()-ROW(Prüfkriterien_1114[[#Headers],[Spalte3]])</f>
        <v>3</v>
      </c>
      <c r="D180" s="35">
        <f>(Prüfkriterien_1114[Spalte2]+130)/10</f>
        <v>13.3</v>
      </c>
      <c r="E180" s="22"/>
      <c r="F180" s="23"/>
      <c r="G180" s="23"/>
      <c r="H180" s="28"/>
      <c r="I180" s="28"/>
      <c r="J180" s="28"/>
      <c r="K180" s="28"/>
      <c r="L180" s="28"/>
      <c r="M180" s="38"/>
    </row>
    <row r="181" spans="2:13" hidden="1" x14ac:dyDescent="0.25">
      <c r="B181" s="34" t="str">
        <f>CONCATENATE("13.",Prüfkriterien_1114[[#This Row],[Spalte2]])</f>
        <v>13.4</v>
      </c>
      <c r="C181" s="35">
        <f>ROW()-ROW(Prüfkriterien_1114[[#Headers],[Spalte3]])</f>
        <v>4</v>
      </c>
      <c r="D181" s="35">
        <f>(Prüfkriterien_1114[Spalte2]+130)/10</f>
        <v>13.4</v>
      </c>
      <c r="E181" s="22"/>
      <c r="F181" s="23"/>
      <c r="G181" s="23"/>
      <c r="H181" s="28"/>
      <c r="I181" s="28"/>
      <c r="J181" s="28"/>
      <c r="K181" s="28"/>
      <c r="L181" s="28"/>
      <c r="M181" s="38"/>
    </row>
    <row r="182" spans="2:13" hidden="1" x14ac:dyDescent="0.25">
      <c r="B182" s="42" t="str">
        <f>CONCATENATE("13.",Prüfkriterien_1114[[#This Row],[Spalte2]])</f>
        <v>13.5</v>
      </c>
      <c r="C182" s="43">
        <f>ROW()-ROW(Prüfkriterien_1114[[#Headers],[Spalte3]])</f>
        <v>5</v>
      </c>
      <c r="D182" s="43">
        <f>(Prüfkriterien_1114[Spalte2]+130)/10</f>
        <v>13.5</v>
      </c>
      <c r="E182" s="44"/>
      <c r="F182" s="45"/>
      <c r="G182" s="45"/>
      <c r="H182" s="28"/>
      <c r="I182" s="28"/>
      <c r="J182" s="28"/>
      <c r="K182" s="28"/>
      <c r="L182" s="28"/>
      <c r="M182" s="60"/>
    </row>
    <row r="183" spans="2:13" hidden="1" x14ac:dyDescent="0.25">
      <c r="B183" s="117" t="s">
        <v>80</v>
      </c>
      <c r="C183" s="118"/>
      <c r="D183" s="118"/>
      <c r="E183" s="118"/>
      <c r="F183" s="118"/>
      <c r="G183" s="118"/>
      <c r="H183" s="118"/>
      <c r="I183" s="118"/>
      <c r="J183" s="118"/>
      <c r="K183" s="118"/>
      <c r="L183" s="118"/>
      <c r="M183" s="119"/>
    </row>
    <row r="184" spans="2:13" hidden="1" x14ac:dyDescent="0.25">
      <c r="B184" s="34" t="s">
        <v>39</v>
      </c>
      <c r="C184" s="35" t="s">
        <v>40</v>
      </c>
      <c r="D184" s="35" t="s">
        <v>41</v>
      </c>
      <c r="E184" s="22" t="s">
        <v>42</v>
      </c>
      <c r="F184" s="23" t="s">
        <v>43</v>
      </c>
      <c r="G184" s="23" t="s">
        <v>46</v>
      </c>
      <c r="H184" s="24" t="s">
        <v>47</v>
      </c>
      <c r="I184" s="24" t="s">
        <v>48</v>
      </c>
      <c r="J184" s="24" t="s">
        <v>49</v>
      </c>
      <c r="K184" s="24" t="s">
        <v>50</v>
      </c>
      <c r="L184" s="24" t="s">
        <v>51</v>
      </c>
      <c r="M184" s="38" t="s">
        <v>52</v>
      </c>
    </row>
    <row r="185" spans="2:13" hidden="1" x14ac:dyDescent="0.25">
      <c r="B185" s="34" t="str">
        <f>CONCATENATE("14.",Prüfkriterien_1115[[#This Row],[Spalte2]])</f>
        <v>14.1</v>
      </c>
      <c r="C185" s="35">
        <f>ROW()-ROW(Prüfkriterien_1115[[#Headers],[Spalte3]])</f>
        <v>1</v>
      </c>
      <c r="D185" s="35">
        <f>(Prüfkriterien_1115[Spalte2]+140)/10</f>
        <v>14.1</v>
      </c>
      <c r="E185" s="22"/>
      <c r="F185" s="23"/>
      <c r="G185" s="23"/>
      <c r="H185" s="28"/>
      <c r="I185" s="28"/>
      <c r="J185" s="28"/>
      <c r="K185" s="28"/>
      <c r="L185" s="28"/>
      <c r="M185" s="38"/>
    </row>
    <row r="186" spans="2:13" hidden="1" x14ac:dyDescent="0.25">
      <c r="B186" s="42" t="str">
        <f>CONCATENATE("14.",Prüfkriterien_1115[[#This Row],[Spalte2]])</f>
        <v>14.2</v>
      </c>
      <c r="C186" s="43">
        <f>ROW()-ROW(Prüfkriterien_1115[[#Headers],[Spalte3]])</f>
        <v>2</v>
      </c>
      <c r="D186" s="43">
        <f>(Prüfkriterien_1115[Spalte2]+140)/10</f>
        <v>14.2</v>
      </c>
      <c r="E186" s="44"/>
      <c r="F186" s="45"/>
      <c r="G186" s="45"/>
      <c r="H186" s="28"/>
      <c r="I186" s="28"/>
      <c r="J186" s="28"/>
      <c r="K186" s="28"/>
      <c r="L186" s="28"/>
      <c r="M186" s="60"/>
    </row>
    <row r="187" spans="2:13" hidden="1" x14ac:dyDescent="0.25">
      <c r="B187" s="34" t="str">
        <f>CONCATENATE("14.",Prüfkriterien_1115[[#This Row],[Spalte2]])</f>
        <v>14.3</v>
      </c>
      <c r="C187" s="35">
        <f>ROW()-ROW(Prüfkriterien_1115[[#Headers],[Spalte3]])</f>
        <v>3</v>
      </c>
      <c r="D187" s="35">
        <f>(Prüfkriterien_1115[Spalte2]+140)/10</f>
        <v>14.3</v>
      </c>
      <c r="E187" s="22"/>
      <c r="F187" s="23"/>
      <c r="G187" s="23"/>
      <c r="H187" s="28"/>
      <c r="I187" s="28"/>
      <c r="J187" s="28"/>
      <c r="K187" s="28"/>
      <c r="L187" s="28"/>
      <c r="M187" s="38"/>
    </row>
    <row r="188" spans="2:13" hidden="1" x14ac:dyDescent="0.25">
      <c r="B188" s="34" t="str">
        <f>CONCATENATE("14.",Prüfkriterien_1115[[#This Row],[Spalte2]])</f>
        <v>14.4</v>
      </c>
      <c r="C188" s="35">
        <f>ROW()-ROW(Prüfkriterien_1115[[#Headers],[Spalte3]])</f>
        <v>4</v>
      </c>
      <c r="D188" s="35">
        <f>(Prüfkriterien_1115[Spalte2]+140)/10</f>
        <v>14.4</v>
      </c>
      <c r="E188" s="22"/>
      <c r="F188" s="23"/>
      <c r="G188" s="23"/>
      <c r="H188" s="28"/>
      <c r="I188" s="28"/>
      <c r="J188" s="28"/>
      <c r="K188" s="28"/>
      <c r="L188" s="28"/>
      <c r="M188" s="38"/>
    </row>
    <row r="189" spans="2:13" hidden="1" x14ac:dyDescent="0.25">
      <c r="B189" s="42" t="str">
        <f>CONCATENATE("14.",Prüfkriterien_1115[[#This Row],[Spalte2]])</f>
        <v>14.5</v>
      </c>
      <c r="C189" s="43">
        <f>ROW()-ROW(Prüfkriterien_1115[[#Headers],[Spalte3]])</f>
        <v>5</v>
      </c>
      <c r="D189" s="43">
        <f>(Prüfkriterien_1115[Spalte2]+140)/10</f>
        <v>14.5</v>
      </c>
      <c r="E189" s="44"/>
      <c r="F189" s="45"/>
      <c r="G189" s="45"/>
      <c r="H189" s="28"/>
      <c r="I189" s="28"/>
      <c r="J189" s="28"/>
      <c r="K189" s="28"/>
      <c r="L189" s="28"/>
      <c r="M189" s="60"/>
    </row>
    <row r="190" spans="2:13" hidden="1" x14ac:dyDescent="0.25">
      <c r="B190" s="117" t="s">
        <v>81</v>
      </c>
      <c r="C190" s="118"/>
      <c r="D190" s="118"/>
      <c r="E190" s="118"/>
      <c r="F190" s="118"/>
      <c r="G190" s="118"/>
      <c r="H190" s="118"/>
      <c r="I190" s="118"/>
      <c r="J190" s="118"/>
      <c r="K190" s="118"/>
      <c r="L190" s="118"/>
      <c r="M190" s="119"/>
    </row>
    <row r="191" spans="2:13" hidden="1" x14ac:dyDescent="0.25">
      <c r="B191" s="34" t="s">
        <v>39</v>
      </c>
      <c r="C191" s="35" t="s">
        <v>40</v>
      </c>
      <c r="D191" s="35" t="s">
        <v>41</v>
      </c>
      <c r="E191" s="22" t="s">
        <v>42</v>
      </c>
      <c r="F191" s="23" t="s">
        <v>43</v>
      </c>
      <c r="G191" s="23" t="s">
        <v>46</v>
      </c>
      <c r="H191" s="24" t="s">
        <v>47</v>
      </c>
      <c r="I191" s="24" t="s">
        <v>48</v>
      </c>
      <c r="J191" s="24" t="s">
        <v>49</v>
      </c>
      <c r="K191" s="24" t="s">
        <v>50</v>
      </c>
      <c r="L191" s="24" t="s">
        <v>51</v>
      </c>
      <c r="M191" s="38" t="s">
        <v>52</v>
      </c>
    </row>
    <row r="192" spans="2:13" hidden="1" x14ac:dyDescent="0.25">
      <c r="B192" s="34" t="str">
        <f>CONCATENATE("15.",Prüfkriterien_1116[[#This Row],[Spalte2]])</f>
        <v>15.1</v>
      </c>
      <c r="C192" s="35">
        <f>ROW()-ROW(Prüfkriterien_1116[[#Headers],[Spalte3]])</f>
        <v>1</v>
      </c>
      <c r="D192" s="35">
        <f>(Prüfkriterien_1116[Spalte2]+150)/10</f>
        <v>15.1</v>
      </c>
      <c r="E192" s="22"/>
      <c r="F192" s="23"/>
      <c r="G192" s="23"/>
      <c r="H192" s="28"/>
      <c r="I192" s="28"/>
      <c r="J192" s="28"/>
      <c r="K192" s="28"/>
      <c r="L192" s="28"/>
      <c r="M192" s="38"/>
    </row>
    <row r="193" spans="2:13" hidden="1" x14ac:dyDescent="0.25">
      <c r="B193" s="42" t="str">
        <f>CONCATENATE("15.",Prüfkriterien_1116[[#This Row],[Spalte2]])</f>
        <v>15.2</v>
      </c>
      <c r="C193" s="43">
        <f>ROW()-ROW(Prüfkriterien_1116[[#Headers],[Spalte3]])</f>
        <v>2</v>
      </c>
      <c r="D193" s="43">
        <f>(Prüfkriterien_1116[Spalte2]+150)/10</f>
        <v>15.2</v>
      </c>
      <c r="E193" s="44"/>
      <c r="F193" s="45"/>
      <c r="G193" s="45"/>
      <c r="H193" s="28"/>
      <c r="I193" s="28"/>
      <c r="J193" s="28"/>
      <c r="K193" s="28"/>
      <c r="L193" s="28"/>
      <c r="M193" s="60"/>
    </row>
    <row r="194" spans="2:13" hidden="1" x14ac:dyDescent="0.25">
      <c r="B194" s="34" t="str">
        <f>CONCATENATE("15.",Prüfkriterien_1116[[#This Row],[Spalte2]])</f>
        <v>15.3</v>
      </c>
      <c r="C194" s="35">
        <f>ROW()-ROW(Prüfkriterien_1116[[#Headers],[Spalte3]])</f>
        <v>3</v>
      </c>
      <c r="D194" s="35">
        <f>(Prüfkriterien_1116[Spalte2]+150)/10</f>
        <v>15.3</v>
      </c>
      <c r="E194" s="22"/>
      <c r="F194" s="23"/>
      <c r="G194" s="23"/>
      <c r="H194" s="28"/>
      <c r="I194" s="28"/>
      <c r="J194" s="28"/>
      <c r="K194" s="28"/>
      <c r="L194" s="28"/>
      <c r="M194" s="38"/>
    </row>
    <row r="195" spans="2:13" hidden="1" x14ac:dyDescent="0.25">
      <c r="B195" s="34" t="str">
        <f>CONCATENATE("15.",Prüfkriterien_1116[[#This Row],[Spalte2]])</f>
        <v>15.4</v>
      </c>
      <c r="C195" s="35">
        <f>ROW()-ROW(Prüfkriterien_1116[[#Headers],[Spalte3]])</f>
        <v>4</v>
      </c>
      <c r="D195" s="35">
        <f>(Prüfkriterien_1116[Spalte2]+150)/10</f>
        <v>15.4</v>
      </c>
      <c r="E195" s="22"/>
      <c r="F195" s="23"/>
      <c r="G195" s="23"/>
      <c r="H195" s="28"/>
      <c r="I195" s="28"/>
      <c r="J195" s="28"/>
      <c r="K195" s="28"/>
      <c r="L195" s="28"/>
      <c r="M195" s="38"/>
    </row>
    <row r="196" spans="2:13" hidden="1" x14ac:dyDescent="0.25">
      <c r="B196" s="42" t="str">
        <f>CONCATENATE("15.",Prüfkriterien_1116[[#This Row],[Spalte2]])</f>
        <v>15.5</v>
      </c>
      <c r="C196" s="43">
        <f>ROW()-ROW(Prüfkriterien_1116[[#Headers],[Spalte3]])</f>
        <v>5</v>
      </c>
      <c r="D196" s="43">
        <f>(Prüfkriterien_1116[Spalte2]+150)/10</f>
        <v>15.5</v>
      </c>
      <c r="E196" s="44"/>
      <c r="F196" s="45"/>
      <c r="G196" s="45"/>
      <c r="H196" s="28"/>
      <c r="I196" s="28"/>
      <c r="J196" s="28"/>
      <c r="K196" s="28"/>
      <c r="L196" s="28"/>
      <c r="M196" s="60"/>
    </row>
    <row r="197" spans="2:13" hidden="1" x14ac:dyDescent="0.25">
      <c r="B197" s="117" t="s">
        <v>82</v>
      </c>
      <c r="C197" s="118"/>
      <c r="D197" s="118"/>
      <c r="E197" s="118"/>
      <c r="F197" s="118"/>
      <c r="G197" s="118"/>
      <c r="H197" s="118"/>
      <c r="I197" s="118"/>
      <c r="J197" s="118"/>
      <c r="K197" s="118"/>
      <c r="L197" s="118"/>
      <c r="M197" s="119"/>
    </row>
    <row r="198" spans="2:13" hidden="1" x14ac:dyDescent="0.25">
      <c r="B198" s="34" t="s">
        <v>39</v>
      </c>
      <c r="C198" s="35" t="s">
        <v>40</v>
      </c>
      <c r="D198" s="35" t="s">
        <v>41</v>
      </c>
      <c r="E198" s="22" t="s">
        <v>42</v>
      </c>
      <c r="F198" s="23" t="s">
        <v>43</v>
      </c>
      <c r="G198" s="23" t="s">
        <v>46</v>
      </c>
      <c r="H198" s="24" t="s">
        <v>47</v>
      </c>
      <c r="I198" s="24" t="s">
        <v>48</v>
      </c>
      <c r="J198" s="24" t="s">
        <v>49</v>
      </c>
      <c r="K198" s="24" t="s">
        <v>50</v>
      </c>
      <c r="L198" s="24" t="s">
        <v>51</v>
      </c>
      <c r="M198" s="38" t="s">
        <v>52</v>
      </c>
    </row>
    <row r="199" spans="2:13" hidden="1" x14ac:dyDescent="0.25">
      <c r="B199" s="34" t="str">
        <f>CONCATENATE("16.",Prüfkriterien_1117[[#This Row],[Spalte2]])</f>
        <v>16.1</v>
      </c>
      <c r="C199" s="35">
        <f>ROW()-ROW(Prüfkriterien_1117[[#Headers],[Spalte3]])</f>
        <v>1</v>
      </c>
      <c r="D199" s="35">
        <f>(Prüfkriterien_1117[Spalte2]+160)/10</f>
        <v>16.100000000000001</v>
      </c>
      <c r="E199" s="22"/>
      <c r="F199" s="23"/>
      <c r="G199" s="23"/>
      <c r="H199" s="28"/>
      <c r="I199" s="28"/>
      <c r="J199" s="28"/>
      <c r="K199" s="28"/>
      <c r="L199" s="28"/>
      <c r="M199" s="38"/>
    </row>
    <row r="200" spans="2:13" hidden="1" x14ac:dyDescent="0.25">
      <c r="B200" s="42" t="str">
        <f>CONCATENATE("16.",Prüfkriterien_1117[[#This Row],[Spalte2]])</f>
        <v>16.2</v>
      </c>
      <c r="C200" s="43">
        <f>ROW()-ROW(Prüfkriterien_1117[[#Headers],[Spalte3]])</f>
        <v>2</v>
      </c>
      <c r="D200" s="43">
        <f>(Prüfkriterien_1117[Spalte2]+160)/10</f>
        <v>16.2</v>
      </c>
      <c r="E200" s="44"/>
      <c r="F200" s="45"/>
      <c r="G200" s="45"/>
      <c r="H200" s="28"/>
      <c r="I200" s="28"/>
      <c r="J200" s="28"/>
      <c r="K200" s="28"/>
      <c r="L200" s="28"/>
      <c r="M200" s="60"/>
    </row>
    <row r="201" spans="2:13" hidden="1" x14ac:dyDescent="0.25">
      <c r="B201" s="34" t="str">
        <f>CONCATENATE("16.",Prüfkriterien_1117[[#This Row],[Spalte2]])</f>
        <v>16.3</v>
      </c>
      <c r="C201" s="35">
        <f>ROW()-ROW(Prüfkriterien_1117[[#Headers],[Spalte3]])</f>
        <v>3</v>
      </c>
      <c r="D201" s="35">
        <f>(Prüfkriterien_1117[Spalte2]+160)/10</f>
        <v>16.3</v>
      </c>
      <c r="E201" s="22"/>
      <c r="F201" s="23"/>
      <c r="G201" s="23"/>
      <c r="H201" s="28"/>
      <c r="I201" s="28"/>
      <c r="J201" s="28"/>
      <c r="K201" s="28"/>
      <c r="L201" s="28"/>
      <c r="M201" s="38"/>
    </row>
    <row r="202" spans="2:13" hidden="1" x14ac:dyDescent="0.25">
      <c r="B202" s="34" t="str">
        <f>CONCATENATE("16.",Prüfkriterien_1117[[#This Row],[Spalte2]])</f>
        <v>16.4</v>
      </c>
      <c r="C202" s="35">
        <f>ROW()-ROW(Prüfkriterien_1117[[#Headers],[Spalte3]])</f>
        <v>4</v>
      </c>
      <c r="D202" s="35">
        <f>(Prüfkriterien_1117[Spalte2]+160)/10</f>
        <v>16.399999999999999</v>
      </c>
      <c r="E202" s="22"/>
      <c r="F202" s="23"/>
      <c r="G202" s="23"/>
      <c r="H202" s="28"/>
      <c r="I202" s="28"/>
      <c r="J202" s="28"/>
      <c r="K202" s="28"/>
      <c r="L202" s="28"/>
      <c r="M202" s="38"/>
    </row>
    <row r="203" spans="2:13" hidden="1" x14ac:dyDescent="0.25">
      <c r="B203" s="42" t="str">
        <f>CONCATENATE("16.",Prüfkriterien_1117[[#This Row],[Spalte2]])</f>
        <v>16.5</v>
      </c>
      <c r="C203" s="43">
        <f>ROW()-ROW(Prüfkriterien_1117[[#Headers],[Spalte3]])</f>
        <v>5</v>
      </c>
      <c r="D203" s="43">
        <f>(Prüfkriterien_1117[Spalte2]+160)/10</f>
        <v>16.5</v>
      </c>
      <c r="E203" s="44"/>
      <c r="F203" s="45"/>
      <c r="G203" s="45"/>
      <c r="H203" s="28"/>
      <c r="I203" s="28"/>
      <c r="J203" s="28"/>
      <c r="K203" s="28"/>
      <c r="L203" s="28"/>
      <c r="M203" s="60"/>
    </row>
    <row r="204" spans="2:13" hidden="1" x14ac:dyDescent="0.25">
      <c r="B204" s="117" t="s">
        <v>83</v>
      </c>
      <c r="C204" s="118"/>
      <c r="D204" s="118"/>
      <c r="E204" s="118"/>
      <c r="F204" s="118"/>
      <c r="G204" s="118"/>
      <c r="H204" s="118"/>
      <c r="I204" s="118"/>
      <c r="J204" s="118"/>
      <c r="K204" s="118"/>
      <c r="L204" s="118"/>
      <c r="M204" s="119"/>
    </row>
    <row r="205" spans="2:13" hidden="1" x14ac:dyDescent="0.25">
      <c r="B205" s="34" t="s">
        <v>39</v>
      </c>
      <c r="C205" s="35" t="s">
        <v>40</v>
      </c>
      <c r="D205" s="35" t="s">
        <v>41</v>
      </c>
      <c r="E205" s="22" t="s">
        <v>42</v>
      </c>
      <c r="F205" s="23" t="s">
        <v>43</v>
      </c>
      <c r="G205" s="23" t="s">
        <v>46</v>
      </c>
      <c r="H205" s="24" t="s">
        <v>47</v>
      </c>
      <c r="I205" s="24" t="s">
        <v>48</v>
      </c>
      <c r="J205" s="24" t="s">
        <v>49</v>
      </c>
      <c r="K205" s="24" t="s">
        <v>50</v>
      </c>
      <c r="L205" s="24" t="s">
        <v>51</v>
      </c>
      <c r="M205" s="38" t="s">
        <v>52</v>
      </c>
    </row>
    <row r="206" spans="2:13" hidden="1" x14ac:dyDescent="0.25">
      <c r="B206" s="34" t="str">
        <f>CONCATENATE("17.",Prüfkriterien_1118[[#This Row],[Spalte2]])</f>
        <v>17.1</v>
      </c>
      <c r="C206" s="35">
        <f>ROW()-ROW(Prüfkriterien_1118[[#Headers],[Spalte3]])</f>
        <v>1</v>
      </c>
      <c r="D206" s="35">
        <f>(Prüfkriterien_1118[Spalte2]+170)/10</f>
        <v>17.100000000000001</v>
      </c>
      <c r="E206" s="22"/>
      <c r="F206" s="23"/>
      <c r="G206" s="23"/>
      <c r="H206" s="28"/>
      <c r="I206" s="28"/>
      <c r="J206" s="28"/>
      <c r="K206" s="28"/>
      <c r="L206" s="28"/>
      <c r="M206" s="38"/>
    </row>
    <row r="207" spans="2:13" hidden="1" x14ac:dyDescent="0.25">
      <c r="B207" s="42" t="str">
        <f>CONCATENATE("17.",Prüfkriterien_1118[[#This Row],[Spalte2]])</f>
        <v>17.2</v>
      </c>
      <c r="C207" s="43">
        <f>ROW()-ROW(Prüfkriterien_1118[[#Headers],[Spalte3]])</f>
        <v>2</v>
      </c>
      <c r="D207" s="43">
        <f>(Prüfkriterien_1118[Spalte2]+170)/10</f>
        <v>17.2</v>
      </c>
      <c r="E207" s="44"/>
      <c r="F207" s="45"/>
      <c r="G207" s="45"/>
      <c r="H207" s="28"/>
      <c r="I207" s="28"/>
      <c r="J207" s="28"/>
      <c r="K207" s="28"/>
      <c r="L207" s="28"/>
      <c r="M207" s="60"/>
    </row>
    <row r="208" spans="2:13" hidden="1" x14ac:dyDescent="0.25">
      <c r="B208" s="34" t="str">
        <f>CONCATENATE("17.",Prüfkriterien_1118[[#This Row],[Spalte2]])</f>
        <v>17.3</v>
      </c>
      <c r="C208" s="35">
        <f>ROW()-ROW(Prüfkriterien_1118[[#Headers],[Spalte3]])</f>
        <v>3</v>
      </c>
      <c r="D208" s="35">
        <f>(Prüfkriterien_1118[Spalte2]+170)/10</f>
        <v>17.3</v>
      </c>
      <c r="E208" s="22"/>
      <c r="F208" s="23"/>
      <c r="G208" s="23"/>
      <c r="H208" s="28"/>
      <c r="I208" s="28"/>
      <c r="J208" s="28"/>
      <c r="K208" s="28"/>
      <c r="L208" s="28"/>
      <c r="M208" s="38"/>
    </row>
    <row r="209" spans="2:13" hidden="1" x14ac:dyDescent="0.25">
      <c r="B209" s="34" t="str">
        <f>CONCATENATE("17.",Prüfkriterien_1118[[#This Row],[Spalte2]])</f>
        <v>17.4</v>
      </c>
      <c r="C209" s="35">
        <f>ROW()-ROW(Prüfkriterien_1118[[#Headers],[Spalte3]])</f>
        <v>4</v>
      </c>
      <c r="D209" s="35">
        <f>(Prüfkriterien_1118[Spalte2]+170)/10</f>
        <v>17.399999999999999</v>
      </c>
      <c r="E209" s="22"/>
      <c r="F209" s="23"/>
      <c r="G209" s="23"/>
      <c r="H209" s="28"/>
      <c r="I209" s="28"/>
      <c r="J209" s="28"/>
      <c r="K209" s="28"/>
      <c r="L209" s="28"/>
      <c r="M209" s="38"/>
    </row>
    <row r="210" spans="2:13" hidden="1" x14ac:dyDescent="0.25">
      <c r="B210" s="42" t="str">
        <f>CONCATENATE("17.",Prüfkriterien_1118[[#This Row],[Spalte2]])</f>
        <v>17.5</v>
      </c>
      <c r="C210" s="43">
        <f>ROW()-ROW(Prüfkriterien_1118[[#Headers],[Spalte3]])</f>
        <v>5</v>
      </c>
      <c r="D210" s="43">
        <f>(Prüfkriterien_1118[Spalte2]+170)/10</f>
        <v>17.5</v>
      </c>
      <c r="E210" s="44"/>
      <c r="F210" s="45"/>
      <c r="G210" s="45"/>
      <c r="H210" s="28"/>
      <c r="I210" s="28"/>
      <c r="J210" s="28"/>
      <c r="K210" s="28"/>
      <c r="L210" s="28"/>
      <c r="M210" s="60"/>
    </row>
    <row r="211" spans="2:13" hidden="1" x14ac:dyDescent="0.25">
      <c r="B211" s="117" t="s">
        <v>84</v>
      </c>
      <c r="C211" s="118"/>
      <c r="D211" s="118"/>
      <c r="E211" s="118"/>
      <c r="F211" s="118"/>
      <c r="G211" s="118"/>
      <c r="H211" s="118"/>
      <c r="I211" s="118"/>
      <c r="J211" s="118"/>
      <c r="K211" s="118"/>
      <c r="L211" s="118"/>
      <c r="M211" s="119"/>
    </row>
    <row r="212" spans="2:13" hidden="1" x14ac:dyDescent="0.25">
      <c r="B212" s="34" t="s">
        <v>39</v>
      </c>
      <c r="C212" s="35" t="s">
        <v>40</v>
      </c>
      <c r="D212" s="35" t="s">
        <v>41</v>
      </c>
      <c r="E212" s="22" t="s">
        <v>42</v>
      </c>
      <c r="F212" s="23" t="s">
        <v>43</v>
      </c>
      <c r="G212" s="23" t="s">
        <v>46</v>
      </c>
      <c r="H212" s="24" t="s">
        <v>47</v>
      </c>
      <c r="I212" s="24" t="s">
        <v>48</v>
      </c>
      <c r="J212" s="24" t="s">
        <v>49</v>
      </c>
      <c r="K212" s="24" t="s">
        <v>50</v>
      </c>
      <c r="L212" s="24" t="s">
        <v>51</v>
      </c>
      <c r="M212" s="38" t="s">
        <v>52</v>
      </c>
    </row>
    <row r="213" spans="2:13" hidden="1" x14ac:dyDescent="0.25">
      <c r="B213" s="34" t="str">
        <f>CONCATENATE("18.",Prüfkriterien_1119[[#This Row],[Spalte2]])</f>
        <v>18.1</v>
      </c>
      <c r="C213" s="35">
        <f>ROW()-ROW(Prüfkriterien_1119[[#Headers],[Spalte3]])</f>
        <v>1</v>
      </c>
      <c r="D213" s="35">
        <f>(Prüfkriterien_1119[Spalte2]+180)/10</f>
        <v>18.100000000000001</v>
      </c>
      <c r="E213" s="22"/>
      <c r="F213" s="23"/>
      <c r="G213" s="23"/>
      <c r="H213" s="28"/>
      <c r="I213" s="28"/>
      <c r="J213" s="28"/>
      <c r="K213" s="28"/>
      <c r="L213" s="28"/>
      <c r="M213" s="38"/>
    </row>
    <row r="214" spans="2:13" hidden="1" x14ac:dyDescent="0.25">
      <c r="B214" s="42" t="str">
        <f>CONCATENATE("18.",Prüfkriterien_1119[[#This Row],[Spalte2]])</f>
        <v>18.2</v>
      </c>
      <c r="C214" s="43">
        <f>ROW()-ROW(Prüfkriterien_1119[[#Headers],[Spalte3]])</f>
        <v>2</v>
      </c>
      <c r="D214" s="43">
        <f>(Prüfkriterien_1119[Spalte2]+180)/10</f>
        <v>18.2</v>
      </c>
      <c r="E214" s="44"/>
      <c r="F214" s="45"/>
      <c r="G214" s="45"/>
      <c r="H214" s="28"/>
      <c r="I214" s="28"/>
      <c r="J214" s="28"/>
      <c r="K214" s="28"/>
      <c r="L214" s="28"/>
      <c r="M214" s="60"/>
    </row>
    <row r="215" spans="2:13" hidden="1" x14ac:dyDescent="0.25">
      <c r="B215" s="34" t="str">
        <f>CONCATENATE("18.",Prüfkriterien_1119[[#This Row],[Spalte2]])</f>
        <v>18.3</v>
      </c>
      <c r="C215" s="35">
        <f>ROW()-ROW(Prüfkriterien_1119[[#Headers],[Spalte3]])</f>
        <v>3</v>
      </c>
      <c r="D215" s="35">
        <f>(Prüfkriterien_1119[Spalte2]+180)/10</f>
        <v>18.3</v>
      </c>
      <c r="E215" s="22"/>
      <c r="F215" s="23"/>
      <c r="G215" s="23"/>
      <c r="H215" s="28"/>
      <c r="I215" s="28"/>
      <c r="J215" s="28"/>
      <c r="K215" s="28"/>
      <c r="L215" s="28"/>
      <c r="M215" s="38"/>
    </row>
    <row r="216" spans="2:13" hidden="1" x14ac:dyDescent="0.25">
      <c r="B216" s="34" t="str">
        <f>CONCATENATE("18.",Prüfkriterien_1119[[#This Row],[Spalte2]])</f>
        <v>18.4</v>
      </c>
      <c r="C216" s="35">
        <f>ROW()-ROW(Prüfkriterien_1119[[#Headers],[Spalte3]])</f>
        <v>4</v>
      </c>
      <c r="D216" s="35">
        <f>(Prüfkriterien_1119[Spalte2]+180)/10</f>
        <v>18.399999999999999</v>
      </c>
      <c r="E216" s="22"/>
      <c r="F216" s="23"/>
      <c r="G216" s="23"/>
      <c r="H216" s="28"/>
      <c r="I216" s="28"/>
      <c r="J216" s="28"/>
      <c r="K216" s="28"/>
      <c r="L216" s="28"/>
      <c r="M216" s="38"/>
    </row>
    <row r="217" spans="2:13" hidden="1" x14ac:dyDescent="0.25">
      <c r="B217" s="42" t="str">
        <f>CONCATENATE("18.",Prüfkriterien_1119[[#This Row],[Spalte2]])</f>
        <v>18.5</v>
      </c>
      <c r="C217" s="43">
        <f>ROW()-ROW(Prüfkriterien_1119[[#Headers],[Spalte3]])</f>
        <v>5</v>
      </c>
      <c r="D217" s="43">
        <f>(Prüfkriterien_1119[Spalte2]+180)/10</f>
        <v>18.5</v>
      </c>
      <c r="E217" s="44"/>
      <c r="F217" s="45"/>
      <c r="G217" s="45"/>
      <c r="H217" s="28"/>
      <c r="I217" s="28"/>
      <c r="J217" s="28"/>
      <c r="K217" s="28"/>
      <c r="L217" s="28"/>
      <c r="M217" s="60"/>
    </row>
    <row r="218" spans="2:13" hidden="1" x14ac:dyDescent="0.25">
      <c r="B218" s="117" t="s">
        <v>85</v>
      </c>
      <c r="C218" s="118"/>
      <c r="D218" s="118"/>
      <c r="E218" s="118"/>
      <c r="F218" s="118"/>
      <c r="G218" s="118"/>
      <c r="H218" s="118"/>
      <c r="I218" s="118"/>
      <c r="J218" s="118"/>
      <c r="K218" s="118"/>
      <c r="L218" s="118"/>
      <c r="M218" s="119"/>
    </row>
    <row r="219" spans="2:13" hidden="1" x14ac:dyDescent="0.25">
      <c r="B219" s="34" t="s">
        <v>39</v>
      </c>
      <c r="C219" s="35" t="s">
        <v>40</v>
      </c>
      <c r="D219" s="35" t="s">
        <v>41</v>
      </c>
      <c r="E219" s="22" t="s">
        <v>42</v>
      </c>
      <c r="F219" s="23" t="s">
        <v>43</v>
      </c>
      <c r="G219" s="23" t="s">
        <v>46</v>
      </c>
      <c r="H219" s="24" t="s">
        <v>47</v>
      </c>
      <c r="I219" s="24" t="s">
        <v>48</v>
      </c>
      <c r="J219" s="24" t="s">
        <v>49</v>
      </c>
      <c r="K219" s="24" t="s">
        <v>50</v>
      </c>
      <c r="L219" s="24" t="s">
        <v>51</v>
      </c>
      <c r="M219" s="38" t="s">
        <v>52</v>
      </c>
    </row>
    <row r="220" spans="2:13" hidden="1" x14ac:dyDescent="0.25">
      <c r="B220" s="34" t="str">
        <f>CONCATENATE("19.",Prüfkriterien_1120[[#This Row],[Spalte2]])</f>
        <v>19.1</v>
      </c>
      <c r="C220" s="35">
        <f>ROW()-ROW(Prüfkriterien_1120[[#Headers],[Spalte3]])</f>
        <v>1</v>
      </c>
      <c r="D220" s="35">
        <f>(Prüfkriterien_1120[Spalte2]+190)/10</f>
        <v>19.100000000000001</v>
      </c>
      <c r="E220" s="22"/>
      <c r="F220" s="23"/>
      <c r="G220" s="23"/>
      <c r="H220" s="28"/>
      <c r="I220" s="28"/>
      <c r="J220" s="28"/>
      <c r="K220" s="28"/>
      <c r="L220" s="28"/>
      <c r="M220" s="38"/>
    </row>
    <row r="221" spans="2:13" hidden="1" x14ac:dyDescent="0.25">
      <c r="B221" s="42" t="str">
        <f>CONCATENATE("19.",Prüfkriterien_1120[[#This Row],[Spalte2]])</f>
        <v>19.2</v>
      </c>
      <c r="C221" s="43">
        <f>ROW()-ROW(Prüfkriterien_1120[[#Headers],[Spalte3]])</f>
        <v>2</v>
      </c>
      <c r="D221" s="43">
        <f>(Prüfkriterien_1120[Spalte2]+190)/10</f>
        <v>19.2</v>
      </c>
      <c r="E221" s="44"/>
      <c r="F221" s="45"/>
      <c r="G221" s="45"/>
      <c r="H221" s="28"/>
      <c r="I221" s="28"/>
      <c r="J221" s="28"/>
      <c r="K221" s="28"/>
      <c r="L221" s="28"/>
      <c r="M221" s="60"/>
    </row>
    <row r="222" spans="2:13" hidden="1" x14ac:dyDescent="0.25">
      <c r="B222" s="34" t="str">
        <f>CONCATENATE("19.",Prüfkriterien_1120[[#This Row],[Spalte2]])</f>
        <v>19.3</v>
      </c>
      <c r="C222" s="35">
        <f>ROW()-ROW(Prüfkriterien_1120[[#Headers],[Spalte3]])</f>
        <v>3</v>
      </c>
      <c r="D222" s="35">
        <f>(Prüfkriterien_1120[Spalte2]+190)/10</f>
        <v>19.3</v>
      </c>
      <c r="E222" s="22"/>
      <c r="F222" s="23"/>
      <c r="G222" s="23"/>
      <c r="H222" s="28"/>
      <c r="I222" s="28"/>
      <c r="J222" s="28"/>
      <c r="K222" s="28"/>
      <c r="L222" s="28"/>
      <c r="M222" s="38"/>
    </row>
    <row r="223" spans="2:13" hidden="1" x14ac:dyDescent="0.25">
      <c r="B223" s="34" t="str">
        <f>CONCATENATE("19.",Prüfkriterien_1120[[#This Row],[Spalte2]])</f>
        <v>19.4</v>
      </c>
      <c r="C223" s="35">
        <f>ROW()-ROW(Prüfkriterien_1120[[#Headers],[Spalte3]])</f>
        <v>4</v>
      </c>
      <c r="D223" s="35">
        <f>(Prüfkriterien_1120[Spalte2]+190)/10</f>
        <v>19.399999999999999</v>
      </c>
      <c r="E223" s="22"/>
      <c r="F223" s="23"/>
      <c r="G223" s="23"/>
      <c r="H223" s="28"/>
      <c r="I223" s="28"/>
      <c r="J223" s="28"/>
      <c r="K223" s="28"/>
      <c r="L223" s="28"/>
      <c r="M223" s="38"/>
    </row>
    <row r="224" spans="2:13" hidden="1" x14ac:dyDescent="0.25">
      <c r="B224" s="42" t="str">
        <f>CONCATENATE("19.",Prüfkriterien_1120[[#This Row],[Spalte2]])</f>
        <v>19.5</v>
      </c>
      <c r="C224" s="43">
        <f>ROW()-ROW(Prüfkriterien_1120[[#Headers],[Spalte3]])</f>
        <v>5</v>
      </c>
      <c r="D224" s="43">
        <f>(Prüfkriterien_1120[Spalte2]+190)/10</f>
        <v>19.5</v>
      </c>
      <c r="E224" s="44"/>
      <c r="F224" s="45"/>
      <c r="G224" s="45"/>
      <c r="H224" s="28"/>
      <c r="I224" s="28"/>
      <c r="J224" s="28"/>
      <c r="K224" s="28"/>
      <c r="L224" s="28"/>
      <c r="M224" s="60"/>
    </row>
    <row r="225" spans="2:13" hidden="1" x14ac:dyDescent="0.25">
      <c r="B225" s="117" t="s">
        <v>86</v>
      </c>
      <c r="C225" s="118"/>
      <c r="D225" s="118"/>
      <c r="E225" s="118"/>
      <c r="F225" s="118"/>
      <c r="G225" s="118"/>
      <c r="H225" s="118"/>
      <c r="I225" s="118"/>
      <c r="J225" s="118"/>
      <c r="K225" s="118"/>
      <c r="L225" s="118"/>
      <c r="M225" s="119"/>
    </row>
    <row r="226" spans="2:13" hidden="1" x14ac:dyDescent="0.25">
      <c r="B226" s="34" t="s">
        <v>39</v>
      </c>
      <c r="C226" s="35" t="s">
        <v>40</v>
      </c>
      <c r="D226" s="35" t="s">
        <v>41</v>
      </c>
      <c r="E226" s="22" t="s">
        <v>42</v>
      </c>
      <c r="F226" s="23" t="s">
        <v>43</v>
      </c>
      <c r="G226" s="23" t="s">
        <v>46</v>
      </c>
      <c r="H226" s="24" t="s">
        <v>47</v>
      </c>
      <c r="I226" s="24" t="s">
        <v>48</v>
      </c>
      <c r="J226" s="24" t="s">
        <v>49</v>
      </c>
      <c r="K226" s="24" t="s">
        <v>50</v>
      </c>
      <c r="L226" s="24" t="s">
        <v>51</v>
      </c>
      <c r="M226" s="38" t="s">
        <v>52</v>
      </c>
    </row>
    <row r="227" spans="2:13" hidden="1" x14ac:dyDescent="0.25">
      <c r="B227" s="34" t="str">
        <f>CONCATENATE("20.",Prüfkriterien_1121[[#This Row],[Spalte2]])</f>
        <v>20.1</v>
      </c>
      <c r="C227" s="35">
        <f>ROW()-ROW(Prüfkriterien_1121[[#Headers],[Spalte3]])</f>
        <v>1</v>
      </c>
      <c r="D227" s="35">
        <f>(Prüfkriterien_1121[Spalte2]+200)/10</f>
        <v>20.100000000000001</v>
      </c>
      <c r="E227" s="22"/>
      <c r="F227" s="23"/>
      <c r="G227" s="23"/>
      <c r="H227" s="28"/>
      <c r="I227" s="28"/>
      <c r="J227" s="28"/>
      <c r="K227" s="28"/>
      <c r="L227" s="28"/>
      <c r="M227" s="38"/>
    </row>
    <row r="228" spans="2:13" hidden="1" x14ac:dyDescent="0.25">
      <c r="B228" s="42" t="str">
        <f>CONCATENATE("20.",Prüfkriterien_1121[[#This Row],[Spalte2]])</f>
        <v>20.2</v>
      </c>
      <c r="C228" s="43">
        <f>ROW()-ROW(Prüfkriterien_1121[[#Headers],[Spalte3]])</f>
        <v>2</v>
      </c>
      <c r="D228" s="43">
        <f>(Prüfkriterien_1121[Spalte2]+200)/10</f>
        <v>20.2</v>
      </c>
      <c r="E228" s="44"/>
      <c r="F228" s="45"/>
      <c r="G228" s="45"/>
      <c r="H228" s="28"/>
      <c r="I228" s="28"/>
      <c r="J228" s="28"/>
      <c r="K228" s="28"/>
      <c r="L228" s="28"/>
      <c r="M228" s="60"/>
    </row>
    <row r="229" spans="2:13" hidden="1" x14ac:dyDescent="0.25">
      <c r="B229" s="34" t="str">
        <f>CONCATENATE("20.",Prüfkriterien_1121[[#This Row],[Spalte2]])</f>
        <v>20.3</v>
      </c>
      <c r="C229" s="35">
        <f>ROW()-ROW(Prüfkriterien_1121[[#Headers],[Spalte3]])</f>
        <v>3</v>
      </c>
      <c r="D229" s="35">
        <f>(Prüfkriterien_1121[Spalte2]+200)/10</f>
        <v>20.3</v>
      </c>
      <c r="E229" s="22"/>
      <c r="F229" s="23"/>
      <c r="G229" s="23"/>
      <c r="H229" s="28"/>
      <c r="I229" s="28"/>
      <c r="J229" s="28"/>
      <c r="K229" s="28"/>
      <c r="L229" s="28"/>
      <c r="M229" s="38"/>
    </row>
    <row r="230" spans="2:13" hidden="1" x14ac:dyDescent="0.25">
      <c r="B230" s="34" t="str">
        <f>CONCATENATE("20.",Prüfkriterien_1121[[#This Row],[Spalte2]])</f>
        <v>20.4</v>
      </c>
      <c r="C230" s="35">
        <f>ROW()-ROW(Prüfkriterien_1121[[#Headers],[Spalte3]])</f>
        <v>4</v>
      </c>
      <c r="D230" s="35">
        <f>(Prüfkriterien_1121[Spalte2]+200)/10</f>
        <v>20.399999999999999</v>
      </c>
      <c r="E230" s="22"/>
      <c r="F230" s="23"/>
      <c r="G230" s="23"/>
      <c r="H230" s="28"/>
      <c r="I230" s="28"/>
      <c r="J230" s="28"/>
      <c r="K230" s="28"/>
      <c r="L230" s="28"/>
      <c r="M230" s="38"/>
    </row>
    <row r="231" spans="2:13" hidden="1" x14ac:dyDescent="0.25">
      <c r="B231" s="42" t="str">
        <f>CONCATENATE("20.",Prüfkriterien_1121[[#This Row],[Spalte2]])</f>
        <v>20.5</v>
      </c>
      <c r="C231" s="43">
        <f>ROW()-ROW(Prüfkriterien_1121[[#Headers],[Spalte3]])</f>
        <v>5</v>
      </c>
      <c r="D231" s="43">
        <f>(Prüfkriterien_1121[Spalte2]+200)/10</f>
        <v>20.5</v>
      </c>
      <c r="E231" s="44"/>
      <c r="F231" s="45"/>
      <c r="G231" s="45"/>
      <c r="H231" s="28"/>
      <c r="I231" s="28"/>
      <c r="J231" s="28"/>
      <c r="K231" s="28"/>
      <c r="L231" s="28"/>
      <c r="M231" s="60"/>
    </row>
  </sheetData>
  <sheetProtection algorithmName="SHA-512" hashValue="tBwGUdRhBhNbEBjEkEml7oVxpQjo9OgTKKw8mDT++h7soQrVwWSIbsD1+702cNwmVMKERcaWw99ZKVdlaSK+yg==" saltValue="pAU5jvXCuvcUhfP/C45p6Q==" spinCount="100000" sheet="1" formatRows="0" selectLockedCells="1"/>
  <mergeCells count="32">
    <mergeCell ref="B72:M72"/>
    <mergeCell ref="B79:M79"/>
    <mergeCell ref="B98:M98"/>
    <mergeCell ref="B63:M63"/>
    <mergeCell ref="C4:K4"/>
    <mergeCell ref="B6:B7"/>
    <mergeCell ref="C6:C7"/>
    <mergeCell ref="E6:E7"/>
    <mergeCell ref="F6:F7"/>
    <mergeCell ref="G6:G7"/>
    <mergeCell ref="H6:L6"/>
    <mergeCell ref="M6:M7"/>
    <mergeCell ref="D6:D7"/>
    <mergeCell ref="B57:M57"/>
    <mergeCell ref="B2:M2"/>
    <mergeCell ref="B5:M5"/>
    <mergeCell ref="B8:M8"/>
    <mergeCell ref="B34:M34"/>
    <mergeCell ref="B42:M42"/>
    <mergeCell ref="B3:M3"/>
    <mergeCell ref="B127:M127"/>
    <mergeCell ref="B146:M146"/>
    <mergeCell ref="B204:M204"/>
    <mergeCell ref="B211:M211"/>
    <mergeCell ref="B218:M218"/>
    <mergeCell ref="B169:M169"/>
    <mergeCell ref="B163:M163"/>
    <mergeCell ref="B225:M225"/>
    <mergeCell ref="B176:M176"/>
    <mergeCell ref="B183:M183"/>
    <mergeCell ref="B190:M190"/>
    <mergeCell ref="B197:M197"/>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2024&amp;C&amp;G&amp;R
&amp;"Arial,Standard"&amp;8&amp;P von &amp;N</oddFooter>
  </headerFooter>
  <rowBreaks count="3" manualBreakCount="3">
    <brk id="33" max="13" man="1"/>
    <brk id="145" max="13" man="1"/>
    <brk id="162" max="1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NOT(ISERROR(SEARCH("grau",H35)))</xm:f>
            <xm:f>"grau"</xm:f>
            <x14:dxf>
              <font>
                <color rgb="FF808080"/>
              </font>
              <fill>
                <patternFill>
                  <bgColor rgb="FF808080"/>
                </patternFill>
              </fill>
            </x14:dxf>
          </x14:cfRule>
          <xm:sqref>H64:L64 H43:L43 H35:L35 H58:L58</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H36:L41 H44:L56 H65:L71 H81:L97 H100:L126 H129:L145 H148:L162 H10:L33</xm:sqref>
        </x14:conditionalFormatting>
        <x14:conditionalFormatting xmlns:xm="http://schemas.microsoft.com/office/excel/2006/main">
          <x14:cfRule type="containsText" priority="34" operator="containsText" id="{3EA6EFDB-E455-4F38-A982-1E38324F0343}">
            <xm:f>NOT(ISERROR(SEARCH("grau",H73)))</xm:f>
            <xm:f>"grau"</xm:f>
            <x14:dxf>
              <font>
                <color rgb="FF808080"/>
              </font>
              <fill>
                <patternFill>
                  <bgColor rgb="FF808080"/>
                </patternFill>
              </fill>
            </x14:dxf>
          </x14:cfRule>
          <xm:sqref>H73:L73</xm:sqref>
        </x14:conditionalFormatting>
        <x14:conditionalFormatting xmlns:xm="http://schemas.microsoft.com/office/excel/2006/main">
          <x14:cfRule type="containsText" priority="33" operator="containsText" id="{5BEAB68E-34A9-4110-B056-50320AFBCCB0}">
            <xm:f>NOT(ISERROR(SEARCH("grau",H80)))</xm:f>
            <xm:f>"grau"</xm:f>
            <x14:dxf>
              <font>
                <color rgb="FF808080"/>
              </font>
              <fill>
                <patternFill>
                  <bgColor rgb="FF808080"/>
                </patternFill>
              </fill>
            </x14:dxf>
          </x14:cfRule>
          <xm:sqref>H80:L80</xm:sqref>
        </x14:conditionalFormatting>
        <x14:conditionalFormatting xmlns:xm="http://schemas.microsoft.com/office/excel/2006/main">
          <x14:cfRule type="containsText" priority="32" operator="containsText" id="{CF7EDDB7-2157-4E54-80CC-AC6AB6FBA5CD}">
            <xm:f>NOT(ISERROR(SEARCH("grau",H99)))</xm:f>
            <xm:f>"grau"</xm:f>
            <x14:dxf>
              <font>
                <color rgb="FF808080"/>
              </font>
              <fill>
                <patternFill>
                  <bgColor rgb="FF808080"/>
                </patternFill>
              </fill>
            </x14:dxf>
          </x14:cfRule>
          <xm:sqref>H99:L99</xm:sqref>
        </x14:conditionalFormatting>
        <x14:conditionalFormatting xmlns:xm="http://schemas.microsoft.com/office/excel/2006/main">
          <x14:cfRule type="containsText" priority="31" operator="containsText" id="{A15A7D79-1345-4D48-A805-61E375A492E8}">
            <xm:f>NOT(ISERROR(SEARCH("grau",H128)))</xm:f>
            <xm:f>"grau"</xm:f>
            <x14:dxf>
              <font>
                <color rgb="FF808080"/>
              </font>
              <fill>
                <patternFill>
                  <bgColor rgb="FF808080"/>
                </patternFill>
              </fill>
            </x14:dxf>
          </x14:cfRule>
          <xm:sqref>H128:L129</xm:sqref>
        </x14:conditionalFormatting>
        <x14:conditionalFormatting xmlns:xm="http://schemas.microsoft.com/office/excel/2006/main">
          <x14:cfRule type="containsText" priority="30" operator="containsText" id="{24D64CB9-06C8-4AB6-96E9-068B2C93B725}">
            <xm:f>NOT(ISERROR(SEARCH("grau",H147)))</xm:f>
            <xm:f>"grau"</xm:f>
            <x14:dxf>
              <font>
                <color rgb="FF808080"/>
              </font>
              <fill>
                <patternFill>
                  <bgColor rgb="FF808080"/>
                </patternFill>
              </fill>
            </x14:dxf>
          </x14:cfRule>
          <xm:sqref>H147:L149</xm:sqref>
        </x14:conditionalFormatting>
        <x14:conditionalFormatting xmlns:xm="http://schemas.microsoft.com/office/excel/2006/main">
          <x14:cfRule type="containsText" priority="29" operator="containsText" id="{04852FE4-12C5-447A-9DDA-1F52D59ECA2D}">
            <xm:f>NOT(ISERROR(SEARCH("grau",H164)))</xm:f>
            <xm:f>"grau"</xm:f>
            <x14:dxf>
              <font>
                <color rgb="FF808080"/>
              </font>
              <fill>
                <patternFill>
                  <bgColor rgb="FF808080"/>
                </patternFill>
              </fill>
            </x14:dxf>
          </x14:cfRule>
          <xm:sqref>H164:L164</xm:sqref>
        </x14:conditionalFormatting>
        <x14:conditionalFormatting xmlns:xm="http://schemas.microsoft.com/office/excel/2006/main">
          <x14:cfRule type="containsText" priority="26" operator="containsText" id="{DB8BB36C-2E3E-4A6C-B7FB-36C8C5EC6718}">
            <xm:f>NOT(ISERROR(SEARCH("grau",H59)))</xm:f>
            <xm:f>"grau"</xm:f>
            <x14:dxf>
              <font>
                <strike val="0"/>
                <color rgb="FF808080"/>
              </font>
              <fill>
                <patternFill>
                  <bgColor rgb="FF808080"/>
                </patternFill>
              </fill>
            </x14:dxf>
          </x14:cfRule>
          <xm:sqref>H59:L62</xm:sqref>
        </x14:conditionalFormatting>
        <x14:conditionalFormatting xmlns:xm="http://schemas.microsoft.com/office/excel/2006/main">
          <x14:cfRule type="containsText" priority="24" operator="containsText" id="{522E72CE-2BFD-4D3A-88E7-93E2C302BF7F}">
            <xm:f>NOT(ISERROR(SEARCH("grau",H74)))</xm:f>
            <xm:f>"grau"</xm:f>
            <x14:dxf>
              <font>
                <strike val="0"/>
                <color rgb="FF808080"/>
              </font>
              <fill>
                <patternFill>
                  <bgColor rgb="FF808080"/>
                </patternFill>
              </fill>
            </x14:dxf>
          </x14:cfRule>
          <xm:sqref>H74:L78</xm:sqref>
        </x14:conditionalFormatting>
        <x14:conditionalFormatting xmlns:xm="http://schemas.microsoft.com/office/excel/2006/main">
          <x14:cfRule type="containsText" priority="19" operator="containsText" id="{E7943004-4DEA-4823-B241-3FE5A5326E8B}">
            <xm:f>NOT(ISERROR(SEARCH("grau",H165)))</xm:f>
            <xm:f>"grau"</xm:f>
            <x14:dxf>
              <font>
                <strike val="0"/>
                <color rgb="FF808080"/>
              </font>
              <fill>
                <patternFill>
                  <bgColor rgb="FF808080"/>
                </patternFill>
              </fill>
            </x14:dxf>
          </x14:cfRule>
          <xm:sqref>H165:L168</xm:sqref>
        </x14:conditionalFormatting>
        <x14:conditionalFormatting xmlns:xm="http://schemas.microsoft.com/office/excel/2006/main">
          <x14:cfRule type="containsText" priority="18" operator="containsText" id="{F9689D43-7DEC-4186-A893-B1CBBD158D15}">
            <xm:f>NOT(ISERROR(SEARCH("grau",H170)))</xm:f>
            <xm:f>"grau"</xm:f>
            <x14:dxf>
              <font>
                <color rgb="FF808080"/>
              </font>
              <fill>
                <patternFill>
                  <bgColor rgb="FF808080"/>
                </patternFill>
              </fill>
            </x14:dxf>
          </x14:cfRule>
          <xm:sqref>H170:L170</xm:sqref>
        </x14:conditionalFormatting>
        <x14:conditionalFormatting xmlns:xm="http://schemas.microsoft.com/office/excel/2006/main">
          <x14:cfRule type="containsText" priority="17" operator="containsText" id="{593683AD-12C0-4A48-B7CC-C7CAF5D9E128}">
            <xm:f>NOT(ISERROR(SEARCH("grau",H171)))</xm:f>
            <xm:f>"grau"</xm:f>
            <x14:dxf>
              <font>
                <strike val="0"/>
                <color rgb="FF808080"/>
              </font>
              <fill>
                <patternFill>
                  <bgColor rgb="FF808080"/>
                </patternFill>
              </fill>
            </x14:dxf>
          </x14:cfRule>
          <xm:sqref>H171:L175</xm:sqref>
        </x14:conditionalFormatting>
        <x14:conditionalFormatting xmlns:xm="http://schemas.microsoft.com/office/excel/2006/main">
          <x14:cfRule type="containsText" priority="16" operator="containsText" id="{BF80D4EC-9D5A-4CB9-9F29-4C6C6E9639EA}">
            <xm:f>NOT(ISERROR(SEARCH("grau",H177)))</xm:f>
            <xm:f>"grau"</xm:f>
            <x14:dxf>
              <font>
                <color rgb="FF808080"/>
              </font>
              <fill>
                <patternFill>
                  <bgColor rgb="FF808080"/>
                </patternFill>
              </fill>
            </x14:dxf>
          </x14:cfRule>
          <xm:sqref>H177:L177</xm:sqref>
        </x14:conditionalFormatting>
        <x14:conditionalFormatting xmlns:xm="http://schemas.microsoft.com/office/excel/2006/main">
          <x14:cfRule type="containsText" priority="15" operator="containsText" id="{3A8B1ADD-5B11-4099-A6FB-998787FDAEEB}">
            <xm:f>NOT(ISERROR(SEARCH("grau",H178)))</xm:f>
            <xm:f>"grau"</xm:f>
            <x14:dxf>
              <font>
                <strike val="0"/>
                <color rgb="FF808080"/>
              </font>
              <fill>
                <patternFill>
                  <bgColor rgb="FF808080"/>
                </patternFill>
              </fill>
            </x14:dxf>
          </x14:cfRule>
          <xm:sqref>H178:L182</xm:sqref>
        </x14:conditionalFormatting>
        <x14:conditionalFormatting xmlns:xm="http://schemas.microsoft.com/office/excel/2006/main">
          <x14:cfRule type="containsText" priority="14" operator="containsText" id="{5197C5D7-1D6A-4C75-BC15-9997BDA92A33}">
            <xm:f>NOT(ISERROR(SEARCH("grau",H184)))</xm:f>
            <xm:f>"grau"</xm:f>
            <x14:dxf>
              <font>
                <color rgb="FF808080"/>
              </font>
              <fill>
                <patternFill>
                  <bgColor rgb="FF808080"/>
                </patternFill>
              </fill>
            </x14:dxf>
          </x14:cfRule>
          <xm:sqref>H184:L184</xm:sqref>
        </x14:conditionalFormatting>
        <x14:conditionalFormatting xmlns:xm="http://schemas.microsoft.com/office/excel/2006/main">
          <x14:cfRule type="containsText" priority="13" operator="containsText" id="{C857841E-ADBA-4790-A7E4-EC9E6C23FFC3}">
            <xm:f>NOT(ISERROR(SEARCH("grau",H185)))</xm:f>
            <xm:f>"grau"</xm:f>
            <x14:dxf>
              <font>
                <strike val="0"/>
                <color rgb="FF808080"/>
              </font>
              <fill>
                <patternFill>
                  <bgColor rgb="FF808080"/>
                </patternFill>
              </fill>
            </x14:dxf>
          </x14:cfRule>
          <xm:sqref>H185:L189</xm:sqref>
        </x14:conditionalFormatting>
        <x14:conditionalFormatting xmlns:xm="http://schemas.microsoft.com/office/excel/2006/main">
          <x14:cfRule type="containsText" priority="12" operator="containsText" id="{0699A9AD-4159-4254-ADC3-E4E8C6F3C9BC}">
            <xm:f>NOT(ISERROR(SEARCH("grau",H191)))</xm:f>
            <xm:f>"grau"</xm:f>
            <x14:dxf>
              <font>
                <color rgb="FF808080"/>
              </font>
              <fill>
                <patternFill>
                  <bgColor rgb="FF808080"/>
                </patternFill>
              </fill>
            </x14:dxf>
          </x14:cfRule>
          <xm:sqref>H191:L191</xm:sqref>
        </x14:conditionalFormatting>
        <x14:conditionalFormatting xmlns:xm="http://schemas.microsoft.com/office/excel/2006/main">
          <x14:cfRule type="containsText" priority="11" operator="containsText" id="{8A386DFC-0CFA-435B-8E96-B091B32CA32E}">
            <xm:f>NOT(ISERROR(SEARCH("grau",H192)))</xm:f>
            <xm:f>"grau"</xm:f>
            <x14:dxf>
              <font>
                <strike val="0"/>
                <color rgb="FF808080"/>
              </font>
              <fill>
                <patternFill>
                  <bgColor rgb="FF808080"/>
                </patternFill>
              </fill>
            </x14:dxf>
          </x14:cfRule>
          <xm:sqref>H192:L196</xm:sqref>
        </x14:conditionalFormatting>
        <x14:conditionalFormatting xmlns:xm="http://schemas.microsoft.com/office/excel/2006/main">
          <x14:cfRule type="containsText" priority="10" operator="containsText" id="{1E36E4D5-6C4C-4AF8-916C-34DF1BD2FC9A}">
            <xm:f>NOT(ISERROR(SEARCH("grau",H198)))</xm:f>
            <xm:f>"grau"</xm:f>
            <x14:dxf>
              <font>
                <color rgb="FF808080"/>
              </font>
              <fill>
                <patternFill>
                  <bgColor rgb="FF808080"/>
                </patternFill>
              </fill>
            </x14:dxf>
          </x14:cfRule>
          <xm:sqref>H198:L198</xm:sqref>
        </x14:conditionalFormatting>
        <x14:conditionalFormatting xmlns:xm="http://schemas.microsoft.com/office/excel/2006/main">
          <x14:cfRule type="containsText" priority="9" operator="containsText" id="{B8358B20-02DF-4B1D-AB41-9ADA15C88D61}">
            <xm:f>NOT(ISERROR(SEARCH("grau",H199)))</xm:f>
            <xm:f>"grau"</xm:f>
            <x14:dxf>
              <font>
                <strike val="0"/>
                <color rgb="FF808080"/>
              </font>
              <fill>
                <patternFill>
                  <bgColor rgb="FF808080"/>
                </patternFill>
              </fill>
            </x14:dxf>
          </x14:cfRule>
          <xm:sqref>H199:L203</xm:sqref>
        </x14:conditionalFormatting>
        <x14:conditionalFormatting xmlns:xm="http://schemas.microsoft.com/office/excel/2006/main">
          <x14:cfRule type="containsText" priority="8" operator="containsText" id="{F9A8A14C-005E-41CB-B744-810E371F6F83}">
            <xm:f>NOT(ISERROR(SEARCH("grau",H205)))</xm:f>
            <xm:f>"grau"</xm:f>
            <x14:dxf>
              <font>
                <color rgb="FF808080"/>
              </font>
              <fill>
                <patternFill>
                  <bgColor rgb="FF808080"/>
                </patternFill>
              </fill>
            </x14:dxf>
          </x14:cfRule>
          <xm:sqref>H205:L205</xm:sqref>
        </x14:conditionalFormatting>
        <x14:conditionalFormatting xmlns:xm="http://schemas.microsoft.com/office/excel/2006/main">
          <x14:cfRule type="containsText" priority="7" operator="containsText" id="{4A21B9A8-82E5-4223-990F-E82357721AF4}">
            <xm:f>NOT(ISERROR(SEARCH("grau",H206)))</xm:f>
            <xm:f>"grau"</xm:f>
            <x14:dxf>
              <font>
                <strike val="0"/>
                <color rgb="FF808080"/>
              </font>
              <fill>
                <patternFill>
                  <bgColor rgb="FF808080"/>
                </patternFill>
              </fill>
            </x14:dxf>
          </x14:cfRule>
          <xm:sqref>H206:L210</xm:sqref>
        </x14:conditionalFormatting>
        <x14:conditionalFormatting xmlns:xm="http://schemas.microsoft.com/office/excel/2006/main">
          <x14:cfRule type="containsText" priority="6" operator="containsText" id="{8A88D888-EC44-4F59-9150-AAFE6072F138}">
            <xm:f>NOT(ISERROR(SEARCH("grau",H212)))</xm:f>
            <xm:f>"grau"</xm:f>
            <x14:dxf>
              <font>
                <color rgb="FF808080"/>
              </font>
              <fill>
                <patternFill>
                  <bgColor rgb="FF808080"/>
                </patternFill>
              </fill>
            </x14:dxf>
          </x14:cfRule>
          <xm:sqref>H212:L212</xm:sqref>
        </x14:conditionalFormatting>
        <x14:conditionalFormatting xmlns:xm="http://schemas.microsoft.com/office/excel/2006/main">
          <x14:cfRule type="containsText" priority="5" operator="containsText" id="{70D7D936-44B1-4422-8E15-ACDC2E92F9A7}">
            <xm:f>NOT(ISERROR(SEARCH("grau",H213)))</xm:f>
            <xm:f>"grau"</xm:f>
            <x14:dxf>
              <font>
                <strike val="0"/>
                <color rgb="FF808080"/>
              </font>
              <fill>
                <patternFill>
                  <bgColor rgb="FF808080"/>
                </patternFill>
              </fill>
            </x14:dxf>
          </x14:cfRule>
          <xm:sqref>H213:L217</xm:sqref>
        </x14:conditionalFormatting>
        <x14:conditionalFormatting xmlns:xm="http://schemas.microsoft.com/office/excel/2006/main">
          <x14:cfRule type="containsText" priority="4" operator="containsText" id="{AB81AAA1-6B38-47A9-81F2-0A306F469E95}">
            <xm:f>NOT(ISERROR(SEARCH("grau",H219)))</xm:f>
            <xm:f>"grau"</xm:f>
            <x14:dxf>
              <font>
                <color rgb="FF808080"/>
              </font>
              <fill>
                <patternFill>
                  <bgColor rgb="FF808080"/>
                </patternFill>
              </fill>
            </x14:dxf>
          </x14:cfRule>
          <xm:sqref>H219:L219</xm:sqref>
        </x14:conditionalFormatting>
        <x14:conditionalFormatting xmlns:xm="http://schemas.microsoft.com/office/excel/2006/main">
          <x14:cfRule type="containsText" priority="3" operator="containsText" id="{B273F777-4447-4EE0-84D1-99D17A821746}">
            <xm:f>NOT(ISERROR(SEARCH("grau",H220)))</xm:f>
            <xm:f>"grau"</xm:f>
            <x14:dxf>
              <font>
                <strike val="0"/>
                <color rgb="FF808080"/>
              </font>
              <fill>
                <patternFill>
                  <bgColor rgb="FF808080"/>
                </patternFill>
              </fill>
            </x14:dxf>
          </x14:cfRule>
          <xm:sqref>H220:L224</xm:sqref>
        </x14:conditionalFormatting>
        <x14:conditionalFormatting xmlns:xm="http://schemas.microsoft.com/office/excel/2006/main">
          <x14:cfRule type="containsText" priority="2" operator="containsText" id="{A7C2A704-59CB-43C8-BA94-575E83D47C03}">
            <xm:f>NOT(ISERROR(SEARCH("grau",H226)))</xm:f>
            <xm:f>"grau"</xm:f>
            <x14:dxf>
              <font>
                <color rgb="FF808080"/>
              </font>
              <fill>
                <patternFill>
                  <bgColor rgb="FF808080"/>
                </patternFill>
              </fill>
            </x14:dxf>
          </x14:cfRule>
          <xm:sqref>H226:L226</xm:sqref>
        </x14:conditionalFormatting>
        <x14:conditionalFormatting xmlns:xm="http://schemas.microsoft.com/office/excel/2006/main">
          <x14:cfRule type="containsText" priority="1" operator="containsText" id="{01FE9F06-CAA1-4E1F-8E05-FA145A2A166F}">
            <xm:f>NOT(ISERROR(SEARCH("grau",H227)))</xm:f>
            <xm:f>"grau"</xm:f>
            <x14:dxf>
              <font>
                <strike val="0"/>
                <color rgb="FF808080"/>
              </font>
              <fill>
                <patternFill>
                  <bgColor rgb="FF808080"/>
                </patternFill>
              </fill>
            </x14:dxf>
          </x14:cfRule>
          <xm:sqref>H227:L231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I64:J64</xm:sqref>
        </x14:dataValidation>
        <x14:dataValidation type="list" allowBlank="1" showInputMessage="1" showErrorMessage="1">
          <x14:formula1>
            <xm:f>Einstellungen!$C$9:$C$11</xm:f>
          </x14:formula1>
          <xm:sqref>H58:L62 H73:L78 H164:L168 H170:L175 H177:L182 H184:L189 H191:L196 H198:L203 H205:L210 H212:L217 H219:L224 H226:L231 H35:L41 H43:L56 H64:L71 H80:L97 H99:L126 H128:L145 H147:L162 H9:L33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546875" defaultRowHeight="13.8" x14ac:dyDescent="0.25"/>
  <cols>
    <col min="1" max="1" width="1.109375" style="5" customWidth="1"/>
    <col min="2" max="2" width="29.33203125" style="5" customWidth="1"/>
    <col min="3" max="3" width="53.33203125" style="6" customWidth="1"/>
    <col min="4" max="4" width="1.109375" style="5" customWidth="1"/>
    <col min="5" max="16384" width="11.5546875" style="5"/>
  </cols>
  <sheetData>
    <row r="1" spans="2:5" ht="6" customHeight="1" x14ac:dyDescent="0.25"/>
    <row r="2" spans="2:5" x14ac:dyDescent="0.25">
      <c r="B2" s="124" t="s">
        <v>66</v>
      </c>
      <c r="C2" s="124"/>
    </row>
    <row r="3" spans="2:5" ht="7.95" customHeight="1" x14ac:dyDescent="0.25">
      <c r="B3" s="7"/>
      <c r="C3" s="7"/>
    </row>
    <row r="4" spans="2:5" ht="55.95" customHeight="1" x14ac:dyDescent="0.25">
      <c r="B4" s="125" t="s">
        <v>38</v>
      </c>
      <c r="C4" s="125"/>
    </row>
    <row r="5" spans="2:5" ht="7.95" customHeight="1" x14ac:dyDescent="0.25">
      <c r="B5" s="8"/>
      <c r="C5" s="8"/>
    </row>
    <row r="6" spans="2:5" s="9" customFormat="1" ht="25.95" customHeight="1" x14ac:dyDescent="0.3">
      <c r="B6" s="53" t="s">
        <v>53</v>
      </c>
      <c r="C6" s="40" t="s">
        <v>69</v>
      </c>
    </row>
    <row r="7" spans="2:5" s="9" customFormat="1" ht="25.95" customHeight="1" x14ac:dyDescent="0.3">
      <c r="B7" s="53" t="s">
        <v>67</v>
      </c>
      <c r="C7" s="40" t="s">
        <v>70</v>
      </c>
    </row>
    <row r="8" spans="2:5" s="9" customFormat="1" ht="25.95" customHeight="1" x14ac:dyDescent="0.3">
      <c r="B8" s="52" t="s">
        <v>65</v>
      </c>
      <c r="C8" s="41" t="s">
        <v>204</v>
      </c>
    </row>
    <row r="9" spans="2:5" s="9" customFormat="1" ht="25.95" customHeight="1" x14ac:dyDescent="0.3">
      <c r="B9" s="47" t="s">
        <v>54</v>
      </c>
      <c r="C9" s="11" t="s">
        <v>14</v>
      </c>
    </row>
    <row r="10" spans="2:5" s="9" customFormat="1" ht="25.95" customHeight="1" x14ac:dyDescent="0.3">
      <c r="B10" s="10"/>
      <c r="C10" s="59"/>
      <c r="E10" s="54" t="s">
        <v>68</v>
      </c>
    </row>
    <row r="11" spans="2:5" s="9" customFormat="1" ht="25.95" customHeight="1" x14ac:dyDescent="0.3">
      <c r="B11" s="10"/>
      <c r="C11" s="58" t="s">
        <v>36</v>
      </c>
    </row>
    <row r="12" spans="2:5" s="9" customFormat="1" ht="25.95" customHeight="1" x14ac:dyDescent="0.3">
      <c r="B12" s="47" t="s">
        <v>55</v>
      </c>
      <c r="C12" s="55" t="s">
        <v>26</v>
      </c>
    </row>
    <row r="13" spans="2:5" s="9" customFormat="1" ht="25.95" customHeight="1" x14ac:dyDescent="0.3">
      <c r="B13" s="10"/>
      <c r="C13" s="55" t="s">
        <v>27</v>
      </c>
    </row>
    <row r="14" spans="2:5" s="9" customFormat="1" ht="25.95" customHeight="1" x14ac:dyDescent="0.3">
      <c r="B14" s="10"/>
      <c r="C14" s="55"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 T&amp;S Rinder</dc:title>
  <dc:creator/>
  <cp:lastModifiedBy/>
  <dcterms:created xsi:type="dcterms:W3CDTF">2006-09-16T00:00:00Z</dcterms:created>
  <dcterms:modified xsi:type="dcterms:W3CDTF">2023-11-10T11:59:18Z</dcterms:modified>
</cp:coreProperties>
</file>