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DieseArbeitsmappe" defaultThemeVersion="124226"/>
  <workbookProtection workbookPassword="AA96" lockStructure="1"/>
  <bookViews>
    <workbookView xWindow="240" yWindow="108" windowWidth="14808" windowHeight="8016"/>
  </bookViews>
  <sheets>
    <sheet name="Angaben zum Audit" sheetId="1" r:id="rId1"/>
    <sheet name="Maßnahmenplan" sheetId="2" r:id="rId2"/>
    <sheet name="Checkliste" sheetId="7" r:id="rId3"/>
    <sheet name="Einstellungen" sheetId="4" r:id="rId4"/>
  </sheets>
  <externalReferences>
    <externalReference r:id="rId5"/>
  </externalReferences>
  <definedNames>
    <definedName name="_AZeit">Einstellungen!#REF!</definedName>
    <definedName name="_Betriebsname">Einstellungen!$C$7</definedName>
    <definedName name="_Betriesname">Einstellungen!$C$7</definedName>
    <definedName name="_chbx">Einstellungen!$C$9</definedName>
    <definedName name="_Datum">Einstellungen!$C$6</definedName>
    <definedName name="_Dauer">Einstellungen!#REF!</definedName>
    <definedName name="_EZeit">Einstellungen!#REF!</definedName>
    <definedName name="_grau">Einstellungen!$C$10</definedName>
    <definedName name="_KO">Einstellungen!$C$14</definedName>
    <definedName name="_lAbw">Einstellungen!$C$12</definedName>
    <definedName name="_RLV">Einstellungen!$C$8</definedName>
    <definedName name="_sAbw">Einstellungen!$C$13</definedName>
    <definedName name="_Version">Einstellungen!#REF!</definedName>
    <definedName name="_xlnm.Print_Area" localSheetId="0">'Angaben zum Audit'!$A$1:$M$32</definedName>
    <definedName name="_xlnm.Print_Area" localSheetId="2">Checkliste!$A$1:$N$173</definedName>
    <definedName name="_xlnm.Print_Area" localSheetId="1">Maßnahmenplan!$A$1:$J$23</definedName>
    <definedName name="_xlnm.Print_Titles" localSheetId="2">Checkliste!$1:$7</definedName>
  </definedNames>
  <calcPr calcId="162913"/>
</workbook>
</file>

<file path=xl/calcChain.xml><?xml version="1.0" encoding="utf-8"?>
<calcChain xmlns="http://schemas.openxmlformats.org/spreadsheetml/2006/main">
  <c r="C32" i="7" l="1"/>
  <c r="B32" i="7" s="1"/>
  <c r="D32" i="7" l="1"/>
  <c r="C158" i="7" l="1"/>
  <c r="B158" i="7" s="1"/>
  <c r="C153" i="7"/>
  <c r="B153" i="7" s="1"/>
  <c r="C140" i="7"/>
  <c r="B140" i="7" s="1"/>
  <c r="C141" i="7"/>
  <c r="B141" i="7" s="1"/>
  <c r="C142" i="7"/>
  <c r="B142" i="7" s="1"/>
  <c r="C144" i="7"/>
  <c r="B144" i="7" s="1"/>
  <c r="C139" i="7"/>
  <c r="B139" i="7" s="1"/>
  <c r="C132" i="7"/>
  <c r="B132" i="7" s="1"/>
  <c r="C133" i="7"/>
  <c r="B133" i="7" s="1"/>
  <c r="C134" i="7"/>
  <c r="B134" i="7" s="1"/>
  <c r="C135" i="7"/>
  <c r="B135" i="7" s="1"/>
  <c r="C136" i="7"/>
  <c r="B136" i="7" s="1"/>
  <c r="C137" i="7"/>
  <c r="D137" i="7" s="1"/>
  <c r="C138" i="7"/>
  <c r="B138" i="7" s="1"/>
  <c r="D158" i="7" l="1"/>
  <c r="D153" i="7"/>
  <c r="D141" i="7"/>
  <c r="D140" i="7"/>
  <c r="D142" i="7"/>
  <c r="D144" i="7"/>
  <c r="D134" i="7"/>
  <c r="D132" i="7"/>
  <c r="D139" i="7"/>
  <c r="D136" i="7"/>
  <c r="D133" i="7"/>
  <c r="D135" i="7"/>
  <c r="B137" i="7"/>
  <c r="D138" i="7"/>
  <c r="C163" i="7" l="1"/>
  <c r="B163" i="7" s="1"/>
  <c r="C155" i="7"/>
  <c r="B155" i="7" s="1"/>
  <c r="C156" i="7"/>
  <c r="B156" i="7" s="1"/>
  <c r="C157" i="7"/>
  <c r="B157" i="7" s="1"/>
  <c r="C130" i="7"/>
  <c r="B130" i="7" s="1"/>
  <c r="C131" i="7"/>
  <c r="B131" i="7" s="1"/>
  <c r="C143" i="7"/>
  <c r="B143" i="7" s="1"/>
  <c r="C145" i="7"/>
  <c r="B145" i="7" s="1"/>
  <c r="C112" i="7"/>
  <c r="B112" i="7" s="1"/>
  <c r="C105" i="7"/>
  <c r="B105" i="7" s="1"/>
  <c r="C106" i="7"/>
  <c r="B106" i="7" s="1"/>
  <c r="C107" i="7"/>
  <c r="B107" i="7" s="1"/>
  <c r="C115" i="7"/>
  <c r="B115" i="7" s="1"/>
  <c r="C95" i="7"/>
  <c r="B95" i="7" s="1"/>
  <c r="C118" i="7"/>
  <c r="B118" i="7" s="1"/>
  <c r="C119" i="7"/>
  <c r="B119" i="7" s="1"/>
  <c r="C120" i="7"/>
  <c r="B120" i="7" s="1"/>
  <c r="C110" i="7"/>
  <c r="B110" i="7" s="1"/>
  <c r="C111" i="7"/>
  <c r="B111" i="7" s="1"/>
  <c r="C113" i="7"/>
  <c r="B113" i="7" s="1"/>
  <c r="C114" i="7"/>
  <c r="D114" i="7" s="1"/>
  <c r="C116" i="7"/>
  <c r="D116" i="7" s="1"/>
  <c r="C81" i="7"/>
  <c r="B81" i="7" s="1"/>
  <c r="C82" i="7"/>
  <c r="B82" i="7" s="1"/>
  <c r="C83" i="7"/>
  <c r="B83" i="7" s="1"/>
  <c r="C84" i="7"/>
  <c r="B84" i="7" s="1"/>
  <c r="C85" i="7"/>
  <c r="B85" i="7" s="1"/>
  <c r="C86" i="7"/>
  <c r="B86" i="7" s="1"/>
  <c r="C87" i="7"/>
  <c r="B87" i="7" s="1"/>
  <c r="C88" i="7"/>
  <c r="B88" i="7" s="1"/>
  <c r="C89" i="7"/>
  <c r="B89" i="7" s="1"/>
  <c r="C90" i="7"/>
  <c r="B90" i="7" s="1"/>
  <c r="C91" i="7"/>
  <c r="B91" i="7" s="1"/>
  <c r="C92" i="7"/>
  <c r="D92" i="7" s="1"/>
  <c r="C93" i="7"/>
  <c r="D93" i="7" s="1"/>
  <c r="C94" i="7"/>
  <c r="B94" i="7" s="1"/>
  <c r="C96" i="7"/>
  <c r="B96" i="7" s="1"/>
  <c r="D163" i="7" l="1"/>
  <c r="D155" i="7"/>
  <c r="D157" i="7"/>
  <c r="D156" i="7"/>
  <c r="D130" i="7"/>
  <c r="D143" i="7"/>
  <c r="D131" i="7"/>
  <c r="D145" i="7"/>
  <c r="D112" i="7"/>
  <c r="D106" i="7"/>
  <c r="D105" i="7"/>
  <c r="D107" i="7"/>
  <c r="D115" i="7"/>
  <c r="D110" i="7"/>
  <c r="D95" i="7"/>
  <c r="D120" i="7"/>
  <c r="D118" i="7"/>
  <c r="D119" i="7"/>
  <c r="D111" i="7"/>
  <c r="B114" i="7"/>
  <c r="B116" i="7"/>
  <c r="D113" i="7"/>
  <c r="D88" i="7"/>
  <c r="D82" i="7"/>
  <c r="D81" i="7"/>
  <c r="D84" i="7"/>
  <c r="D83" i="7"/>
  <c r="D86" i="7"/>
  <c r="D90" i="7"/>
  <c r="D85" i="7"/>
  <c r="D87" i="7"/>
  <c r="D89" i="7"/>
  <c r="B92" i="7"/>
  <c r="D94" i="7"/>
  <c r="D91" i="7"/>
  <c r="D96" i="7"/>
  <c r="B93" i="7"/>
  <c r="C70" i="7" l="1"/>
  <c r="B70" i="7" s="1"/>
  <c r="C21" i="7"/>
  <c r="B21" i="7" s="1"/>
  <c r="D70" i="7" l="1"/>
  <c r="D21" i="7"/>
  <c r="C152" i="7"/>
  <c r="B152" i="7" s="1"/>
  <c r="C154" i="7"/>
  <c r="B154" i="7" s="1"/>
  <c r="D152" i="7" l="1"/>
  <c r="D154" i="7"/>
  <c r="C159" i="7" l="1"/>
  <c r="B159" i="7" s="1"/>
  <c r="C160" i="7"/>
  <c r="B160" i="7" s="1"/>
  <c r="C161" i="7"/>
  <c r="B161" i="7" s="1"/>
  <c r="C162" i="7"/>
  <c r="B162" i="7" s="1"/>
  <c r="C164" i="7"/>
  <c r="B164" i="7" s="1"/>
  <c r="C126" i="7"/>
  <c r="B126" i="7" s="1"/>
  <c r="C127" i="7"/>
  <c r="B127" i="7" s="1"/>
  <c r="C128" i="7"/>
  <c r="B128" i="7" s="1"/>
  <c r="C129" i="7"/>
  <c r="B129" i="7" s="1"/>
  <c r="C146" i="7"/>
  <c r="B146" i="7" s="1"/>
  <c r="C147" i="7"/>
  <c r="B147" i="7" s="1"/>
  <c r="C148" i="7"/>
  <c r="B148" i="7" s="1"/>
  <c r="C149" i="7"/>
  <c r="B149" i="7" s="1"/>
  <c r="C103" i="7"/>
  <c r="D103" i="7" s="1"/>
  <c r="C104" i="7"/>
  <c r="B104" i="7" s="1"/>
  <c r="C108" i="7"/>
  <c r="B108" i="7" s="1"/>
  <c r="C109" i="7"/>
  <c r="B109" i="7" s="1"/>
  <c r="C117" i="7"/>
  <c r="B117" i="7" s="1"/>
  <c r="C121" i="7"/>
  <c r="D121" i="7" s="1"/>
  <c r="C77" i="7"/>
  <c r="B77" i="7" s="1"/>
  <c r="C68" i="7"/>
  <c r="B68" i="7" s="1"/>
  <c r="C69" i="7"/>
  <c r="B69" i="7" s="1"/>
  <c r="C46" i="7"/>
  <c r="B46" i="7" s="1"/>
  <c r="C47" i="7"/>
  <c r="B47" i="7" s="1"/>
  <c r="C48" i="7"/>
  <c r="B48" i="7" s="1"/>
  <c r="C49" i="7"/>
  <c r="B49" i="7" s="1"/>
  <c r="C50" i="7"/>
  <c r="B50" i="7" s="1"/>
  <c r="C51" i="7"/>
  <c r="B51" i="7" s="1"/>
  <c r="C52" i="7"/>
  <c r="D52" i="7" s="1"/>
  <c r="C53" i="7"/>
  <c r="B53" i="7" s="1"/>
  <c r="C54" i="7"/>
  <c r="B54" i="7" s="1"/>
  <c r="C55" i="7"/>
  <c r="B55" i="7" s="1"/>
  <c r="C56" i="7"/>
  <c r="B56" i="7" s="1"/>
  <c r="C39" i="7"/>
  <c r="B39" i="7" s="1"/>
  <c r="C40" i="7"/>
  <c r="B40" i="7" s="1"/>
  <c r="C41" i="7"/>
  <c r="B41" i="7" s="1"/>
  <c r="D159" i="7" l="1"/>
  <c r="D160" i="7"/>
  <c r="D161" i="7"/>
  <c r="D164" i="7"/>
  <c r="D162" i="7"/>
  <c r="D128" i="7"/>
  <c r="D126" i="7"/>
  <c r="D129" i="7"/>
  <c r="D127" i="7"/>
  <c r="D147" i="7"/>
  <c r="D146" i="7"/>
  <c r="D149" i="7"/>
  <c r="D148" i="7"/>
  <c r="D109" i="7"/>
  <c r="B103" i="7"/>
  <c r="D108" i="7"/>
  <c r="D104" i="7"/>
  <c r="D117" i="7"/>
  <c r="B121" i="7"/>
  <c r="D77" i="7"/>
  <c r="D69" i="7"/>
  <c r="D68" i="7"/>
  <c r="D48" i="7"/>
  <c r="D46" i="7"/>
  <c r="D50" i="7"/>
  <c r="D47" i="7"/>
  <c r="D49" i="7"/>
  <c r="D53" i="7"/>
  <c r="B52" i="7"/>
  <c r="D51" i="7"/>
  <c r="D54" i="7"/>
  <c r="D55" i="7"/>
  <c r="D56" i="7"/>
  <c r="D40" i="7"/>
  <c r="D39" i="7"/>
  <c r="D41" i="7"/>
  <c r="C27" i="7" l="1"/>
  <c r="B27" i="7" s="1"/>
  <c r="C28" i="7"/>
  <c r="B28" i="7" s="1"/>
  <c r="C29" i="7"/>
  <c r="B29" i="7" s="1"/>
  <c r="C30" i="7"/>
  <c r="B30" i="7" s="1"/>
  <c r="C31" i="7"/>
  <c r="B31" i="7" s="1"/>
  <c r="C33" i="7"/>
  <c r="B33" i="7" s="1"/>
  <c r="C20" i="7"/>
  <c r="D20" i="7" s="1"/>
  <c r="C22" i="7"/>
  <c r="B22" i="7" s="1"/>
  <c r="C23" i="7"/>
  <c r="B23" i="7" s="1"/>
  <c r="C24" i="7"/>
  <c r="B24" i="7" s="1"/>
  <c r="C25" i="7"/>
  <c r="B25" i="7" s="1"/>
  <c r="C16" i="7"/>
  <c r="B16" i="7" s="1"/>
  <c r="C17" i="7"/>
  <c r="B17" i="7" s="1"/>
  <c r="C18" i="7"/>
  <c r="B18" i="7" s="1"/>
  <c r="C19" i="7"/>
  <c r="B19" i="7" s="1"/>
  <c r="C26" i="7"/>
  <c r="B26" i="7" s="1"/>
  <c r="C15" i="7"/>
  <c r="B15" i="7" s="1"/>
  <c r="D28" i="7" l="1"/>
  <c r="D27" i="7"/>
  <c r="D31" i="7"/>
  <c r="D29" i="7"/>
  <c r="D25" i="7"/>
  <c r="D33" i="7"/>
  <c r="D30" i="7"/>
  <c r="B20" i="7"/>
  <c r="D19" i="7"/>
  <c r="D23" i="7"/>
  <c r="D22" i="7"/>
  <c r="D24" i="7"/>
  <c r="D18" i="7"/>
  <c r="D16" i="7"/>
  <c r="D17" i="7"/>
  <c r="D26" i="7"/>
  <c r="D15" i="7"/>
  <c r="C235" i="7"/>
  <c r="B235" i="7" s="1"/>
  <c r="C234" i="7"/>
  <c r="D234" i="7" s="1"/>
  <c r="C233" i="7"/>
  <c r="B233" i="7" s="1"/>
  <c r="C232" i="7"/>
  <c r="B232" i="7" s="1"/>
  <c r="C231" i="7"/>
  <c r="B231" i="7" s="1"/>
  <c r="C228" i="7"/>
  <c r="D228" i="7" s="1"/>
  <c r="C227" i="7"/>
  <c r="D227" i="7" s="1"/>
  <c r="C226" i="7"/>
  <c r="B226" i="7" s="1"/>
  <c r="C225" i="7"/>
  <c r="B225" i="7" s="1"/>
  <c r="C224" i="7"/>
  <c r="B224" i="7" s="1"/>
  <c r="C221" i="7"/>
  <c r="D221" i="7" s="1"/>
  <c r="C220" i="7"/>
  <c r="D220" i="7" s="1"/>
  <c r="C219" i="7"/>
  <c r="B219" i="7" s="1"/>
  <c r="C218" i="7"/>
  <c r="B218" i="7" s="1"/>
  <c r="C217" i="7"/>
  <c r="B217" i="7" s="1"/>
  <c r="C214" i="7"/>
  <c r="D214" i="7" s="1"/>
  <c r="C213" i="7"/>
  <c r="D213" i="7" s="1"/>
  <c r="C212" i="7"/>
  <c r="B212" i="7" s="1"/>
  <c r="C211" i="7"/>
  <c r="B211" i="7" s="1"/>
  <c r="C210" i="7"/>
  <c r="B210" i="7" s="1"/>
  <c r="C207" i="7"/>
  <c r="D207" i="7" s="1"/>
  <c r="C206" i="7"/>
  <c r="D206" i="7" s="1"/>
  <c r="C205" i="7"/>
  <c r="B205" i="7" s="1"/>
  <c r="C204" i="7"/>
  <c r="B204" i="7" s="1"/>
  <c r="C203" i="7"/>
  <c r="B203" i="7" s="1"/>
  <c r="C200" i="7"/>
  <c r="D200" i="7" s="1"/>
  <c r="C199" i="7"/>
  <c r="D199" i="7" s="1"/>
  <c r="C198" i="7"/>
  <c r="B198" i="7" s="1"/>
  <c r="C197" i="7"/>
  <c r="B197" i="7" s="1"/>
  <c r="C196" i="7"/>
  <c r="B196" i="7" s="1"/>
  <c r="C193" i="7"/>
  <c r="D193" i="7" s="1"/>
  <c r="C192" i="7"/>
  <c r="D192" i="7" s="1"/>
  <c r="C191" i="7"/>
  <c r="D191" i="7" s="1"/>
  <c r="C190" i="7"/>
  <c r="B190" i="7" s="1"/>
  <c r="C189" i="7"/>
  <c r="B189" i="7" s="1"/>
  <c r="C186" i="7"/>
  <c r="D186" i="7" s="1"/>
  <c r="C185" i="7"/>
  <c r="D185" i="7" s="1"/>
  <c r="C184" i="7"/>
  <c r="B184" i="7" s="1"/>
  <c r="C183" i="7"/>
  <c r="B183" i="7" s="1"/>
  <c r="C182" i="7"/>
  <c r="B182" i="7" s="1"/>
  <c r="C179" i="7"/>
  <c r="D179" i="7" s="1"/>
  <c r="C178" i="7"/>
  <c r="B178" i="7" s="1"/>
  <c r="C177" i="7"/>
  <c r="B177" i="7" s="1"/>
  <c r="C176" i="7"/>
  <c r="B176" i="7" s="1"/>
  <c r="C175" i="7"/>
  <c r="B175" i="7" s="1"/>
  <c r="D183" i="7" l="1"/>
  <c r="B186" i="7"/>
  <c r="B200" i="7"/>
  <c r="D226" i="7"/>
  <c r="D225" i="7"/>
  <c r="B199" i="7"/>
  <c r="D182" i="7"/>
  <c r="D205" i="7"/>
  <c r="B228" i="7"/>
  <c r="D204" i="7"/>
  <c r="D233" i="7"/>
  <c r="D189" i="7"/>
  <c r="D212" i="7"/>
  <c r="D232" i="7"/>
  <c r="D184" i="7"/>
  <c r="D210" i="7"/>
  <c r="D231" i="7"/>
  <c r="D178" i="7"/>
  <c r="D198" i="7"/>
  <c r="D219" i="7"/>
  <c r="B234" i="7"/>
  <c r="D177" i="7"/>
  <c r="D197" i="7"/>
  <c r="B220" i="7"/>
  <c r="D217" i="7"/>
  <c r="D218" i="7"/>
  <c r="B221" i="7"/>
  <c r="D235" i="7"/>
  <c r="B227" i="7"/>
  <c r="D224" i="7"/>
  <c r="B213" i="7"/>
  <c r="D211" i="7"/>
  <c r="B214" i="7"/>
  <c r="D203" i="7"/>
  <c r="B206" i="7"/>
  <c r="B207" i="7"/>
  <c r="D196" i="7"/>
  <c r="B192" i="7"/>
  <c r="B191" i="7"/>
  <c r="D190" i="7"/>
  <c r="B193" i="7"/>
  <c r="B185" i="7"/>
  <c r="D176" i="7"/>
  <c r="D175" i="7"/>
  <c r="B179" i="7"/>
  <c r="C11" i="7"/>
  <c r="B11" i="7" s="1"/>
  <c r="D11" i="7" l="1"/>
  <c r="C13" i="7"/>
  <c r="D13" i="7" s="1"/>
  <c r="C14" i="7"/>
  <c r="D14" i="7" s="1"/>
  <c r="C172" i="7"/>
  <c r="B172" i="7" s="1"/>
  <c r="C171" i="7"/>
  <c r="D171" i="7" s="1"/>
  <c r="C170" i="7"/>
  <c r="D170" i="7" s="1"/>
  <c r="C169" i="7"/>
  <c r="B169" i="7" s="1"/>
  <c r="C166" i="7"/>
  <c r="D166" i="7" s="1"/>
  <c r="C165" i="7"/>
  <c r="B165" i="7" s="1"/>
  <c r="C125" i="7"/>
  <c r="D125" i="7" s="1"/>
  <c r="C124" i="7"/>
  <c r="B124" i="7" s="1"/>
  <c r="C102" i="7"/>
  <c r="B102" i="7" s="1"/>
  <c r="C101" i="7"/>
  <c r="D101" i="7" s="1"/>
  <c r="C100" i="7"/>
  <c r="D100" i="7" s="1"/>
  <c r="C99" i="7"/>
  <c r="B99" i="7" s="1"/>
  <c r="C80" i="7"/>
  <c r="B80" i="7" s="1"/>
  <c r="C76" i="7"/>
  <c r="B76" i="7" s="1"/>
  <c r="C75" i="7"/>
  <c r="D75" i="7" s="1"/>
  <c r="C74" i="7"/>
  <c r="D74" i="7" s="1"/>
  <c r="C73" i="7"/>
  <c r="B73" i="7" s="1"/>
  <c r="B75" i="7" l="1"/>
  <c r="B125" i="7"/>
  <c r="B13" i="7"/>
  <c r="B74" i="7"/>
  <c r="B171" i="7"/>
  <c r="B101" i="7"/>
  <c r="B166" i="7"/>
  <c r="B170" i="7"/>
  <c r="B100" i="7"/>
  <c r="B14" i="7"/>
  <c r="D73" i="7"/>
  <c r="D76" i="7"/>
  <c r="D169" i="7"/>
  <c r="D172" i="7"/>
  <c r="D165" i="7"/>
  <c r="D124" i="7"/>
  <c r="D99" i="7"/>
  <c r="D102" i="7"/>
  <c r="D80" i="7"/>
  <c r="B2" i="7"/>
  <c r="B2" i="2"/>
  <c r="B2" i="1"/>
  <c r="C67" i="7" l="1"/>
  <c r="B67" i="7" s="1"/>
  <c r="D67" i="7" l="1"/>
  <c r="C66" i="7"/>
  <c r="D66" i="7" s="1"/>
  <c r="C62" i="7"/>
  <c r="D62" i="7" s="1"/>
  <c r="C60" i="7"/>
  <c r="D60" i="7" s="1"/>
  <c r="C61" i="7"/>
  <c r="D61" i="7" s="1"/>
  <c r="C45" i="7"/>
  <c r="D45" i="7" s="1"/>
  <c r="C38" i="7"/>
  <c r="D38" i="7" s="1"/>
  <c r="C37" i="7"/>
  <c r="B37" i="7" s="1"/>
  <c r="B66" i="7" l="1"/>
  <c r="B62" i="7"/>
  <c r="B60" i="7"/>
  <c r="B61" i="7"/>
  <c r="B45" i="7"/>
  <c r="B38" i="7"/>
  <c r="D37" i="7"/>
  <c r="C44" i="7" l="1"/>
  <c r="C36" i="7"/>
  <c r="C59" i="7"/>
  <c r="C65" i="7"/>
  <c r="C10" i="7"/>
  <c r="C12" i="7"/>
  <c r="D44" i="7" l="1"/>
  <c r="B44" i="7"/>
  <c r="D59" i="7"/>
  <c r="B59" i="7"/>
  <c r="D10" i="7"/>
  <c r="B10" i="7"/>
  <c r="D65" i="7"/>
  <c r="B65" i="7"/>
  <c r="D36" i="7"/>
  <c r="B36" i="7"/>
  <c r="D12" i="7"/>
  <c r="B12" i="7"/>
</calcChain>
</file>

<file path=xl/sharedStrings.xml><?xml version="1.0" encoding="utf-8"?>
<sst xmlns="http://schemas.openxmlformats.org/spreadsheetml/2006/main" count="871" uniqueCount="418">
  <si>
    <t>Angaben zum Audit</t>
  </si>
  <si>
    <t>Zertifizierungsstelle</t>
  </si>
  <si>
    <t>Name Auditor</t>
  </si>
  <si>
    <t>Markenlizenznehmer</t>
  </si>
  <si>
    <t>Auftraggeber des Audits</t>
  </si>
  <si>
    <t>Auditart</t>
  </si>
  <si>
    <t>Auditzeit</t>
  </si>
  <si>
    <t>Anzahl festgestellter Abweichungen</t>
  </si>
  <si>
    <t>Begründung für verkürzte Auditdauer</t>
  </si>
  <si>
    <t>Ende:</t>
  </si>
  <si>
    <t>Dauer:</t>
  </si>
  <si>
    <t>Das Audit konnte nicht durchgeführt werden</t>
  </si>
  <si>
    <t>Kein Ansprechpartner vor Ort</t>
  </si>
  <si>
    <t>Zugang wurde verweigert</t>
  </si>
  <si>
    <t>X</t>
  </si>
  <si>
    <t>Ort, Datum</t>
  </si>
  <si>
    <t>Unterschrift Betriebsverantwortlicher</t>
  </si>
  <si>
    <t>Unterschrift Auditor</t>
  </si>
  <si>
    <t xml:space="preserve">        Unterschrift Betriebsverantwortlicher</t>
  </si>
  <si>
    <t>Betrieb:</t>
  </si>
  <si>
    <t>Maßnahmenplan</t>
  </si>
  <si>
    <t>Lfd. Nr.</t>
  </si>
  <si>
    <t>Beschreibung der Abweichung</t>
  </si>
  <si>
    <t>Bewertung</t>
  </si>
  <si>
    <t>Vereinbarte Korrekturmaßnahme</t>
  </si>
  <si>
    <t>Behebungsfrist</t>
  </si>
  <si>
    <t>lAbw</t>
  </si>
  <si>
    <t>sAbw</t>
  </si>
  <si>
    <t>K.O.</t>
  </si>
  <si>
    <r>
      <t xml:space="preserve">Bewertung
</t>
    </r>
    <r>
      <rPr>
        <sz val="6"/>
        <color theme="1"/>
        <rFont val="Arial"/>
        <family val="2"/>
      </rPr>
      <t>(lAbw, sAbw, K.O.)</t>
    </r>
  </si>
  <si>
    <t>Prüfkriterien</t>
  </si>
  <si>
    <t>Lfd. Nr</t>
  </si>
  <si>
    <t>Kapitel
Richtlinie</t>
  </si>
  <si>
    <t>Kriterium</t>
  </si>
  <si>
    <t>Erläuterung / 
Durchführungshinweis</t>
  </si>
  <si>
    <t>Beschreibung</t>
  </si>
  <si>
    <t>grau</t>
  </si>
  <si>
    <t>erfüllt</t>
  </si>
  <si>
    <r>
      <t xml:space="preserve">Auf diesem Tabellenblatt werden dokumentübergreifende Variablen definiert.
Es kann nur der Text der gelben Felder angepasst werden.
</t>
    </r>
    <r>
      <rPr>
        <b/>
        <sz val="11"/>
        <color theme="1"/>
        <rFont val="Arial"/>
        <family val="2"/>
      </rPr>
      <t xml:space="preserve">
</t>
    </r>
    <r>
      <rPr>
        <b/>
        <sz val="11"/>
        <color rgb="FFFF0000"/>
        <rFont val="Arial"/>
        <family val="2"/>
      </rPr>
      <t>ACHTUNG: DIESE SEITE NICHT DRUCKEN!</t>
    </r>
  </si>
  <si>
    <t>Spalte1</t>
  </si>
  <si>
    <t>Spalte2</t>
  </si>
  <si>
    <t>Spalte3</t>
  </si>
  <si>
    <t>Spalte4</t>
  </si>
  <si>
    <t>Spalte5</t>
  </si>
  <si>
    <t>Hilfsspalte_Num</t>
  </si>
  <si>
    <t>Hilfsspalte_Kom</t>
  </si>
  <si>
    <t>Spalte6</t>
  </si>
  <si>
    <t>Spalte7</t>
  </si>
  <si>
    <t>Spalte8</t>
  </si>
  <si>
    <t>Spalte9</t>
  </si>
  <si>
    <t>Spalte10</t>
  </si>
  <si>
    <t>Spalte11</t>
  </si>
  <si>
    <t>Spalte12</t>
  </si>
  <si>
    <t>Auditdatum:</t>
  </si>
  <si>
    <t>Drop Down Menü:</t>
  </si>
  <si>
    <t>Bewertung:</t>
  </si>
  <si>
    <t>Beginn:</t>
  </si>
  <si>
    <t>Auditdatum (TT.MM.JJJJ)</t>
  </si>
  <si>
    <t>Erstaudit:</t>
  </si>
  <si>
    <t>Folgeaudit:</t>
  </si>
  <si>
    <t>Nachaudit:</t>
  </si>
  <si>
    <t>Hiermit bestätige ich, dass die oben aufgeführten Korrekturmaßnahmen zwischen mir und dem Auditor vereinbart wurden. Die Zertifizierungsstelle ist spätestens mit Ablauf der im Maßnahmenplan festgelegten Frist über die Umsetzung einer Korrekturmaßnahme zu informieren.</t>
  </si>
  <si>
    <t>Checklisten Punkt</t>
  </si>
  <si>
    <t xml:space="preserve"> </t>
  </si>
  <si>
    <t>1. Dokumentenüberprüfung</t>
  </si>
  <si>
    <t>Titel der Checkliste:</t>
  </si>
  <si>
    <t>Einstellungen</t>
  </si>
  <si>
    <t>Betriebsname:</t>
  </si>
  <si>
    <t>&lt;- Hier nichts eintragen</t>
  </si>
  <si>
    <t>dd.mm.yyyy</t>
  </si>
  <si>
    <t>zzzzzz</t>
  </si>
  <si>
    <t>Beschreibung / Nachweise / Belege</t>
  </si>
  <si>
    <t>EU-Zulassungsnummer</t>
  </si>
  <si>
    <t>Betrieb /auditierter Standort</t>
  </si>
  <si>
    <t xml:space="preserve">Hiermit bestätige ich die Angaben zum Betrieb und zu Durchführung des Audits. Eine Kopie des Auditberichtes (mindestens dieses Deckblattes) und des Maßnahmenplans habe ich erhalten. </t>
  </si>
  <si>
    <t>Bemerkung</t>
  </si>
  <si>
    <r>
      <t>OK?</t>
    </r>
    <r>
      <rPr>
        <vertAlign val="superscript"/>
        <sz val="10"/>
        <color theme="1"/>
        <rFont val="Arial"/>
        <family val="2"/>
      </rPr>
      <t>1</t>
    </r>
  </si>
  <si>
    <r>
      <rPr>
        <vertAlign val="superscript"/>
        <sz val="10"/>
        <color theme="1"/>
        <rFont val="Arial"/>
        <family val="2"/>
      </rPr>
      <t>1</t>
    </r>
    <r>
      <rPr>
        <sz val="10"/>
        <color theme="1"/>
        <rFont val="Arial"/>
        <family val="2"/>
      </rPr>
      <t>von der Zertifizierungsstelle auszufüllen</t>
    </r>
  </si>
  <si>
    <t>12.</t>
  </si>
  <si>
    <t>13.</t>
  </si>
  <si>
    <t>14.</t>
  </si>
  <si>
    <t>15.</t>
  </si>
  <si>
    <t>16.</t>
  </si>
  <si>
    <t>17.</t>
  </si>
  <si>
    <t>18.</t>
  </si>
  <si>
    <t>19.</t>
  </si>
  <si>
    <t>20.</t>
  </si>
  <si>
    <t>Der Systemteilnehmer erkennt die Nutzungsbedingungen und Vorgaben der Zertifizierungsstelle an.</t>
  </si>
  <si>
    <t xml:space="preserve">Der Betriebsbeschreibungsbogen ist vollständig und aktuell. </t>
  </si>
  <si>
    <t>Alle festgelegten Korrekturmaßnahmen wurden fristgerecht und wirksam umgesetzt.</t>
  </si>
  <si>
    <t>Der Systemteilnehmer erkennt die Nutzungsbedingungen und Vorgaben des Labelgebers an.</t>
  </si>
  <si>
    <t>3.3</t>
  </si>
  <si>
    <t>RL Zert 2024
3.3</t>
  </si>
  <si>
    <t>RL Zert 2024
3.2</t>
  </si>
  <si>
    <t>2.2</t>
  </si>
  <si>
    <t>Externe Lagerorte werden im Betriebsbeschreibungsbogen genannt.*</t>
  </si>
  <si>
    <t>Die an ANG bzw. BiB geknüpften Auflagen werden eingehalten.</t>
  </si>
  <si>
    <t>Alle notwendigen Dokumentationen werden tagesaktuell geführt.</t>
  </si>
  <si>
    <t>RL Zert 2024
6.4.2</t>
  </si>
  <si>
    <t xml:space="preserve">RL Zert 2024
6 </t>
  </si>
  <si>
    <t>2</t>
  </si>
  <si>
    <t>Standardarbeitsanweisungen mit Angaben zur Organisation der Transportlogistik und des Abladens der Schlachttiere werden vorgelegt.</t>
  </si>
  <si>
    <t>Standardarbeitsanweisungen über die Schlachtung werden vorgelegt.</t>
  </si>
  <si>
    <t>Die Handhabung / die Unterbringung / die Ruhigstellung / die Betäubung / die Entblutung / die Bewertung der Wirksamkeit der Betäubung / die Durchführung von Nottötung / die Tätigkeiten der Mitarbeiter einschließlich des Tierschutzbeauftragten sind definiert.</t>
  </si>
  <si>
    <t>In den Standardarbeitsanweisungen sind technische Parameter zur Schlachtung enthalten.</t>
  </si>
  <si>
    <t>Ein Havarieplan liegt vor.</t>
  </si>
  <si>
    <t>3</t>
  </si>
  <si>
    <t>4</t>
  </si>
  <si>
    <t>5</t>
  </si>
  <si>
    <t>6</t>
  </si>
  <si>
    <t>7</t>
  </si>
  <si>
    <t>8</t>
  </si>
  <si>
    <t xml:space="preserve">Ein Brandschutzkonzept liegt vor.* </t>
  </si>
  <si>
    <t>Die tierschutzsensibleren Bereiche werden videoüberwacht.</t>
  </si>
  <si>
    <t>Videoaufnahmen des tierschutzsensibleren Bereiches werden ausgewertet.</t>
  </si>
  <si>
    <t>Die Videoaufnahmen werden aufbewahrt.</t>
  </si>
  <si>
    <t xml:space="preserve">Die TSL-Eigenkontrolle, welche alle TSL-Anforderungen umfasst, wird alle 12 Monate durchgeführt und dokumentiert. </t>
  </si>
  <si>
    <t>2.3</t>
  </si>
  <si>
    <t xml:space="preserve">Für Abweichungen, die in der TSL-Eigenkontrolle festgestellt wurden, sind Korrekturmaßnahmen und Fristen dokumentiert. </t>
  </si>
  <si>
    <t xml:space="preserve">Festgelegte Korrekturmaßnahmen aus der TSL-Eigenkontrolle wurden fristgerecht umgesetzt und dokumentiert. </t>
  </si>
  <si>
    <t>2.4</t>
  </si>
  <si>
    <t>Kontaktdaten: schlachtung@tierschutzlabel.info</t>
  </si>
  <si>
    <t>TSL-systemrelevante Informationen sind an den DTSchB zu melden.</t>
  </si>
  <si>
    <t>TSL-systemrelevante Informationen sind an die zuständige Zertifizierungsstelle zu melden.</t>
  </si>
  <si>
    <t>Die Eingangsbestätigung vom DTSchB über die Übermittlung der Fünfjahrespläne liegt vor.</t>
  </si>
  <si>
    <t>2.5</t>
  </si>
  <si>
    <t>Sachkundiger sowie weisungsbefugter Tierschutzbeauftragter und Stellvertreter sind benannt.</t>
  </si>
  <si>
    <t>2.6</t>
  </si>
  <si>
    <t xml:space="preserve">Der gesamte Schlachtprozess wird durch den Tierschutzbeauftragten oder eine durch ihn beauftragte und sachkundige Person beaufsichtigt. </t>
  </si>
  <si>
    <t>Das Personal verfügt über gültige Sachkundenachweise.</t>
  </si>
  <si>
    <t xml:space="preserve">Das sachkundige Personal wird alle 12 Monate zu ihrem Tätigkeitsfeld geschult. </t>
  </si>
  <si>
    <t>2.6.1</t>
  </si>
  <si>
    <t>Schulungsmaterialien werden bei Bedarf in mehreren Sprachen übersetzt.</t>
  </si>
  <si>
    <t>3. Warenstrom und Rückverfolgbarkeit</t>
  </si>
  <si>
    <t>Eine aktuelle TSL-Sortimentsliste liegt vor.</t>
  </si>
  <si>
    <t xml:space="preserve">TSL-Sortimentsliste liegt in jedem Unternehmen vor. Diese ist spätestens in den KW 1-2 und KW 27-28 aktualisiert worden. </t>
  </si>
  <si>
    <t>Die TSL-Konformität kann sowohl für Tiere als auch für zugekaufte TSL-Ware nachgewiesen werden.</t>
  </si>
  <si>
    <t>TSL ist immer konsequent und systematisch von Nicht-TSL getrennt. Korrekte Trennung z. B. während der Wartezeit, Schlachtung, Bearbeitung der Ware und die Kühlung.</t>
  </si>
  <si>
    <t>3.1</t>
  </si>
  <si>
    <t>3.2</t>
  </si>
  <si>
    <t>Der Warenfluss ist plausibel.</t>
  </si>
  <si>
    <t>Die Berechnung des Warenstroms ist plausibel.</t>
  </si>
  <si>
    <t>Ein System zur Rückverfolgbarkeit ist etabliert.</t>
  </si>
  <si>
    <t>TSL-Ware kann z. B. anhand von Artikelnummern zurückgerufen werden.</t>
  </si>
  <si>
    <t>Für jede Labelnutzung liegt das offizielle Freigabedokument vor.</t>
  </si>
  <si>
    <t>3.5</t>
  </si>
  <si>
    <t>3.4</t>
  </si>
  <si>
    <t>Dokumentationen zur Warenstromtrennung und Rückverfolgbarkeit zu externen Lagerorten liegen in den jeweiligen Produktionsstandort vor oder können kurzfristig angefordert werden.*</t>
  </si>
  <si>
    <t>Prüfung von Warenbegleitdokumenten (bspw. Lieferscheine, Etiketten, Palettenscheine).</t>
  </si>
  <si>
    <t>Eine Identifikation von TSL-Waren in externen Lagerorten ist auf Warenbegleitdokumenten durch eine innerbetriebliche Kennzeichnung möglich.*</t>
  </si>
  <si>
    <t>Unverwechselbare Kennzeichnung, bevorzugt mit Label, Schriftzug „Tierschutzlabel ‚Für Mehr Tierschutz‘ Einstiegsstufe/Premiumstufe“ oder klar zuzuordnende Abkürzung mit Stufenhinweis. Alternativ eindeutiges internes Referenzsystem.</t>
  </si>
  <si>
    <t>Die Berechnung des Warenstroms ist anhand der Warenbegleitdokumente für die Ein- und Auslagerung plausibel.*</t>
  </si>
  <si>
    <t xml:space="preserve">Die TSL-Vorgaben für den Transport der TSL-Tiere sind dem Transportunternehmen bekannt. </t>
  </si>
  <si>
    <t>Nachweise über die Übermittlung von Informationen über die TSL-Vorgaben vom Schlachtunternehmen an das Transportunternehmen werden vorgelegt.</t>
  </si>
  <si>
    <t>Es werden keine TSL-Tiere bei Außentemperatur ≥ 30 °C transportiert.</t>
  </si>
  <si>
    <t>Das Transportunternehmen ist durch ein Qualitätssicherungssystem für den Tiertransport zertifiziert.</t>
  </si>
  <si>
    <t>Die entsprechenden Nachweise liegen vor. Dieses System der Qualitätssicherung erfüllt die rechtlichen Mindestanforderungen und fordert ebenso das Vorliegen eines Notfallplans (z. B. QS).</t>
  </si>
  <si>
    <t>Ein Notfallplan für den Tiertransport wird vorgelegt. Dieser liegt auch dem Fahrer des Transportunternehmens vor.</t>
  </si>
  <si>
    <t>Im Notfallplan werden Anweisung über das Verhalten bei extremen Witterungsbedingungen, bei unvorhergesehenen Verzögerungen, Unfällen und Fahrzeugpannen angemerkt. Dem Notfallplan ist auch zu entnehmen, welche Vorkehrungen ggf. zu treffen sind, um die TSL-Tiere anderweitig unterzubringen.</t>
  </si>
  <si>
    <t>Der Transport der TSL-Tiere erfolgt gemäß TSL-Vorgaben.</t>
  </si>
  <si>
    <t>6. Anlieferung von Tiere im Schlachtunternehmen</t>
  </si>
  <si>
    <t>Anlieferlogistik und die Schlachtzeiten sind entsprechend koordiniert, damit die Beförderung von TSL-Tieren bei einer Außentemperatur ≥ 30 °C nicht stattfindet.</t>
  </si>
  <si>
    <t xml:space="preserve">Die Standzeit des mit Tieren beladenen Transportfahrzeugs wird dokumentiert. </t>
  </si>
  <si>
    <t>Die Standzeit des mit Tieren beladenen Transportfahrzeugs ist ≤ 30 Min.</t>
  </si>
  <si>
    <t xml:space="preserve">7. Anforderungen an die Entladung </t>
  </si>
  <si>
    <t>Der Entladebereich ist überdacht oder hat einen Witterungsschutz.</t>
  </si>
  <si>
    <t>Während des Entladens im Wartebereich werden die Tiere vor Witterungseinflüssen geschützt.</t>
  </si>
  <si>
    <t xml:space="preserve">Während der Wartezeit im Wartebereich sind die Tiere vor ungünstigen Witterungseinflüssen geschützt. </t>
  </si>
  <si>
    <t>Belüftungseinrichtungen sind im Wartebereich vorhanden.</t>
  </si>
  <si>
    <t>Die Einrichtungen sind funktionsfähig. Im Bedarfsfall werden diese eingesetzt.</t>
  </si>
  <si>
    <t>Der Zustand der Tiere im Wartebereich wird durch den Tierschutzbeauftragten oder eine durch ihn beauftragte und sachkundige Person regelmäßig kontrolliert.</t>
  </si>
  <si>
    <t>Die Erfassung vor Ort ist nachvollziehbar.</t>
  </si>
  <si>
    <t>Die Anzahl der beim Transport verendeten Tiere wird dokumentiert.</t>
  </si>
  <si>
    <t>Anliefer- und Wartebereich werden täglich kontrolliert. Die Kontrolle wird dokumentiert. Die festgestellten Abweichungen werden behoben.</t>
  </si>
  <si>
    <t>9. Anforderungen an die Betäubung</t>
  </si>
  <si>
    <t>Der Schlachtbereich ist ruhig.</t>
  </si>
  <si>
    <t>Geeignete Maßnahmen werden eingeleitet, um Lärm und Unruhe im Schlachtbereich zu vermeiden. Bspw. das Dämpfen/Verlegen von Pneumatikventilen, die Vermeidung von Zugluft oder grelles Licht.</t>
  </si>
  <si>
    <t>Die Betäubungsanlage ist den Vorgaben der Standardarbeitsanweisungen entsprechend zu betreiben.</t>
  </si>
  <si>
    <t>Betäubungsanlagen und -geräte (auch Ersatzanlagen und -geräte) werden täglich vor Beginn der Schlachtung kontrolliert.</t>
  </si>
  <si>
    <t>Mess- und Aufzeichnungsgeräte werden täglich vor Beginn der Schlachtung kontrolliert.</t>
  </si>
  <si>
    <t>Berücksichtigt wird der Kalendermonat der durchgeführten Wartung.
Die Geräte werden überprüft und nötigenfalls kalibriert, repariert oder ausgetauscht. Bei Auffälligkeiten werden sie sofort ersetzt/repariert. Über die Wartung und Kalibrierung sind Nachweise vorzuhalten.</t>
  </si>
  <si>
    <t xml:space="preserve">Fragwürdig und nicht vollständig betäubte Tiere werden erkannt und sofort nachbetäubt. </t>
  </si>
  <si>
    <t xml:space="preserve">Die Nachbetäubungen werden dokumentiert. </t>
  </si>
  <si>
    <t xml:space="preserve">Die Betäubungseffektivität wird von Tierschutzbeauftragten täglich kontrolliert. </t>
  </si>
  <si>
    <t xml:space="preserve">Die Tiere können durch die Sichtfenster während des Betäubungsvorganges gesehen werden. </t>
  </si>
  <si>
    <t>Bei Abweichung wurden Korrekturmaßnahmen eingeleitet. Dokumentation wird vorgelegt.</t>
  </si>
  <si>
    <t>10. Anforderungen an die Entblutung</t>
  </si>
  <si>
    <t>9.1</t>
  </si>
  <si>
    <t>9</t>
  </si>
  <si>
    <t>Die tagesaktuelle Dokumentation über die Kontrolle wird vorgelegt. Bspw. stun-to-stick-Intervall, Entblutungszeit.</t>
  </si>
  <si>
    <t xml:space="preserve">Die Entblutung der Tiere wird vom Tierschutzbeauftragten täglich kontrolliert. </t>
  </si>
  <si>
    <t>10</t>
  </si>
  <si>
    <t>Unzureichende Ausblutung wird dokumentiert.</t>
  </si>
  <si>
    <t>Die tagesaktuelle Dokumentation über die Kontrolle wird vorgelegt.
Die Anzahl an Tieren, bei denen Symptome oder Schäden festgestellt werden, die auf eine unzureichende Ausblutung zurückzuführen sind, wird dokumentiert.</t>
  </si>
  <si>
    <t>11. Erfassung und Meldung der Tierbezogenen Kriterien (TBK)</t>
  </si>
  <si>
    <t>Die TBK werden an geeigneter Stelle erfasst und dokumentiert.</t>
  </si>
  <si>
    <t>Bei kamerabasierten Erfassungssystemen ist die Zuverlässigkeit sichergestellt.</t>
  </si>
  <si>
    <t>Die TBK der am jeweiligen Schlachttag angelieferten und geschlachteten Tiere werden umgehend an den entsprechenden Tierhalter vollständig zurückgemeldet.</t>
  </si>
  <si>
    <t>Die Meldung der TBK an den DTSchB ist vollständig und erfolgt fristgemäß.</t>
  </si>
  <si>
    <t>Bspw. Koordination von Anlieferzeit, damit die Standzeit zwischen Ankunft im Schlachtunternehmen und das Entladen der Tiere im Wartebereich ≤ 30 Min. liegt. Ggf. Koordination der Versorgung der Tiere während der Standzeit (z. B. wird für die Reduktion von thermischem Stress gesorgt, Nachfüllen der Tränkesysteme).</t>
  </si>
  <si>
    <t>Der Havarieplan und/oder das Krisenmanagementsystem beinhaltet Vorgaben über den Umgang mit im Schlachthof frischgeboren Tieren inkl. des Umgangs mit dem Muttertier, wie z. B. der Informations- und Entscheidungsweg und die Kommunikation mit der zuständigen Behörde.</t>
  </si>
  <si>
    <t xml:space="preserve">Das Brandschutzkonzept berücksichtigt insbesondere den Umgang mit Tieren, die sich im Brandfall in Gefahr befinden und die in ihrer Bewegungsfreiheit eingeschränkt sind. </t>
  </si>
  <si>
    <t>4 und 4.2</t>
  </si>
  <si>
    <t xml:space="preserve">Eine Transportdauer von 4 h und eine Transportstrecke von 200 km werden nicht überschritten. </t>
  </si>
  <si>
    <t>Die Zeit zwischen der Ankunft des mit Tieren beladenen Transportfahrzeugs im Schlachtunternehmen und dem Beginn der Entladung im Wartebereich wird dokumentiert.</t>
  </si>
  <si>
    <t>6.2</t>
  </si>
  <si>
    <t>Schmerzinduziertes oder gewalttätiges Treiben kommen nicht vor.</t>
  </si>
  <si>
    <t>Die entsprechende Dokumentation wird vorgelegt.</t>
  </si>
  <si>
    <t>Bspw. sind hohe, stabile und blickdichte Seitenschutzwände und Tore vorhanden.</t>
  </si>
  <si>
    <t>Die Anlieferungsrampen sind trittsicher und rutschfest.</t>
  </si>
  <si>
    <t>Bspw. Tierhalter, Fahrer der Transportunternehmen. Das Entladen und Treiben erfolgt ruhig, nicht übereilt und ohne Einwirkung von Gewalt sowie unter Verwendung eines geeigneten Mittels (bspw. Treibpaddel, Stimme, leichtes Beklopfen mit der flachen Hand). Kontrolle vor Ort ergibt keinen Grund zur Beanstandung.</t>
  </si>
  <si>
    <t>Der Entladevorgang wird durch den Tierschutzbeauftragten oder einen von ihm benannten sachkundigen Mitarbeiter begleitet.</t>
  </si>
  <si>
    <t>Das Entweichen der Tiere in Entlade- und Auffangbereich kann verhindert werden.</t>
  </si>
  <si>
    <t>Klare Sicht. Die Tiere gehen selbstständig vorwärts.</t>
  </si>
  <si>
    <t>Bspw. Wasserschläuche und weitere am Boden abgestellte Objekte, Lichtstreifen am Boden. Es bestehen keine Verletzungsmöglichkeiten.</t>
  </si>
  <si>
    <t>Die Tiere werden ins Helle getrieben.</t>
  </si>
  <si>
    <t>Die Beleuchtung im Anlieferungs- und Auffangbereich ist so anzupassen, dass die Tiere ins Helle getrieben werden.</t>
  </si>
  <si>
    <t>Die Tiere werden in kleinen Gruppen entladen und getrieben.</t>
  </si>
  <si>
    <t>Die Baubegebenheiten im Anlieferungsbereich ermöglichen die Eigenorientierung der Tiere.</t>
  </si>
  <si>
    <t>Die Anlieferungsrampen und Treibgänge sind frei von optischen/mechanischen Hindernissen.</t>
  </si>
  <si>
    <t>Nottötungen können im Entladebereich vorgenommen werden.</t>
  </si>
  <si>
    <t xml:space="preserve">Zusammengebrochene oder gehunfähige Tiere werden an Ort und Stelle notgetötet. </t>
  </si>
  <si>
    <t>Dokumentiert wird die Anzahl der Tiere, bei denen Symptome oder Schäden festgestellt werden, die dem Bild eines nicht-transportfähigen Tieres entsprechen.</t>
  </si>
  <si>
    <t>8. Anforderungen an den Wartebereich und Zutrieb zur Betäubung</t>
  </si>
  <si>
    <t>7.2</t>
  </si>
  <si>
    <t>7.2.1</t>
  </si>
  <si>
    <t>Die Baubegebenheiten der Treibgänge und der Zutrieb zur Betäubung ermöglichen die Eigenorientierung der Tiere.</t>
  </si>
  <si>
    <t>Treibgänge weisen keine Verletzungsmöglichkeiten auf. Klare Sicht. Selbstständiges Vorwärtsgehen.</t>
  </si>
  <si>
    <t>Die Beleuchtung im Wartebereich und Zutrieb zur Betäubung ist so anzupassen, dass die Tiere ins Helle getrieben werden.</t>
  </si>
  <si>
    <t>Die Böden der Treibgänge sind rutschfest. Sie haben keine wechselnden Wand- und Bodenverhältnisse oder Abflussrinnen.</t>
  </si>
  <si>
    <t>Buchtenbelegungsplan liegt vor.</t>
  </si>
  <si>
    <t xml:space="preserve">Angabe über die gesamt verfügbare Fläche sowie der Fläche pro Wartebucht und pro Tier (je nach Tierkategorie oder Lebendgewicht) wird vorgelegt. </t>
  </si>
  <si>
    <t>Die Wartebuchten sind auch bei voller Stallbelegung für eine Kontrolle zugänglich.</t>
  </si>
  <si>
    <t>Zusammengebrochene oder gehunfähige Tiere im Warte- und Treibbereich werden an Ort und Stelle notgetötet.</t>
  </si>
  <si>
    <t>Maßnahmen werden bei Rangkämpfen in Warteställen eingeleitet.</t>
  </si>
  <si>
    <t xml:space="preserve">Treten Rangordnungskämpfe auf, werden unverzüglich Gegenmaßnahmen eingeleitet (bspw. Änderung der Schlachtreihenfolge oder Vorziehen der Tiere zur Schlachtung). </t>
  </si>
  <si>
    <t>Nottötungen können im Warte- und Treibbereich vorgenommen werden.</t>
  </si>
  <si>
    <t>Ruhig, nicht übereilt, ohne Einwirkung von Gewalt und unter Nutzung eines geeigneten Mittels (bspw. Treibpaddel, Stimme). Tiere werden in der Vorwärtsbewegung nicht behindert. Vereinzelte Tiere werden schnellstmöglich betäubt und geschlachtet.</t>
  </si>
  <si>
    <t>Der Zutrieb zur Betäubung erfolgt tierschonend.</t>
  </si>
  <si>
    <t>Die Fütterung der Tiere und Einstreu der Wartebuchten können im Havariefall gewährleistet werden.</t>
  </si>
  <si>
    <t>8.2</t>
  </si>
  <si>
    <t>Die Betäubungsfalle ist für die zu schlachtende Tierkategorie geeignet.</t>
  </si>
  <si>
    <t>Der Betäubungserfolg wird bei jedem Tier am Ende des Betäubungsvorganges kontrolliert.</t>
  </si>
  <si>
    <t>9.2</t>
  </si>
  <si>
    <t>Die Entblutung ist ausreichend.</t>
  </si>
  <si>
    <t xml:space="preserve">Die Bandgeschwindigkeit ermöglicht den Mitarbeitern die Entblutung der Tiere zu kontrollieren und ggfs. Nachzuschneiden. </t>
  </si>
  <si>
    <t>Bei zweifelhafter/mangelhafter Entblutung wird nachgestochen.</t>
  </si>
  <si>
    <t>Automatische Messgeräte für die Entblutung werden mind. 1-mal täglich vor Schlachtbeginn auf ihre Funktionsfähigkeit geprüft.</t>
  </si>
  <si>
    <t>10 und 10.2</t>
  </si>
  <si>
    <t xml:space="preserve">Standardarbeitsanweisungen zu dem Transport werden vorgelegt. Ab Laden der ersten TSL-Tiere bis zur Ankunft im Schlachtunternehmen ≤ 4 h und ≤ 200 km. Bei Überschreitung werden Nachweise vorgelegt (z. B. Unfall, Stau, Fahrzeugpanne). </t>
  </si>
  <si>
    <t>Ggf. ist die Entladerampe einzustreuen, um ein Rutschen der Tiere zu vermeiden.</t>
  </si>
  <si>
    <t>Die Anzahl nicht transportfähiger Tiere wird dokumentiert.</t>
  </si>
  <si>
    <t>Die Anzahl aller Tiere, die zur Schlachtung vorgezogen oder die notgetötet wurden, wird dokumentiert.</t>
  </si>
  <si>
    <t>Treibgänge werden bei Bedarf auch gereinigt.</t>
  </si>
  <si>
    <t>Wenn bewegliche Abflussdeckel eingebaut sind, werden diese sicher fixiert, um eine mögliche Verletzungsgefahr zu vermeiden. Der Boden wird regelmäßig gereinigt und instand gesetzt.</t>
  </si>
  <si>
    <t>Die Tränken weisen für die Tiere keine Verletzungsgefahr auf.</t>
  </si>
  <si>
    <t>Hubtore sind z. B. mit Gummipuffer zu dämpfen, um Schmerz/Verletzungsgefahr zu vermeiden.</t>
  </si>
  <si>
    <t>Transport und Schlachtung Schweine</t>
  </si>
  <si>
    <t>Nachweise gemäß Art. 7 Abs. 2 der VO (EG) 1099/2009 (Tierkategorie Schweine) werden von den anwesenden Mitarbeitern vorgelegt.</t>
  </si>
  <si>
    <t>Standardarbeitsanweisungen zum Transport der TSL-Tiere werden vorgelegt. TSL-Vorgaben gemäß Kap. 4 sind enthalten.</t>
  </si>
  <si>
    <t>7.2.2</t>
  </si>
  <si>
    <t>Die Wartebuchten und Treibgänge sind mind.
100 cm hoch und blickdicht verkleidet.</t>
  </si>
  <si>
    <t>Das Platzangebot in den Wartebuchten wird eingehalten.*</t>
  </si>
  <si>
    <t>8.3.1</t>
  </si>
  <si>
    <t>Die Betäubungswirkung wird bei jedem bereits betäubten Tier kontrolliert und ggf. wird mittels Bolzenschuss nachbetäubt. Weitere Untersuchungs- und Korrekturmaßnahmen sind sofort einzuleiten.</t>
  </si>
  <si>
    <t>8.3.2</t>
  </si>
  <si>
    <t>Vor der Betäubung werden die Tiere am Kopf mit Wasser befeuchtet.
≤ 130 kg Lebendgewicht = mind. 1,3 A
≥ 130 kg Lebendgewicht = mind. 2 A, bei 50 Hz und 250 V vorzunehmen.
Mindeststromstärke wird innerhalb der ersten Sek. nach Ansetzen der Zange erreicht und wird für mind. 4 Sek. ohne Unterbrechung gehalten.</t>
  </si>
  <si>
    <t>Zange mit ausreichendem Öffnungswinkel, um die Tiere bei Kopf- und Herzdurchströmung zu umfassen. In halbautomatischen und automatischen Elektrobetäubungsanlagen werden nur solche Tiere betäubt, auf deren Größe und Gewicht die Anlage ausgerichtet ist.</t>
  </si>
  <si>
    <t>9 und 9.2.2</t>
  </si>
  <si>
    <t>9.2.2</t>
  </si>
  <si>
    <t>≤ 120 kg Lebendgewicht sollen in den ersten 10 Sek. ca. 2 l Blut austreten
oder bis 30 Sek. ca. 4-4,5 l Blut austreten. 
≥ 120 kg Lebendgewicht sollen ca. 1,75 % des Körpergewichts an Blut in den ersten 10 Sek. austreten.</t>
  </si>
  <si>
    <t>≤ 120 kg Bodenfläche von mind. 0,5 m²/Tier
≤ 130 kg Bodenfläche von mind. 0,6 m²/Tier
&gt; 130 kg Bodenfläche von mind. 0,7 m²/Tier</t>
  </si>
  <si>
    <t>Ggf. auch früher, wenn stark verschmutzt. Die Reinigung wird dokumentiert.</t>
  </si>
  <si>
    <t>Liegendentblutung stun-stick-Intervall ≤ 10 Sek. Hängendentblutung stun-stick-Intervall ≤ 20 Sek.
Die Zeitmessung vor Ort ergibt keinen Grund zur Beanstandung.</t>
  </si>
  <si>
    <t>Die Entblutung beträgt mind. 180 Sek.</t>
  </si>
  <si>
    <t>Prüfung anhand der Warenbegleitdokumente, des Warenein- und ausgangs. Stichprobenartige Berechnung des Warenstroms für einen Zeitraum von mind. 4 Wochen.</t>
  </si>
  <si>
    <t>Für jeweils 12 Tiere ist mind. 1 funktionstüchtige Tränke vorhanden. Die Verwendung von Nippeltränken ist unzulässig.</t>
  </si>
  <si>
    <t>Die Kontaktdaten des DTSchB sind im Krisenhandbuch/Krisenmanagementsystem des Schlachtunternehmens hinterlegt.</t>
  </si>
  <si>
    <t>z. B. Begehungsprotokolle, betriebliche Eigenkontrolle, Wartungsdokumente.</t>
  </si>
  <si>
    <t>Wie z. B. Defekt in ausfahrbaren Dächern, Belüftungs- u./o. Tränkesystemen, Verletzungsgefahr.</t>
  </si>
  <si>
    <t>Lärm und Unruhe im Wartebereich werden durch geeignete Maßnahmen reduziert. Bspw. das Dämpfen/Verlegen von Pneumatikventilen, die Vermeidung von Zugluft u./o. grelles Licht, wiederholtes Schlagen des Treibpaddels gegen die Treibgangwände.
Sichtschutz und akustische Trennung zwischen Warte- und Schlachtbereich sind vorhanden.
Das Personal trägt Schutzkleidung in dunklen/gedeckten Farben.</t>
  </si>
  <si>
    <t>Die Einrichtungen (z. B. Berieselung, Ventilatoren, Heizung) sind funktionsfähig. Im Bedarfsfall werden diese eingesetzt.</t>
  </si>
  <si>
    <t>Bei Störungen (z. B. Brandfall, Defekt in der Betäubungsanlage), die die Versorgung u./o. die Sicherheit der Tiere beeinträchtigen können, sind Maßnahmen definiert. Mind. folgende Punkte werden berücksichtig:
• anderweitige Möglichkeiten zur Schlachtung der Tiere
• Vorkehrungen für Tiere, die sich außerhalb des Wartebereiches befinden
• die Versorgung der Tiere
• Koordination der Transportlogistik, sodass beim Entladen keine erhöhte Wartezeit entsteht</t>
  </si>
  <si>
    <t>Empfohlene Aufbewahrungszeit von mind. 4 Wochen. 
Bitte Aufbewahrungszeit in der Beschreibung anmerken.</t>
  </si>
  <si>
    <t>Tierschutzbeauftragter oder der Stellvertreter sind während des gesamten Schlachtprozesses im Betrieb anwesend.</t>
  </si>
  <si>
    <t>Zu jeder Zeit erfolgt eine eindeutige Trennung der TSL-Tieren bzw. der TSL-Ware von Nicht-TSL-Tieren bzw. Nicht-TSL-Ware.</t>
  </si>
  <si>
    <t>Die Produktionsreihenfolge nach absteigender Wertigkeit der Ware wird eingehalten.</t>
  </si>
  <si>
    <t>TSL-KAT-3 Ware, welche unter TSL vermarktet wird, ist jeder Zeit eindeutig gekennzeichnet.</t>
  </si>
  <si>
    <t>Zeit zwischen der Ankunft im Schlachtunternehmen und der Entladung im Wartebereich.
Bei Überschreitung werden Nachweise vorgelegt (z. B. über eine Havarie bei der Schlachtung).</t>
  </si>
  <si>
    <t>Fahrzeuge, welche Defekte aufweisen, die das Allgemeinbefinden der Tiere beeinträchtigen können, werden zuerst entladen.</t>
  </si>
  <si>
    <t>Es wird der Zustand der Tiere kontrolliert, die im Fahrzeug aufs Abladen warten.</t>
  </si>
  <si>
    <t>Für Liefarenten werden Informationen zur guten Praxis im umgang mit Tieren bei der Anlieferungen vorgelegt.</t>
  </si>
  <si>
    <t>Die Zuständigkeit des Personals kann vor Ort bestätigt werden.</t>
  </si>
  <si>
    <t>Die Kontrolle erfolgt durch den Tierschutzbeauftragten oder eine durch ihn beauftragte und sachkundige Person. Die Zuständigkeit des Personals kann vor Ort bestätigt werden.
Maßnahmen werden bei Feststellung von Abweichungen, die das Allgemeinbefinden der Tiere beeinträchtigen, eingeleitet. Erforderlichenfalls wird die Entladung vorgezogen.</t>
  </si>
  <si>
    <t>Die Isolation von Einzeltieren ist zu vermeiden. Ebenso ist zu vermeiden, dass die Transportgruppen neugruppiert werden. Tiere aus verschieden Kategorien werden in getrennten Wartebuchten aufgestallt.</t>
  </si>
  <si>
    <t>Tiere mit erhöhtem Betreuungsbedarf werden bei der Entladung und während der Wartezeit bis zum Zutrieb zur Schlachtung erkannt und sind ihrem Zustand entsprechend zu betreuen.</t>
  </si>
  <si>
    <t>Dies sind z. B. geschwächte, kranke oder verletzte Tiere. Nötigenfalls werden sie separat aufgestallt u./o. zur Schlachtung vorgezogen, ggf. notgetötet.</t>
  </si>
  <si>
    <t>Der Hinweis, bei welchem Schritt die Tiere vorgezogen oder notgetötet wurden, wird notiert (z. B. Anlieferung, während der Wartezeit bis Schlachtung oder Zutrieb).</t>
  </si>
  <si>
    <t>Es sind Einrichtungen zur Unterstützung der Thermoregulation im Wartebereich vorhanden.</t>
  </si>
  <si>
    <t>Das Klima im Wartebereich ist angemessen.</t>
  </si>
  <si>
    <t xml:space="preserve">Sensorische Schätzung. Gefühlt gutes Klima im Wartebereich. </t>
  </si>
  <si>
    <t>Im Wartebereich ist es ruhig.</t>
  </si>
  <si>
    <t>Wenn erforderlich, werden die Tränken nachgerüstet, um die Verletzungsgefahr zu reduzieren.</t>
  </si>
  <si>
    <t>Platzangebot:
TSL ≤ 120 kg Körpergewicht = mind. 0,8 m²/Tier
TSL Für schwerere Tiere und Sauen = mind. 1,5 m²/Tier
Nicht-TSL-Tiere ≤ 120 kg Körpergewicht = mind. 0,6 m²/Tier
Bei Aufstallung über 4 h, bei Anzeichen von Hitzestress wird der Platz mind. auf die TSL-Vorgaben für alle Tiere je nach Gewichtsklasse erhöht. Bei Neubauten ist das höhere Platzangebot pro Tier einzuplanen.</t>
  </si>
  <si>
    <t>Geeignete Geräte zum Nachbetäuben stehen im Auswurfbereich einsatz- und griffbereit zur Verfügung.</t>
  </si>
  <si>
    <t>Einsatz- und griffbereite Geräte stehen im Bereich der Entblutung zum Nachbetäuben/Nachstechen zur Verfügung.</t>
  </si>
  <si>
    <t xml:space="preserve">
</t>
  </si>
  <si>
    <t>Gültig ab: 01.01.2024
*Übergangsfrist für Bestandsbetriebe (Zertifizierung vor 01.01.;  s. Richtlinie Transport und Schlachtung, Kap. 1.2): Erfassung von Abweichungen ab 01.01., Berücksichtigung in Risikoeinstufung ab 01.07.</t>
  </si>
  <si>
    <t>Die Meldungspflicht ist auch bei Geschehen in externen Lagerorten einzuhalten.*</t>
  </si>
  <si>
    <t>Nicht-Einhaltung = K.O.</t>
  </si>
  <si>
    <r>
      <t xml:space="preserve">Nachweis über einen gültigen Vertrag mit der Zertifizierungsgesellschaft wird im 
</t>
    </r>
    <r>
      <rPr>
        <b/>
        <sz val="10"/>
        <rFont val="Arial"/>
        <family val="2"/>
      </rPr>
      <t>→ Betriebsbeschreibungsbogen Schlachtung</t>
    </r>
    <r>
      <rPr>
        <sz val="10"/>
        <rFont val="Arial"/>
        <family val="2"/>
      </rPr>
      <t xml:space="preserve"> bestätigt. </t>
    </r>
  </si>
  <si>
    <r>
      <t xml:space="preserve">Nachweis wird im </t>
    </r>
    <r>
      <rPr>
        <b/>
        <sz val="10"/>
        <rFont val="Arial"/>
        <family val="2"/>
      </rPr>
      <t>→ Betriebsbeschreibungsbogen Schlachtung</t>
    </r>
    <r>
      <rPr>
        <sz val="10"/>
        <rFont val="Arial"/>
        <family val="2"/>
      </rPr>
      <t xml:space="preserve"> bestätigt. Dieser enthält u.a. die Datenschutzerklärung und eine Einwilligung zur Dateneinsicht durch den DTSchB.</t>
    </r>
  </si>
  <si>
    <r>
      <t xml:space="preserve">Prüfung des vorangegangenen Auditberichts und der darin festgehaltenen Korrekturmaßnahmen zur Abstellung der Abweichungen. 
</t>
    </r>
    <r>
      <rPr>
        <b/>
        <sz val="10"/>
        <rFont val="Arial"/>
        <family val="2"/>
      </rPr>
      <t xml:space="preserve">Erstaudit = n. a. </t>
    </r>
  </si>
  <si>
    <t>Videoaufnahmen von Anlieferung/Entladung/Wartebereich/Zutrieb/Betäubung/ggf. Auswurf/Entblutung werden risikoorientiert/anlassbezogen ausgewertet. Die Auswertung ist plausibel.</t>
  </si>
  <si>
    <r>
      <t xml:space="preserve">Die Eigenkontrolle enthält Unterschrift und Datum (Monat und Jahr). Berücksichtigt wird der Kalendermonat der durchgeführten Eigenkontrolle. Kontroll- oder Dokumentationssysteme, die bereits auf dem Betrieb vorhanden sind und belegen, dass die TSL-Anforderungen erfüllt werden können genutzt werden.
</t>
    </r>
    <r>
      <rPr>
        <b/>
        <sz val="10"/>
        <rFont val="Arial"/>
        <family val="2"/>
      </rPr>
      <t>Erstaudit = n. a.</t>
    </r>
  </si>
  <si>
    <r>
      <t xml:space="preserve">Prüfung der letzten TSL-Eigenkontrolle.
</t>
    </r>
    <r>
      <rPr>
        <b/>
        <sz val="10"/>
        <rFont val="Arial"/>
        <family val="2"/>
      </rPr>
      <t>Erstaudit/keine Abweichungen = n. a.</t>
    </r>
  </si>
  <si>
    <r>
      <t xml:space="preserve">Prüfung der letzten TSL-Eigenkontrolle. </t>
    </r>
    <r>
      <rPr>
        <b/>
        <sz val="10"/>
        <rFont val="Arial"/>
        <family val="2"/>
      </rPr>
      <t>Erstaudit/keine Abweichungen = n. a.</t>
    </r>
  </si>
  <si>
    <r>
      <t xml:space="preserve">Meldungspflicht wie in Lfd.-Nr. 1.21 und 1.22 beschrieben. 
</t>
    </r>
    <r>
      <rPr>
        <b/>
        <sz val="10"/>
        <rFont val="Arial"/>
        <family val="2"/>
      </rPr>
      <t>Kein externer Lagerort = n. a.</t>
    </r>
  </si>
  <si>
    <r>
      <t>Nachweise gemäß Art. 7 Abs. 2 der VO (EG) 1099/2009 (Tierkategorie Schweine) werden nicht vorgelegt</t>
    </r>
    <r>
      <rPr>
        <b/>
        <sz val="10"/>
        <rFont val="Arial"/>
        <family val="2"/>
      </rPr>
      <t xml:space="preserve"> = K.O.</t>
    </r>
  </si>
  <si>
    <r>
      <t xml:space="preserve">Stichprobenartige Überprüfung der z. B. Wochenpläne, Schlachtpläne u./o. Personalpläne für einen Zeitraum von mind. 4 Wochen.
Tierschutzbeauftragter oder Stellvertreter sind in den Tagen, an denen Tiere geschlachtet werden, nicht anwesend / vor Ort kann die Zuständigkeit des Personals nicht bestätigt werden / Abgleich der Dokumentenprüfung mit physischen Prüfung ergibt Grund zur Beanstandung </t>
    </r>
    <r>
      <rPr>
        <b/>
        <sz val="10"/>
        <rFont val="Arial"/>
        <family val="2"/>
      </rPr>
      <t>= K.O.</t>
    </r>
  </si>
  <si>
    <r>
      <t xml:space="preserve">Unverwechselbare Kennzeichnung, bevorzugt mit Label, Schriftzug „Tierschutzlabel ‚Für Mehr Tierschutz‘ Einstiegsstufe“ oder klar zuzuordnende Abkürzung mit Stufenhinweis. Alternativ eindeutiges internes Referenzsystem.
</t>
    </r>
    <r>
      <rPr>
        <b/>
        <sz val="10"/>
        <rFont val="Arial"/>
        <family val="2"/>
      </rPr>
      <t>Prüfung der Premiumstufe = n. a.</t>
    </r>
  </si>
  <si>
    <r>
      <t xml:space="preserve">Unverwechselbare Kennzeichnung, bevorzugt mit Label, Schriftzug „Tierschutzlabel ‚Für Mehr Tierschutz‘ Premiumstufe“ oder klar zuzuordnende Abkürzung mit Stufenhinweis. Alternativ eindeutiges internes Referenzsystem.
</t>
    </r>
    <r>
      <rPr>
        <b/>
        <sz val="10"/>
        <rFont val="Arial"/>
        <family val="2"/>
      </rPr>
      <t>Prüfung der Einstiegsstufe = n. a.</t>
    </r>
  </si>
  <si>
    <r>
      <t xml:space="preserve">Zerlegung nach Reinigung oder in absteigender Wertigkeit der Ware. Zerlegung getrennt nach Standards, TSL vor konventioneller Ware. Prüfung der Reinigungs- und Produktionsprotokolle auf Plausibilität. </t>
    </r>
    <r>
      <rPr>
        <b/>
        <sz val="10"/>
        <rFont val="Arial"/>
        <family val="2"/>
      </rPr>
      <t>Keine Zerlegung = n. a.</t>
    </r>
  </si>
  <si>
    <r>
      <t xml:space="preserve">Sofern die KAT-3 Ware für die Herstellung von Heimtiernahrung nach TSL-Vorgabe gesammelt, gelagert und verkauft wird, ist die TSL-Kennzeichnung der KAT-3 Ware eindeutig (bspw. TSL-E/TSL-P). </t>
    </r>
    <r>
      <rPr>
        <b/>
        <sz val="10"/>
        <rFont val="Arial"/>
        <family val="2"/>
      </rPr>
      <t>Keine Sammlung TSL-KAT-3 Ware = n. a.</t>
    </r>
  </si>
  <si>
    <r>
      <t xml:space="preserve">Die Nutzung des Labels auf Verpackungen, Etiketten oder Werbemaßnahmen bedarf einer Freigabe des DTSchB in Form des offiziellen Freigabedokuments (PDF) inkl. der Freigabe E-Mail. Dabei ist min. eine Layoutfreigabe mit der Originalverpackung abzugleichen.
</t>
    </r>
    <r>
      <rPr>
        <b/>
        <sz val="10"/>
        <rFont val="Arial"/>
        <family val="2"/>
      </rPr>
      <t>Erstaudit:</t>
    </r>
    <r>
      <rPr>
        <sz val="10"/>
        <rFont val="Arial"/>
        <family val="2"/>
      </rPr>
      <t xml:space="preserve"> Es sind alle Layoutfreigaben zu überprüfen. 
</t>
    </r>
    <r>
      <rPr>
        <b/>
        <sz val="10"/>
        <rFont val="Arial"/>
        <family val="2"/>
      </rPr>
      <t>Folgeaudit:</t>
    </r>
    <r>
      <rPr>
        <sz val="10"/>
        <rFont val="Arial"/>
        <family val="2"/>
      </rPr>
      <t xml:space="preserve"> Es sind alle neu hinzugekommenen/geänderten Produkte zu überprüfen. Keine neuen bzw. geänderten Layouts = mind. 3 zufällige Layoutfreigaben. 
</t>
    </r>
    <r>
      <rPr>
        <b/>
        <sz val="10"/>
        <rFont val="Arial"/>
        <family val="2"/>
      </rPr>
      <t>Keine Endverbrauchereinheit = n. a.</t>
    </r>
  </si>
  <si>
    <r>
      <t xml:space="preserve">Standardarbeitsanweisungen zu den Transporten werden vorgelegt. Die Überprüfung von Transportplänen bestätigt, dass der Transport so geplant wird, dass die Beförderung nicht bei ≥ 30 °C stattfindet, z. B. Transport nachts oder in den kühleren Abend- und Morgenstunden.
</t>
    </r>
    <r>
      <rPr>
        <b/>
        <sz val="10"/>
        <rFont val="Arial"/>
        <family val="2"/>
      </rPr>
      <t>Laderaum vom Transportfahrzeug ist mit Klimaanlage ausgestattet = n. a.</t>
    </r>
  </si>
  <si>
    <r>
      <t>Anliefer- und Schlachtpläne werden nicht vorgelegt / anhand der Anliefer- und Schlachtpläne ist nicht plausibel, dass die TSL-Tiere nicht bei ≥ 30 °C angeliefert werden, z. B. Schlachtung nur nachts oder in die kühleren Abend- und Morgenstunden</t>
    </r>
    <r>
      <rPr>
        <b/>
        <sz val="10"/>
        <rFont val="Arial"/>
        <family val="2"/>
      </rPr>
      <t xml:space="preserve"> = K.O.</t>
    </r>
    <r>
      <rPr>
        <sz val="10"/>
        <rFont val="Arial"/>
        <family val="2"/>
      </rPr>
      <t xml:space="preserve">
</t>
    </r>
    <r>
      <rPr>
        <b/>
        <sz val="10"/>
        <rFont val="Arial"/>
        <family val="2"/>
      </rPr>
      <t xml:space="preserve">Ausnahme: Laderaum des Transportfahrzeugs ist mit Klimaanlage ausgestattet = n. a. </t>
    </r>
  </si>
  <si>
    <r>
      <t xml:space="preserve">Bspw. Einsatz von elektrischen Treibstöcken, u./o. der Druck auf empfindliche Körperteile wie die Augen/Genitalien, Schwanzdrehen u./o. Knicken, Hochheben eines Tieres an Kopf/Ohren/Schwanz/Fell oder Beinen, Schlagen, Treten, Ziehen gehunfähiger Tiere sowie der Einsatz von spitzen Treibhilfen. </t>
    </r>
    <r>
      <rPr>
        <b/>
        <sz val="10"/>
        <rFont val="Arial"/>
        <family val="2"/>
      </rPr>
      <t>K.O.</t>
    </r>
  </si>
  <si>
    <r>
      <rPr>
        <sz val="10"/>
        <rFont val="Arial"/>
        <family val="2"/>
      </rPr>
      <t xml:space="preserve">Kein Schutz vor z. B. direkter Sonneneinstrahlung, Hitze, Kälte, Regen, Wind </t>
    </r>
    <r>
      <rPr>
        <b/>
        <sz val="10"/>
        <rFont val="Arial"/>
        <family val="2"/>
      </rPr>
      <t>= K.O.</t>
    </r>
  </si>
  <si>
    <t>Wartebuchten, wo TSL-Tiere eingestallt werden, erfüllen die Anforderung.</t>
  </si>
  <si>
    <r>
      <t xml:space="preserve">Abgleich mit der Dokumentenprüfung ergibt Grund zur Beanstandung </t>
    </r>
    <r>
      <rPr>
        <b/>
        <sz val="10"/>
        <rFont val="Arial"/>
        <family val="2"/>
      </rPr>
      <t>= K.O.</t>
    </r>
  </si>
  <si>
    <r>
      <t xml:space="preserve">Visuelle Prüfung der Anlage und Gegebenheiten. Bei der physischen Prüfung ergeben sich Gründe zu Beanstandung </t>
    </r>
    <r>
      <rPr>
        <b/>
        <sz val="10"/>
        <rFont val="Arial"/>
        <family val="2"/>
      </rPr>
      <t>= K.O.</t>
    </r>
  </si>
  <si>
    <r>
      <t xml:space="preserve">Während des Betäubungsvorgangs wird die Gaskonzentration in den unterschiedlichen Gaszonen auf Tierhöhe nicht kontinuierlich aufgezeichnet / es wird nicht kontrolliert und protokolliert, wie lange die Verweildauer in den Gasphasen ist </t>
    </r>
    <r>
      <rPr>
        <b/>
        <sz val="10"/>
        <rFont val="Arial"/>
        <family val="2"/>
      </rPr>
      <t>= K.O.</t>
    </r>
  </si>
  <si>
    <r>
      <t xml:space="preserve">Bei Störung wird kein Signal ausgelöst / ein Absinken der Gaskonzentration oder Störungen in der Gaszufuhr werden nicht optisch und akustisch signalisiert </t>
    </r>
    <r>
      <rPr>
        <b/>
        <sz val="10"/>
        <rFont val="Arial"/>
        <family val="2"/>
      </rPr>
      <t>= K.O.</t>
    </r>
  </si>
  <si>
    <r>
      <t xml:space="preserve">Bei Abweichungen von den vorgegebenen Werten für Stromstärke, Stromfluss oder Haltedauer wird eine akustische sowie visuelle Fehlermeldung gegeben. Kontroll- und Fehleranzeigen sind im Blickfeld der für die Betäubung zuständigen Mitarbeiter.
</t>
    </r>
    <r>
      <rPr>
        <b/>
        <sz val="10"/>
        <rFont val="Arial"/>
        <family val="2"/>
      </rPr>
      <t>Nicht-Einhaltung = K.O.</t>
    </r>
  </si>
  <si>
    <r>
      <t xml:space="preserve">Die Geräte liegen nicht bereit / die Geräte sind nicht funktionstüchtig / die Geräte sind für die zu schlachtende Tierkategorie nicht geeignet </t>
    </r>
    <r>
      <rPr>
        <b/>
        <sz val="10"/>
        <rFont val="Arial"/>
        <family val="2"/>
      </rPr>
      <t>= K.O.</t>
    </r>
  </si>
  <si>
    <r>
      <t xml:space="preserve">Wenn Zeichen von Wahrnehmungs- und Empfindungsfähigkeit nach der Betäubung (Auswurf, Einhängen, Entblutung) festgestellt werden, wird mittels Bolzenschuss mit geeignetem Kaliber und Treibladung für die jeweilige Tierkategorie nachbetäubt. Für Sauen werden die stärksten Ladungen empfohlen.
</t>
    </r>
    <r>
      <rPr>
        <b/>
        <sz val="10"/>
        <rFont val="Arial"/>
        <family val="2"/>
      </rPr>
      <t>Nicht-Einhaltung = K.O.</t>
    </r>
  </si>
  <si>
    <r>
      <t xml:space="preserve">Ggf. Kontrolle des Betäubungserfolges direkt nach dem Auswurf aus der Ruhigstellungsbox. 
</t>
    </r>
    <r>
      <rPr>
        <b/>
        <sz val="10"/>
        <rFont val="Arial"/>
        <family val="2"/>
      </rPr>
      <t>Nicht-Einhaltung = K.O.</t>
    </r>
  </si>
  <si>
    <r>
      <t xml:space="preserve">Bei fragwürdiger und nicht vollständiger Betäubung werden die Tiere nicht erkannt / nicht nachbetäubt </t>
    </r>
    <r>
      <rPr>
        <b/>
        <sz val="10"/>
        <rFont val="Arial"/>
        <family val="2"/>
      </rPr>
      <t>= K.O.</t>
    </r>
  </si>
  <si>
    <r>
      <t xml:space="preserve">Die Nachbetäubung wird während des laufenden Schlachtprozesses nicht dokumentiert / die Erfassung vor Ort ist nicht nachvollziehbar </t>
    </r>
    <r>
      <rPr>
        <b/>
        <sz val="10"/>
        <rFont val="Arial"/>
        <family val="2"/>
      </rPr>
      <t>= K.O.</t>
    </r>
  </si>
  <si>
    <r>
      <t xml:space="preserve">Vor dem Schneiden der Haut und Stechen ist die Betäubungseffektivität zu beurteilen. 
Nötigenfalls wird nachbetäubt.
</t>
    </r>
    <r>
      <rPr>
        <b/>
        <sz val="10"/>
        <rFont val="Arial"/>
        <family val="2"/>
      </rPr>
      <t>Nicht-Einhaltung = K.O.</t>
    </r>
  </si>
  <si>
    <r>
      <t>Die Geräte liegen nicht bereit / die Geräte sind nicht funktionstüchtig / die Geräte sind für die zu schlachtende Tierkategorie nicht geeignet / E-Zange nach CO</t>
    </r>
    <r>
      <rPr>
        <vertAlign val="subscript"/>
        <sz val="10"/>
        <rFont val="Arial"/>
        <family val="2"/>
      </rPr>
      <t>2</t>
    </r>
    <r>
      <rPr>
        <sz val="10"/>
        <rFont val="Arial"/>
        <family val="2"/>
      </rPr>
      <t xml:space="preserve">-Betäubung </t>
    </r>
    <r>
      <rPr>
        <b/>
        <sz val="10"/>
        <rFont val="Arial"/>
        <family val="2"/>
      </rPr>
      <t>= K.O.</t>
    </r>
  </si>
  <si>
    <r>
      <t xml:space="preserve">Kontrolle ist anhand der erhöhten Bandgeschwindigkeit nicht möglich </t>
    </r>
    <r>
      <rPr>
        <b/>
        <sz val="10"/>
        <rFont val="Arial"/>
        <family val="2"/>
      </rPr>
      <t>= K.O.</t>
    </r>
  </si>
  <si>
    <r>
      <t xml:space="preserve">Die Kameras werden gereinigt, gewartet und bei Bedarf kalibriert. Die Bewertung der Kameraerfassung wird regelmäßig überprüft und wenn nötig korrigiert. Die Kontrolle wird dokumentiert.
</t>
    </r>
    <r>
      <rPr>
        <b/>
        <sz val="10"/>
        <rFont val="Arial"/>
        <family val="2"/>
      </rPr>
      <t>Keine Kameraerfassung = n. a.</t>
    </r>
  </si>
  <si>
    <r>
      <t xml:space="preserve">Die Meldung erfolgt einmal pro Quartal bis zum jeweils 15. des Folgequartals. Die Eingangsbestätigungs-E-Mail des DTSchB über die Einreichung der TBK-Meldung wird vorgelegt.
</t>
    </r>
    <r>
      <rPr>
        <b/>
        <sz val="10"/>
        <rFont val="Arial"/>
        <family val="2"/>
      </rPr>
      <t>Schlachtunternehmen ist nicht für die Meldung zuständig = n. a. (bitte beschreiben).</t>
    </r>
  </si>
  <si>
    <r>
      <t xml:space="preserve">Eine Identifikation von TSL-Tieren bzw. TSL-Waren der </t>
    </r>
    <r>
      <rPr>
        <b/>
        <sz val="10"/>
        <rFont val="Arial"/>
        <family val="2"/>
      </rPr>
      <t>Einstiegsstufe</t>
    </r>
    <r>
      <rPr>
        <sz val="10"/>
        <rFont val="Arial"/>
        <family val="2"/>
      </rPr>
      <t xml:space="preserve"> ist auf allen Warenbegleitdokumenten durch eine innerbetriebliche Kennzeichnung möglich.</t>
    </r>
  </si>
  <si>
    <r>
      <t xml:space="preserve">Eine Identifikation von TSL-Tieren bzw. TSL-Waren der </t>
    </r>
    <r>
      <rPr>
        <b/>
        <sz val="10"/>
        <rFont val="Arial"/>
        <family val="2"/>
      </rPr>
      <t>Premiumstufe</t>
    </r>
    <r>
      <rPr>
        <sz val="10"/>
        <rFont val="Arial"/>
        <family val="2"/>
      </rPr>
      <t xml:space="preserve"> ist auf Warenbegleitdokumenten durch eine innerbetriebliche Kennzeichnung möglich.</t>
    </r>
  </si>
  <si>
    <r>
      <t>Beim Schließen der Falle ist zu vermeiden, dass das Hubtor auf dem Tier niedergeht.</t>
    </r>
    <r>
      <rPr>
        <b/>
        <sz val="10"/>
        <rFont val="Arial"/>
        <family val="2"/>
      </rPr>
      <t xml:space="preserve"> </t>
    </r>
  </si>
  <si>
    <r>
      <rPr>
        <b/>
        <sz val="10"/>
        <rFont val="Arial"/>
        <family val="2"/>
      </rPr>
      <t>CO</t>
    </r>
    <r>
      <rPr>
        <b/>
        <vertAlign val="subscript"/>
        <sz val="10"/>
        <rFont val="Arial"/>
        <family val="2"/>
      </rPr>
      <t>2</t>
    </r>
    <r>
      <rPr>
        <b/>
        <sz val="10"/>
        <rFont val="Arial"/>
        <family val="2"/>
      </rPr>
      <t>-Betäubung</t>
    </r>
    <r>
      <rPr>
        <sz val="10"/>
        <rFont val="Arial"/>
        <family val="2"/>
      </rPr>
      <t xml:space="preserve">
Betäubungsanlagen haben Sichtfenster, sodass die Beobachtung der Tiere von außen möglich ist.</t>
    </r>
  </si>
  <si>
    <r>
      <rPr>
        <b/>
        <sz val="10"/>
        <rFont val="Arial"/>
        <family val="2"/>
      </rPr>
      <t>CO</t>
    </r>
    <r>
      <rPr>
        <b/>
        <vertAlign val="subscript"/>
        <sz val="10"/>
        <rFont val="Arial"/>
        <family val="2"/>
      </rPr>
      <t>2</t>
    </r>
    <r>
      <rPr>
        <b/>
        <sz val="10"/>
        <rFont val="Arial"/>
        <family val="2"/>
      </rPr>
      <t>-Betäubung</t>
    </r>
    <r>
      <rPr>
        <sz val="10"/>
        <rFont val="Arial"/>
        <family val="2"/>
      </rPr>
      <t xml:space="preserve">
Die Parameter der Betäubung werden kontinuierlich aufgezeichnet. </t>
    </r>
  </si>
  <si>
    <r>
      <rPr>
        <b/>
        <sz val="10"/>
        <rFont val="Arial"/>
        <family val="2"/>
      </rPr>
      <t>CO</t>
    </r>
    <r>
      <rPr>
        <b/>
        <vertAlign val="subscript"/>
        <sz val="10"/>
        <rFont val="Arial"/>
        <family val="2"/>
      </rPr>
      <t>2</t>
    </r>
    <r>
      <rPr>
        <b/>
        <sz val="10"/>
        <rFont val="Arial"/>
        <family val="2"/>
      </rPr>
      <t>-Betäubung</t>
    </r>
    <r>
      <rPr>
        <sz val="10"/>
        <rFont val="Arial"/>
        <family val="2"/>
      </rPr>
      <t xml:space="preserve">
Die Gaskonzentration in der Betäubungsanlage wird mind. 1-mal wöchentlich mit einem unabhängigen Prüfgerät kontrolliert.</t>
    </r>
  </si>
  <si>
    <r>
      <rPr>
        <b/>
        <sz val="10"/>
        <rFont val="Arial"/>
        <family val="2"/>
      </rPr>
      <t>CO</t>
    </r>
    <r>
      <rPr>
        <b/>
        <vertAlign val="subscript"/>
        <sz val="10"/>
        <rFont val="Arial"/>
        <family val="2"/>
      </rPr>
      <t>2</t>
    </r>
    <r>
      <rPr>
        <b/>
        <sz val="10"/>
        <rFont val="Arial"/>
        <family val="2"/>
      </rPr>
      <t>-Betäubung</t>
    </r>
    <r>
      <rPr>
        <sz val="10"/>
        <rFont val="Arial"/>
        <family val="2"/>
      </rPr>
      <t xml:space="preserve">
Bei Störung wird ein optisches und akustisches Signal ausgelöst. </t>
    </r>
  </si>
  <si>
    <r>
      <rPr>
        <b/>
        <sz val="10"/>
        <rFont val="Arial"/>
        <family val="2"/>
      </rPr>
      <t>CO</t>
    </r>
    <r>
      <rPr>
        <b/>
        <vertAlign val="subscript"/>
        <sz val="10"/>
        <rFont val="Arial"/>
        <family val="2"/>
      </rPr>
      <t>2</t>
    </r>
    <r>
      <rPr>
        <b/>
        <sz val="10"/>
        <rFont val="Arial"/>
        <family val="2"/>
      </rPr>
      <t>-Betäubung</t>
    </r>
    <r>
      <rPr>
        <sz val="10"/>
        <rFont val="Arial"/>
        <family val="2"/>
      </rPr>
      <t xml:space="preserve">
Im Falle einer zu geringen Gaskonzentration oder Abweichungen vom Ergebnis der Messung ist die Beförderung der Tiere in die Betäubungsanlage zu stoppen.</t>
    </r>
  </si>
  <si>
    <r>
      <rPr>
        <b/>
        <sz val="10"/>
        <rFont val="Arial"/>
        <family val="2"/>
      </rPr>
      <t>CO</t>
    </r>
    <r>
      <rPr>
        <b/>
        <vertAlign val="subscript"/>
        <sz val="10"/>
        <rFont val="Arial"/>
        <family val="2"/>
      </rPr>
      <t>2</t>
    </r>
    <r>
      <rPr>
        <b/>
        <sz val="10"/>
        <rFont val="Arial"/>
        <family val="2"/>
      </rPr>
      <t>-Betäubung</t>
    </r>
    <r>
      <rPr>
        <sz val="10"/>
        <rFont val="Arial"/>
        <family val="2"/>
      </rPr>
      <t xml:space="preserve">
Platzangebot pro Tier wird in Betäubungsgondel eingehalten.</t>
    </r>
  </si>
  <si>
    <r>
      <rPr>
        <b/>
        <sz val="10"/>
        <rFont val="Arial"/>
        <family val="2"/>
      </rPr>
      <t>Elektrobetäubung</t>
    </r>
    <r>
      <rPr>
        <sz val="10"/>
        <rFont val="Arial"/>
        <family val="2"/>
      </rPr>
      <t xml:space="preserve">
Bei der Elektrobetäubung erfolgt immer zuerst eine Kopf- und anschließend eine Herzdurchströmung. </t>
    </r>
  </si>
  <si>
    <r>
      <rPr>
        <b/>
        <sz val="10"/>
        <rFont val="Arial"/>
        <family val="2"/>
      </rPr>
      <t>Elektrobetäubung</t>
    </r>
    <r>
      <rPr>
        <sz val="10"/>
        <rFont val="Arial"/>
        <family val="2"/>
      </rPr>
      <t xml:space="preserve">
Die Parameter der elektrischen Durchströmung werden eingehalten.</t>
    </r>
  </si>
  <si>
    <r>
      <rPr>
        <b/>
        <sz val="10"/>
        <rFont val="Arial"/>
        <family val="2"/>
      </rPr>
      <t>Elektrobetäubung</t>
    </r>
    <r>
      <rPr>
        <sz val="10"/>
        <rFont val="Arial"/>
        <family val="2"/>
      </rPr>
      <t xml:space="preserve">
Bei Abweichungen werden Fehlermeldungen ausgelöst. </t>
    </r>
  </si>
  <si>
    <r>
      <rPr>
        <b/>
        <sz val="10"/>
        <rFont val="Arial"/>
        <family val="2"/>
      </rPr>
      <t>Elektrobetäubung</t>
    </r>
    <r>
      <rPr>
        <sz val="10"/>
        <rFont val="Arial"/>
        <family val="2"/>
      </rPr>
      <t xml:space="preserve">
Die Kontakte der Elektroden werden nach 20 durchgeführten Betäubung mechanisch gereinigt.</t>
    </r>
  </si>
  <si>
    <r>
      <rPr>
        <b/>
        <sz val="10"/>
        <rFont val="Arial"/>
        <family val="2"/>
      </rPr>
      <t>Elektrobetäubung</t>
    </r>
    <r>
      <rPr>
        <sz val="10"/>
        <rFont val="Arial"/>
        <family val="2"/>
      </rPr>
      <t xml:space="preserve">
Die Elektrozange ist für die zu betäubende Tierkörpergröße geeignet.</t>
    </r>
  </si>
  <si>
    <r>
      <rPr>
        <b/>
        <sz val="10"/>
        <rFont val="Arial"/>
        <family val="2"/>
      </rPr>
      <t>CO</t>
    </r>
    <r>
      <rPr>
        <b/>
        <vertAlign val="subscript"/>
        <sz val="10"/>
        <rFont val="Arial"/>
        <family val="2"/>
      </rPr>
      <t>2</t>
    </r>
    <r>
      <rPr>
        <b/>
        <sz val="10"/>
        <rFont val="Arial"/>
        <family val="2"/>
      </rPr>
      <t>-Betäubung</t>
    </r>
    <r>
      <rPr>
        <sz val="10"/>
        <rFont val="Arial"/>
        <family val="2"/>
      </rPr>
      <t xml:space="preserve">
Eine Nachbetäubung erfolgt mittels Bolzenschussgeräte.</t>
    </r>
  </si>
  <si>
    <r>
      <rPr>
        <b/>
        <sz val="10"/>
        <rFont val="Arial"/>
        <family val="2"/>
      </rPr>
      <t>Stun-to-stick-Intervall nach CO</t>
    </r>
    <r>
      <rPr>
        <b/>
        <vertAlign val="subscript"/>
        <sz val="10"/>
        <rFont val="Arial"/>
        <family val="2"/>
      </rPr>
      <t>2</t>
    </r>
    <r>
      <rPr>
        <b/>
        <sz val="10"/>
        <rFont val="Arial"/>
        <family val="2"/>
      </rPr>
      <t>-Betäubung</t>
    </r>
    <r>
      <rPr>
        <sz val="10"/>
        <rFont val="Arial"/>
        <family val="2"/>
      </rPr>
      <t xml:space="preserve">
Die Entblutung erfolgt nach Feststellung einer erfolgreichen Betäubungswirkung so schnell wie möglich. </t>
    </r>
  </si>
  <si>
    <r>
      <rPr>
        <b/>
        <sz val="10"/>
        <rFont val="Arial"/>
        <family val="2"/>
      </rPr>
      <t>Stun-to-stick-Intervall nach Elektrobetäubung</t>
    </r>
    <r>
      <rPr>
        <sz val="10"/>
        <rFont val="Arial"/>
        <family val="2"/>
      </rPr>
      <t xml:space="preserve">
Die Entblutung erfolgt nach Feststellung einer erfolgreichen Betäubungswirkung so schnell wie möglich.</t>
    </r>
  </si>
  <si>
    <r>
      <rPr>
        <b/>
        <sz val="10"/>
        <rFont val="Arial"/>
        <family val="2"/>
      </rPr>
      <t>Nach CO</t>
    </r>
    <r>
      <rPr>
        <b/>
        <vertAlign val="subscript"/>
        <sz val="10"/>
        <rFont val="Arial"/>
        <family val="2"/>
      </rPr>
      <t>2</t>
    </r>
    <r>
      <rPr>
        <b/>
        <sz val="10"/>
        <rFont val="Arial"/>
        <family val="2"/>
      </rPr>
      <t xml:space="preserve">-Betäubung
</t>
    </r>
    <r>
      <rPr>
        <sz val="10"/>
        <rFont val="Arial"/>
        <family val="2"/>
      </rPr>
      <t>Einsatz- und griffbereite Bolzenschussgeräte stehen im Bereich der Entblutung zum Nachbetäuben zur Verfügung.</t>
    </r>
  </si>
  <si>
    <t>Keine ANG/BiB vorhanden = n. a.
Erstaudit = n. a.</t>
  </si>
  <si>
    <t>Prüfung des Lieferantennachweises, z. B. vorliegen von TSL-Zertifikat über die „Haltung von Mastschweinen“ und „Ferkelerzeugung und Ferkelaufzucht“ für Sauen und Zuchteber. Ggf. bei zugekaufter Ware werden Zertifikat über die „Schlachtung von Schweinen“ vorgelegt.</t>
  </si>
  <si>
    <r>
      <t xml:space="preserve">Bei einer Lagerung von TSL-Ware in externen Lagerorten ist dies im 
</t>
    </r>
    <r>
      <rPr>
        <b/>
        <sz val="10"/>
        <rFont val="Arial"/>
        <family val="2"/>
      </rPr>
      <t xml:space="preserve">→ Betriebsbeschreibungsbogen </t>
    </r>
    <r>
      <rPr>
        <sz val="10"/>
        <rFont val="Arial"/>
        <family val="2"/>
      </rPr>
      <t xml:space="preserve">zu integrieren. 
</t>
    </r>
    <r>
      <rPr>
        <b/>
        <sz val="10"/>
        <rFont val="Arial"/>
        <family val="2"/>
      </rPr>
      <t>Kein externer Lagerort = n. a.</t>
    </r>
  </si>
  <si>
    <t>Stündliche Schlachtleistung / Angaben über die Betäubungs- und Entblutungsanlage (z. B. Hersteller, Modell, Baujahr) / Treibladung je nach Tierkategorie / stun-to-stick Intervall / Entblutungszeit / Schlüsselparameter entsprechend der Betäubungsmethode sind angemerkt.</t>
  </si>
  <si>
    <t>Der Umgang mit im Schlachthof frischgeboren Tieren inkl. des Umgangs mit dem Muttertier sind in Havarieplan definiert.*</t>
  </si>
  <si>
    <t>Die Videoüberwachung aus folgende Bereichen können vor Ort eingesehen werden: 
Anlieferung/Entladung/Wartebereich/Zutrieb/Betäubung/ggf. Auswurf/Entblutung.
Wird das System der Videoüberwachung erst etabliert, müssen Nachweise dafür vorgelegt werden.</t>
  </si>
  <si>
    <r>
      <t xml:space="preserve">Es ist meldepflichtig, wenn Zertifikate entzogen wurden (bspw. IFS und QS) oder es zu einem Ausbruch von meldepflichtigen mikrobiellen Erregern gekommen ist. Auch meldepflichtig bei Umbauten, Neubauten, Störungsfällen, Brandfällen in der Schlachtung. Ebenso sind Sabotagen oder Einbrüche auf dem Betrieb zu melden.
</t>
    </r>
    <r>
      <rPr>
        <b/>
        <sz val="10"/>
        <rFont val="Arial"/>
        <family val="2"/>
      </rPr>
      <t>Erstaudit = n. a.</t>
    </r>
  </si>
  <si>
    <r>
      <t xml:space="preserve">Eingangsbestätigungs-E-Mail wird beim Erstaudit vorgelegt.
</t>
    </r>
    <r>
      <rPr>
        <b/>
        <sz val="10"/>
        <rFont val="Arial"/>
        <family val="2"/>
      </rPr>
      <t>Folgeaudit = n. a.</t>
    </r>
  </si>
  <si>
    <t>2. Sachkunde und Schulung sachkündiges Personal</t>
  </si>
  <si>
    <r>
      <t xml:space="preserve">Von der Anlieferung bis zum Tod der Tiere wird der Prozess durch den Tierschutzbeauftragten oder eine durch ihn beauftragte und sachkundige Person nicht beaufsichtigt / es ist anhand von bspw. Organigramm nicht nachvollziehbar, wer die Prozesse im Bereich der Anlieferung, der Entladung, im Wartebereich, beim Zutrieb zur Betäubung, während der Betäubung, bei Einhängen und Hochziehen und Entblutung, den Prozess beaufsichtigt / die Dokumentationen zur Unterweisung von Mitarbeitern entsprechend ihrer Aufgaben ist nicht nachvollziehbar / die Personen sind nicht sachkundig / die benannten Personen sind nicht anwesend </t>
    </r>
    <r>
      <rPr>
        <b/>
        <sz val="10"/>
        <rFont val="Arial"/>
        <family val="2"/>
      </rPr>
      <t>= K.O.</t>
    </r>
  </si>
  <si>
    <r>
      <t xml:space="preserve">Der Schulungsnachweis enthält Unterschrift und Datum (Monat und Jahr). Berücksichtigt wird der Kalendermonat der durchgeführten Schulung. Kontroll- oder Dokumentationssysteme, die bereits auf dem Betrieb vorhanden sind und belegen, dass die TSL-Anforderungen erfüllt werden, können genutzt werden.
</t>
    </r>
    <r>
      <rPr>
        <b/>
        <sz val="10"/>
        <rFont val="Arial"/>
        <family val="2"/>
      </rPr>
      <t>Erstaudit = n. a.</t>
    </r>
  </si>
  <si>
    <t>Falls zutreffend liegen mehrsprachige Schulungsmaterialien vor.</t>
  </si>
  <si>
    <t>Prüfung der Warenein- und ausgangsdokumentationen: Lieferscheine, PLU-Statistik, Etiketten, Rechnungen. 
Warenbegleitdokumente sind mind. 12 Monate (bzw. nach Ablauf MHD) aufzubewahren.</t>
  </si>
  <si>
    <t>4. Externer Lagerort (kein externer Lagerort = n. a.)</t>
  </si>
  <si>
    <t>Dokumentationen zur Warenstromtrennung und Rückverfolgbarkeit zu externen Lagerorten enthalten alle notwendigen Angaben.*</t>
  </si>
  <si>
    <t>• Name des TSL liefernden Produktionsstandortes 
• Datum und Uhrzeit der Anlieferung 
• Produktname/Artikelnummer
• Kennzeichnung des TSL-Produktes inklusive Stufenhinweis
• Chargennummer
• Menge/Gewicht 
• Name des Eigentümers der TSL-Ware</t>
  </si>
  <si>
    <r>
      <t xml:space="preserve">Das Verhältnis der angelieferten TSL-Ware, der eingelagerten TSL-Ware und der ausgelieferten TSL-Ware ist über den Zeitraum der eingelagerten TSL-Ware rechnerisch plausibel.
Stichprobenartige Berechnung des Warenstroms für den jeweiligen Zeitraum der Einlagerung eines bestimmten Artikels.
</t>
    </r>
    <r>
      <rPr>
        <b/>
        <sz val="10"/>
        <rFont val="Arial"/>
        <family val="2"/>
      </rPr>
      <t>Erstaudit = Prüfung anhand des bestehenden Artikels</t>
    </r>
  </si>
  <si>
    <t>5. Anforderungen an den Transport (der Transport von TSL-Tieren wird nicht vom Schlachtunternehmen organisiert = n. a.)</t>
  </si>
  <si>
    <t>Das Personal des Schlachtunternehmens weist auf den korrekten Umgang mit Tieren hin, wenn sich Dritte fehlverhalten, die beim Entladen der Tiere mitwirken.</t>
  </si>
  <si>
    <r>
      <t xml:space="preserve">Dafür sind im Entladebereich für die jeweilige Tierkategorie geeignete und funktionsfähige Geräte vorhanden (z. B. Bolzenschuss, die geeignete Treibladung, Messer). 
</t>
    </r>
    <r>
      <rPr>
        <b/>
        <sz val="10"/>
        <rFont val="Arial"/>
        <family val="2"/>
      </rPr>
      <t>Geräte nicht vorhanden / nicht geeignet / nicht funktionsfähig = K.O.</t>
    </r>
  </si>
  <si>
    <t>Die Zuständigkeit des Personals kann vor Ort bestätigt werden. Erforderlichenfalls wird die Schlachtung vorgezogen, wenn bspw. thermischer Stress oder Rangkämpfe zu erkennen sind.</t>
  </si>
  <si>
    <r>
      <t xml:space="preserve">Dafür sind im Warte- und Treibbereich für die jeweilige Tierkategorie geeignete und funktionsfähige Geräte vorhanden, z. B. Bolzenschussgeräte, Treibladung und Messer.
</t>
    </r>
    <r>
      <rPr>
        <b/>
        <sz val="10"/>
        <rFont val="Arial"/>
        <family val="2"/>
      </rPr>
      <t>Geräte nicht vorhanden / nicht geeignet / nicht funktionsfähig = K.O.</t>
    </r>
  </si>
  <si>
    <t>Bevor neue Partien eingestallt werden, sind die Wartebuchten bei starker Verschmutzung zu reinigen.</t>
  </si>
  <si>
    <t>Futter und Einstreu werden geeignet gelagert. Wenn im Havariefall Partnerbetriebe Futter/Einstreu zur Verfügung stellen und diese Angaben im Havarieplan vorhanden sind (Name/Kontaktdaten des Partnerbetriebs welcher Material zu Verfügung stellt).</t>
  </si>
  <si>
    <r>
      <t xml:space="preserve">Die Stallkapazität des Wartebereichs </t>
    </r>
    <r>
      <rPr>
        <b/>
        <sz val="10"/>
        <rFont val="Arial"/>
        <family val="2"/>
      </rPr>
      <t>soll</t>
    </r>
    <r>
      <rPr>
        <sz val="10"/>
        <rFont val="Arial"/>
        <family val="2"/>
      </rPr>
      <t xml:space="preserve"> mind. Faktor 2,5 der maximalen Schlachtleistung je Stunde betragen.</t>
    </r>
  </si>
  <si>
    <t>Die Tiere werden innerhalb von 30 Min. nach Ankunft am Schlachtbetrieb entladen. Es steht genügend Platz zum Entladen im Wartebereich bei Havarie zur Verfügung.</t>
  </si>
  <si>
    <t xml:space="preserve">Die Einrichtungen, welche das Allgemeinbefinden der Tiere beeinflussen können, z. B. Instandhaltung von Böden, Funktionsfähigkeit von Lüftungs- und Klimatisierungseinrichtung, Tore und Tränken werden bei der Kontrolle berücksichtig. Die Korrekturfristen richten sich nach der negativen Beeinträchtigung des Allgemeinbefindens der Tiere (je stärker die Beeinträchtigung ist, desto kürzer ist die Korrekturfrist festzulegen). </t>
  </si>
  <si>
    <r>
      <t xml:space="preserve">Die tagesaktuelle Dokumentation über die Kontrolle wird vorgelegt.
Kontrolle über die Verfügbarkeit, Funktionsfähigkeit sowie Wartungs- und Pflegezustand wird nicht durchgeführt / die Kontrolle wird nicht dokumentiert / es werden mangelhafte Geräte eingesetzt </t>
    </r>
    <r>
      <rPr>
        <b/>
        <sz val="10"/>
        <rFont val="Arial"/>
        <family val="2"/>
      </rPr>
      <t>= K.O.</t>
    </r>
  </si>
  <si>
    <r>
      <t xml:space="preserve">Die tagesaktuelle Dokumentation über die Kontrolle wird vorgelegt. 
Kontrolle über die Verfügbarkeit, Funktionsfähigkeit sowie Wartungs- und Pflegezustand wird nicht durchgeführt / die Kontrolle wird nicht dokumentiert / es werden mangelhafte Geräte eingesetzt </t>
    </r>
    <r>
      <rPr>
        <b/>
        <sz val="10"/>
        <rFont val="Arial"/>
        <family val="2"/>
      </rPr>
      <t>= K.O.</t>
    </r>
  </si>
  <si>
    <t>Betäubungsanlagen und -geräte (auch Ersatzanlagen und -geräte) werden regelmäßig nach Herstellerangaben gewartet, mind. aber alle 12 Monate.</t>
  </si>
  <si>
    <t>Die Betäubungsgeräte oder -anlagen sind im einwandfreiem und funktionsfähigem Zustand.</t>
  </si>
  <si>
    <t xml:space="preserve">Die Herstellerangaben sind zu beachten. Tierkategorie bspw. Gewicht und Größe. Wenn es bei Ruhigstellung der Tiere häufig zu Vokalisationen u./o. Abwehrbewegungen kommt, sind Korrekturmaßnahmen einzuleiten, um das System / den Vorgang zu verbessern. </t>
  </si>
  <si>
    <t xml:space="preserve">Die tagesaktuelle Dokumentation über die Kontrolle wird vorgelegt.
Kontrolle bei mind. 20 % der Tiere (auf die stündliche Schlachtleistung bezogen). 
Aktuelle stündliche Schlachtleistung:_________
Anzahl an kontrollierten Tieren:______________
Werden dabei mind. 20 % der Tiere der stündliche Schlachtleistung kontrolliert?
Oder Kontrolle bei mind. 20 Tieren, wenn die Schlachtzahlen unter 100 Tieren/Schlachttag liegen.
Die Kontrolle erfolgt an verschieden Stellen bis zum Eintritt der Tiere in den weiteren Verarbeitungsprozesse (z. B. Brühung). </t>
  </si>
  <si>
    <t>Maßnahmen werden spätestens eingeleitet, wenn Fehlbetäubungen bei ≥ 0,5 % der insgesamt am Tag geschlachtete Tieren festgestellt wird.</t>
  </si>
  <si>
    <t>Gesamten am Tag geschlachteten Tiere:______
Anzahl an festgestellte Fehlbetäubung: _______
Sind Fehlbetäubung bei ≥ 0,5 % der gesamten am Tag geschlachteten Tiere festgestellt worden?
Bei Überschreitung werden keine Korrekturmaßnahmen wie bspw. Untersuchung und Behebung von Fehlern im Betäubungsvorgang, den Betäubungsparametern u./o. der Betäubungsanlage sowie Nachschulungen von Mitarbeitern eingeleitet.</t>
  </si>
  <si>
    <t>Nur Tiere, die Wahrnehmungs- und Empfindungslosigkeit aufweisen, dürfen gestochen werden.</t>
  </si>
  <si>
    <t xml:space="preserve">Jedes Tier muss tot sein, bevor es weiteren Verarbeitungsprozessen zugeführt wird. </t>
  </si>
  <si>
    <r>
      <t xml:space="preserve">Die Tiere weisen am Ende der Entblutungstrecke und vor den weiteren Verarbeitungsprozessen (z. B. Brühung) keine Zeichen des Wahrnehmungs- und Empfindungsvermögens auf, wie bspw. aufrichtige Bewegung, Atmung, Schmerzreize. Bei Abweichung werden Maßnahmen eingeleitet, die zum Tod des Tieres führen. Die Ursachen werden untersucht und abgestellt. Trifft das nicht zu </t>
    </r>
    <r>
      <rPr>
        <b/>
        <sz val="10"/>
        <rFont val="Arial"/>
        <family val="2"/>
      </rPr>
      <t>= K.O.</t>
    </r>
  </si>
  <si>
    <t>Alle technischen Daten zur Entblutung werden täglich stichprobenartig kontrolliert und dokumentiert.</t>
  </si>
  <si>
    <r>
      <t xml:space="preserve">Die tagesaktuelle Dokumentation über die Kontrolle wird vorgelegt.
</t>
    </r>
    <r>
      <rPr>
        <b/>
        <sz val="10"/>
        <rFont val="Arial"/>
        <family val="2"/>
      </rPr>
      <t>Keine automatischen Messgeräte für die Entblutung = n. a.</t>
    </r>
  </si>
  <si>
    <t>Die tagesaktuelle Dokumentation über die Kontrolle wird vorgelegt.
Kontrolle bei mind. 20 % der Tiere (auf die stündliche Schlachtleistung bezogen). 
Aktuelle stündliche Schlachtleistung:_________
Anzahl an kontrollierten Tieren:______________
Werden dabei mind. 20 % der Tiere der stündliche Schlachtleistung kontrolliert?
Oder Kontrolle bei mind. 20 Tieren, wenn die Schlachtzahlen unter 100 Tieren/Schlachttag liegen.</t>
  </si>
  <si>
    <t>Korrekturmaßnahmen werden eingeleitet, wenn in den Schlachtkörpern Symptome oder Schäden zeigt, die auf eine unzureichenden Ausblutung zurückzuführen sind.</t>
  </si>
  <si>
    <t>Korrekturmaßnahmen sind bspw. Untersuchung und Behebung von Fehlern im Betäubungsvorgang, den Betäubungsparametern, der Betäubungsanlage  u./o. der Entblutungsanlage sowie Nachschulungen von Mitarbeitern.</t>
  </si>
  <si>
    <t>n. a.</t>
  </si>
  <si>
    <t>Dokumentenaudit:</t>
  </si>
  <si>
    <t>Name Auskunftsperson</t>
  </si>
  <si>
    <t>Jedem Tier steht in der Wartebucht uneingeschränkt Tränkwasser zur Verfügung.</t>
  </si>
  <si>
    <r>
      <t xml:space="preserve">Die </t>
    </r>
    <r>
      <rPr>
        <b/>
        <sz val="10"/>
        <rFont val="Arial"/>
        <family val="2"/>
      </rPr>
      <t xml:space="preserve">→ Betriebsbeschreibungsbogen Schlachtung </t>
    </r>
    <r>
      <rPr>
        <sz val="10"/>
        <rFont val="Arial"/>
        <family val="2"/>
      </rPr>
      <t>wird vorgelegt.
Abgleich des Betriebsbeschreibungsbogens, ggf. Korrektur bei betrieblichen Veränderungen.</t>
    </r>
  </si>
  <si>
    <t>Bei der physischen Prüfung wird bestätigt, dass folgende TBK an geeigneter Stelle erfasst werden:
• Die Anzahl der gelieferten TSL-Tiere
• Tierkategorie (Mastschweine, Sauen, Eber)
• Transporttote und Notgetötete Tiere
• Anzahl der zur Schlachtung vorgezogen Tiere
• Nicht transportfähige und schlachtunfähige Tiere
• Lahmende Tiere
• Schlagstriemen
• Lebern, die aufgrund pathologischer Veränderungen verworfen werden
• Lungenbefunde: Die Befunde werden in gering- (≤ 10 %), mittel- (von &gt; 10 % bis ≤ 30 %) und hochgradige (&gt; 30 %) Organveränderungen eingeteilt
Erfassung erfolgt z. B. durch Mitarbeiter des Schlachtunternehmens, die amtliche Überwachung bei der Lebendtierbeschau und ggf. bei der Fleischbeschau u. o. durch ein geeignetes Kamera-Erfassungssystem.</t>
  </si>
  <si>
    <r>
      <t xml:space="preserve">Für die Meldung werden adäquate Datenbankauszüge akzeptiert, sofern alle in Lfd.-Nr. 11.1 verlangten Informationen enthalten sind. Ggf. wird der Datenbankauszug entsprechend ergänzt.
Beispiel einer TBK-Meldung wird vorgelegt und auf Vollständigkeit geprüft. </t>
    </r>
    <r>
      <rPr>
        <b/>
        <sz val="10"/>
        <rFont val="Arial"/>
        <family val="2"/>
      </rPr>
      <t xml:space="preserve">
Schlachtunternehmen ist nicht für die Meldung zuständig = n. a. (bitte beschreiben)</t>
    </r>
  </si>
  <si>
    <t>Eine gültige ANG nach § 13 Abs. 2 der TierSchlV liegt vor. 
Die in der ANG angemerkt Höchstzeit zwischen Verlassen der Betäubungsanlage und Entblutungsschnitt wird eingehalten. 
Das vor Ort gemessene stun-to-stick.Intervall
beträgt _______ Sek.</t>
  </si>
  <si>
    <r>
      <t xml:space="preserve">Für Produkte der </t>
    </r>
    <r>
      <rPr>
        <b/>
        <sz val="10"/>
        <rFont val="Arial"/>
        <family val="2"/>
      </rPr>
      <t>Einstiegsstufe</t>
    </r>
    <r>
      <rPr>
        <sz val="10"/>
        <rFont val="Arial"/>
        <family val="2"/>
      </rPr>
      <t xml:space="preserve"> erfolgt eine Zerlegung von TSL-Schlachtkörpern, wobei die Tiere aus der Haltung der Einstiegs- und/oder Premiumstufe stammen.*</t>
    </r>
  </si>
  <si>
    <r>
      <t xml:space="preserve">Für Produkte der </t>
    </r>
    <r>
      <rPr>
        <b/>
        <sz val="10"/>
        <rFont val="Arial"/>
        <family val="2"/>
      </rPr>
      <t>Premiumstufe</t>
    </r>
    <r>
      <rPr>
        <sz val="10"/>
        <rFont val="Arial"/>
        <family val="2"/>
      </rPr>
      <t xml:space="preserve"> erfolgt eine Zerlegung von TSL-Schlachtkörpern, wobei die Tiere aus der Haltung der Premiumstufe stammen.*</t>
    </r>
  </si>
  <si>
    <r>
      <t xml:space="preserve">Prüfung der Wareneingangsdokumentation. </t>
    </r>
    <r>
      <rPr>
        <b/>
        <sz val="10"/>
        <rFont val="Arial"/>
        <family val="2"/>
      </rPr>
      <t>K.O.</t>
    </r>
    <r>
      <rPr>
        <sz val="10"/>
        <rFont val="Arial"/>
        <family val="2"/>
      </rPr>
      <t xml:space="preserve">
</t>
    </r>
    <r>
      <rPr>
        <b/>
        <sz val="10"/>
        <rFont val="Arial"/>
        <family val="2"/>
      </rPr>
      <t>Prüfung der Premiumstufe = n. a.
Keine Zerlegung = n. a.</t>
    </r>
  </si>
  <si>
    <r>
      <t xml:space="preserve">Prüfung der Wareneingangsdokumentation. </t>
    </r>
    <r>
      <rPr>
        <b/>
        <sz val="10"/>
        <rFont val="Arial"/>
        <family val="2"/>
      </rPr>
      <t>K.O.</t>
    </r>
    <r>
      <rPr>
        <sz val="10"/>
        <rFont val="Arial"/>
        <family val="2"/>
      </rPr>
      <t xml:space="preserve">
</t>
    </r>
    <r>
      <rPr>
        <b/>
        <sz val="10"/>
        <rFont val="Arial"/>
        <family val="2"/>
      </rPr>
      <t>Prüfung der Einstiegsstufe = n. a.
Keine Zerlegung = n. 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</si>
</sst>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0.0"/>
  </numFmts>
  <fonts count="26"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4"/>
      <color rgb="FF009EE3"/>
      <name val="Arial"/>
      <family val="2"/>
    </font>
    <font>
      <sz val="10"/>
      <color theme="1"/>
      <name val="Arial"/>
      <family val="2"/>
    </font>
    <font>
      <b/>
      <sz val="10"/>
      <color theme="1"/>
      <name val="Arial"/>
      <family val="2"/>
    </font>
    <font>
      <sz val="8"/>
      <color theme="1"/>
      <name val="Arial"/>
      <family val="2"/>
    </font>
    <font>
      <sz val="6"/>
      <color theme="1"/>
      <name val="Arial"/>
      <family val="2"/>
    </font>
    <font>
      <b/>
      <sz val="11"/>
      <color theme="1"/>
      <name val="Arial"/>
      <family val="2"/>
    </font>
    <font>
      <b/>
      <sz val="11"/>
      <color rgb="FFFF0000"/>
      <name val="Arial"/>
      <family val="2"/>
    </font>
    <font>
      <sz val="11"/>
      <color rgb="FFFF0000"/>
      <name val="Arial"/>
      <family val="2"/>
    </font>
    <font>
      <sz val="10"/>
      <color theme="1"/>
      <name val="Arial"/>
      <family val="2"/>
    </font>
    <font>
      <sz val="10"/>
      <color theme="1"/>
      <name val="Arial"/>
      <family val="2"/>
    </font>
    <font>
      <sz val="11"/>
      <color rgb="FF3F3F76"/>
      <name val="Arial"/>
      <family val="2"/>
    </font>
    <font>
      <sz val="11"/>
      <name val="Arial"/>
      <family val="2"/>
    </font>
    <font>
      <vertAlign val="superscript"/>
      <sz val="10"/>
      <color theme="1"/>
      <name val="Arial"/>
      <family val="2"/>
    </font>
    <font>
      <sz val="10"/>
      <name val="Arial"/>
      <family val="2"/>
    </font>
    <font>
      <b/>
      <sz val="10"/>
      <name val="Arial"/>
      <family val="2"/>
    </font>
    <font>
      <sz val="8"/>
      <name val="Arial"/>
      <family val="2"/>
    </font>
    <font>
      <b/>
      <sz val="8"/>
      <color rgb="FF009EE3"/>
      <name val="Arial"/>
      <family val="2"/>
    </font>
    <font>
      <vertAlign val="subscript"/>
      <sz val="10"/>
      <name val="Arial"/>
      <family val="2"/>
    </font>
    <font>
      <b/>
      <vertAlign val="subscript"/>
      <sz val="10"/>
      <name val="Arial"/>
      <family val="2"/>
    </font>
  </fonts>
  <fills count="8">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rgb="FFFFCC99"/>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7" fillId="4" borderId="12" applyNumberFormat="0" applyAlignment="0" applyProtection="0"/>
  </cellStyleXfs>
  <cellXfs count="194">
    <xf numFmtId="0" fontId="0" fillId="0" borderId="0" xfId="0"/>
    <xf numFmtId="0" fontId="8" fillId="0" borderId="0" xfId="0" applyFont="1" applyProtection="1"/>
    <xf numFmtId="0" fontId="8" fillId="0" borderId="0" xfId="0" applyFont="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6" fillId="0" borderId="0" xfId="0" applyFont="1" applyProtection="1"/>
    <xf numFmtId="0" fontId="6" fillId="0" borderId="0" xfId="0" applyFont="1" applyAlignment="1" applyProtection="1">
      <alignment horizontal="right"/>
    </xf>
    <xf numFmtId="0" fontId="12" fillId="0" borderId="0" xfId="0" applyFont="1" applyAlignment="1" applyProtection="1">
      <alignment horizontal="center"/>
    </xf>
    <xf numFmtId="0" fontId="6" fillId="0" borderId="2" xfId="0" applyFont="1" applyBorder="1" applyAlignment="1" applyProtection="1"/>
    <xf numFmtId="0" fontId="6" fillId="0" borderId="0" xfId="0" applyFont="1" applyAlignment="1" applyProtection="1">
      <alignment vertical="center"/>
    </xf>
    <xf numFmtId="0" fontId="6" fillId="0" borderId="1" xfId="0" applyFont="1" applyBorder="1" applyAlignment="1" applyProtection="1">
      <alignment vertical="center"/>
    </xf>
    <xf numFmtId="0" fontId="6" fillId="0" borderId="1" xfId="0" applyFont="1" applyFill="1" applyBorder="1" applyAlignment="1" applyProtection="1">
      <alignment horizontal="right" vertical="center"/>
    </xf>
    <xf numFmtId="164" fontId="8" fillId="0" borderId="1" xfId="0" applyNumberFormat="1" applyFont="1" applyBorder="1" applyAlignment="1" applyProtection="1">
      <alignment horizontal="center" vertical="center"/>
      <protection locked="0"/>
    </xf>
    <xf numFmtId="20"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6" fillId="0" borderId="0" xfId="0" applyFont="1" applyAlignment="1" applyProtection="1">
      <alignment horizontal="center" vertical="center"/>
    </xf>
    <xf numFmtId="0" fontId="8" fillId="0" borderId="0" xfId="0" applyFont="1" applyAlignment="1" applyProtection="1">
      <alignment vertical="center"/>
    </xf>
    <xf numFmtId="0" fontId="8" fillId="0" borderId="0" xfId="0" applyFont="1" applyAlignment="1" applyProtection="1">
      <alignment horizontal="right" vertical="center"/>
    </xf>
    <xf numFmtId="0" fontId="6" fillId="0" borderId="2" xfId="0" applyFont="1" applyBorder="1" applyAlignment="1" applyProtection="1">
      <alignment vertical="center"/>
    </xf>
    <xf numFmtId="0" fontId="6" fillId="0" borderId="2" xfId="0" applyFont="1" applyBorder="1" applyAlignment="1" applyProtection="1">
      <alignment horizontal="center" vertical="center"/>
    </xf>
    <xf numFmtId="0" fontId="6" fillId="0" borderId="0" xfId="0" applyFont="1" applyAlignment="1" applyProtection="1">
      <alignment horizontal="left" vertical="center"/>
    </xf>
    <xf numFmtId="1"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vertical="center" wrapText="1"/>
      <protection locked="0"/>
    </xf>
    <xf numFmtId="165" fontId="8" fillId="0" borderId="0" xfId="0" applyNumberFormat="1" applyFont="1" applyBorder="1" applyAlignment="1" applyProtection="1">
      <alignment horizontal="center" vertical="center"/>
    </xf>
    <xf numFmtId="0" fontId="8" fillId="0" borderId="0" xfId="0" applyFont="1" applyBorder="1" applyAlignment="1" applyProtection="1">
      <alignment horizontal="center" vertical="center"/>
    </xf>
    <xf numFmtId="0" fontId="7" fillId="0" borderId="0" xfId="0" applyFont="1" applyAlignment="1" applyProtection="1">
      <alignment vertical="center"/>
    </xf>
    <xf numFmtId="49" fontId="8" fillId="0" borderId="1" xfId="0" applyNumberFormat="1" applyFont="1" applyBorder="1" applyAlignment="1" applyProtection="1">
      <alignment horizontal="left" vertical="center" wrapText="1"/>
    </xf>
    <xf numFmtId="0" fontId="6" fillId="0" borderId="2" xfId="0" applyFont="1" applyBorder="1" applyProtection="1"/>
    <xf numFmtId="49" fontId="8" fillId="0" borderId="0" xfId="0" applyNumberFormat="1" applyFont="1" applyBorder="1" applyAlignment="1" applyProtection="1">
      <alignment horizontal="left" vertical="center" wrapText="1"/>
    </xf>
    <xf numFmtId="1" fontId="8" fillId="0" borderId="0" xfId="0" applyNumberFormat="1" applyFont="1" applyBorder="1" applyAlignment="1" applyProtection="1">
      <alignment horizontal="left" vertical="center"/>
      <protection locked="0"/>
    </xf>
    <xf numFmtId="165" fontId="8" fillId="0" borderId="0" xfId="0" applyNumberFormat="1" applyFont="1" applyBorder="1" applyAlignment="1" applyProtection="1">
      <alignment horizontal="center" vertical="center"/>
      <protection locked="0"/>
    </xf>
    <xf numFmtId="0" fontId="8" fillId="0" borderId="0" xfId="0" applyFont="1" applyProtection="1">
      <protection locked="0"/>
    </xf>
    <xf numFmtId="49" fontId="8" fillId="0" borderId="0" xfId="0" applyNumberFormat="1" applyFont="1" applyBorder="1" applyAlignment="1" applyProtection="1">
      <alignment horizontal="left" vertical="center" wrapText="1"/>
      <protection locked="0"/>
    </xf>
    <xf numFmtId="0" fontId="8" fillId="0" borderId="0" xfId="0" applyFont="1" applyBorder="1" applyProtection="1">
      <protection locked="0"/>
    </xf>
    <xf numFmtId="14" fontId="14" fillId="3" borderId="1" xfId="0" applyNumberFormat="1" applyFont="1" applyFill="1" applyBorder="1" applyAlignment="1" applyProtection="1">
      <alignment horizontal="right" vertical="center"/>
      <protection locked="0"/>
    </xf>
    <xf numFmtId="0" fontId="14" fillId="3" borderId="1" xfId="0" applyFont="1" applyFill="1" applyBorder="1" applyAlignment="1" applyProtection="1">
      <alignment horizontal="right" vertical="center"/>
      <protection locked="0"/>
    </xf>
    <xf numFmtId="1" fontId="15" fillId="0" borderId="0" xfId="0" applyNumberFormat="1" applyFont="1" applyBorder="1" applyAlignment="1" applyProtection="1">
      <alignment horizontal="left" vertical="center"/>
      <protection locked="0"/>
    </xf>
    <xf numFmtId="165" fontId="15" fillId="0" borderId="0" xfId="0" applyNumberFormat="1" applyFont="1" applyBorder="1" applyAlignment="1" applyProtection="1">
      <alignment horizontal="center" vertical="center"/>
      <protection locked="0"/>
    </xf>
    <xf numFmtId="49" fontId="15" fillId="0" borderId="0" xfId="0" applyNumberFormat="1" applyFont="1" applyBorder="1" applyAlignment="1" applyProtection="1">
      <alignment vertical="center" wrapText="1"/>
      <protection locked="0"/>
    </xf>
    <xf numFmtId="14" fontId="8" fillId="0" borderId="0" xfId="0" applyNumberFormat="1" applyFont="1" applyAlignment="1" applyProtection="1">
      <alignment horizontal="right" vertical="center"/>
      <protection locked="0"/>
    </xf>
    <xf numFmtId="0" fontId="4" fillId="0" borderId="1" xfId="0" applyFont="1" applyBorder="1" applyAlignment="1" applyProtection="1">
      <alignment vertical="center"/>
    </xf>
    <xf numFmtId="0" fontId="8" fillId="0" borderId="0" xfId="0" applyFont="1" applyAlignment="1" applyProtection="1">
      <alignment wrapText="1"/>
      <protection locked="0"/>
    </xf>
    <xf numFmtId="49" fontId="8"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vertical="center"/>
    </xf>
    <xf numFmtId="0" fontId="1" fillId="0" borderId="1" xfId="0" applyFont="1" applyBorder="1" applyAlignment="1" applyProtection="1">
      <alignment vertical="center"/>
    </xf>
    <xf numFmtId="0" fontId="1" fillId="0" borderId="0" xfId="0" applyFont="1" applyAlignment="1" applyProtection="1">
      <alignment vertical="center"/>
    </xf>
    <xf numFmtId="0" fontId="18" fillId="5" borderId="1" xfId="0" applyFont="1" applyFill="1" applyBorder="1" applyAlignment="1" applyProtection="1">
      <alignment horizontal="right" vertical="center"/>
    </xf>
    <xf numFmtId="0" fontId="8" fillId="0" borderId="0" xfId="0" applyFont="1" applyAlignment="1" applyProtection="1">
      <alignment horizontal="left"/>
    </xf>
    <xf numFmtId="0" fontId="8" fillId="0" borderId="0" xfId="0" applyFont="1" applyAlignment="1" applyProtection="1">
      <alignment horizontal="left" vertical="center"/>
    </xf>
    <xf numFmtId="0" fontId="1" fillId="0" borderId="1" xfId="0" applyFont="1" applyFill="1" applyBorder="1" applyAlignment="1" applyProtection="1">
      <alignment horizontal="right" vertical="center"/>
    </xf>
    <xf numFmtId="0" fontId="5" fillId="5" borderId="1" xfId="0" applyFont="1" applyFill="1" applyBorder="1" applyAlignment="1" applyProtection="1">
      <alignment horizontal="right" vertical="center"/>
    </xf>
    <xf numFmtId="0" fontId="10" fillId="0" borderId="0" xfId="0" applyFont="1" applyAlignment="1" applyProtection="1">
      <alignment wrapText="1"/>
    </xf>
    <xf numFmtId="0" fontId="20" fillId="0" borderId="0" xfId="0" applyFont="1" applyFill="1" applyBorder="1" applyAlignment="1" applyProtection="1">
      <alignment vertical="center" wrapText="1"/>
      <protection locked="0"/>
    </xf>
    <xf numFmtId="0" fontId="20" fillId="0" borderId="0" xfId="0"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xf>
    <xf numFmtId="0" fontId="6" fillId="0" borderId="0" xfId="0" applyFont="1" applyAlignment="1" applyProtection="1">
      <alignment horizontal="left" vertical="center" wrapText="1"/>
    </xf>
    <xf numFmtId="0" fontId="20" fillId="0" borderId="0" xfId="0" applyFont="1" applyBorder="1" applyAlignment="1" applyProtection="1">
      <alignment horizontal="left" vertical="center" wrapText="1"/>
      <protection locked="0"/>
    </xf>
    <xf numFmtId="0" fontId="20" fillId="0" borderId="0" xfId="0" applyFont="1" applyBorder="1" applyAlignment="1" applyProtection="1">
      <alignment horizontal="center" vertical="center"/>
    </xf>
    <xf numFmtId="0" fontId="20" fillId="0" borderId="0" xfId="0" applyFont="1" applyBorder="1" applyAlignment="1" applyProtection="1">
      <alignment horizontal="center" vertical="center" wrapText="1"/>
      <protection locked="0"/>
    </xf>
    <xf numFmtId="0" fontId="20" fillId="0" borderId="0" xfId="0" applyFont="1" applyBorder="1" applyAlignment="1" applyProtection="1">
      <alignment horizontal="center" vertical="center"/>
      <protection locked="0"/>
    </xf>
    <xf numFmtId="0" fontId="20" fillId="0" borderId="0" xfId="0" applyFont="1" applyFill="1" applyBorder="1" applyAlignment="1" applyProtection="1">
      <alignment horizontal="center" vertical="center" wrapText="1"/>
      <protection locked="0"/>
    </xf>
    <xf numFmtId="0" fontId="20" fillId="0" borderId="6" xfId="0" applyFont="1" applyBorder="1" applyAlignment="1" applyProtection="1">
      <alignment horizontal="center" vertical="center" wrapText="1"/>
      <protection locked="0"/>
    </xf>
    <xf numFmtId="0" fontId="20" fillId="0" borderId="0" xfId="0" applyFont="1" applyFill="1" applyBorder="1" applyAlignment="1" applyProtection="1">
      <alignment horizontal="center" vertical="center"/>
      <protection locked="0"/>
    </xf>
    <xf numFmtId="0" fontId="20" fillId="0" borderId="0" xfId="0" applyFont="1" applyBorder="1" applyAlignment="1" applyProtection="1">
      <alignment vertical="center" wrapText="1"/>
    </xf>
    <xf numFmtId="0" fontId="20" fillId="0" borderId="0" xfId="0" applyFont="1" applyBorder="1" applyAlignment="1" applyProtection="1">
      <alignment vertical="center" wrapText="1"/>
      <protection locked="0"/>
    </xf>
    <xf numFmtId="0" fontId="20" fillId="0" borderId="0" xfId="0" applyFont="1" applyBorder="1" applyAlignment="1" applyProtection="1">
      <alignment horizontal="left" vertical="center" wrapText="1"/>
    </xf>
    <xf numFmtId="0" fontId="20" fillId="0" borderId="1" xfId="0" applyFont="1" applyBorder="1" applyAlignment="1" applyProtection="1">
      <alignment horizontal="left" vertical="center" wrapText="1"/>
      <protection locked="0"/>
    </xf>
    <xf numFmtId="0" fontId="18" fillId="0" borderId="13" xfId="1" applyFont="1" applyFill="1" applyBorder="1" applyAlignment="1" applyProtection="1">
      <alignment horizontal="left" vertical="center" wrapText="1"/>
      <protection locked="0"/>
    </xf>
    <xf numFmtId="0" fontId="18" fillId="0" borderId="14" xfId="1" applyFont="1" applyFill="1" applyBorder="1" applyAlignment="1" applyProtection="1">
      <alignment horizontal="left" vertical="center" wrapText="1"/>
      <protection locked="0"/>
    </xf>
    <xf numFmtId="14" fontId="18" fillId="0" borderId="0" xfId="0" applyNumberFormat="1" applyFont="1" applyAlignment="1" applyProtection="1">
      <alignment horizontal="left" vertical="center" wrapText="1"/>
      <protection locked="0"/>
    </xf>
    <xf numFmtId="0" fontId="20" fillId="0" borderId="2" xfId="0" applyFont="1" applyBorder="1" applyAlignment="1" applyProtection="1">
      <alignment horizontal="center" vertical="center" wrapText="1"/>
      <protection locked="0"/>
    </xf>
    <xf numFmtId="0" fontId="20" fillId="0" borderId="2" xfId="0" applyFont="1" applyBorder="1" applyAlignment="1" applyProtection="1">
      <alignment horizontal="left" vertical="center" wrapText="1"/>
      <protection locked="0"/>
    </xf>
    <xf numFmtId="0" fontId="8" fillId="0" borderId="0" xfId="0" applyFont="1" applyAlignment="1" applyProtection="1">
      <alignment horizontal="left" vertical="center"/>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18" fillId="0" borderId="0" xfId="0" applyFont="1" applyAlignment="1" applyProtection="1">
      <alignment vertical="center"/>
      <protection locked="0"/>
    </xf>
    <xf numFmtId="0" fontId="18" fillId="0" borderId="0" xfId="0" applyFont="1" applyAlignment="1" applyProtection="1">
      <alignment horizontal="center" vertical="center"/>
      <protection locked="0"/>
    </xf>
    <xf numFmtId="0" fontId="18" fillId="0" borderId="0" xfId="0" applyFont="1" applyAlignment="1" applyProtection="1">
      <alignment horizontal="left" vertical="center" wrapText="1"/>
      <protection locked="0"/>
    </xf>
    <xf numFmtId="0" fontId="7" fillId="0" borderId="0" xfId="0" applyFont="1" applyAlignment="1" applyProtection="1">
      <alignment vertical="center"/>
      <protection locked="0"/>
    </xf>
    <xf numFmtId="0" fontId="8" fillId="0" borderId="0" xfId="0" applyFont="1" applyFill="1" applyAlignment="1" applyProtection="1">
      <alignment horizontal="center" vertical="center"/>
      <protection locked="0"/>
    </xf>
    <xf numFmtId="0" fontId="20" fillId="0" borderId="4" xfId="0" applyFont="1" applyBorder="1" applyAlignment="1" applyProtection="1">
      <alignment horizontal="center" vertical="center"/>
      <protection locked="0"/>
    </xf>
    <xf numFmtId="0" fontId="8" fillId="0" borderId="0" xfId="0" applyFont="1" applyFill="1" applyProtection="1">
      <protection locked="0"/>
    </xf>
    <xf numFmtId="0" fontId="8" fillId="0" borderId="0" xfId="0" applyFont="1" applyAlignment="1" applyProtection="1">
      <alignment horizontal="left"/>
      <protection locked="0"/>
    </xf>
    <xf numFmtId="0" fontId="8" fillId="0" borderId="0" xfId="0" applyFont="1" applyAlignment="1" applyProtection="1">
      <alignment horizontal="center"/>
      <protection locked="0"/>
    </xf>
    <xf numFmtId="49" fontId="8" fillId="0" borderId="0" xfId="0" applyNumberFormat="1" applyFont="1" applyProtection="1">
      <protection locked="0"/>
    </xf>
    <xf numFmtId="0" fontId="20" fillId="0" borderId="0" xfId="0" applyFont="1" applyProtection="1">
      <protection locked="0"/>
    </xf>
    <xf numFmtId="0" fontId="20" fillId="0" borderId="0" xfId="0" applyFont="1" applyAlignment="1" applyProtection="1">
      <alignment horizontal="left" wrapText="1"/>
      <protection locked="0"/>
    </xf>
    <xf numFmtId="0" fontId="8" fillId="0" borderId="0" xfId="0" applyNumberFormat="1" applyFont="1" applyBorder="1" applyAlignment="1" applyProtection="1">
      <alignment horizontal="left" vertical="center" wrapText="1"/>
    </xf>
    <xf numFmtId="165" fontId="8" fillId="0" borderId="0" xfId="0" applyNumberFormat="1" applyFont="1" applyBorder="1" applyAlignment="1" applyProtection="1">
      <alignment horizontal="center" vertical="center" wrapText="1"/>
    </xf>
    <xf numFmtId="0" fontId="8" fillId="0" borderId="0" xfId="0" applyNumberFormat="1" applyFont="1" applyBorder="1" applyAlignment="1" applyProtection="1">
      <alignment horizontal="center" vertical="center" wrapText="1"/>
    </xf>
    <xf numFmtId="49" fontId="20" fillId="0" borderId="0" xfId="0" applyNumberFormat="1" applyFont="1" applyBorder="1" applyAlignment="1" applyProtection="1">
      <alignment horizontal="left" vertical="center" wrapText="1"/>
    </xf>
    <xf numFmtId="0" fontId="16" fillId="0" borderId="0" xfId="0" applyNumberFormat="1" applyFont="1" applyBorder="1" applyAlignment="1" applyProtection="1">
      <alignment horizontal="left" vertical="center"/>
    </xf>
    <xf numFmtId="165" fontId="16" fillId="0" borderId="0" xfId="0" applyNumberFormat="1" applyFont="1" applyBorder="1" applyAlignment="1" applyProtection="1">
      <alignment horizontal="center" vertical="center"/>
    </xf>
    <xf numFmtId="0" fontId="16" fillId="0" borderId="0" xfId="0" applyNumberFormat="1" applyFont="1" applyBorder="1" applyAlignment="1" applyProtection="1">
      <alignment horizontal="center" vertical="center"/>
    </xf>
    <xf numFmtId="49" fontId="8" fillId="0" borderId="0" xfId="0" applyNumberFormat="1" applyFont="1" applyFill="1" applyBorder="1" applyAlignment="1" applyProtection="1">
      <alignment horizontal="left" vertical="center" wrapText="1"/>
    </xf>
    <xf numFmtId="0" fontId="20" fillId="6" borderId="0" xfId="0" applyFont="1" applyFill="1" applyBorder="1" applyAlignment="1" applyProtection="1">
      <alignment horizontal="left" vertical="center" wrapText="1"/>
    </xf>
    <xf numFmtId="0" fontId="20" fillId="6" borderId="0" xfId="0" applyFont="1" applyFill="1" applyBorder="1" applyAlignment="1" applyProtection="1">
      <alignment vertical="center" wrapText="1"/>
    </xf>
    <xf numFmtId="0" fontId="20" fillId="0" borderId="0" xfId="0" applyFont="1" applyFill="1" applyBorder="1" applyAlignment="1" applyProtection="1">
      <alignment horizontal="left" vertical="center" wrapText="1"/>
    </xf>
    <xf numFmtId="0" fontId="20" fillId="0" borderId="0" xfId="0" applyFont="1" applyFill="1" applyBorder="1" applyAlignment="1" applyProtection="1">
      <alignment vertical="center" wrapText="1"/>
    </xf>
    <xf numFmtId="0" fontId="8" fillId="0" borderId="0" xfId="0" applyNumberFormat="1" applyFont="1" applyBorder="1" applyAlignment="1" applyProtection="1">
      <alignment horizontal="left" vertical="center"/>
    </xf>
    <xf numFmtId="0" fontId="8" fillId="0" borderId="0" xfId="0" applyNumberFormat="1" applyFont="1" applyBorder="1" applyAlignment="1" applyProtection="1">
      <alignment horizontal="center" vertical="center"/>
    </xf>
    <xf numFmtId="0" fontId="21" fillId="0" borderId="0" xfId="0" applyFont="1" applyFill="1" applyBorder="1" applyAlignment="1" applyProtection="1">
      <alignment vertical="center" wrapText="1"/>
    </xf>
    <xf numFmtId="0" fontId="8" fillId="0" borderId="0" xfId="0" applyNumberFormat="1" applyFont="1" applyFill="1" applyBorder="1" applyAlignment="1" applyProtection="1">
      <alignment horizontal="left" vertical="center"/>
    </xf>
    <xf numFmtId="165" fontId="8" fillId="0" borderId="0"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center" vertical="center"/>
    </xf>
    <xf numFmtId="49" fontId="20" fillId="0" borderId="0" xfId="0" applyNumberFormat="1" applyFont="1" applyFill="1" applyBorder="1" applyAlignment="1" applyProtection="1">
      <alignment horizontal="left" vertical="center" wrapText="1"/>
    </xf>
    <xf numFmtId="0" fontId="20" fillId="0" borderId="0" xfId="0" applyFont="1" applyBorder="1" applyAlignment="1" applyProtection="1">
      <alignment horizontal="center" vertical="center" wrapText="1"/>
    </xf>
    <xf numFmtId="1" fontId="8" fillId="0" borderId="0" xfId="0" applyNumberFormat="1" applyFont="1" applyFill="1" applyBorder="1" applyAlignment="1" applyProtection="1">
      <alignment horizontal="left" vertical="center"/>
    </xf>
    <xf numFmtId="1" fontId="15" fillId="0" borderId="0" xfId="0" applyNumberFormat="1" applyFont="1" applyBorder="1" applyAlignment="1" applyProtection="1">
      <alignment horizontal="left" vertical="center"/>
    </xf>
    <xf numFmtId="1" fontId="15" fillId="0" borderId="0" xfId="0" applyNumberFormat="1" applyFont="1" applyFill="1" applyBorder="1" applyAlignment="1" applyProtection="1">
      <alignment horizontal="left" vertical="center"/>
    </xf>
    <xf numFmtId="165" fontId="15" fillId="0" borderId="0" xfId="0" applyNumberFormat="1" applyFont="1" applyFill="1" applyBorder="1" applyAlignment="1" applyProtection="1">
      <alignment horizontal="center" vertical="center"/>
    </xf>
    <xf numFmtId="165" fontId="15" fillId="0" borderId="0" xfId="0" applyNumberFormat="1" applyFont="1" applyBorder="1" applyAlignment="1" applyProtection="1">
      <alignment horizontal="center" vertical="center"/>
    </xf>
    <xf numFmtId="49" fontId="8" fillId="0" borderId="0" xfId="0" applyNumberFormat="1" applyFont="1" applyFill="1" applyBorder="1" applyAlignment="1" applyProtection="1">
      <alignment vertical="center" wrapText="1"/>
    </xf>
    <xf numFmtId="49" fontId="8" fillId="0" borderId="2" xfId="0" applyNumberFormat="1" applyFont="1" applyFill="1" applyBorder="1" applyAlignment="1" applyProtection="1">
      <alignment vertical="center" wrapText="1"/>
    </xf>
    <xf numFmtId="0" fontId="20" fillId="0" borderId="2" xfId="0" applyFont="1" applyFill="1" applyBorder="1" applyAlignment="1" applyProtection="1">
      <alignment vertical="center" wrapText="1"/>
    </xf>
    <xf numFmtId="165" fontId="8" fillId="7" borderId="0" xfId="0" applyNumberFormat="1" applyFont="1" applyFill="1" applyBorder="1" applyAlignment="1" applyProtection="1">
      <alignment horizontal="center" vertical="center"/>
    </xf>
    <xf numFmtId="49" fontId="8" fillId="0" borderId="0" xfId="0" applyNumberFormat="1" applyFont="1" applyBorder="1" applyAlignment="1" applyProtection="1">
      <alignment vertical="center" wrapText="1"/>
    </xf>
    <xf numFmtId="0" fontId="21" fillId="0" borderId="0" xfId="0" applyFont="1" applyBorder="1" applyAlignment="1" applyProtection="1">
      <alignment vertical="center" wrapText="1"/>
    </xf>
    <xf numFmtId="1" fontId="15" fillId="0" borderId="2" xfId="0" applyNumberFormat="1" applyFont="1" applyFill="1" applyBorder="1" applyAlignment="1" applyProtection="1">
      <alignment horizontal="left" vertical="center"/>
    </xf>
    <xf numFmtId="165" fontId="15" fillId="0" borderId="2" xfId="0" applyNumberFormat="1" applyFont="1" applyFill="1" applyBorder="1" applyAlignment="1" applyProtection="1">
      <alignment horizontal="center" vertical="center"/>
    </xf>
    <xf numFmtId="49" fontId="8" fillId="0" borderId="2" xfId="0" applyNumberFormat="1"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xf>
    <xf numFmtId="1" fontId="8" fillId="0" borderId="4" xfId="0" applyNumberFormat="1" applyFont="1" applyBorder="1" applyAlignment="1" applyProtection="1">
      <alignment horizontal="left" vertical="center"/>
    </xf>
    <xf numFmtId="165" fontId="8" fillId="0" borderId="6" xfId="0" applyNumberFormat="1" applyFont="1" applyBorder="1" applyAlignment="1" applyProtection="1">
      <alignment horizontal="center" vertical="center"/>
    </xf>
    <xf numFmtId="49" fontId="8" fillId="0" borderId="6" xfId="0" applyNumberFormat="1" applyFont="1" applyFill="1" applyBorder="1" applyAlignment="1" applyProtection="1">
      <alignment horizontal="left" vertical="center" wrapText="1"/>
    </xf>
    <xf numFmtId="0" fontId="20" fillId="0" borderId="6" xfId="0" applyFont="1" applyFill="1" applyBorder="1" applyAlignment="1" applyProtection="1">
      <alignment horizontal="left" vertical="center" wrapText="1"/>
    </xf>
    <xf numFmtId="0" fontId="20" fillId="0" borderId="6" xfId="0" applyFont="1" applyFill="1" applyBorder="1" applyAlignment="1" applyProtection="1">
      <alignment vertical="center" wrapText="1"/>
    </xf>
    <xf numFmtId="0" fontId="8" fillId="0" borderId="1" xfId="0" applyFont="1" applyBorder="1" applyAlignment="1" applyProtection="1">
      <alignment horizontal="left" vertical="center" wrapText="1"/>
    </xf>
    <xf numFmtId="0" fontId="6" fillId="0" borderId="3" xfId="0" applyFont="1" applyBorder="1" applyAlignment="1" applyProtection="1">
      <alignment horizontal="left"/>
    </xf>
    <xf numFmtId="0" fontId="6" fillId="0" borderId="3" xfId="0" applyFont="1" applyBorder="1" applyAlignment="1" applyProtection="1">
      <alignment horizontal="right" vertical="center"/>
    </xf>
    <xf numFmtId="0" fontId="6" fillId="0" borderId="3" xfId="0" applyFont="1" applyBorder="1" applyAlignment="1" applyProtection="1">
      <alignment horizontal="center"/>
    </xf>
    <xf numFmtId="0" fontId="9" fillId="0" borderId="0" xfId="0" applyFont="1" applyAlignment="1" applyProtection="1">
      <alignment horizontal="left" vertical="center" wrapText="1"/>
    </xf>
    <xf numFmtId="0" fontId="8" fillId="0" borderId="1" xfId="0" applyFont="1" applyBorder="1" applyAlignment="1" applyProtection="1">
      <alignment horizontal="left" vertical="center"/>
    </xf>
    <xf numFmtId="0" fontId="8" fillId="0" borderId="10"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8" xfId="0" applyFont="1" applyBorder="1" applyAlignment="1" applyProtection="1">
      <alignment horizontal="left" vertical="center" wrapText="1"/>
    </xf>
    <xf numFmtId="0" fontId="8" fillId="0" borderId="15"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0" borderId="16" xfId="0" applyFont="1" applyBorder="1" applyAlignment="1" applyProtection="1">
      <alignment horizontal="left" vertical="center" wrapText="1"/>
    </xf>
    <xf numFmtId="49" fontId="8" fillId="0" borderId="4" xfId="0" applyNumberFormat="1" applyFont="1" applyBorder="1" applyAlignment="1" applyProtection="1">
      <alignment horizontal="center" vertical="center" wrapText="1"/>
    </xf>
    <xf numFmtId="49" fontId="8" fillId="0" borderId="6" xfId="0" applyNumberFormat="1" applyFont="1" applyBorder="1" applyAlignment="1" applyProtection="1">
      <alignment horizontal="center" vertical="center" wrapText="1"/>
    </xf>
    <xf numFmtId="49" fontId="8" fillId="0" borderId="5" xfId="0" applyNumberFormat="1" applyFont="1" applyBorder="1" applyAlignment="1" applyProtection="1">
      <alignment horizontal="center" vertical="center" wrapText="1"/>
    </xf>
    <xf numFmtId="0" fontId="8" fillId="0" borderId="1" xfId="0" applyFont="1" applyBorder="1" applyAlignment="1" applyProtection="1">
      <alignment horizontal="left" vertical="center" wrapText="1"/>
      <protection locked="0"/>
    </xf>
    <xf numFmtId="14" fontId="8" fillId="0" borderId="1" xfId="0" applyNumberFormat="1" applyFont="1" applyBorder="1" applyAlignment="1" applyProtection="1">
      <alignment horizontal="left" vertical="center"/>
      <protection locked="0"/>
    </xf>
    <xf numFmtId="49" fontId="8" fillId="0" borderId="1" xfId="0" applyNumberFormat="1" applyFont="1" applyBorder="1" applyAlignment="1" applyProtection="1">
      <alignment horizontal="left" vertical="center"/>
      <protection locked="0"/>
    </xf>
    <xf numFmtId="49" fontId="8" fillId="0" borderId="1" xfId="0" applyNumberFormat="1" applyFont="1" applyBorder="1" applyAlignment="1" applyProtection="1">
      <alignment horizontal="left" vertical="center" wrapText="1"/>
      <protection locked="0"/>
    </xf>
    <xf numFmtId="0" fontId="8" fillId="0" borderId="0" xfId="0" applyFont="1" applyAlignment="1" applyProtection="1">
      <alignment horizontal="left"/>
    </xf>
    <xf numFmtId="0" fontId="6" fillId="0" borderId="2" xfId="0" applyFont="1" applyBorder="1" applyAlignment="1" applyProtection="1">
      <alignment horizontal="center"/>
      <protection locked="0"/>
    </xf>
    <xf numFmtId="0" fontId="7" fillId="0" borderId="0" xfId="0" applyFont="1" applyAlignment="1" applyProtection="1">
      <alignment horizontal="center" vertical="center"/>
    </xf>
    <xf numFmtId="0" fontId="9" fillId="2" borderId="1" xfId="0" applyFont="1" applyFill="1" applyBorder="1" applyAlignment="1" applyProtection="1">
      <alignment horizontal="center" vertical="center" wrapText="1"/>
    </xf>
    <xf numFmtId="0" fontId="6" fillId="0" borderId="3" xfId="0" applyFont="1" applyBorder="1" applyAlignment="1" applyProtection="1">
      <alignment horizontal="left" vertical="center"/>
    </xf>
    <xf numFmtId="0" fontId="6" fillId="0" borderId="3" xfId="0" applyFont="1" applyBorder="1" applyAlignment="1" applyProtection="1">
      <alignment horizontal="center" vertical="center"/>
    </xf>
    <xf numFmtId="0" fontId="9" fillId="2" borderId="1" xfId="0" applyFont="1" applyFill="1" applyBorder="1" applyAlignment="1" applyProtection="1">
      <alignment horizontal="center" vertical="center"/>
    </xf>
    <xf numFmtId="0" fontId="8" fillId="0" borderId="0" xfId="0" applyFont="1" applyAlignment="1" applyProtection="1">
      <alignment horizontal="left" vertical="center"/>
      <protection locked="0"/>
    </xf>
    <xf numFmtId="0" fontId="8" fillId="0" borderId="3" xfId="0" applyFont="1" applyBorder="1" applyAlignment="1" applyProtection="1">
      <alignment horizontal="left" vertical="center"/>
    </xf>
    <xf numFmtId="0" fontId="3"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20" fillId="0" borderId="4" xfId="0" applyFont="1" applyBorder="1" applyAlignment="1" applyProtection="1">
      <alignment horizontal="left" vertical="center" wrapText="1"/>
      <protection locked="0"/>
    </xf>
    <xf numFmtId="0" fontId="20" fillId="0" borderId="5" xfId="0" applyFont="1" applyBorder="1" applyAlignment="1" applyProtection="1">
      <alignment horizontal="left" vertical="center" wrapText="1"/>
      <protection locked="0"/>
    </xf>
    <xf numFmtId="0" fontId="6" fillId="0" borderId="2" xfId="0" applyFont="1" applyBorder="1" applyAlignment="1" applyProtection="1">
      <alignment horizontal="center" vertical="center"/>
      <protection locked="0"/>
    </xf>
    <xf numFmtId="0" fontId="7" fillId="0" borderId="0" xfId="0" applyNumberFormat="1" applyFont="1" applyAlignment="1" applyProtection="1">
      <alignment horizontal="center" vertical="center"/>
    </xf>
    <xf numFmtId="0" fontId="9" fillId="2" borderId="10"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9" fillId="2" borderId="10" xfId="0" applyFont="1" applyFill="1" applyBorder="1" applyAlignment="1" applyProtection="1">
      <alignment horizontal="left" vertical="center"/>
    </xf>
    <xf numFmtId="0" fontId="9" fillId="2" borderId="3" xfId="0" applyFont="1" applyFill="1" applyBorder="1" applyAlignment="1" applyProtection="1">
      <alignment horizontal="left" vertical="center"/>
    </xf>
    <xf numFmtId="0" fontId="9" fillId="2" borderId="8" xfId="0" applyFont="1" applyFill="1" applyBorder="1" applyAlignment="1" applyProtection="1">
      <alignment horizontal="left" vertical="center"/>
    </xf>
    <xf numFmtId="0" fontId="7" fillId="0" borderId="0" xfId="0" applyFont="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4"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9" fillId="2" borderId="5" xfId="0" applyFont="1" applyFill="1" applyBorder="1" applyAlignment="1" applyProtection="1">
      <alignment horizontal="left" vertical="center"/>
    </xf>
    <xf numFmtId="0" fontId="9" fillId="2" borderId="11" xfId="0" applyFont="1" applyFill="1" applyBorder="1" applyAlignment="1" applyProtection="1">
      <alignment horizontal="left" vertical="center"/>
    </xf>
    <xf numFmtId="0" fontId="22" fillId="0" borderId="0" xfId="0" applyFont="1" applyAlignment="1" applyProtection="1">
      <alignment horizontal="center" vertical="center" wrapText="1"/>
      <protection locked="0"/>
    </xf>
    <xf numFmtId="0" fontId="23" fillId="0" borderId="0" xfId="0" applyFont="1" applyAlignment="1" applyProtection="1">
      <alignment horizontal="center" vertical="center"/>
      <protection locked="0"/>
    </xf>
    <xf numFmtId="0" fontId="8" fillId="0" borderId="2" xfId="0" applyFont="1" applyBorder="1" applyAlignment="1" applyProtection="1">
      <alignment horizontal="left" vertical="center"/>
      <protection locked="0"/>
    </xf>
    <xf numFmtId="0" fontId="8" fillId="0" borderId="9" xfId="0" applyFont="1" applyFill="1" applyBorder="1" applyAlignment="1" applyProtection="1">
      <alignment horizontal="left" vertical="center"/>
      <protection locked="0"/>
    </xf>
    <xf numFmtId="0" fontId="8" fillId="0" borderId="7" xfId="0" applyFont="1" applyFill="1" applyBorder="1" applyAlignment="1" applyProtection="1">
      <alignment horizontal="left" vertical="center"/>
      <protection locked="0"/>
    </xf>
    <xf numFmtId="0" fontId="8" fillId="0" borderId="9"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49" fontId="8" fillId="0" borderId="9" xfId="0" applyNumberFormat="1" applyFont="1" applyFill="1" applyBorder="1" applyAlignment="1" applyProtection="1">
      <alignment horizontal="center" vertical="center" wrapText="1"/>
      <protection locked="0"/>
    </xf>
    <xf numFmtId="49" fontId="8" fillId="0" borderId="7" xfId="0" applyNumberFormat="1" applyFont="1" applyFill="1" applyBorder="1" applyAlignment="1" applyProtection="1">
      <alignment horizontal="center" vertical="center" wrapText="1"/>
      <protection locked="0"/>
    </xf>
    <xf numFmtId="0" fontId="20" fillId="0" borderId="9" xfId="0" applyFont="1" applyFill="1" applyBorder="1" applyAlignment="1" applyProtection="1">
      <alignment horizontal="center" vertical="center"/>
      <protection locked="0"/>
    </xf>
    <xf numFmtId="0" fontId="20" fillId="0" borderId="7" xfId="0" applyFont="1" applyFill="1" applyBorder="1" applyAlignment="1" applyProtection="1">
      <alignment horizontal="center" vertical="center"/>
      <protection locked="0"/>
    </xf>
    <xf numFmtId="0" fontId="20" fillId="0" borderId="9" xfId="0" applyFont="1" applyFill="1" applyBorder="1" applyAlignment="1" applyProtection="1">
      <alignment horizontal="center" vertical="center" wrapText="1"/>
      <protection locked="0"/>
    </xf>
    <xf numFmtId="0" fontId="20" fillId="0" borderId="7"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12" fillId="0" borderId="0" xfId="0" applyFont="1" applyAlignment="1" applyProtection="1">
      <alignment horizontal="center"/>
    </xf>
    <xf numFmtId="0" fontId="5" fillId="0" borderId="0" xfId="0" applyFont="1" applyAlignment="1" applyProtection="1">
      <alignment horizontal="center" wrapText="1"/>
    </xf>
  </cellXfs>
  <cellStyles count="2">
    <cellStyle name="Eingabe" xfId="1" builtinId="20"/>
    <cellStyle name="Standard" xfId="0" builtinId="0"/>
  </cellStyles>
  <dxfs count="350">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fill>
        <patternFill patternType="solid">
          <fgColor indexed="64"/>
          <bgColor rgb="FFFFC000"/>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solid">
          <fgColor indexed="64"/>
          <bgColor rgb="FFFFC000"/>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left" vertical="center" textRotation="0" wrapText="1" indent="0" justifyLastLine="0" shrinkToFit="0" readingOrder="0"/>
      <protection locked="1" hidden="0"/>
    </dxf>
    <dxf>
      <numFmt numFmtId="0" formatCode="General"/>
      <alignment horizontal="center" textRotation="0" wrapText="0" indent="0" justifyLastLine="0" shrinkToFit="0" readingOrder="0"/>
      <protection locked="1" hidden="0"/>
    </dxf>
    <dxf>
      <numFmt numFmtId="165" formatCode="0.0"/>
      <alignment horizont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0" formatCode="Genera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0" formatCode="General"/>
      <alignment horizontal="left" vertical="center" textRotation="0" wrapText="0" indent="0" justifyLastLine="0" shrinkToFit="0" readingOrder="0"/>
      <protection locked="0" hidden="0"/>
    </dxf>
    <dxf>
      <border outline="0">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theme="0"/>
      </font>
      <fill>
        <patternFill>
          <bgColor rgb="FFFF0000"/>
        </patternFill>
      </fill>
    </dxf>
    <dxf>
      <font>
        <color theme="1"/>
      </font>
      <fill>
        <patternFill>
          <bgColor rgb="FFFFFF00"/>
        </patternFill>
      </fill>
    </dxf>
    <dxf>
      <font>
        <color theme="1"/>
      </font>
      <fill>
        <patternFill>
          <bgColor rgb="FFFFAD53"/>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fill>
        <patternFill>
          <bgColor theme="0" tint="-0.24994659260841701"/>
        </patternFill>
      </fill>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0" tint="-0.24994659260841701"/>
        </left>
        <right style="thin">
          <color theme="0" tint="-0.24994659260841701"/>
        </right>
        <top style="thin">
          <color theme="0" tint="-0.24994659260841701"/>
        </top>
        <bottom style="thin">
          <color theme="0" tint="-0.24994659260841701"/>
        </bottom>
        <horizontal style="thin">
          <color theme="0" tint="-0.24994659260841701"/>
        </horizontal>
      </border>
    </dxf>
  </dxfs>
  <tableStyles count="2" defaultTableStyle="TSL_1" defaultPivotStyle="PivotStyleMedium9">
    <tableStyle name="TSL" pivot="0" count="9">
      <tableStyleElement type="wholeTable" dxfId="349"/>
      <tableStyleElement type="headerRow" dxfId="348"/>
      <tableStyleElement type="totalRow" dxfId="347"/>
      <tableStyleElement type="firstColumn" dxfId="346"/>
      <tableStyleElement type="lastColumn" dxfId="345"/>
      <tableStyleElement type="firstRowStripe" dxfId="344"/>
      <tableStyleElement type="secondRowStripe" dxfId="343"/>
      <tableStyleElement type="firstColumnStripe" dxfId="342"/>
      <tableStyleElement type="secondColumnStripe" dxfId="341"/>
    </tableStyle>
    <tableStyle name="TSL_1" pivot="0" count="9">
      <tableStyleElement type="wholeTable" dxfId="340"/>
      <tableStyleElement type="headerRow" dxfId="339"/>
      <tableStyleElement type="totalRow" dxfId="338"/>
      <tableStyleElement type="firstColumn" dxfId="337"/>
      <tableStyleElement type="lastColumn" dxfId="336"/>
      <tableStyleElement type="firstRowStripe" dxfId="335"/>
      <tableStyleElement type="secondRowStripe" dxfId="334"/>
      <tableStyleElement type="firstColumnStripe" dxfId="333"/>
      <tableStyleElement type="secondColumnStripe" dxfId="332"/>
    </tableStyle>
  </tableStyles>
  <colors>
    <mruColors>
      <color rgb="FFFFAD53"/>
      <color rgb="FFFF6600"/>
      <color rgb="FF808080"/>
      <color rgb="FFFFFF99"/>
      <color rgb="FF009EE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8%20RL-ARBEIT/00%20Orga/Vorlagen/Formatvorlage_Checkliste_Neutral_2020_V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aben zum Audit"/>
      <sheetName val="Maßnahmenplan"/>
      <sheetName val="Checkliste"/>
      <sheetName val="Einstellungen"/>
    </sheetNames>
    <sheetDataSet>
      <sheetData sheetId="0"/>
      <sheetData sheetId="1"/>
      <sheetData sheetId="2"/>
      <sheetData sheetId="3"/>
    </sheetDataSet>
  </externalBook>
</externalLink>
</file>

<file path=xl/tables/table1.xml><?xml version="1.0" encoding="utf-8"?>
<table xmlns="http://schemas.openxmlformats.org/spreadsheetml/2006/main" id="2" name="Prüfkriterien_1" displayName="Prüfkriterien_1" ref="B9:M33" totalsRowShown="0" headerRowDxfId="299" dataDxfId="298" tableBorderDxfId="297">
  <autoFilter ref="B9:M33"/>
  <tableColumns count="12">
    <tableColumn id="1" name="Lfd. Nr" dataDxfId="296">
      <calculatedColumnFormula>CONCATENATE("1.",Prüfkriterien_1[[#This Row],[Hilfsspalte_Num]])</calculatedColumnFormula>
    </tableColumn>
    <tableColumn id="2" name="Hilfsspalte_Num" dataDxfId="295">
      <calculatedColumnFormula>ROW()-ROW(Prüfkriterien_1[[#Headers],[Hilfsspalte_Kom]])</calculatedColumnFormula>
    </tableColumn>
    <tableColumn id="12" name="Hilfsspalte_Kom" dataDxfId="294">
      <calculatedColumnFormula>(Prüfkriterien_1[Hilfsspalte_Num]+10)/10</calculatedColumnFormula>
    </tableColumn>
    <tableColumn id="3" name="Kapitel_x000a_Richtlinie" dataDxfId="293"/>
    <tableColumn id="4" name="Kriterium" dataDxfId="292"/>
    <tableColumn id="5" name="Erläuterung / _x000a_Durchführungshinweis" dataDxfId="291"/>
    <tableColumn id="6" name="Bewertung" dataDxfId="290"/>
    <tableColumn id="7" name="Spalte1" dataDxfId="289"/>
    <tableColumn id="8" name="Spalte2" dataDxfId="288"/>
    <tableColumn id="9" name="Spalte3" dataDxfId="287"/>
    <tableColumn id="10" name="Spalte4" dataDxfId="286"/>
    <tableColumn id="11" name="Beschreibung" dataDxfId="285"/>
  </tableColumns>
  <tableStyleInfo name="TSL_1" showFirstColumn="0" showLastColumn="0" showRowStripes="1" showColumnStripes="0"/>
</table>
</file>

<file path=xl/tables/table10.xml><?xml version="1.0" encoding="utf-8"?>
<table xmlns="http://schemas.openxmlformats.org/spreadsheetml/2006/main" id="10" name="Prüfkriterien_10" displayName="Prüfkriterien_10" ref="B151:M166" totalsRowShown="0" headerRowDxfId="164" dataDxfId="163" tableBorderDxfId="162">
  <autoFilter ref="B151:M166"/>
  <tableColumns count="12">
    <tableColumn id="1" name="Spalte1" dataDxfId="161">
      <calculatedColumnFormula>CONCATENATE("10.",Prüfkriterien_10[[#This Row],[Spalte2]])</calculatedColumnFormula>
    </tableColumn>
    <tableColumn id="2" name="Spalte2" dataDxfId="160">
      <calculatedColumnFormula>ROW()-ROW(Prüfkriterien_10[[#Headers],[Spalte3]])</calculatedColumnFormula>
    </tableColumn>
    <tableColumn id="3" name="Spalte3" dataDxfId="159">
      <calculatedColumnFormula>(Prüfkriterien_10[Spalte2]+100)/10</calculatedColumnFormula>
    </tableColumn>
    <tableColumn id="4" name="Spalte4" dataDxfId="158"/>
    <tableColumn id="5" name="Spalte5" dataDxfId="157"/>
    <tableColumn id="6" name="Spalte6" dataDxfId="156"/>
    <tableColumn id="7" name="Spalte7" dataDxfId="155"/>
    <tableColumn id="8" name="Spalte8" dataDxfId="154"/>
    <tableColumn id="9" name="Spalte9" dataDxfId="153"/>
    <tableColumn id="10" name="Spalte10" dataDxfId="152"/>
    <tableColumn id="11" name="Spalte11" dataDxfId="151"/>
    <tableColumn id="12" name="Spalte12" dataDxfId="150"/>
  </tableColumns>
  <tableStyleInfo name="TSL_1" showFirstColumn="0" showLastColumn="0" showRowStripes="1" showColumnStripes="0"/>
</table>
</file>

<file path=xl/tables/table11.xml><?xml version="1.0" encoding="utf-8"?>
<table xmlns="http://schemas.openxmlformats.org/spreadsheetml/2006/main" id="11" name="Prüfkriterien_11" displayName="Prüfkriterien_11" ref="B168:M172" totalsRowShown="0" headerRowDxfId="149" dataDxfId="148" tableBorderDxfId="147">
  <autoFilter ref="B168:M172"/>
  <tableColumns count="12">
    <tableColumn id="1" name="Spalte1" dataDxfId="146">
      <calculatedColumnFormula>CONCATENATE("11.",Prüfkriterien_11[[#This Row],[Spalte2]])</calculatedColumnFormula>
    </tableColumn>
    <tableColumn id="2" name="Spalte2" dataDxfId="145">
      <calculatedColumnFormula>ROW()-ROW(Prüfkriterien_11[[#Headers],[Spalte3]])</calculatedColumnFormula>
    </tableColumn>
    <tableColumn id="3" name="Spalte3" dataDxfId="144">
      <calculatedColumnFormula>(Prüfkriterien_11[Spalte2]+110)/10</calculatedColumnFormula>
    </tableColumn>
    <tableColumn id="4" name="Spalte4" dataDxfId="143"/>
    <tableColumn id="5" name="Spalte5" dataDxfId="142"/>
    <tableColumn id="6" name="Spalte6" dataDxfId="141"/>
    <tableColumn id="7" name="Spalte7" dataDxfId="140"/>
    <tableColumn id="8" name="Spalte8" dataDxfId="139"/>
    <tableColumn id="9" name="Spalte9" dataDxfId="138"/>
    <tableColumn id="10" name="Spalte10" dataDxfId="137"/>
    <tableColumn id="11" name="Spalte11" dataDxfId="136"/>
    <tableColumn id="12" name="Spalte12" dataDxfId="135"/>
  </tableColumns>
  <tableStyleInfo name="TSL_1" showFirstColumn="0" showLastColumn="0" showRowStripes="1" showColumnStripes="0"/>
</table>
</file>

<file path=xl/tables/table12.xml><?xml version="1.0" encoding="utf-8"?>
<table xmlns="http://schemas.openxmlformats.org/spreadsheetml/2006/main" id="12" name="Prüfkriterien_1113" displayName="Prüfkriterien_1113" ref="B174:M179" totalsRowShown="0" headerRowDxfId="134" dataDxfId="133" tableBorderDxfId="132">
  <autoFilter ref="B174:M179"/>
  <tableColumns count="12">
    <tableColumn id="1" name="Spalte1" dataDxfId="131">
      <calculatedColumnFormula>CONCATENATE("12.",Prüfkriterien_1113[[#This Row],[Spalte2]])</calculatedColumnFormula>
    </tableColumn>
    <tableColumn id="2" name="Spalte2" dataDxfId="130">
      <calculatedColumnFormula>ROW()-ROW(Prüfkriterien_1113[[#Headers],[Spalte3]])</calculatedColumnFormula>
    </tableColumn>
    <tableColumn id="3" name="Spalte3" dataDxfId="129">
      <calculatedColumnFormula>(Prüfkriterien_1113[Spalte2]+120)/10</calculatedColumnFormula>
    </tableColumn>
    <tableColumn id="4" name="Spalte4" dataDxfId="128"/>
    <tableColumn id="5" name="Spalte5" dataDxfId="127"/>
    <tableColumn id="6" name="Spalte6" dataDxfId="126"/>
    <tableColumn id="7" name="Spalte7" dataDxfId="125"/>
    <tableColumn id="8" name="Spalte8" dataDxfId="124"/>
    <tableColumn id="9" name="Spalte9" dataDxfId="123"/>
    <tableColumn id="10" name="Spalte10" dataDxfId="122"/>
    <tableColumn id="11" name="Spalte11" dataDxfId="121"/>
    <tableColumn id="12" name="Spalte12" dataDxfId="120"/>
  </tableColumns>
  <tableStyleInfo name="TSL_1" showFirstColumn="0" showLastColumn="0" showRowStripes="1" showColumnStripes="0"/>
</table>
</file>

<file path=xl/tables/table13.xml><?xml version="1.0" encoding="utf-8"?>
<table xmlns="http://schemas.openxmlformats.org/spreadsheetml/2006/main" id="13" name="Prüfkriterien_1114" displayName="Prüfkriterien_1114" ref="B181:M186" totalsRowShown="0" headerRowDxfId="119" dataDxfId="118" tableBorderDxfId="117">
  <autoFilter ref="B181:M186"/>
  <tableColumns count="12">
    <tableColumn id="1" name="Spalte1" dataDxfId="116">
      <calculatedColumnFormula>CONCATENATE("13.",Prüfkriterien_1114[[#This Row],[Spalte2]])</calculatedColumnFormula>
    </tableColumn>
    <tableColumn id="2" name="Spalte2" dataDxfId="115">
      <calculatedColumnFormula>ROW()-ROW(Prüfkriterien_1114[[#Headers],[Spalte3]])</calculatedColumnFormula>
    </tableColumn>
    <tableColumn id="3" name="Spalte3" dataDxfId="114">
      <calculatedColumnFormula>(Prüfkriterien_1114[Spalte2]+130)/10</calculatedColumnFormula>
    </tableColumn>
    <tableColumn id="4" name="Spalte4" dataDxfId="113"/>
    <tableColumn id="5" name="Spalte5" dataDxfId="112"/>
    <tableColumn id="6" name="Spalte6" dataDxfId="111"/>
    <tableColumn id="7" name="Spalte7" dataDxfId="110"/>
    <tableColumn id="8" name="Spalte8" dataDxfId="109"/>
    <tableColumn id="9" name="Spalte9" dataDxfId="108"/>
    <tableColumn id="10" name="Spalte10" dataDxfId="107"/>
    <tableColumn id="11" name="Spalte11" dataDxfId="106"/>
    <tableColumn id="12" name="Spalte12" dataDxfId="105"/>
  </tableColumns>
  <tableStyleInfo name="TSL_1" showFirstColumn="0" showLastColumn="0" showRowStripes="1" showColumnStripes="0"/>
</table>
</file>

<file path=xl/tables/table14.xml><?xml version="1.0" encoding="utf-8"?>
<table xmlns="http://schemas.openxmlformats.org/spreadsheetml/2006/main" id="14" name="Prüfkriterien_1115" displayName="Prüfkriterien_1115" ref="B188:M193" totalsRowShown="0" headerRowDxfId="104" dataDxfId="103" tableBorderDxfId="102">
  <autoFilter ref="B188:M193"/>
  <tableColumns count="12">
    <tableColumn id="1" name="Spalte1" dataDxfId="101">
      <calculatedColumnFormula>CONCATENATE("14.",Prüfkriterien_1115[[#This Row],[Spalte2]])</calculatedColumnFormula>
    </tableColumn>
    <tableColumn id="2" name="Spalte2" dataDxfId="100">
      <calculatedColumnFormula>ROW()-ROW(Prüfkriterien_1115[[#Headers],[Spalte3]])</calculatedColumnFormula>
    </tableColumn>
    <tableColumn id="3" name="Spalte3" dataDxfId="99">
      <calculatedColumnFormula>(Prüfkriterien_1115[Spalte2]+140)/10</calculatedColumnFormula>
    </tableColumn>
    <tableColumn id="4" name="Spalte4" dataDxfId="98"/>
    <tableColumn id="5" name="Spalte5" dataDxfId="97"/>
    <tableColumn id="6" name="Spalte6" dataDxfId="96"/>
    <tableColumn id="7" name="Spalte7" dataDxfId="95"/>
    <tableColumn id="8" name="Spalte8" dataDxfId="94"/>
    <tableColumn id="9" name="Spalte9" dataDxfId="93"/>
    <tableColumn id="10" name="Spalte10" dataDxfId="92"/>
    <tableColumn id="11" name="Spalte11" dataDxfId="91"/>
    <tableColumn id="12" name="Spalte12" dataDxfId="90"/>
  </tableColumns>
  <tableStyleInfo name="TSL_1" showFirstColumn="0" showLastColumn="0" showRowStripes="1" showColumnStripes="0"/>
</table>
</file>

<file path=xl/tables/table15.xml><?xml version="1.0" encoding="utf-8"?>
<table xmlns="http://schemas.openxmlformats.org/spreadsheetml/2006/main" id="15" name="Prüfkriterien_1116" displayName="Prüfkriterien_1116" ref="B195:M200" totalsRowShown="0" headerRowDxfId="89" dataDxfId="88" tableBorderDxfId="87">
  <autoFilter ref="B195:M200"/>
  <tableColumns count="12">
    <tableColumn id="1" name="Spalte1" dataDxfId="86">
      <calculatedColumnFormula>CONCATENATE("15.",Prüfkriterien_1116[[#This Row],[Spalte2]])</calculatedColumnFormula>
    </tableColumn>
    <tableColumn id="2" name="Spalte2" dataDxfId="85">
      <calculatedColumnFormula>ROW()-ROW(Prüfkriterien_1116[[#Headers],[Spalte3]])</calculatedColumnFormula>
    </tableColumn>
    <tableColumn id="3" name="Spalte3" dataDxfId="84">
      <calculatedColumnFormula>(Prüfkriterien_1116[Spalte2]+150)/10</calculatedColumnFormula>
    </tableColumn>
    <tableColumn id="4" name="Spalte4" dataDxfId="83"/>
    <tableColumn id="5" name="Spalte5" dataDxfId="82"/>
    <tableColumn id="6" name="Spalte6" dataDxfId="81"/>
    <tableColumn id="7" name="Spalte7" dataDxfId="80"/>
    <tableColumn id="8" name="Spalte8" dataDxfId="79"/>
    <tableColumn id="9" name="Spalte9" dataDxfId="78"/>
    <tableColumn id="10" name="Spalte10" dataDxfId="77"/>
    <tableColumn id="11" name="Spalte11" dataDxfId="76"/>
    <tableColumn id="12" name="Spalte12" dataDxfId="75"/>
  </tableColumns>
  <tableStyleInfo name="TSL_1" showFirstColumn="0" showLastColumn="0" showRowStripes="1" showColumnStripes="0"/>
</table>
</file>

<file path=xl/tables/table16.xml><?xml version="1.0" encoding="utf-8"?>
<table xmlns="http://schemas.openxmlformats.org/spreadsheetml/2006/main" id="16" name="Prüfkriterien_1117" displayName="Prüfkriterien_1117" ref="B202:M207" totalsRowShown="0" headerRowDxfId="74" dataDxfId="73" tableBorderDxfId="72">
  <autoFilter ref="B202:M207"/>
  <tableColumns count="12">
    <tableColumn id="1" name="Spalte1" dataDxfId="71">
      <calculatedColumnFormula>CONCATENATE("16.",Prüfkriterien_1117[[#This Row],[Spalte2]])</calculatedColumnFormula>
    </tableColumn>
    <tableColumn id="2" name="Spalte2" dataDxfId="70">
      <calculatedColumnFormula>ROW()-ROW(Prüfkriterien_1117[[#Headers],[Spalte3]])</calculatedColumnFormula>
    </tableColumn>
    <tableColumn id="3" name="Spalte3" dataDxfId="69">
      <calculatedColumnFormula>(Prüfkriterien_1117[Spalte2]+160)/10</calculatedColumnFormula>
    </tableColumn>
    <tableColumn id="4" name="Spalte4" dataDxfId="68"/>
    <tableColumn id="5" name="Spalte5" dataDxfId="67"/>
    <tableColumn id="6" name="Spalte6" dataDxfId="66"/>
    <tableColumn id="7" name="Spalte7" dataDxfId="65"/>
    <tableColumn id="8" name="Spalte8" dataDxfId="64"/>
    <tableColumn id="9" name="Spalte9" dataDxfId="63"/>
    <tableColumn id="10" name="Spalte10" dataDxfId="62"/>
    <tableColumn id="11" name="Spalte11" dataDxfId="61"/>
    <tableColumn id="12" name="Spalte12" dataDxfId="60"/>
  </tableColumns>
  <tableStyleInfo name="TSL_1" showFirstColumn="0" showLastColumn="0" showRowStripes="1" showColumnStripes="0"/>
</table>
</file>

<file path=xl/tables/table17.xml><?xml version="1.0" encoding="utf-8"?>
<table xmlns="http://schemas.openxmlformats.org/spreadsheetml/2006/main" id="17" name="Prüfkriterien_1118" displayName="Prüfkriterien_1118" ref="B209:M214" totalsRowShown="0" headerRowDxfId="59" dataDxfId="58" tableBorderDxfId="57">
  <autoFilter ref="B209:M214"/>
  <tableColumns count="12">
    <tableColumn id="1" name="Spalte1" dataDxfId="56">
      <calculatedColumnFormula>CONCATENATE("17.",Prüfkriterien_1118[[#This Row],[Spalte2]])</calculatedColumnFormula>
    </tableColumn>
    <tableColumn id="2" name="Spalte2" dataDxfId="55">
      <calculatedColumnFormula>ROW()-ROW(Prüfkriterien_1118[[#Headers],[Spalte3]])</calculatedColumnFormula>
    </tableColumn>
    <tableColumn id="3" name="Spalte3" dataDxfId="54">
      <calculatedColumnFormula>(Prüfkriterien_1118[Spalte2]+170)/10</calculatedColumnFormula>
    </tableColumn>
    <tableColumn id="4" name="Spalte4" dataDxfId="53"/>
    <tableColumn id="5" name="Spalte5" dataDxfId="52"/>
    <tableColumn id="6" name="Spalte6" dataDxfId="51"/>
    <tableColumn id="7" name="Spalte7" dataDxfId="50"/>
    <tableColumn id="8" name="Spalte8" dataDxfId="49"/>
    <tableColumn id="9" name="Spalte9" dataDxfId="48"/>
    <tableColumn id="10" name="Spalte10" dataDxfId="47"/>
    <tableColumn id="11" name="Spalte11" dataDxfId="46"/>
    <tableColumn id="12" name="Spalte12" dataDxfId="45"/>
  </tableColumns>
  <tableStyleInfo name="TSL_1" showFirstColumn="0" showLastColumn="0" showRowStripes="1" showColumnStripes="0"/>
</table>
</file>

<file path=xl/tables/table18.xml><?xml version="1.0" encoding="utf-8"?>
<table xmlns="http://schemas.openxmlformats.org/spreadsheetml/2006/main" id="18" name="Prüfkriterien_1119" displayName="Prüfkriterien_1119" ref="B216:M221" totalsRowShown="0" headerRowDxfId="44" dataDxfId="43" tableBorderDxfId="42">
  <autoFilter ref="B216:M221"/>
  <tableColumns count="12">
    <tableColumn id="1" name="Spalte1" dataDxfId="41">
      <calculatedColumnFormula>CONCATENATE("18.",Prüfkriterien_1119[[#This Row],[Spalte2]])</calculatedColumnFormula>
    </tableColumn>
    <tableColumn id="2" name="Spalte2" dataDxfId="40">
      <calculatedColumnFormula>ROW()-ROW(Prüfkriterien_1119[[#Headers],[Spalte3]])</calculatedColumnFormula>
    </tableColumn>
    <tableColumn id="3" name="Spalte3" dataDxfId="39">
      <calculatedColumnFormula>(Prüfkriterien_1119[Spalte2]+180)/10</calculatedColumnFormula>
    </tableColumn>
    <tableColumn id="4" name="Spalte4" dataDxfId="38"/>
    <tableColumn id="5" name="Spalte5" dataDxfId="37"/>
    <tableColumn id="6" name="Spalte6" dataDxfId="36"/>
    <tableColumn id="7" name="Spalte7" dataDxfId="35"/>
    <tableColumn id="8" name="Spalte8" dataDxfId="34"/>
    <tableColumn id="9" name="Spalte9" dataDxfId="33"/>
    <tableColumn id="10" name="Spalte10" dataDxfId="32"/>
    <tableColumn id="11" name="Spalte11" dataDxfId="31"/>
    <tableColumn id="12" name="Spalte12" dataDxfId="30"/>
  </tableColumns>
  <tableStyleInfo name="TSL_1" showFirstColumn="0" showLastColumn="0" showRowStripes="1" showColumnStripes="0"/>
</table>
</file>

<file path=xl/tables/table19.xml><?xml version="1.0" encoding="utf-8"?>
<table xmlns="http://schemas.openxmlformats.org/spreadsheetml/2006/main" id="19" name="Prüfkriterien_1120" displayName="Prüfkriterien_1120" ref="B223:M228" totalsRowShown="0" headerRowDxfId="29" dataDxfId="28" tableBorderDxfId="27">
  <autoFilter ref="B223:M228"/>
  <tableColumns count="12">
    <tableColumn id="1" name="Spalte1" dataDxfId="26">
      <calculatedColumnFormula>CONCATENATE("19.",Prüfkriterien_1120[[#This Row],[Spalte2]])</calculatedColumnFormula>
    </tableColumn>
    <tableColumn id="2" name="Spalte2" dataDxfId="25">
      <calculatedColumnFormula>ROW()-ROW(Prüfkriterien_1120[[#Headers],[Spalte3]])</calculatedColumnFormula>
    </tableColumn>
    <tableColumn id="3" name="Spalte3" dataDxfId="24">
      <calculatedColumnFormula>(Prüfkriterien_1120[Spalte2]+190)/10</calculatedColumnFormula>
    </tableColumn>
    <tableColumn id="4" name="Spalte4" dataDxfId="23"/>
    <tableColumn id="5" name="Spalte5" dataDxfId="22"/>
    <tableColumn id="6" name="Spalte6" dataDxfId="21"/>
    <tableColumn id="7" name="Spalte7" dataDxfId="20"/>
    <tableColumn id="8" name="Spalte8" dataDxfId="19"/>
    <tableColumn id="9" name="Spalte9" dataDxfId="18"/>
    <tableColumn id="10" name="Spalte10" dataDxfId="17"/>
    <tableColumn id="11" name="Spalte11" dataDxfId="16"/>
    <tableColumn id="12" name="Spalte12" dataDxfId="15"/>
  </tableColumns>
  <tableStyleInfo name="TSL_1" showFirstColumn="0" showLastColumn="0" showRowStripes="1" showColumnStripes="0"/>
</table>
</file>

<file path=xl/tables/table2.xml><?xml version="1.0" encoding="utf-8"?>
<table xmlns="http://schemas.openxmlformats.org/spreadsheetml/2006/main" id="3" name="Prüfkriterien_2" displayName="Prüfkriterien_2" ref="B35:M41" totalsRowShown="0" headerRowDxfId="284" dataDxfId="283" tableBorderDxfId="282">
  <autoFilter ref="B35:M41"/>
  <tableColumns count="12">
    <tableColumn id="1" name="Spalte1" dataDxfId="281">
      <calculatedColumnFormula>CONCATENATE("2.",Prüfkriterien_2[[#This Row],[Spalte2]])</calculatedColumnFormula>
    </tableColumn>
    <tableColumn id="2" name="Spalte2" dataDxfId="280">
      <calculatedColumnFormula>ROW()-ROW(Prüfkriterien_2[[#Headers],[Spalte3]])</calculatedColumnFormula>
    </tableColumn>
    <tableColumn id="3" name="Spalte3" dataDxfId="279">
      <calculatedColumnFormula>(Prüfkriterien_2[[#This Row],[Spalte2]]+20)/10</calculatedColumnFormula>
    </tableColumn>
    <tableColumn id="4" name="Spalte4" dataDxfId="278"/>
    <tableColumn id="5" name="Spalte5" dataDxfId="277"/>
    <tableColumn id="6" name="Spalte6" dataDxfId="276"/>
    <tableColumn id="7" name="Spalte7" dataDxfId="275"/>
    <tableColumn id="8" name="Spalte8" dataDxfId="274"/>
    <tableColumn id="9" name="Spalte9" dataDxfId="273"/>
    <tableColumn id="10" name="Spalte10" dataDxfId="272"/>
    <tableColumn id="11" name="Spalte11" dataDxfId="271"/>
    <tableColumn id="12" name="Spalte12" dataDxfId="270"/>
  </tableColumns>
  <tableStyleInfo name="TSL_1" showFirstColumn="0" showLastColumn="0" showRowStripes="1" showColumnStripes="0"/>
</table>
</file>

<file path=xl/tables/table20.xml><?xml version="1.0" encoding="utf-8"?>
<table xmlns="http://schemas.openxmlformats.org/spreadsheetml/2006/main" id="20" name="Prüfkriterien_1121" displayName="Prüfkriterien_1121" ref="B230:M235" totalsRowShown="0" headerRowDxfId="14" dataDxfId="13" tableBorderDxfId="12">
  <autoFilter ref="B230:M235"/>
  <tableColumns count="12">
    <tableColumn id="1" name="Spalte1" dataDxfId="11">
      <calculatedColumnFormula>CONCATENATE("20.",Prüfkriterien_1121[[#This Row],[Spalte2]])</calculatedColumnFormula>
    </tableColumn>
    <tableColumn id="2" name="Spalte2" dataDxfId="10">
      <calculatedColumnFormula>ROW()-ROW(Prüfkriterien_1121[[#Headers],[Spalte3]])</calculatedColumnFormula>
    </tableColumn>
    <tableColumn id="3" name="Spalte3" dataDxfId="9">
      <calculatedColumnFormula>(Prüfkriterien_1121[Spalte2]+200)/10</calculatedColumnFormula>
    </tableColumn>
    <tableColumn id="4" name="Spalte4" dataDxfId="8"/>
    <tableColumn id="5" name="Spalte5" dataDxfId="7"/>
    <tableColumn id="6" name="Spalte6" dataDxfId="6"/>
    <tableColumn id="7" name="Spalte7" dataDxfId="5"/>
    <tableColumn id="8" name="Spalte8" dataDxfId="4"/>
    <tableColumn id="9" name="Spalte9" dataDxfId="3"/>
    <tableColumn id="10" name="Spalte10" dataDxfId="2"/>
    <tableColumn id="11" name="Spalte11" dataDxfId="1"/>
    <tableColumn id="12" name="Spalte12" dataDxfId="0"/>
  </tableColumns>
  <tableStyleInfo name="TSL_1" showFirstColumn="0" showLastColumn="0" showRowStripes="1" showColumnStripes="0"/>
</table>
</file>

<file path=xl/tables/table3.xml><?xml version="1.0" encoding="utf-8"?>
<table xmlns="http://schemas.openxmlformats.org/spreadsheetml/2006/main" id="4" name="Prüfkriterien_3" displayName="Prüfkriterien_3" ref="B43:M56" totalsRowShown="0" headerRowDxfId="269" dataDxfId="268" tableBorderDxfId="267">
  <autoFilter ref="B43:M56"/>
  <tableColumns count="12">
    <tableColumn id="1" name="Spalte1" dataDxfId="266">
      <calculatedColumnFormula>CONCATENATE("3.",Prüfkriterien_3[[#This Row],[Spalte2]])</calculatedColumnFormula>
    </tableColumn>
    <tableColumn id="2" name="Spalte2" dataDxfId="265">
      <calculatedColumnFormula>ROW()-ROW(Prüfkriterien_3[[#Headers],[Spalte3]])</calculatedColumnFormula>
    </tableColumn>
    <tableColumn id="3" name="Spalte3" dataDxfId="264">
      <calculatedColumnFormula>(Prüfkriterien_3[[#This Row],[Spalte2]]+30)/10</calculatedColumnFormula>
    </tableColumn>
    <tableColumn id="4" name="Spalte4" dataDxfId="263"/>
    <tableColumn id="5" name="Spalte5" dataDxfId="262"/>
    <tableColumn id="6" name="Spalte6" dataDxfId="261"/>
    <tableColumn id="7" name="Spalte7" dataDxfId="260"/>
    <tableColumn id="8" name="Spalte8" dataDxfId="259"/>
    <tableColumn id="9" name="Spalte9" dataDxfId="258"/>
    <tableColumn id="10" name="Spalte10" dataDxfId="257"/>
    <tableColumn id="11" name="Spalte11" dataDxfId="256"/>
    <tableColumn id="12" name="Spalte12" dataDxfId="255"/>
  </tableColumns>
  <tableStyleInfo name="TSL_1" showFirstColumn="0" showLastColumn="0" showRowStripes="1" showColumnStripes="0"/>
</table>
</file>

<file path=xl/tables/table4.xml><?xml version="1.0" encoding="utf-8"?>
<table xmlns="http://schemas.openxmlformats.org/spreadsheetml/2006/main" id="5" name="Prüfkriterien_4" displayName="Prüfkriterien_4" ref="B58:M62" totalsRowShown="0" headerRowDxfId="254" dataDxfId="253" tableBorderDxfId="252">
  <autoFilter ref="B58:M62"/>
  <tableColumns count="12">
    <tableColumn id="1" name="Spalte1" dataDxfId="251">
      <calculatedColumnFormula>CONCATENATE("4.",Prüfkriterien_4[[#This Row],[Spalte2]])</calculatedColumnFormula>
    </tableColumn>
    <tableColumn id="2" name="Spalte2" dataDxfId="250">
      <calculatedColumnFormula>ROW()-ROW(Prüfkriterien_4[[#Headers],[Spalte3]])</calculatedColumnFormula>
    </tableColumn>
    <tableColumn id="3" name="Spalte3" dataDxfId="249">
      <calculatedColumnFormula>(Prüfkriterien_4[Spalte2]+40)/10</calculatedColumnFormula>
    </tableColumn>
    <tableColumn id="4" name="Spalte4" dataDxfId="248"/>
    <tableColumn id="5" name="Spalte5" dataDxfId="247"/>
    <tableColumn id="6" name="Spalte6" dataDxfId="246"/>
    <tableColumn id="7" name="Spalte7" dataDxfId="245"/>
    <tableColumn id="8" name="Spalte8" dataDxfId="244"/>
    <tableColumn id="9" name="Spalte9" dataDxfId="243"/>
    <tableColumn id="10" name="Spalte10" dataDxfId="242"/>
    <tableColumn id="11" name="Spalte11" dataDxfId="241"/>
    <tableColumn id="12" name="Spalte12" dataDxfId="240"/>
  </tableColumns>
  <tableStyleInfo name="TSL_1" showFirstColumn="0" showLastColumn="0" showRowStripes="1" showColumnStripes="0"/>
</table>
</file>

<file path=xl/tables/table5.xml><?xml version="1.0" encoding="utf-8"?>
<table xmlns="http://schemas.openxmlformats.org/spreadsheetml/2006/main" id="6" name="Prüfkriterien_5" displayName="Prüfkriterien_5" ref="B64:M70" totalsRowShown="0" headerRowDxfId="239" dataDxfId="238" tableBorderDxfId="237">
  <autoFilter ref="B64:M70"/>
  <tableColumns count="12">
    <tableColumn id="1" name="Spalte1" dataDxfId="236">
      <calculatedColumnFormula>CONCATENATE("5.",Prüfkriterien_5[[#This Row],[Spalte2]])</calculatedColumnFormula>
    </tableColumn>
    <tableColumn id="2" name="Spalte2" dataDxfId="235">
      <calculatedColumnFormula>ROW()-ROW(Prüfkriterien_5[[#Headers],[Spalte3]])</calculatedColumnFormula>
    </tableColumn>
    <tableColumn id="3" name="Spalte3" dataDxfId="234">
      <calculatedColumnFormula>(Prüfkriterien_5[Spalte2]+50)/10</calculatedColumnFormula>
    </tableColumn>
    <tableColumn id="4" name="Spalte4" dataDxfId="233"/>
    <tableColumn id="5" name="Spalte5" dataDxfId="232"/>
    <tableColumn id="6" name="Spalte6" dataDxfId="231"/>
    <tableColumn id="7" name="Spalte7" dataDxfId="230"/>
    <tableColumn id="8" name="Spalte8" dataDxfId="229"/>
    <tableColumn id="9" name="Spalte9" dataDxfId="228"/>
    <tableColumn id="10" name="Spalte10" dataDxfId="227"/>
    <tableColumn id="11" name="Spalte11" dataDxfId="226"/>
    <tableColumn id="12" name="Spalte12" dataDxfId="225"/>
  </tableColumns>
  <tableStyleInfo name="TSL_1" showFirstColumn="0" showLastColumn="0" showRowStripes="1" showColumnStripes="0"/>
</table>
</file>

<file path=xl/tables/table6.xml><?xml version="1.0" encoding="utf-8"?>
<table xmlns="http://schemas.openxmlformats.org/spreadsheetml/2006/main" id="1" name="Prüfkriterien_6" displayName="Prüfkriterien_6" ref="B72:M77" totalsRowShown="0" headerRowDxfId="224" dataDxfId="223" tableBorderDxfId="222">
  <autoFilter ref="B72:M77"/>
  <tableColumns count="12">
    <tableColumn id="1" name="Spalte1" dataDxfId="221">
      <calculatedColumnFormula>CONCATENATE("6.",Prüfkriterien_6[[#This Row],[Spalte2]])</calculatedColumnFormula>
    </tableColumn>
    <tableColumn id="2" name="Spalte2" dataDxfId="220">
      <calculatedColumnFormula>ROW()-ROW(Prüfkriterien_6[[#Headers],[Spalte3]])</calculatedColumnFormula>
    </tableColumn>
    <tableColumn id="3" name="Spalte3" dataDxfId="219">
      <calculatedColumnFormula>(Prüfkriterien_6[Spalte2]+60)/10</calculatedColumnFormula>
    </tableColumn>
    <tableColumn id="4" name="Spalte4" dataDxfId="218"/>
    <tableColumn id="5" name="Spalte5" dataDxfId="217"/>
    <tableColumn id="6" name="Spalte6" dataDxfId="216"/>
    <tableColumn id="7" name="Spalte7" dataDxfId="215"/>
    <tableColumn id="8" name="Spalte8" dataDxfId="214"/>
    <tableColumn id="9" name="Spalte9" dataDxfId="213"/>
    <tableColumn id="10" name="Spalte10" dataDxfId="212"/>
    <tableColumn id="11" name="Spalte11" dataDxfId="211"/>
    <tableColumn id="12" name="Spalte12" dataDxfId="210"/>
  </tableColumns>
  <tableStyleInfo name="TSL_1" showFirstColumn="0" showLastColumn="0" showRowStripes="1" showColumnStripes="0"/>
</table>
</file>

<file path=xl/tables/table7.xml><?xml version="1.0" encoding="utf-8"?>
<table xmlns="http://schemas.openxmlformats.org/spreadsheetml/2006/main" id="7" name="Prüfkriterien_7" displayName="Prüfkriterien_7" ref="B79:M96" totalsRowShown="0" headerRowDxfId="209" dataDxfId="208" tableBorderDxfId="207">
  <autoFilter ref="B79:M96"/>
  <tableColumns count="12">
    <tableColumn id="1" name="Spalte1" dataDxfId="206">
      <calculatedColumnFormula>CONCATENATE("7.",Prüfkriterien_7[[#This Row],[Spalte2]])</calculatedColumnFormula>
    </tableColumn>
    <tableColumn id="2" name="Spalte2" dataDxfId="205">
      <calculatedColumnFormula>ROW()-ROW(Prüfkriterien_7[[#Headers],[Spalte3]])</calculatedColumnFormula>
    </tableColumn>
    <tableColumn id="3" name="Spalte3" dataDxfId="204">
      <calculatedColumnFormula>(Prüfkriterien_7[Spalte2]+70)/10</calculatedColumnFormula>
    </tableColumn>
    <tableColumn id="4" name="Spalte4" dataDxfId="203"/>
    <tableColumn id="5" name="Spalte5" dataDxfId="202"/>
    <tableColumn id="6" name="Spalte6" dataDxfId="201"/>
    <tableColumn id="7" name="Spalte7" dataDxfId="200"/>
    <tableColumn id="8" name="Spalte8" dataDxfId="199"/>
    <tableColumn id="9" name="Spalte9" dataDxfId="198"/>
    <tableColumn id="10" name="Spalte10" dataDxfId="197"/>
    <tableColumn id="11" name="Spalte11" dataDxfId="196"/>
    <tableColumn id="12" name="Spalte12" dataDxfId="195"/>
  </tableColumns>
  <tableStyleInfo name="TSL_1" showFirstColumn="0" showLastColumn="0" showRowStripes="1" showColumnStripes="0"/>
</table>
</file>

<file path=xl/tables/table8.xml><?xml version="1.0" encoding="utf-8"?>
<table xmlns="http://schemas.openxmlformats.org/spreadsheetml/2006/main" id="8" name="Prüfkriterien_8" displayName="Prüfkriterien_8" ref="B98:M121" totalsRowShown="0" headerRowDxfId="194" dataDxfId="193" tableBorderDxfId="192">
  <autoFilter ref="B98:M121"/>
  <tableColumns count="12">
    <tableColumn id="1" name="Spalte1" dataDxfId="191">
      <calculatedColumnFormula>CONCATENATE("8.",Prüfkriterien_8[[#This Row],[Spalte2]])</calculatedColumnFormula>
    </tableColumn>
    <tableColumn id="2" name="Spalte2" dataDxfId="190">
      <calculatedColumnFormula>ROW()-ROW(Prüfkriterien_8[[#Headers],[Spalte3]])</calculatedColumnFormula>
    </tableColumn>
    <tableColumn id="3" name="Spalte3" dataDxfId="189">
      <calculatedColumnFormula>(Prüfkriterien_8[Spalte2]+80)/10</calculatedColumnFormula>
    </tableColumn>
    <tableColumn id="4" name="Spalte4" dataDxfId="188"/>
    <tableColumn id="5" name="Spalte5" dataDxfId="187"/>
    <tableColumn id="6" name="Spalte6" dataDxfId="186"/>
    <tableColumn id="7" name="Spalte7" dataDxfId="185"/>
    <tableColumn id="8" name="Spalte8" dataDxfId="184"/>
    <tableColumn id="9" name="Spalte9" dataDxfId="183"/>
    <tableColumn id="10" name="Spalte10" dataDxfId="182"/>
    <tableColumn id="11" name="Spalte11" dataDxfId="181"/>
    <tableColumn id="12" name="Spalte12" dataDxfId="180"/>
  </tableColumns>
  <tableStyleInfo name="TSL_1" showFirstColumn="0" showLastColumn="0" showRowStripes="1" showColumnStripes="0"/>
</table>
</file>

<file path=xl/tables/table9.xml><?xml version="1.0" encoding="utf-8"?>
<table xmlns="http://schemas.openxmlformats.org/spreadsheetml/2006/main" id="9" name="Prüfkriterien_9" displayName="Prüfkriterien_9" ref="B123:M149" totalsRowShown="0" headerRowDxfId="179" dataDxfId="178" tableBorderDxfId="177">
  <autoFilter ref="B123:M149"/>
  <tableColumns count="12">
    <tableColumn id="1" name="Spalte1" dataDxfId="176">
      <calculatedColumnFormula>CONCATENATE("9.",Prüfkriterien_9[[#This Row],[Spalte2]])</calculatedColumnFormula>
    </tableColumn>
    <tableColumn id="2" name="Spalte2" dataDxfId="175">
      <calculatedColumnFormula>ROW()-ROW(Prüfkriterien_9[[#Headers],[Spalte3]])</calculatedColumnFormula>
    </tableColumn>
    <tableColumn id="3" name="Spalte3" dataDxfId="174">
      <calculatedColumnFormula>(Prüfkriterien_9[Spalte2]+90)/10</calculatedColumnFormula>
    </tableColumn>
    <tableColumn id="4" name="Spalte4" dataDxfId="173"/>
    <tableColumn id="5" name="Spalte5" dataDxfId="172"/>
    <tableColumn id="6" name="Spalte6" dataDxfId="171"/>
    <tableColumn id="7" name="Spalte7" dataDxfId="170"/>
    <tableColumn id="8" name="Spalte8" dataDxfId="169"/>
    <tableColumn id="9" name="Spalte9" dataDxfId="168"/>
    <tableColumn id="10" name="Spalte10" dataDxfId="167"/>
    <tableColumn id="11" name="Spalte11" dataDxfId="166"/>
    <tableColumn id="12" name="Spalte12" dataDxfId="165"/>
  </tableColumns>
  <tableStyleInfo name="TSL_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18" Type="http://schemas.openxmlformats.org/officeDocument/2006/relationships/table" Target="../tables/table16.xml"/><Relationship Id="rId3" Type="http://schemas.openxmlformats.org/officeDocument/2006/relationships/table" Target="../tables/table1.xml"/><Relationship Id="rId21" Type="http://schemas.openxmlformats.org/officeDocument/2006/relationships/table" Target="../tables/table19.xml"/><Relationship Id="rId7" Type="http://schemas.openxmlformats.org/officeDocument/2006/relationships/table" Target="../tables/table5.xml"/><Relationship Id="rId12" Type="http://schemas.openxmlformats.org/officeDocument/2006/relationships/table" Target="../tables/table10.xml"/><Relationship Id="rId17" Type="http://schemas.openxmlformats.org/officeDocument/2006/relationships/table" Target="../tables/table15.xml"/><Relationship Id="rId2" Type="http://schemas.openxmlformats.org/officeDocument/2006/relationships/vmlDrawing" Target="../drawings/vmlDrawing3.vml"/><Relationship Id="rId16" Type="http://schemas.openxmlformats.org/officeDocument/2006/relationships/table" Target="../tables/table14.xml"/><Relationship Id="rId20" Type="http://schemas.openxmlformats.org/officeDocument/2006/relationships/table" Target="../tables/table18.xml"/><Relationship Id="rId1" Type="http://schemas.openxmlformats.org/officeDocument/2006/relationships/printerSettings" Target="../printerSettings/printerSettings3.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19" Type="http://schemas.openxmlformats.org/officeDocument/2006/relationships/table" Target="../tables/table17.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 Id="rId22" Type="http://schemas.openxmlformats.org/officeDocument/2006/relationships/table" Target="../tables/table2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3"/>
  </sheetPr>
  <dimension ref="B1:M32"/>
  <sheetViews>
    <sheetView tabSelected="1" zoomScale="80" zoomScaleNormal="80" zoomScalePageLayoutView="70" workbookViewId="0">
      <selection activeCell="G10" sqref="G10:L10"/>
    </sheetView>
  </sheetViews>
  <sheetFormatPr baseColWidth="10" defaultColWidth="8.88671875" defaultRowHeight="13.8" x14ac:dyDescent="0.25"/>
  <cols>
    <col min="1" max="1" width="1.109375" style="5" customWidth="1"/>
    <col min="2" max="2" width="3.6640625" style="5" customWidth="1"/>
    <col min="3" max="3" width="1.6640625" style="5" customWidth="1"/>
    <col min="4" max="5" width="8.6640625" style="5" customWidth="1"/>
    <col min="6" max="6" width="40.6640625" style="5" customWidth="1"/>
    <col min="7" max="7" width="26.6640625" style="5" customWidth="1"/>
    <col min="8" max="8" width="18.6640625" style="5" customWidth="1"/>
    <col min="9" max="9" width="26.6640625" style="5" customWidth="1"/>
    <col min="10" max="10" width="18.6640625" style="5" customWidth="1"/>
    <col min="11" max="11" width="26.6640625" style="5" customWidth="1"/>
    <col min="12" max="12" width="18.6640625" style="5" customWidth="1"/>
    <col min="13" max="13" width="1.109375" style="5" customWidth="1"/>
    <col min="14" max="16384" width="8.88671875" style="5"/>
  </cols>
  <sheetData>
    <row r="1" spans="2:12" ht="6" customHeight="1" x14ac:dyDescent="0.25"/>
    <row r="2" spans="2:12" s="9" customFormat="1" ht="18" customHeight="1" x14ac:dyDescent="0.3">
      <c r="B2" s="149" t="str">
        <f>"Checkliste "&amp;_RLV&amp;""</f>
        <v>Checkliste Transport und Schlachtung Schweine</v>
      </c>
      <c r="C2" s="149"/>
      <c r="D2" s="149"/>
      <c r="E2" s="149"/>
      <c r="F2" s="149"/>
      <c r="G2" s="149"/>
      <c r="H2" s="149"/>
      <c r="I2" s="149"/>
      <c r="J2" s="149"/>
      <c r="K2" s="149"/>
      <c r="L2" s="149"/>
    </row>
    <row r="3" spans="2:12" ht="6" customHeight="1" x14ac:dyDescent="0.25">
      <c r="B3" s="51"/>
    </row>
    <row r="4" spans="2:12" ht="27" customHeight="1" x14ac:dyDescent="0.25"/>
    <row r="5" spans="2:12" s="20" customFormat="1" ht="27" customHeight="1" x14ac:dyDescent="0.3">
      <c r="B5" s="150" t="s">
        <v>0</v>
      </c>
      <c r="C5" s="150"/>
      <c r="D5" s="150"/>
      <c r="E5" s="150"/>
      <c r="F5" s="150"/>
      <c r="G5" s="150"/>
      <c r="H5" s="150"/>
      <c r="I5" s="150"/>
      <c r="J5" s="150"/>
      <c r="K5" s="150"/>
      <c r="L5" s="150"/>
    </row>
    <row r="6" spans="2:12" s="20" customFormat="1" ht="29.4" customHeight="1" x14ac:dyDescent="0.3">
      <c r="B6" s="128" t="s">
        <v>73</v>
      </c>
      <c r="C6" s="128"/>
      <c r="D6" s="128"/>
      <c r="E6" s="128"/>
      <c r="F6" s="128"/>
      <c r="G6" s="146"/>
      <c r="H6" s="146"/>
      <c r="I6" s="146"/>
      <c r="J6" s="146"/>
      <c r="K6" s="146"/>
      <c r="L6" s="146"/>
    </row>
    <row r="7" spans="2:12" s="20" customFormat="1" ht="29.4" customHeight="1" x14ac:dyDescent="0.3">
      <c r="B7" s="128" t="s">
        <v>72</v>
      </c>
      <c r="C7" s="128"/>
      <c r="D7" s="128"/>
      <c r="E7" s="128"/>
      <c r="F7" s="128"/>
      <c r="G7" s="146"/>
      <c r="H7" s="146"/>
      <c r="I7" s="146"/>
      <c r="J7" s="146"/>
      <c r="K7" s="146"/>
      <c r="L7" s="146"/>
    </row>
    <row r="8" spans="2:12" s="20" customFormat="1" ht="29.4" customHeight="1" x14ac:dyDescent="0.3">
      <c r="B8" s="128" t="s">
        <v>1</v>
      </c>
      <c r="C8" s="128"/>
      <c r="D8" s="128"/>
      <c r="E8" s="128"/>
      <c r="F8" s="128"/>
      <c r="G8" s="146"/>
      <c r="H8" s="146"/>
      <c r="I8" s="146"/>
      <c r="J8" s="146"/>
      <c r="K8" s="146"/>
      <c r="L8" s="146"/>
    </row>
    <row r="9" spans="2:12" s="20" customFormat="1" ht="29.4" customHeight="1" x14ac:dyDescent="0.3">
      <c r="B9" s="128" t="s">
        <v>2</v>
      </c>
      <c r="C9" s="128"/>
      <c r="D9" s="128"/>
      <c r="E9" s="128"/>
      <c r="F9" s="128"/>
      <c r="G9" s="146"/>
      <c r="H9" s="146"/>
      <c r="I9" s="146"/>
      <c r="J9" s="146"/>
      <c r="K9" s="146"/>
      <c r="L9" s="146"/>
    </row>
    <row r="10" spans="2:12" s="20" customFormat="1" ht="29.4" customHeight="1" x14ac:dyDescent="0.3">
      <c r="B10" s="128" t="s">
        <v>408</v>
      </c>
      <c r="C10" s="128"/>
      <c r="D10" s="128"/>
      <c r="E10" s="128"/>
      <c r="F10" s="128"/>
      <c r="G10" s="146"/>
      <c r="H10" s="146"/>
      <c r="I10" s="146"/>
      <c r="J10" s="146"/>
      <c r="K10" s="146"/>
      <c r="L10" s="146"/>
    </row>
    <row r="11" spans="2:12" s="20" customFormat="1" ht="29.4" customHeight="1" x14ac:dyDescent="0.3">
      <c r="B11" s="128" t="s">
        <v>3</v>
      </c>
      <c r="C11" s="128"/>
      <c r="D11" s="128"/>
      <c r="E11" s="128"/>
      <c r="F11" s="128"/>
      <c r="G11" s="146"/>
      <c r="H11" s="146"/>
      <c r="I11" s="146"/>
      <c r="J11" s="146"/>
      <c r="K11" s="146"/>
      <c r="L11" s="146"/>
    </row>
    <row r="12" spans="2:12" s="20" customFormat="1" ht="29.4" customHeight="1" x14ac:dyDescent="0.3">
      <c r="B12" s="128" t="s">
        <v>4</v>
      </c>
      <c r="C12" s="128"/>
      <c r="D12" s="128"/>
      <c r="E12" s="128"/>
      <c r="F12" s="128"/>
      <c r="G12" s="146"/>
      <c r="H12" s="146"/>
      <c r="I12" s="146"/>
      <c r="J12" s="146"/>
      <c r="K12" s="146"/>
      <c r="L12" s="146"/>
    </row>
    <row r="13" spans="2:12" s="20" customFormat="1" ht="29.4" customHeight="1" x14ac:dyDescent="0.3">
      <c r="B13" s="134" t="s">
        <v>5</v>
      </c>
      <c r="C13" s="135"/>
      <c r="D13" s="135"/>
      <c r="E13" s="135"/>
      <c r="F13" s="136"/>
      <c r="G13" s="26" t="s">
        <v>58</v>
      </c>
      <c r="H13" s="42"/>
      <c r="I13" s="26" t="s">
        <v>59</v>
      </c>
      <c r="J13" s="42"/>
      <c r="K13" s="26" t="s">
        <v>60</v>
      </c>
      <c r="L13" s="42"/>
    </row>
    <row r="14" spans="2:12" s="20" customFormat="1" ht="29.4" customHeight="1" x14ac:dyDescent="0.3">
      <c r="B14" s="137"/>
      <c r="C14" s="138"/>
      <c r="D14" s="138"/>
      <c r="E14" s="138"/>
      <c r="F14" s="139"/>
      <c r="G14" s="26" t="s">
        <v>407</v>
      </c>
      <c r="H14" s="42"/>
      <c r="I14" s="140"/>
      <c r="J14" s="141"/>
      <c r="K14" s="141"/>
      <c r="L14" s="142"/>
    </row>
    <row r="15" spans="2:12" s="20" customFormat="1" ht="29.4" customHeight="1" x14ac:dyDescent="0.3">
      <c r="B15" s="133" t="s">
        <v>57</v>
      </c>
      <c r="C15" s="133"/>
      <c r="D15" s="133"/>
      <c r="E15" s="133"/>
      <c r="F15" s="133"/>
      <c r="G15" s="144"/>
      <c r="H15" s="144"/>
      <c r="I15" s="144"/>
      <c r="J15" s="144"/>
      <c r="K15" s="144"/>
      <c r="L15" s="144"/>
    </row>
    <row r="16" spans="2:12" s="20" customFormat="1" ht="29.4" customHeight="1" x14ac:dyDescent="0.3">
      <c r="B16" s="133" t="s">
        <v>6</v>
      </c>
      <c r="C16" s="133"/>
      <c r="D16" s="133"/>
      <c r="E16" s="133"/>
      <c r="F16" s="133"/>
      <c r="G16" s="54" t="s">
        <v>56</v>
      </c>
      <c r="H16" s="12"/>
      <c r="I16" s="54" t="s">
        <v>9</v>
      </c>
      <c r="J16" s="12"/>
      <c r="K16" s="54" t="s">
        <v>10</v>
      </c>
      <c r="L16" s="13"/>
    </row>
    <row r="17" spans="2:13" s="20" customFormat="1" ht="29.4" customHeight="1" x14ac:dyDescent="0.3">
      <c r="B17" s="133" t="s">
        <v>7</v>
      </c>
      <c r="C17" s="133"/>
      <c r="D17" s="133"/>
      <c r="E17" s="133"/>
      <c r="F17" s="133"/>
      <c r="G17" s="145"/>
      <c r="H17" s="145"/>
      <c r="I17" s="145"/>
      <c r="J17" s="145"/>
      <c r="K17" s="145"/>
      <c r="L17" s="145"/>
    </row>
    <row r="18" spans="2:13" s="20" customFormat="1" ht="29.4" customHeight="1" x14ac:dyDescent="0.3">
      <c r="B18" s="133" t="s">
        <v>8</v>
      </c>
      <c r="C18" s="133"/>
      <c r="D18" s="133"/>
      <c r="E18" s="133"/>
      <c r="F18" s="133"/>
      <c r="G18" s="146"/>
      <c r="H18" s="146"/>
      <c r="I18" s="146"/>
      <c r="J18" s="146"/>
      <c r="K18" s="146"/>
      <c r="L18" s="146"/>
    </row>
    <row r="19" spans="2:13" ht="29.25" customHeight="1" x14ac:dyDescent="0.25">
      <c r="B19" s="133" t="s">
        <v>75</v>
      </c>
      <c r="C19" s="133"/>
      <c r="D19" s="133"/>
      <c r="E19" s="133"/>
      <c r="F19" s="133"/>
      <c r="G19" s="143"/>
      <c r="H19" s="143"/>
      <c r="I19" s="143"/>
      <c r="J19" s="143"/>
      <c r="K19" s="143"/>
      <c r="L19" s="143"/>
    </row>
    <row r="22" spans="2:13" s="9" customFormat="1" ht="13.95" customHeight="1" x14ac:dyDescent="0.25">
      <c r="B22" s="147" t="s">
        <v>11</v>
      </c>
      <c r="C22" s="147"/>
      <c r="D22" s="147"/>
      <c r="E22" s="147"/>
      <c r="F22" s="147"/>
      <c r="G22" s="147"/>
      <c r="H22" s="147"/>
      <c r="I22" s="147"/>
      <c r="J22" s="147"/>
      <c r="K22" s="147"/>
      <c r="L22" s="147"/>
    </row>
    <row r="23" spans="2:13" ht="6.6" customHeight="1" x14ac:dyDescent="0.25">
      <c r="B23" s="1"/>
      <c r="C23" s="1"/>
      <c r="D23" s="1"/>
      <c r="E23" s="1"/>
      <c r="F23" s="1"/>
      <c r="G23" s="1"/>
      <c r="H23" s="1"/>
      <c r="I23" s="1"/>
      <c r="J23" s="1"/>
      <c r="K23" s="1"/>
      <c r="L23" s="1"/>
    </row>
    <row r="24" spans="2:13" s="9" customFormat="1" ht="13.95" customHeight="1" x14ac:dyDescent="0.3">
      <c r="B24" s="14"/>
      <c r="C24" s="24"/>
      <c r="D24" s="48" t="s">
        <v>12</v>
      </c>
      <c r="E24" s="48"/>
      <c r="F24" s="48"/>
      <c r="G24" s="48"/>
      <c r="H24" s="48"/>
      <c r="I24" s="48"/>
      <c r="J24" s="48"/>
      <c r="K24" s="48"/>
      <c r="L24" s="48"/>
    </row>
    <row r="25" spans="2:13" ht="13.95" customHeight="1" x14ac:dyDescent="0.25">
      <c r="B25" s="2"/>
      <c r="C25" s="2"/>
      <c r="D25" s="47"/>
      <c r="E25" s="47"/>
      <c r="F25" s="47"/>
      <c r="G25" s="47"/>
      <c r="H25" s="47"/>
      <c r="I25" s="47"/>
      <c r="J25" s="47"/>
      <c r="K25" s="47"/>
      <c r="L25" s="47"/>
    </row>
    <row r="26" spans="2:13" ht="13.95" customHeight="1" x14ac:dyDescent="0.25">
      <c r="B26" s="14"/>
      <c r="C26" s="24"/>
      <c r="D26" s="48" t="s">
        <v>13</v>
      </c>
      <c r="E26" s="48"/>
      <c r="F26" s="48"/>
      <c r="G26" s="48"/>
      <c r="H26" s="48"/>
      <c r="I26" s="48"/>
      <c r="J26" s="48"/>
      <c r="K26" s="48"/>
      <c r="L26" s="48"/>
    </row>
    <row r="27" spans="2:13" x14ac:dyDescent="0.25">
      <c r="B27" s="1"/>
      <c r="C27" s="1"/>
      <c r="D27" s="1"/>
      <c r="E27" s="1"/>
      <c r="F27" s="1"/>
      <c r="G27" s="1"/>
      <c r="H27" s="1"/>
      <c r="I27" s="1"/>
      <c r="J27" s="1"/>
      <c r="K27" s="1"/>
      <c r="L27" s="1"/>
    </row>
    <row r="28" spans="2:13" ht="27" customHeight="1" x14ac:dyDescent="0.25">
      <c r="B28" s="132" t="s">
        <v>74</v>
      </c>
      <c r="C28" s="132"/>
      <c r="D28" s="132"/>
      <c r="E28" s="132"/>
      <c r="F28" s="132"/>
      <c r="G28" s="132"/>
      <c r="H28" s="132"/>
      <c r="I28" s="132"/>
      <c r="J28" s="132"/>
      <c r="K28" s="132"/>
      <c r="L28" s="132"/>
    </row>
    <row r="30" spans="2:13" x14ac:dyDescent="0.25">
      <c r="B30" s="148"/>
      <c r="C30" s="148"/>
      <c r="D30" s="148"/>
      <c r="E30" s="148"/>
      <c r="F30" s="148"/>
      <c r="G30" s="27"/>
      <c r="H30" s="27"/>
      <c r="I30" s="27"/>
      <c r="J30" s="27"/>
      <c r="K30" s="27"/>
      <c r="L30" s="27"/>
    </row>
    <row r="31" spans="2:13" ht="14.4" customHeight="1" x14ac:dyDescent="0.25">
      <c r="B31" s="129" t="s">
        <v>15</v>
      </c>
      <c r="C31" s="129"/>
      <c r="D31" s="129"/>
      <c r="E31" s="129"/>
      <c r="F31" s="131" t="s">
        <v>18</v>
      </c>
      <c r="G31" s="131"/>
      <c r="H31" s="131"/>
      <c r="I31" s="131"/>
      <c r="J31" s="131"/>
      <c r="K31" s="130" t="s">
        <v>17</v>
      </c>
      <c r="L31" s="130"/>
      <c r="M31" s="55"/>
    </row>
    <row r="32" spans="2:13" ht="6" customHeight="1" x14ac:dyDescent="0.25"/>
  </sheetData>
  <sheetProtection formatCells="0"/>
  <mergeCells count="33">
    <mergeCell ref="B12:F12"/>
    <mergeCell ref="B30:F30"/>
    <mergeCell ref="B2:L2"/>
    <mergeCell ref="B5:L5"/>
    <mergeCell ref="B6:F6"/>
    <mergeCell ref="B7:F7"/>
    <mergeCell ref="B18:F18"/>
    <mergeCell ref="G6:L6"/>
    <mergeCell ref="G7:L7"/>
    <mergeCell ref="G8:L8"/>
    <mergeCell ref="G9:L9"/>
    <mergeCell ref="G10:L10"/>
    <mergeCell ref="G11:L11"/>
    <mergeCell ref="B8:F8"/>
    <mergeCell ref="B10:F10"/>
    <mergeCell ref="G12:L12"/>
    <mergeCell ref="B11:F11"/>
    <mergeCell ref="B9:F9"/>
    <mergeCell ref="B31:E31"/>
    <mergeCell ref="K31:L31"/>
    <mergeCell ref="F31:J31"/>
    <mergeCell ref="B28:L28"/>
    <mergeCell ref="B19:F19"/>
    <mergeCell ref="B13:F14"/>
    <mergeCell ref="I14:L14"/>
    <mergeCell ref="G19:L19"/>
    <mergeCell ref="G15:L15"/>
    <mergeCell ref="G17:L17"/>
    <mergeCell ref="G18:L18"/>
    <mergeCell ref="B22:L22"/>
    <mergeCell ref="B15:F15"/>
    <mergeCell ref="B16:F16"/>
    <mergeCell ref="B17:F17"/>
  </mergeCells>
  <dataValidations count="3">
    <dataValidation type="list" allowBlank="1" showInputMessage="1" showErrorMessage="1" sqref="C24">
      <formula1>_chbx</formula1>
    </dataValidation>
    <dataValidation type="list" allowBlank="1" showInputMessage="1" showErrorMessage="1" sqref="G15:L15">
      <formula1>_Datum</formula1>
    </dataValidation>
    <dataValidation type="list" allowBlank="1" showInputMessage="1" showErrorMessage="1" sqref="G6:L6">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&amp;L&amp;"Arial,Standard"&amp;8Version 2024&amp;C&amp;G&amp;R
&amp;"Arial,Standard"&amp;8&amp;P von &amp;N</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Einstellungen!$C$9:$C$10</xm:f>
          </x14:formula1>
          <xm:sqref>B24 B26 L13 J13 H13</xm:sqref>
        </x14:dataValidation>
        <x14:dataValidation type="list" allowBlank="1" showInputMessage="1" showErrorMessage="1">
          <x14:formula1>
            <xm:f>'T:\08 RL-ARBEIT\00 Orga\Vorlagen\[Formatvorlage_Checkliste_Neutral_2020_V12.xlsx]Einstellungen'!#REF!</xm:f>
          </x14:formula1>
          <xm:sqref>H14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3"/>
  </sheetPr>
  <dimension ref="B1:M30"/>
  <sheetViews>
    <sheetView zoomScale="80" zoomScaleNormal="80" workbookViewId="0">
      <selection activeCell="G10" sqref="G10"/>
    </sheetView>
  </sheetViews>
  <sheetFormatPr baseColWidth="10" defaultColWidth="8.88671875" defaultRowHeight="13.8" x14ac:dyDescent="0.3"/>
  <cols>
    <col min="1" max="1" width="1.109375" style="9" customWidth="1"/>
    <col min="2" max="2" width="8.6640625" style="9" customWidth="1"/>
    <col min="3" max="3" width="24.6640625" style="9" customWidth="1"/>
    <col min="4" max="5" width="32.6640625" style="9" customWidth="1"/>
    <col min="6" max="6" width="16.6640625" style="15" customWidth="1"/>
    <col min="7" max="7" width="40.6640625" style="9" customWidth="1"/>
    <col min="8" max="8" width="24.6640625" style="9" customWidth="1"/>
    <col min="9" max="9" width="16.6640625" style="9" customWidth="1"/>
    <col min="10" max="10" width="1.109375" style="9" customWidth="1"/>
    <col min="11" max="16384" width="8.88671875" style="9"/>
  </cols>
  <sheetData>
    <row r="1" spans="2:9" ht="6" customHeight="1" x14ac:dyDescent="0.3"/>
    <row r="2" spans="2:9" s="25" customFormat="1" ht="18" customHeight="1" x14ac:dyDescent="0.3">
      <c r="B2" s="163" t="str">
        <f>"Checkliste "&amp;_RLV&amp;""</f>
        <v>Checkliste Transport und Schlachtung Schweine</v>
      </c>
      <c r="C2" s="163"/>
      <c r="D2" s="163"/>
      <c r="E2" s="163"/>
      <c r="F2" s="163"/>
      <c r="G2" s="163"/>
      <c r="H2" s="163"/>
      <c r="I2" s="163"/>
    </row>
    <row r="3" spans="2:9" ht="27" customHeight="1" x14ac:dyDescent="0.3">
      <c r="B3" s="16" t="s">
        <v>19</v>
      </c>
      <c r="C3" s="154"/>
      <c r="D3" s="154"/>
      <c r="E3" s="154"/>
      <c r="F3" s="154"/>
      <c r="G3" s="154"/>
      <c r="H3" s="17"/>
      <c r="I3" s="39"/>
    </row>
    <row r="4" spans="2:9" ht="27" customHeight="1" x14ac:dyDescent="0.3">
      <c r="B4" s="153" t="s">
        <v>20</v>
      </c>
      <c r="C4" s="153"/>
      <c r="D4" s="153"/>
      <c r="E4" s="153"/>
      <c r="F4" s="153"/>
      <c r="G4" s="153"/>
      <c r="H4" s="153"/>
      <c r="I4" s="153"/>
    </row>
    <row r="5" spans="2:9" s="15" customFormat="1" ht="27" customHeight="1" x14ac:dyDescent="0.3">
      <c r="B5" s="4" t="s">
        <v>21</v>
      </c>
      <c r="C5" s="4" t="s">
        <v>62</v>
      </c>
      <c r="D5" s="158" t="s">
        <v>22</v>
      </c>
      <c r="E5" s="159"/>
      <c r="F5" s="3" t="s">
        <v>29</v>
      </c>
      <c r="G5" s="4" t="s">
        <v>24</v>
      </c>
      <c r="H5" s="4" t="s">
        <v>25</v>
      </c>
      <c r="I5" s="4" t="s">
        <v>76</v>
      </c>
    </row>
    <row r="6" spans="2:9" ht="56.1" customHeight="1" x14ac:dyDescent="0.3">
      <c r="B6" s="4">
        <v>1</v>
      </c>
      <c r="C6" s="66"/>
      <c r="D6" s="160"/>
      <c r="E6" s="161"/>
      <c r="F6" s="67"/>
      <c r="G6" s="66"/>
      <c r="H6" s="66"/>
      <c r="I6" s="66"/>
    </row>
    <row r="7" spans="2:9" ht="56.1" customHeight="1" x14ac:dyDescent="0.3">
      <c r="B7" s="4">
        <v>2</v>
      </c>
      <c r="C7" s="66"/>
      <c r="D7" s="160"/>
      <c r="E7" s="161"/>
      <c r="F7" s="68"/>
      <c r="G7" s="66"/>
      <c r="H7" s="66"/>
      <c r="I7" s="66"/>
    </row>
    <row r="8" spans="2:9" ht="56.1" customHeight="1" x14ac:dyDescent="0.3">
      <c r="B8" s="4">
        <v>3</v>
      </c>
      <c r="C8" s="66"/>
      <c r="D8" s="160"/>
      <c r="E8" s="161"/>
      <c r="F8" s="68"/>
      <c r="G8" s="66"/>
      <c r="H8" s="66"/>
      <c r="I8" s="66"/>
    </row>
    <row r="9" spans="2:9" ht="56.1" customHeight="1" x14ac:dyDescent="0.3">
      <c r="B9" s="4">
        <v>4</v>
      </c>
      <c r="C9" s="66"/>
      <c r="D9" s="160"/>
      <c r="E9" s="161"/>
      <c r="F9" s="68"/>
      <c r="G9" s="66"/>
      <c r="H9" s="66"/>
      <c r="I9" s="66"/>
    </row>
    <row r="10" spans="2:9" ht="56.1" customHeight="1" x14ac:dyDescent="0.3">
      <c r="B10" s="4">
        <v>5</v>
      </c>
      <c r="C10" s="66"/>
      <c r="D10" s="160"/>
      <c r="E10" s="161"/>
      <c r="F10" s="68"/>
      <c r="G10" s="66"/>
      <c r="H10" s="66"/>
      <c r="I10" s="66"/>
    </row>
    <row r="11" spans="2:9" ht="56.1" customHeight="1" x14ac:dyDescent="0.3">
      <c r="B11" s="4">
        <v>6</v>
      </c>
      <c r="C11" s="66"/>
      <c r="D11" s="160"/>
      <c r="E11" s="161"/>
      <c r="F11" s="68"/>
      <c r="G11" s="66"/>
      <c r="H11" s="66"/>
      <c r="I11" s="66"/>
    </row>
    <row r="12" spans="2:9" ht="56.1" customHeight="1" x14ac:dyDescent="0.3">
      <c r="B12" s="4">
        <v>7</v>
      </c>
      <c r="C12" s="66"/>
      <c r="D12" s="160"/>
      <c r="E12" s="161"/>
      <c r="F12" s="68"/>
      <c r="G12" s="66"/>
      <c r="H12" s="66"/>
      <c r="I12" s="66"/>
    </row>
    <row r="13" spans="2:9" ht="56.1" customHeight="1" x14ac:dyDescent="0.3">
      <c r="B13" s="4">
        <v>8</v>
      </c>
      <c r="C13" s="66"/>
      <c r="D13" s="160"/>
      <c r="E13" s="161"/>
      <c r="F13" s="68"/>
      <c r="G13" s="66"/>
      <c r="H13" s="66"/>
      <c r="I13" s="66"/>
    </row>
    <row r="14" spans="2:9" ht="56.1" customHeight="1" x14ac:dyDescent="0.3">
      <c r="B14" s="4">
        <v>9</v>
      </c>
      <c r="C14" s="66"/>
      <c r="D14" s="160"/>
      <c r="E14" s="161"/>
      <c r="F14" s="68"/>
      <c r="G14" s="66"/>
      <c r="H14" s="66"/>
      <c r="I14" s="66"/>
    </row>
    <row r="15" spans="2:9" ht="56.1" customHeight="1" x14ac:dyDescent="0.3">
      <c r="B15" s="4">
        <v>10</v>
      </c>
      <c r="C15" s="66"/>
      <c r="D15" s="160"/>
      <c r="E15" s="161"/>
      <c r="F15" s="68"/>
      <c r="G15" s="66"/>
      <c r="H15" s="66"/>
      <c r="I15" s="66"/>
    </row>
    <row r="16" spans="2:9" ht="15.6" x14ac:dyDescent="0.3">
      <c r="B16" s="155" t="s">
        <v>77</v>
      </c>
      <c r="C16" s="155"/>
      <c r="D16" s="155"/>
      <c r="E16" s="155"/>
      <c r="F16" s="2"/>
      <c r="G16" s="16"/>
      <c r="H16" s="16"/>
      <c r="I16" s="16"/>
    </row>
    <row r="18" spans="2:13" ht="28.2" customHeight="1" x14ac:dyDescent="0.3">
      <c r="B18" s="156" t="s">
        <v>61</v>
      </c>
      <c r="C18" s="157"/>
      <c r="D18" s="157"/>
      <c r="E18" s="157"/>
      <c r="F18" s="157"/>
      <c r="G18" s="157"/>
      <c r="H18" s="157"/>
      <c r="I18" s="157"/>
    </row>
    <row r="21" spans="2:13" x14ac:dyDescent="0.3">
      <c r="B21" s="162"/>
      <c r="C21" s="162"/>
      <c r="D21" s="162"/>
      <c r="E21" s="18"/>
      <c r="F21" s="19"/>
      <c r="G21" s="18"/>
      <c r="H21" s="18"/>
      <c r="I21" s="18"/>
    </row>
    <row r="22" spans="2:13" x14ac:dyDescent="0.3">
      <c r="B22" s="151" t="s">
        <v>15</v>
      </c>
      <c r="C22" s="151"/>
      <c r="E22" s="152" t="s">
        <v>16</v>
      </c>
      <c r="F22" s="152"/>
      <c r="G22" s="152"/>
      <c r="H22" s="130" t="s">
        <v>17</v>
      </c>
      <c r="I22" s="130"/>
    </row>
    <row r="30" spans="2:13" x14ac:dyDescent="0.3">
      <c r="M30" s="55"/>
    </row>
  </sheetData>
  <sheetProtection formatCells="0"/>
  <mergeCells count="20">
    <mergeCell ref="B2:I2"/>
    <mergeCell ref="D7:E7"/>
    <mergeCell ref="D8:E8"/>
    <mergeCell ref="D9:E9"/>
    <mergeCell ref="D10:E10"/>
    <mergeCell ref="B22:C22"/>
    <mergeCell ref="E22:G22"/>
    <mergeCell ref="B4:I4"/>
    <mergeCell ref="C3:G3"/>
    <mergeCell ref="B16:E16"/>
    <mergeCell ref="B18:I18"/>
    <mergeCell ref="D5:E5"/>
    <mergeCell ref="D6:E6"/>
    <mergeCell ref="D11:E11"/>
    <mergeCell ref="H22:I22"/>
    <mergeCell ref="D12:E12"/>
    <mergeCell ref="D13:E13"/>
    <mergeCell ref="D14:E14"/>
    <mergeCell ref="D15:E15"/>
    <mergeCell ref="B21:D21"/>
  </mergeCells>
  <conditionalFormatting sqref="F6:F15">
    <cfRule type="containsText" dxfId="331" priority="1" operator="containsText" text="sAbw">
      <formula>NOT(ISERROR(SEARCH("sAbw",F6)))</formula>
    </cfRule>
    <cfRule type="containsText" dxfId="330" priority="2" operator="containsText" text="lAbw">
      <formula>NOT(ISERROR(SEARCH("lAbw",F6)))</formula>
    </cfRule>
    <cfRule type="containsText" dxfId="329" priority="3" operator="containsText" text="K.O.">
      <formula>NOT(ISERROR(SEARCH("K.O.",F6)))</formula>
    </cfRule>
  </conditionalFormatting>
  <dataValidations count="2">
    <dataValidation type="list" allowBlank="1" showInputMessage="1" showErrorMessage="1" sqref="I3">
      <formula1>_Datum</formula1>
    </dataValidation>
    <dataValidation type="list" allowBlank="1" showInputMessage="1" showErrorMessage="1" sqref="C3:G3">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&amp;L&amp;"Arial,Standard"&amp;8Version 2024&amp;C&amp;G&amp;R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Einstellungen!$C$12:$C$14</xm:f>
          </x14:formula1>
          <xm:sqref>F6:F15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3"/>
  </sheetPr>
  <dimension ref="B1:M235"/>
  <sheetViews>
    <sheetView zoomScale="80" zoomScaleNormal="80" zoomScaleSheetLayoutView="40" workbookViewId="0">
      <pane ySplit="7" topLeftCell="A8" activePane="bottomLeft" state="frozen"/>
      <selection activeCell="G9" sqref="G9:L9"/>
      <selection pane="bottomLeft" activeCell="G149" sqref="G149"/>
    </sheetView>
  </sheetViews>
  <sheetFormatPr baseColWidth="10" defaultColWidth="8.88671875" defaultRowHeight="13.2" x14ac:dyDescent="0.25"/>
  <cols>
    <col min="1" max="1" width="1.109375" style="31" customWidth="1"/>
    <col min="2" max="2" width="8.6640625" style="83" customWidth="1"/>
    <col min="3" max="4" width="18.33203125" style="84" hidden="1" customWidth="1"/>
    <col min="5" max="5" width="12.6640625" style="85" customWidth="1"/>
    <col min="6" max="7" width="40.6640625" style="86" customWidth="1"/>
    <col min="8" max="10" width="9.6640625" style="86" customWidth="1"/>
    <col min="11" max="11" width="10.33203125" style="86" customWidth="1"/>
    <col min="12" max="12" width="10.6640625" style="86" customWidth="1"/>
    <col min="13" max="13" width="52.6640625" style="87" customWidth="1"/>
    <col min="14" max="14" width="1.109375" style="31" customWidth="1"/>
    <col min="15" max="16384" width="8.88671875" style="31"/>
  </cols>
  <sheetData>
    <row r="1" spans="2:13" s="75" customFormat="1" ht="6" customHeight="1" x14ac:dyDescent="0.3">
      <c r="B1" s="73"/>
      <c r="C1" s="74"/>
      <c r="D1" s="74"/>
      <c r="F1" s="76"/>
      <c r="G1" s="77"/>
      <c r="H1" s="76"/>
      <c r="I1" s="76"/>
      <c r="J1" s="76"/>
      <c r="K1" s="76"/>
      <c r="L1" s="76"/>
      <c r="M1" s="78"/>
    </row>
    <row r="2" spans="2:13" s="79" customFormat="1" ht="18" customHeight="1" x14ac:dyDescent="0.3">
      <c r="B2" s="170" t="str">
        <f>"Checkliste "&amp;_RLV&amp;""</f>
        <v>Checkliste Transport und Schlachtung Schweine</v>
      </c>
      <c r="C2" s="170"/>
      <c r="D2" s="170"/>
      <c r="E2" s="170"/>
      <c r="F2" s="170"/>
      <c r="G2" s="170"/>
      <c r="H2" s="170"/>
      <c r="I2" s="170"/>
      <c r="J2" s="170"/>
      <c r="K2" s="170"/>
      <c r="L2" s="170"/>
      <c r="M2" s="170"/>
    </row>
    <row r="3" spans="2:13" s="79" customFormat="1" ht="26.1" customHeight="1" x14ac:dyDescent="0.3">
      <c r="B3" s="176" t="s">
        <v>307</v>
      </c>
      <c r="C3" s="177"/>
      <c r="D3" s="177"/>
      <c r="E3" s="177"/>
      <c r="F3" s="177"/>
      <c r="G3" s="177"/>
      <c r="H3" s="177"/>
      <c r="I3" s="177"/>
      <c r="J3" s="177"/>
      <c r="K3" s="177"/>
      <c r="L3" s="177"/>
      <c r="M3" s="177"/>
    </row>
    <row r="4" spans="2:13" s="75" customFormat="1" ht="27" customHeight="1" x14ac:dyDescent="0.3">
      <c r="B4" s="72" t="s">
        <v>19</v>
      </c>
      <c r="C4" s="178"/>
      <c r="D4" s="178"/>
      <c r="E4" s="178"/>
      <c r="F4" s="178"/>
      <c r="G4" s="178"/>
      <c r="H4" s="178"/>
      <c r="I4" s="178"/>
      <c r="J4" s="178"/>
      <c r="K4" s="178"/>
      <c r="L4" s="76"/>
      <c r="M4" s="69"/>
    </row>
    <row r="5" spans="2:13" ht="27" customHeight="1" x14ac:dyDescent="0.25">
      <c r="B5" s="171" t="s">
        <v>30</v>
      </c>
      <c r="C5" s="171"/>
      <c r="D5" s="171"/>
      <c r="E5" s="171"/>
      <c r="F5" s="171"/>
      <c r="G5" s="171"/>
      <c r="H5" s="171"/>
      <c r="I5" s="171"/>
      <c r="J5" s="171"/>
      <c r="K5" s="171"/>
      <c r="L5" s="171"/>
      <c r="M5" s="171"/>
    </row>
    <row r="6" spans="2:13" s="80" customFormat="1" ht="26.4" customHeight="1" x14ac:dyDescent="0.3">
      <c r="B6" s="179" t="s">
        <v>31</v>
      </c>
      <c r="C6" s="181" t="s">
        <v>44</v>
      </c>
      <c r="D6" s="181" t="s">
        <v>45</v>
      </c>
      <c r="E6" s="183" t="s">
        <v>32</v>
      </c>
      <c r="F6" s="185" t="s">
        <v>33</v>
      </c>
      <c r="G6" s="187" t="s">
        <v>34</v>
      </c>
      <c r="H6" s="189" t="s">
        <v>23</v>
      </c>
      <c r="I6" s="190"/>
      <c r="J6" s="190"/>
      <c r="K6" s="190"/>
      <c r="L6" s="191"/>
      <c r="M6" s="187" t="s">
        <v>71</v>
      </c>
    </row>
    <row r="7" spans="2:13" x14ac:dyDescent="0.25">
      <c r="B7" s="180"/>
      <c r="C7" s="182"/>
      <c r="D7" s="182"/>
      <c r="E7" s="184"/>
      <c r="F7" s="186"/>
      <c r="G7" s="188"/>
      <c r="H7" s="81" t="s">
        <v>37</v>
      </c>
      <c r="I7" s="81" t="s">
        <v>26</v>
      </c>
      <c r="J7" s="81" t="s">
        <v>27</v>
      </c>
      <c r="K7" s="81" t="s">
        <v>28</v>
      </c>
      <c r="L7" s="81" t="s">
        <v>406</v>
      </c>
      <c r="M7" s="188"/>
    </row>
    <row r="8" spans="2:13" s="82" customFormat="1" x14ac:dyDescent="0.25">
      <c r="B8" s="172" t="s">
        <v>64</v>
      </c>
      <c r="C8" s="173"/>
      <c r="D8" s="173"/>
      <c r="E8" s="173"/>
      <c r="F8" s="173"/>
      <c r="G8" s="173"/>
      <c r="H8" s="173"/>
      <c r="I8" s="173"/>
      <c r="J8" s="173"/>
      <c r="K8" s="173"/>
      <c r="L8" s="173"/>
      <c r="M8" s="174"/>
    </row>
    <row r="9" spans="2:13" ht="26.4" hidden="1" x14ac:dyDescent="0.25">
      <c r="B9" s="29" t="s">
        <v>31</v>
      </c>
      <c r="C9" s="30" t="s">
        <v>44</v>
      </c>
      <c r="D9" s="30" t="s">
        <v>45</v>
      </c>
      <c r="E9" s="32" t="s">
        <v>32</v>
      </c>
      <c r="F9" s="56" t="s">
        <v>33</v>
      </c>
      <c r="G9" s="64" t="s">
        <v>34</v>
      </c>
      <c r="H9" s="59" t="s">
        <v>23</v>
      </c>
      <c r="I9" s="59" t="s">
        <v>39</v>
      </c>
      <c r="J9" s="59" t="s">
        <v>40</v>
      </c>
      <c r="K9" s="59" t="s">
        <v>41</v>
      </c>
      <c r="L9" s="59" t="s">
        <v>42</v>
      </c>
      <c r="M9" s="56" t="s">
        <v>35</v>
      </c>
    </row>
    <row r="10" spans="2:13" s="41" customFormat="1" ht="55.05" customHeight="1" x14ac:dyDescent="0.25">
      <c r="B10" s="88" t="str">
        <f>CONCATENATE("1.",Prüfkriterien_1[[#This Row],[Hilfsspalte_Num]])</f>
        <v>1.1</v>
      </c>
      <c r="C10" s="89">
        <f>ROW()-ROW(Prüfkriterien_1[[#Headers],[Hilfsspalte_Kom]])</f>
        <v>1</v>
      </c>
      <c r="D10" s="90">
        <f>(Prüfkriterien_1[Hilfsspalte_Num]+10)/10</f>
        <v>1.1000000000000001</v>
      </c>
      <c r="E10" s="91" t="s">
        <v>92</v>
      </c>
      <c r="F10" s="65" t="s">
        <v>87</v>
      </c>
      <c r="G10" s="63" t="s">
        <v>310</v>
      </c>
      <c r="H10" s="58" t="s">
        <v>63</v>
      </c>
      <c r="I10" s="107" t="s">
        <v>36</v>
      </c>
      <c r="J10" s="107" t="s">
        <v>36</v>
      </c>
      <c r="K10" s="58"/>
      <c r="L10" s="107" t="s">
        <v>36</v>
      </c>
      <c r="M10" s="56"/>
    </row>
    <row r="11" spans="2:13" s="41" customFormat="1" ht="66" x14ac:dyDescent="0.25">
      <c r="B11" s="88" t="str">
        <f>CONCATENATE("1.",Prüfkriterien_1[[#This Row],[Hilfsspalte_Num]])</f>
        <v>1.2</v>
      </c>
      <c r="C11" s="89">
        <f>ROW()-ROW(Prüfkriterien_1[[#Headers],[Hilfsspalte_Kom]])</f>
        <v>2</v>
      </c>
      <c r="D11" s="90">
        <f>(Prüfkriterien_1[Hilfsspalte_Num]+10)/10</f>
        <v>1.2</v>
      </c>
      <c r="E11" s="91" t="s">
        <v>93</v>
      </c>
      <c r="F11" s="65" t="s">
        <v>90</v>
      </c>
      <c r="G11" s="63" t="s">
        <v>311</v>
      </c>
      <c r="H11" s="58"/>
      <c r="I11" s="107" t="s">
        <v>36</v>
      </c>
      <c r="J11" s="107" t="s">
        <v>36</v>
      </c>
      <c r="K11" s="58"/>
      <c r="L11" s="107" t="s">
        <v>36</v>
      </c>
      <c r="M11" s="56"/>
    </row>
    <row r="12" spans="2:13" s="41" customFormat="1" ht="60" customHeight="1" x14ac:dyDescent="0.25">
      <c r="B12" s="88" t="str">
        <f>CONCATENATE("1.",Prüfkriterien_1[[#This Row],[Hilfsspalte_Num]])</f>
        <v>1.3</v>
      </c>
      <c r="C12" s="89">
        <f>ROW()-ROW(Prüfkriterien_1[[#Headers],[Hilfsspalte_Kom]])</f>
        <v>3</v>
      </c>
      <c r="D12" s="90">
        <f>(Prüfkriterien_1[Hilfsspalte_Num]+10)/10</f>
        <v>1.3</v>
      </c>
      <c r="E12" s="28" t="s">
        <v>94</v>
      </c>
      <c r="F12" s="65" t="s">
        <v>88</v>
      </c>
      <c r="G12" s="63" t="s">
        <v>410</v>
      </c>
      <c r="H12" s="58"/>
      <c r="I12" s="58"/>
      <c r="J12" s="58"/>
      <c r="K12" s="58"/>
      <c r="L12" s="58"/>
      <c r="M12" s="56"/>
    </row>
    <row r="13" spans="2:13" s="41" customFormat="1" ht="66" x14ac:dyDescent="0.25">
      <c r="B13" s="92" t="str">
        <f>CONCATENATE("1.",Prüfkriterien_1[[#This Row],[Hilfsspalte_Num]])</f>
        <v>1.4</v>
      </c>
      <c r="C13" s="93">
        <f>ROW()-ROW(Prüfkriterien_1[[#Headers],[Hilfsspalte_Kom]])</f>
        <v>4</v>
      </c>
      <c r="D13" s="94">
        <f>(Prüfkriterien_1[Hilfsspalte_Num]+10)/10</f>
        <v>1.4</v>
      </c>
      <c r="E13" s="95" t="s">
        <v>94</v>
      </c>
      <c r="F13" s="96" t="s">
        <v>95</v>
      </c>
      <c r="G13" s="97" t="s">
        <v>365</v>
      </c>
      <c r="H13" s="59"/>
      <c r="I13" s="58"/>
      <c r="J13" s="58"/>
      <c r="K13" s="58"/>
      <c r="L13" s="58"/>
      <c r="M13" s="56"/>
    </row>
    <row r="14" spans="2:13" s="41" customFormat="1" ht="66" x14ac:dyDescent="0.25">
      <c r="B14" s="92" t="str">
        <f>CONCATENATE("1.",Prüfkriterien_1[[#This Row],[Hilfsspalte_Num]])</f>
        <v>1.5</v>
      </c>
      <c r="C14" s="93">
        <f>ROW()-ROW(Prüfkriterien_1[[#Headers],[Hilfsspalte_Kom]])</f>
        <v>5</v>
      </c>
      <c r="D14" s="94">
        <f>(Prüfkriterien_1[Hilfsspalte_Num]+10)/10</f>
        <v>1.5</v>
      </c>
      <c r="E14" s="91" t="s">
        <v>98</v>
      </c>
      <c r="F14" s="98" t="s">
        <v>89</v>
      </c>
      <c r="G14" s="99" t="s">
        <v>312</v>
      </c>
      <c r="H14" s="59"/>
      <c r="I14" s="58"/>
      <c r="J14" s="58"/>
      <c r="K14" s="58"/>
      <c r="L14" s="58"/>
      <c r="M14" s="56"/>
    </row>
    <row r="15" spans="2:13" s="41" customFormat="1" ht="55.05" customHeight="1" x14ac:dyDescent="0.25">
      <c r="B15" s="100" t="str">
        <f>CONCATENATE("1.",Prüfkriterien_1[[#This Row],[Hilfsspalte_Num]])</f>
        <v>1.6</v>
      </c>
      <c r="C15" s="23">
        <f>ROW()-ROW(Prüfkriterien_1[[#Headers],[Hilfsspalte_Kom]])</f>
        <v>6</v>
      </c>
      <c r="D15" s="101">
        <f>(Prüfkriterien_1[Hilfsspalte_Num]+10)/10</f>
        <v>1.6</v>
      </c>
      <c r="E15" s="91" t="s">
        <v>99</v>
      </c>
      <c r="F15" s="98" t="s">
        <v>96</v>
      </c>
      <c r="G15" s="102" t="s">
        <v>363</v>
      </c>
      <c r="H15" s="59"/>
      <c r="I15" s="58"/>
      <c r="J15" s="58"/>
      <c r="K15" s="58"/>
      <c r="L15" s="58"/>
      <c r="M15" s="56" t="s">
        <v>306</v>
      </c>
    </row>
    <row r="16" spans="2:13" s="41" customFormat="1" ht="55.05" customHeight="1" x14ac:dyDescent="0.25">
      <c r="B16" s="100" t="str">
        <f>CONCATENATE("1.",Prüfkriterien_1[[#This Row],[Hilfsspalte_Num]])</f>
        <v>1.7</v>
      </c>
      <c r="C16" s="23">
        <f>ROW()-ROW(Prüfkriterien_1[[#Headers],[Hilfsspalte_Kom]])</f>
        <v>7</v>
      </c>
      <c r="D16" s="101">
        <f>(Prüfkriterien_1[Hilfsspalte_Num]+10)/10</f>
        <v>1.7</v>
      </c>
      <c r="E16" s="95" t="s">
        <v>100</v>
      </c>
      <c r="F16" s="98" t="s">
        <v>97</v>
      </c>
      <c r="G16" s="99" t="s">
        <v>278</v>
      </c>
      <c r="H16" s="59"/>
      <c r="I16" s="58"/>
      <c r="J16" s="58"/>
      <c r="K16" s="58"/>
      <c r="L16" s="58"/>
      <c r="M16" s="56" t="s">
        <v>306</v>
      </c>
    </row>
    <row r="17" spans="2:13" s="41" customFormat="1" ht="105.6" x14ac:dyDescent="0.25">
      <c r="B17" s="103" t="str">
        <f>CONCATENATE("1.",Prüfkriterien_1[[#This Row],[Hilfsspalte_Num]])</f>
        <v>1.8</v>
      </c>
      <c r="C17" s="104">
        <f>ROW()-ROW(Prüfkriterien_1[[#Headers],[Hilfsspalte_Kom]])</f>
        <v>8</v>
      </c>
      <c r="D17" s="105">
        <f>(Prüfkriterien_1[Hilfsspalte_Num]+10)/10</f>
        <v>1.8</v>
      </c>
      <c r="E17" s="95" t="s">
        <v>100</v>
      </c>
      <c r="F17" s="98" t="s">
        <v>101</v>
      </c>
      <c r="G17" s="99" t="s">
        <v>199</v>
      </c>
      <c r="H17" s="59"/>
      <c r="I17" s="58"/>
      <c r="J17" s="58"/>
      <c r="K17" s="58"/>
      <c r="L17" s="58"/>
      <c r="M17" s="56"/>
    </row>
    <row r="18" spans="2:13" s="41" customFormat="1" ht="87" customHeight="1" x14ac:dyDescent="0.25">
      <c r="B18" s="100" t="str">
        <f>CONCATENATE("1.",Prüfkriterien_1[[#This Row],[Hilfsspalte_Num]])</f>
        <v>1.9</v>
      </c>
      <c r="C18" s="23">
        <f>ROW()-ROW(Prüfkriterien_1[[#Headers],[Hilfsspalte_Kom]])</f>
        <v>9</v>
      </c>
      <c r="D18" s="101">
        <f>(Prüfkriterien_1[Hilfsspalte_Num]+10)/10</f>
        <v>1.9</v>
      </c>
      <c r="E18" s="95" t="s">
        <v>100</v>
      </c>
      <c r="F18" s="98" t="s">
        <v>102</v>
      </c>
      <c r="G18" s="99" t="s">
        <v>103</v>
      </c>
      <c r="H18" s="59"/>
      <c r="I18" s="58"/>
      <c r="J18" s="58"/>
      <c r="K18" s="58"/>
      <c r="L18" s="58"/>
      <c r="M18" s="56"/>
    </row>
    <row r="19" spans="2:13" s="41" customFormat="1" ht="92.4" x14ac:dyDescent="0.25">
      <c r="B19" s="103" t="str">
        <f>CONCATENATE("1.",Prüfkriterien_1[[#This Row],[Hilfsspalte_Num]])</f>
        <v>1.10</v>
      </c>
      <c r="C19" s="104">
        <f>ROW()-ROW(Prüfkriterien_1[[#Headers],[Hilfsspalte_Kom]])</f>
        <v>10</v>
      </c>
      <c r="D19" s="105">
        <f>(Prüfkriterien_1[Hilfsspalte_Num]+10)/10</f>
        <v>2</v>
      </c>
      <c r="E19" s="95" t="s">
        <v>100</v>
      </c>
      <c r="F19" s="98" t="s">
        <v>104</v>
      </c>
      <c r="G19" s="99" t="s">
        <v>366</v>
      </c>
      <c r="H19" s="59"/>
      <c r="I19" s="58"/>
      <c r="J19" s="58"/>
      <c r="K19" s="58"/>
      <c r="L19" s="58"/>
      <c r="M19" s="56"/>
    </row>
    <row r="20" spans="2:13" s="41" customFormat="1" ht="180" customHeight="1" x14ac:dyDescent="0.25">
      <c r="B20" s="100" t="str">
        <f>CONCATENATE("1.",Prüfkriterien_1[[#This Row],[Hilfsspalte_Num]])</f>
        <v>1.11</v>
      </c>
      <c r="C20" s="23">
        <f>ROW()-ROW(Prüfkriterien_1[[#Headers],[Hilfsspalte_Kom]])</f>
        <v>11</v>
      </c>
      <c r="D20" s="101">
        <f>(Prüfkriterien_1[Hilfsspalte_Num]+10)/10</f>
        <v>2.1</v>
      </c>
      <c r="E20" s="106" t="s">
        <v>100</v>
      </c>
      <c r="F20" s="98" t="s">
        <v>105</v>
      </c>
      <c r="G20" s="99" t="s">
        <v>282</v>
      </c>
      <c r="H20" s="59"/>
      <c r="I20" s="58"/>
      <c r="J20" s="58"/>
      <c r="K20" s="58"/>
      <c r="L20" s="58"/>
      <c r="M20" s="56"/>
    </row>
    <row r="21" spans="2:13" s="41" customFormat="1" ht="92.4" x14ac:dyDescent="0.25">
      <c r="B21" s="103" t="str">
        <f>CONCATENATE("1.",Prüfkriterien_1[[#This Row],[Hilfsspalte_Num]])</f>
        <v>1.12</v>
      </c>
      <c r="C21" s="104">
        <f>ROW()-ROW(Prüfkriterien_1[[#Headers],[Hilfsspalte_Kom]])</f>
        <v>12</v>
      </c>
      <c r="D21" s="105">
        <f>(Prüfkriterien_1[Hilfsspalte_Num]+10)/10</f>
        <v>2.2000000000000002</v>
      </c>
      <c r="E21" s="106" t="s">
        <v>100</v>
      </c>
      <c r="F21" s="96" t="s">
        <v>367</v>
      </c>
      <c r="G21" s="96" t="s">
        <v>200</v>
      </c>
      <c r="H21" s="59"/>
      <c r="I21" s="58"/>
      <c r="J21" s="58"/>
      <c r="K21" s="58"/>
      <c r="L21" s="58"/>
      <c r="M21" s="56"/>
    </row>
    <row r="22" spans="2:13" s="41" customFormat="1" ht="80.25" customHeight="1" x14ac:dyDescent="0.25">
      <c r="B22" s="103" t="str">
        <f>CONCATENATE("1.",Prüfkriterien_1[[#This Row],[Hilfsspalte_Num]])</f>
        <v>1.13</v>
      </c>
      <c r="C22" s="104">
        <f>ROW()-ROW(Prüfkriterien_1[[#Headers],[Hilfsspalte_Kom]])</f>
        <v>13</v>
      </c>
      <c r="D22" s="105">
        <f>(Prüfkriterien_1[Hilfsspalte_Num]+10)/10</f>
        <v>2.2999999999999998</v>
      </c>
      <c r="E22" s="95" t="s">
        <v>100</v>
      </c>
      <c r="F22" s="96" t="s">
        <v>112</v>
      </c>
      <c r="G22" s="96" t="s">
        <v>201</v>
      </c>
      <c r="H22" s="59"/>
      <c r="I22" s="58"/>
      <c r="J22" s="58"/>
      <c r="K22" s="58"/>
      <c r="L22" s="58"/>
      <c r="M22" s="56"/>
    </row>
    <row r="23" spans="2:13" s="41" customFormat="1" ht="129" customHeight="1" x14ac:dyDescent="0.25">
      <c r="B23" s="103" t="str">
        <f>CONCATENATE("1.",Prüfkriterien_1[[#This Row],[Hilfsspalte_Num]])</f>
        <v>1.14</v>
      </c>
      <c r="C23" s="104">
        <f>ROW()-ROW(Prüfkriterien_1[[#Headers],[Hilfsspalte_Kom]])</f>
        <v>14</v>
      </c>
      <c r="D23" s="105">
        <f>(Prüfkriterien_1[Hilfsspalte_Num]+10)/10</f>
        <v>2.4</v>
      </c>
      <c r="E23" s="95" t="s">
        <v>100</v>
      </c>
      <c r="F23" s="98" t="s">
        <v>113</v>
      </c>
      <c r="G23" s="99" t="s">
        <v>368</v>
      </c>
      <c r="H23" s="59"/>
      <c r="I23" s="58"/>
      <c r="J23" s="58"/>
      <c r="K23" s="58"/>
      <c r="L23" s="58"/>
      <c r="M23" s="56"/>
    </row>
    <row r="24" spans="2:13" s="41" customFormat="1" ht="66" x14ac:dyDescent="0.25">
      <c r="B24" s="103" t="str">
        <f>CONCATENATE("1.",Prüfkriterien_1[[#This Row],[Hilfsspalte_Num]])</f>
        <v>1.15</v>
      </c>
      <c r="C24" s="104">
        <f>ROW()-ROW(Prüfkriterien_1[[#Headers],[Hilfsspalte_Kom]])</f>
        <v>15</v>
      </c>
      <c r="D24" s="105">
        <f>(Prüfkriterien_1[Hilfsspalte_Num]+10)/10</f>
        <v>2.5</v>
      </c>
      <c r="E24" s="95" t="s">
        <v>100</v>
      </c>
      <c r="F24" s="98" t="s">
        <v>114</v>
      </c>
      <c r="G24" s="99" t="s">
        <v>313</v>
      </c>
      <c r="H24" s="59"/>
      <c r="I24" s="58"/>
      <c r="J24" s="58"/>
      <c r="K24" s="58"/>
      <c r="L24" s="58"/>
      <c r="M24" s="56"/>
    </row>
    <row r="25" spans="2:13" s="41" customFormat="1" ht="55.05" customHeight="1" x14ac:dyDescent="0.25">
      <c r="B25" s="100" t="str">
        <f>CONCATENATE("1.",Prüfkriterien_1[[#This Row],[Hilfsspalte_Num]])</f>
        <v>1.16</v>
      </c>
      <c r="C25" s="23">
        <f>ROW()-ROW(Prüfkriterien_1[[#Headers],[Hilfsspalte_Kom]])</f>
        <v>16</v>
      </c>
      <c r="D25" s="101">
        <f>(Prüfkriterien_1[Hilfsspalte_Num]+10)/10</f>
        <v>2.6</v>
      </c>
      <c r="E25" s="95" t="s">
        <v>100</v>
      </c>
      <c r="F25" s="98" t="s">
        <v>115</v>
      </c>
      <c r="G25" s="99" t="s">
        <v>283</v>
      </c>
      <c r="H25" s="59"/>
      <c r="I25" s="58"/>
      <c r="J25" s="58"/>
      <c r="K25" s="58"/>
      <c r="L25" s="58"/>
      <c r="M25" s="56"/>
    </row>
    <row r="26" spans="2:13" s="41" customFormat="1" ht="118.8" x14ac:dyDescent="0.25">
      <c r="B26" s="100" t="str">
        <f>CONCATENATE("1.",Prüfkriterien_1[[#This Row],[Hilfsspalte_Num]])</f>
        <v>1.17</v>
      </c>
      <c r="C26" s="23">
        <f>ROW()-ROW(Prüfkriterien_1[[#Headers],[Hilfsspalte_Kom]])</f>
        <v>17</v>
      </c>
      <c r="D26" s="101">
        <f>(Prüfkriterien_1[Hilfsspalte_Num]+10)/10</f>
        <v>2.7</v>
      </c>
      <c r="E26" s="95" t="s">
        <v>117</v>
      </c>
      <c r="F26" s="98" t="s">
        <v>116</v>
      </c>
      <c r="G26" s="99" t="s">
        <v>314</v>
      </c>
      <c r="H26" s="59"/>
      <c r="I26" s="58"/>
      <c r="J26" s="58"/>
      <c r="K26" s="58"/>
      <c r="L26" s="58"/>
      <c r="M26" s="56"/>
    </row>
    <row r="27" spans="2:13" s="41" customFormat="1" ht="55.05" customHeight="1" x14ac:dyDescent="0.25">
      <c r="B27" s="100" t="str">
        <f>CONCATENATE("1.",Prüfkriterien_1[[#This Row],[Hilfsspalte_Num]])</f>
        <v>1.18</v>
      </c>
      <c r="C27" s="23">
        <f>ROW()-ROW(Prüfkriterien_1[[#Headers],[Hilfsspalte_Kom]])</f>
        <v>18</v>
      </c>
      <c r="D27" s="101">
        <f>(Prüfkriterien_1[Hilfsspalte_Num]+10)/10</f>
        <v>2.8</v>
      </c>
      <c r="E27" s="95" t="s">
        <v>117</v>
      </c>
      <c r="F27" s="98" t="s">
        <v>118</v>
      </c>
      <c r="G27" s="99" t="s">
        <v>315</v>
      </c>
      <c r="H27" s="59"/>
      <c r="I27" s="58"/>
      <c r="J27" s="58"/>
      <c r="K27" s="58"/>
      <c r="L27" s="58"/>
      <c r="M27" s="56" t="s">
        <v>306</v>
      </c>
    </row>
    <row r="28" spans="2:13" s="41" customFormat="1" ht="55.05" customHeight="1" x14ac:dyDescent="0.25">
      <c r="B28" s="100" t="str">
        <f>CONCATENATE("1.",Prüfkriterien_1[[#This Row],[Hilfsspalte_Num]])</f>
        <v>1.19</v>
      </c>
      <c r="C28" s="23">
        <f>ROW()-ROW(Prüfkriterien_1[[#Headers],[Hilfsspalte_Kom]])</f>
        <v>19</v>
      </c>
      <c r="D28" s="101">
        <f>(Prüfkriterien_1[Hilfsspalte_Num]+10)/10</f>
        <v>2.9</v>
      </c>
      <c r="E28" s="95" t="s">
        <v>117</v>
      </c>
      <c r="F28" s="98" t="s">
        <v>119</v>
      </c>
      <c r="G28" s="99" t="s">
        <v>316</v>
      </c>
      <c r="H28" s="59"/>
      <c r="I28" s="58"/>
      <c r="J28" s="58"/>
      <c r="K28" s="58"/>
      <c r="L28" s="58"/>
      <c r="M28" s="56" t="s">
        <v>306</v>
      </c>
    </row>
    <row r="29" spans="2:13" s="41" customFormat="1" ht="55.05" customHeight="1" x14ac:dyDescent="0.25">
      <c r="B29" s="100" t="str">
        <f>CONCATENATE("1.",Prüfkriterien_1[[#This Row],[Hilfsspalte_Num]])</f>
        <v>1.20</v>
      </c>
      <c r="C29" s="23">
        <f>ROW()-ROW(Prüfkriterien_1[[#Headers],[Hilfsspalte_Kom]])</f>
        <v>20</v>
      </c>
      <c r="D29" s="101">
        <f>(Prüfkriterien_1[Hilfsspalte_Num]+10)/10</f>
        <v>3</v>
      </c>
      <c r="E29" s="95" t="s">
        <v>120</v>
      </c>
      <c r="F29" s="98" t="s">
        <v>277</v>
      </c>
      <c r="G29" s="99" t="s">
        <v>121</v>
      </c>
      <c r="H29" s="59"/>
      <c r="I29" s="58"/>
      <c r="J29" s="58"/>
      <c r="K29" s="58"/>
      <c r="L29" s="58"/>
      <c r="M29" s="56" t="s">
        <v>306</v>
      </c>
    </row>
    <row r="30" spans="2:13" s="41" customFormat="1" ht="120" customHeight="1" x14ac:dyDescent="0.25">
      <c r="B30" s="100" t="str">
        <f>CONCATENATE("1.",Prüfkriterien_1[[#This Row],[Hilfsspalte_Num]])</f>
        <v>1.21</v>
      </c>
      <c r="C30" s="23">
        <f>ROW()-ROW(Prüfkriterien_1[[#Headers],[Hilfsspalte_Kom]])</f>
        <v>21</v>
      </c>
      <c r="D30" s="101">
        <f>(Prüfkriterien_1[Hilfsspalte_Num]+10)/10</f>
        <v>3.1</v>
      </c>
      <c r="E30" s="95" t="s">
        <v>120</v>
      </c>
      <c r="F30" s="98" t="s">
        <v>122</v>
      </c>
      <c r="G30" s="99" t="s">
        <v>369</v>
      </c>
      <c r="H30" s="62"/>
      <c r="I30" s="60"/>
      <c r="J30" s="60"/>
      <c r="K30" s="60"/>
      <c r="L30" s="58"/>
      <c r="M30" s="56"/>
    </row>
    <row r="31" spans="2:13" s="41" customFormat="1" ht="120" customHeight="1" x14ac:dyDescent="0.25">
      <c r="B31" s="100" t="str">
        <f>CONCATENATE("1.",Prüfkriterien_1[[#This Row],[Hilfsspalte_Num]])</f>
        <v>1.22</v>
      </c>
      <c r="C31" s="23">
        <f>ROW()-ROW(Prüfkriterien_1[[#Headers],[Hilfsspalte_Kom]])</f>
        <v>22</v>
      </c>
      <c r="D31" s="101">
        <f>(Prüfkriterien_1[Hilfsspalte_Num]+10)/10</f>
        <v>3.2</v>
      </c>
      <c r="E31" s="95" t="s">
        <v>120</v>
      </c>
      <c r="F31" s="98" t="s">
        <v>123</v>
      </c>
      <c r="G31" s="99" t="s">
        <v>369</v>
      </c>
      <c r="H31" s="62"/>
      <c r="I31" s="60"/>
      <c r="J31" s="60"/>
      <c r="K31" s="60"/>
      <c r="L31" s="58"/>
      <c r="M31" s="56"/>
    </row>
    <row r="32" spans="2:13" s="41" customFormat="1" ht="55.05" customHeight="1" x14ac:dyDescent="0.25">
      <c r="B32" s="100" t="str">
        <f>CONCATENATE("1.",Prüfkriterien_1[[#This Row],[Hilfsspalte_Num]])</f>
        <v>1.23</v>
      </c>
      <c r="C32" s="23">
        <f>ROW()-ROW(Prüfkriterien_1[[#Headers],[Hilfsspalte_Kom]])</f>
        <v>23</v>
      </c>
      <c r="D32" s="101">
        <f>(Prüfkriterien_1[Hilfsspalte_Num]+10)/10</f>
        <v>3.3</v>
      </c>
      <c r="E32" s="95" t="s">
        <v>120</v>
      </c>
      <c r="F32" s="96" t="s">
        <v>308</v>
      </c>
      <c r="G32" s="97" t="s">
        <v>317</v>
      </c>
      <c r="H32" s="62"/>
      <c r="I32" s="60"/>
      <c r="J32" s="60"/>
      <c r="K32" s="60"/>
      <c r="L32" s="58"/>
      <c r="M32" s="56"/>
    </row>
    <row r="33" spans="2:13" s="41" customFormat="1" ht="55.05" customHeight="1" x14ac:dyDescent="0.25">
      <c r="B33" s="100" t="str">
        <f>CONCATENATE("1.",Prüfkriterien_1[[#This Row],[Hilfsspalte_Num]])</f>
        <v>1.24</v>
      </c>
      <c r="C33" s="23">
        <f>ROW()-ROW(Prüfkriterien_1[[#Headers],[Hilfsspalte_Kom]])</f>
        <v>24</v>
      </c>
      <c r="D33" s="101">
        <f>(Prüfkriterien_1[Hilfsspalte_Num]+10)/10</f>
        <v>3.4</v>
      </c>
      <c r="E33" s="95" t="s">
        <v>125</v>
      </c>
      <c r="F33" s="98" t="s">
        <v>124</v>
      </c>
      <c r="G33" s="99" t="s">
        <v>370</v>
      </c>
      <c r="H33" s="59"/>
      <c r="I33" s="58"/>
      <c r="J33" s="58"/>
      <c r="K33" s="58"/>
      <c r="L33" s="58"/>
      <c r="M33" s="56" t="s">
        <v>306</v>
      </c>
    </row>
    <row r="34" spans="2:13" x14ac:dyDescent="0.25">
      <c r="B34" s="175" t="s">
        <v>371</v>
      </c>
      <c r="C34" s="175"/>
      <c r="D34" s="175"/>
      <c r="E34" s="175"/>
      <c r="F34" s="175"/>
      <c r="G34" s="175"/>
      <c r="H34" s="175"/>
      <c r="I34" s="175"/>
      <c r="J34" s="175"/>
      <c r="K34" s="175"/>
      <c r="L34" s="175"/>
      <c r="M34" s="175"/>
    </row>
    <row r="35" spans="2:13" s="33" customFormat="1" hidden="1" x14ac:dyDescent="0.25">
      <c r="B35" s="29" t="s">
        <v>39</v>
      </c>
      <c r="C35" s="30" t="s">
        <v>40</v>
      </c>
      <c r="D35" s="30" t="s">
        <v>41</v>
      </c>
      <c r="E35" s="22" t="s">
        <v>42</v>
      </c>
      <c r="F35" s="64" t="s">
        <v>43</v>
      </c>
      <c r="G35" s="64" t="s">
        <v>46</v>
      </c>
      <c r="H35" s="59" t="s">
        <v>47</v>
      </c>
      <c r="I35" s="59" t="s">
        <v>48</v>
      </c>
      <c r="J35" s="59" t="s">
        <v>49</v>
      </c>
      <c r="K35" s="59" t="s">
        <v>50</v>
      </c>
      <c r="L35" s="59" t="s">
        <v>51</v>
      </c>
      <c r="M35" s="56" t="s">
        <v>52</v>
      </c>
    </row>
    <row r="36" spans="2:13" s="33" customFormat="1" ht="55.05" customHeight="1" x14ac:dyDescent="0.25">
      <c r="B36" s="108" t="str">
        <f>CONCATENATE("2.",Prüfkriterien_2[[#This Row],[Spalte2]])</f>
        <v>2.1</v>
      </c>
      <c r="C36" s="104">
        <f>ROW()-ROW(Prüfkriterien_2[[#Headers],[Spalte3]])</f>
        <v>1</v>
      </c>
      <c r="D36" s="105">
        <f>(Prüfkriterien_2[[#This Row],[Spalte2]]+20)/10</f>
        <v>2.1</v>
      </c>
      <c r="E36" s="95" t="s">
        <v>127</v>
      </c>
      <c r="F36" s="98" t="s">
        <v>126</v>
      </c>
      <c r="G36" s="99" t="s">
        <v>318</v>
      </c>
      <c r="H36" s="58"/>
      <c r="I36" s="107" t="s">
        <v>36</v>
      </c>
      <c r="J36" s="107" t="s">
        <v>36</v>
      </c>
      <c r="K36" s="58"/>
      <c r="L36" s="107" t="s">
        <v>36</v>
      </c>
      <c r="M36" s="56" t="s">
        <v>306</v>
      </c>
    </row>
    <row r="37" spans="2:13" s="33" customFormat="1" ht="158.4" x14ac:dyDescent="0.25">
      <c r="B37" s="109" t="str">
        <f>CONCATENATE("2.",Prüfkriterien_2[[#This Row],[Spalte2]])</f>
        <v>2.2</v>
      </c>
      <c r="C37" s="23">
        <f>ROW()-ROW(Prüfkriterien_2[[#Headers],[Spalte3]])</f>
        <v>2</v>
      </c>
      <c r="D37" s="101">
        <f>(Prüfkriterien_2[[#This Row],[Spalte2]]+20)/10</f>
        <v>2.2000000000000002</v>
      </c>
      <c r="E37" s="95" t="s">
        <v>127</v>
      </c>
      <c r="F37" s="98" t="s">
        <v>284</v>
      </c>
      <c r="G37" s="99" t="s">
        <v>319</v>
      </c>
      <c r="H37" s="58"/>
      <c r="I37" s="107" t="s">
        <v>36</v>
      </c>
      <c r="J37" s="107" t="s">
        <v>36</v>
      </c>
      <c r="K37" s="58"/>
      <c r="L37" s="107" t="s">
        <v>36</v>
      </c>
      <c r="M37" s="56"/>
    </row>
    <row r="38" spans="2:13" s="33" customFormat="1" ht="213.75" customHeight="1" x14ac:dyDescent="0.25">
      <c r="B38" s="110" t="str">
        <f>CONCATENATE("2.",Prüfkriterien_2[[#This Row],[Spalte2]])</f>
        <v>2.3</v>
      </c>
      <c r="C38" s="104">
        <f>ROW()-ROW(Prüfkriterien_2[[#Headers],[Spalte3]])</f>
        <v>3</v>
      </c>
      <c r="D38" s="105">
        <f>(Prüfkriterien_2[[#This Row],[Spalte2]]+20)/10</f>
        <v>2.2999999999999998</v>
      </c>
      <c r="E38" s="95" t="s">
        <v>127</v>
      </c>
      <c r="F38" s="98" t="s">
        <v>128</v>
      </c>
      <c r="G38" s="99" t="s">
        <v>372</v>
      </c>
      <c r="H38" s="58"/>
      <c r="I38" s="107" t="s">
        <v>36</v>
      </c>
      <c r="J38" s="107" t="s">
        <v>36</v>
      </c>
      <c r="K38" s="58"/>
      <c r="L38" s="107" t="s">
        <v>36</v>
      </c>
      <c r="M38" s="56"/>
    </row>
    <row r="39" spans="2:13" s="33" customFormat="1" ht="55.05" customHeight="1" x14ac:dyDescent="0.25">
      <c r="B39" s="110" t="str">
        <f>CONCATENATE("2.",Prüfkriterien_2[[#This Row],[Spalte2]])</f>
        <v>2.4</v>
      </c>
      <c r="C39" s="104">
        <f>ROW()-ROW(Prüfkriterien_2[[#Headers],[Spalte3]])</f>
        <v>4</v>
      </c>
      <c r="D39" s="105">
        <f>(Prüfkriterien_2[[#This Row],[Spalte2]]+20)/10</f>
        <v>2.4</v>
      </c>
      <c r="E39" s="95" t="s">
        <v>127</v>
      </c>
      <c r="F39" s="98" t="s">
        <v>129</v>
      </c>
      <c r="G39" s="99" t="s">
        <v>258</v>
      </c>
      <c r="H39" s="58"/>
      <c r="I39" s="58"/>
      <c r="J39" s="58"/>
      <c r="K39" s="58"/>
      <c r="L39" s="58"/>
      <c r="M39" s="56" t="s">
        <v>306</v>
      </c>
    </row>
    <row r="40" spans="2:13" s="33" customFormat="1" ht="118.8" x14ac:dyDescent="0.25">
      <c r="B40" s="109" t="str">
        <f>CONCATENATE("2.",Prüfkriterien_2[[#This Row],[Spalte2]])</f>
        <v>2.5</v>
      </c>
      <c r="C40" s="23">
        <f>ROW()-ROW(Prüfkriterien_2[[#Headers],[Spalte3]])</f>
        <v>5</v>
      </c>
      <c r="D40" s="101">
        <f>(Prüfkriterien_2[[#This Row],[Spalte2]]+20)/10</f>
        <v>2.5</v>
      </c>
      <c r="E40" s="95" t="s">
        <v>131</v>
      </c>
      <c r="F40" s="98" t="s">
        <v>130</v>
      </c>
      <c r="G40" s="99" t="s">
        <v>373</v>
      </c>
      <c r="H40" s="58"/>
      <c r="I40" s="58"/>
      <c r="J40" s="58"/>
      <c r="K40" s="58"/>
      <c r="L40" s="58"/>
      <c r="M40" s="56"/>
    </row>
    <row r="41" spans="2:13" s="33" customFormat="1" ht="55.05" customHeight="1" x14ac:dyDescent="0.25">
      <c r="B41" s="21" t="str">
        <f>CONCATENATE("2.",Prüfkriterien_2[[#This Row],[Spalte2]])</f>
        <v>2.6</v>
      </c>
      <c r="C41" s="23">
        <f>ROW()-ROW(Prüfkriterien_2[[#Headers],[Spalte3]])</f>
        <v>6</v>
      </c>
      <c r="D41" s="101">
        <f>(Prüfkriterien_2[[#This Row],[Spalte2]]+20)/10</f>
        <v>2.6</v>
      </c>
      <c r="E41" s="95" t="s">
        <v>131</v>
      </c>
      <c r="F41" s="98" t="s">
        <v>132</v>
      </c>
      <c r="G41" s="99" t="s">
        <v>374</v>
      </c>
      <c r="H41" s="58"/>
      <c r="I41" s="58"/>
      <c r="J41" s="58"/>
      <c r="K41" s="58"/>
      <c r="L41" s="58"/>
      <c r="M41" s="56" t="s">
        <v>306</v>
      </c>
    </row>
    <row r="42" spans="2:13" x14ac:dyDescent="0.25">
      <c r="B42" s="167" t="s">
        <v>133</v>
      </c>
      <c r="C42" s="168"/>
      <c r="D42" s="168"/>
      <c r="E42" s="168"/>
      <c r="F42" s="168"/>
      <c r="G42" s="168"/>
      <c r="H42" s="168"/>
      <c r="I42" s="168"/>
      <c r="J42" s="168"/>
      <c r="K42" s="168"/>
      <c r="L42" s="168"/>
      <c r="M42" s="169"/>
    </row>
    <row r="43" spans="2:13" s="33" customFormat="1" hidden="1" x14ac:dyDescent="0.25">
      <c r="B43" s="29" t="s">
        <v>39</v>
      </c>
      <c r="C43" s="30" t="s">
        <v>40</v>
      </c>
      <c r="D43" s="30" t="s">
        <v>41</v>
      </c>
      <c r="E43" s="22" t="s">
        <v>42</v>
      </c>
      <c r="F43" s="64" t="s">
        <v>43</v>
      </c>
      <c r="G43" s="64" t="s">
        <v>46</v>
      </c>
      <c r="H43" s="59" t="s">
        <v>47</v>
      </c>
      <c r="I43" s="59" t="s">
        <v>48</v>
      </c>
      <c r="J43" s="59" t="s">
        <v>49</v>
      </c>
      <c r="K43" s="59" t="s">
        <v>50</v>
      </c>
      <c r="L43" s="59" t="s">
        <v>51</v>
      </c>
      <c r="M43" s="56" t="s">
        <v>52</v>
      </c>
    </row>
    <row r="44" spans="2:13" s="33" customFormat="1" ht="55.05" customHeight="1" x14ac:dyDescent="0.25">
      <c r="B44" s="21" t="str">
        <f>CONCATENATE("3.",Prüfkriterien_3[[#This Row],[Spalte2]])</f>
        <v>3.1</v>
      </c>
      <c r="C44" s="23">
        <f>ROW()-ROW(Prüfkriterien_3[[#Headers],[Spalte3]])</f>
        <v>1</v>
      </c>
      <c r="D44" s="23">
        <f>(Prüfkriterien_3[[#This Row],[Spalte2]]+30)/10</f>
        <v>3.1</v>
      </c>
      <c r="E44" s="95" t="s">
        <v>120</v>
      </c>
      <c r="F44" s="98" t="s">
        <v>134</v>
      </c>
      <c r="G44" s="99" t="s">
        <v>135</v>
      </c>
      <c r="H44" s="58"/>
      <c r="I44" s="58"/>
      <c r="J44" s="58"/>
      <c r="K44" s="58"/>
      <c r="L44" s="58"/>
      <c r="M44" s="56" t="s">
        <v>306</v>
      </c>
    </row>
    <row r="45" spans="2:13" s="33" customFormat="1" ht="90" customHeight="1" x14ac:dyDescent="0.25">
      <c r="B45" s="110" t="str">
        <f>CONCATENATE("3.",Prüfkriterien_3[[#This Row],[Spalte2]])</f>
        <v>3.2</v>
      </c>
      <c r="C45" s="111">
        <f>ROW()-ROW(Prüfkriterien_3[[#Headers],[Spalte3]])</f>
        <v>2</v>
      </c>
      <c r="D45" s="111">
        <f>(Prüfkriterien_3[[#This Row],[Spalte2]]+30)/10</f>
        <v>3.2</v>
      </c>
      <c r="E45" s="95" t="s">
        <v>138</v>
      </c>
      <c r="F45" s="98" t="s">
        <v>136</v>
      </c>
      <c r="G45" s="99" t="s">
        <v>364</v>
      </c>
      <c r="H45" s="58"/>
      <c r="I45" s="58"/>
      <c r="J45" s="58"/>
      <c r="K45" s="58"/>
      <c r="L45" s="58"/>
      <c r="M45" s="56"/>
    </row>
    <row r="46" spans="2:13" s="33" customFormat="1" ht="97.2" customHeight="1" x14ac:dyDescent="0.25">
      <c r="B46" s="109" t="str">
        <f>CONCATENATE("3.",Prüfkriterien_3[[#This Row],[Spalte2]])</f>
        <v>3.3</v>
      </c>
      <c r="C46" s="112">
        <f>ROW()-ROW(Prüfkriterien_3[[#Headers],[Spalte3]])</f>
        <v>3</v>
      </c>
      <c r="D46" s="112">
        <f>(Prüfkriterien_3[[#This Row],[Spalte2]]+30)/10</f>
        <v>3.3</v>
      </c>
      <c r="E46" s="95" t="s">
        <v>138</v>
      </c>
      <c r="F46" s="98" t="s">
        <v>345</v>
      </c>
      <c r="G46" s="99" t="s">
        <v>320</v>
      </c>
      <c r="H46" s="58"/>
      <c r="I46" s="58"/>
      <c r="J46" s="58"/>
      <c r="K46" s="58"/>
      <c r="L46" s="58"/>
      <c r="M46" s="56"/>
    </row>
    <row r="47" spans="2:13" s="33" customFormat="1" ht="100.8" customHeight="1" x14ac:dyDescent="0.25">
      <c r="B47" s="109" t="str">
        <f>CONCATENATE("3.",Prüfkriterien_3[[#This Row],[Spalte2]])</f>
        <v>3.4</v>
      </c>
      <c r="C47" s="112">
        <f>ROW()-ROW(Prüfkriterien_3[[#Headers],[Spalte3]])</f>
        <v>4</v>
      </c>
      <c r="D47" s="112">
        <f>(Prüfkriterien_3[[#This Row],[Spalte2]]+30)/10</f>
        <v>3.4</v>
      </c>
      <c r="E47" s="95" t="s">
        <v>138</v>
      </c>
      <c r="F47" s="98" t="s">
        <v>346</v>
      </c>
      <c r="G47" s="99" t="s">
        <v>321</v>
      </c>
      <c r="H47" s="58"/>
      <c r="I47" s="58"/>
      <c r="J47" s="58"/>
      <c r="K47" s="58"/>
      <c r="L47" s="58"/>
      <c r="M47" s="56"/>
    </row>
    <row r="48" spans="2:13" s="33" customFormat="1" ht="55.05" customHeight="1" x14ac:dyDescent="0.25">
      <c r="B48" s="109" t="str">
        <f>CONCATENATE("3.",Prüfkriterien_3[[#This Row],[Spalte2]])</f>
        <v>3.5</v>
      </c>
      <c r="C48" s="112">
        <f>ROW()-ROW(Prüfkriterien_3[[#Headers],[Spalte3]])</f>
        <v>5</v>
      </c>
      <c r="D48" s="112">
        <f>(Prüfkriterien_3[[#This Row],[Spalte2]]+30)/10</f>
        <v>3.5</v>
      </c>
      <c r="E48" s="95" t="s">
        <v>139</v>
      </c>
      <c r="F48" s="98" t="s">
        <v>285</v>
      </c>
      <c r="G48" s="99" t="s">
        <v>137</v>
      </c>
      <c r="H48" s="58"/>
      <c r="I48" s="58"/>
      <c r="J48" s="58"/>
      <c r="K48" s="58"/>
      <c r="L48" s="58"/>
      <c r="M48" s="56" t="s">
        <v>306</v>
      </c>
    </row>
    <row r="49" spans="2:13" s="33" customFormat="1" ht="79.2" x14ac:dyDescent="0.25">
      <c r="B49" s="109" t="str">
        <f>CONCATENATE("3.",Prüfkriterien_3[[#This Row],[Spalte2]])</f>
        <v>3.6</v>
      </c>
      <c r="C49" s="112">
        <f>ROW()-ROW(Prüfkriterien_3[[#Headers],[Spalte3]])</f>
        <v>6</v>
      </c>
      <c r="D49" s="112">
        <f>(Prüfkriterien_3[[#This Row],[Spalte2]]+30)/10</f>
        <v>3.6</v>
      </c>
      <c r="E49" s="95" t="s">
        <v>139</v>
      </c>
      <c r="F49" s="98" t="s">
        <v>286</v>
      </c>
      <c r="G49" s="99" t="s">
        <v>322</v>
      </c>
      <c r="H49" s="58"/>
      <c r="I49" s="58"/>
      <c r="J49" s="58"/>
      <c r="K49" s="58"/>
      <c r="L49" s="58"/>
      <c r="M49" s="56"/>
    </row>
    <row r="50" spans="2:13" s="33" customFormat="1" ht="84" customHeight="1" x14ac:dyDescent="0.25">
      <c r="B50" s="109" t="str">
        <f>CONCATENATE("3.",Prüfkriterien_3[[#This Row],[Spalte2]])</f>
        <v>3.7</v>
      </c>
      <c r="C50" s="112">
        <f>ROW()-ROW(Prüfkriterien_3[[#Headers],[Spalte3]])</f>
        <v>7</v>
      </c>
      <c r="D50" s="112">
        <f>(Prüfkriterien_3[[#This Row],[Spalte2]]+30)/10</f>
        <v>3.7</v>
      </c>
      <c r="E50" s="95" t="s">
        <v>91</v>
      </c>
      <c r="F50" s="98" t="s">
        <v>140</v>
      </c>
      <c r="G50" s="99" t="s">
        <v>375</v>
      </c>
      <c r="H50" s="58"/>
      <c r="I50" s="58"/>
      <c r="J50" s="58"/>
      <c r="K50" s="58"/>
      <c r="L50" s="58"/>
      <c r="M50" s="56"/>
    </row>
    <row r="51" spans="2:13" s="33" customFormat="1" ht="66" x14ac:dyDescent="0.25">
      <c r="B51" s="109" t="str">
        <f>CONCATENATE("3.",Prüfkriterien_3[[#This Row],[Spalte2]])</f>
        <v>3.8</v>
      </c>
      <c r="C51" s="112">
        <f>ROW()-ROW(Prüfkriterien_3[[#Headers],[Spalte3]])</f>
        <v>8</v>
      </c>
      <c r="D51" s="112">
        <f>(Prüfkriterien_3[[#This Row],[Spalte2]]+30)/10</f>
        <v>3.8</v>
      </c>
      <c r="E51" s="95" t="s">
        <v>91</v>
      </c>
      <c r="F51" s="98" t="s">
        <v>141</v>
      </c>
      <c r="G51" s="99" t="s">
        <v>275</v>
      </c>
      <c r="H51" s="58"/>
      <c r="I51" s="58"/>
      <c r="J51" s="58"/>
      <c r="K51" s="58"/>
      <c r="L51" s="58"/>
      <c r="M51" s="56"/>
    </row>
    <row r="52" spans="2:13" s="33" customFormat="1" ht="55.05" customHeight="1" x14ac:dyDescent="0.25">
      <c r="B52" s="109" t="str">
        <f>CONCATENATE("3.",Prüfkriterien_3[[#This Row],[Spalte2]])</f>
        <v>3.9</v>
      </c>
      <c r="C52" s="112">
        <f>ROW()-ROW(Prüfkriterien_3[[#Headers],[Spalte3]])</f>
        <v>9</v>
      </c>
      <c r="D52" s="112">
        <f>(Prüfkriterien_3[[#This Row],[Spalte2]]+30)/10</f>
        <v>3.9</v>
      </c>
      <c r="E52" s="95" t="s">
        <v>106</v>
      </c>
      <c r="F52" s="98" t="s">
        <v>142</v>
      </c>
      <c r="G52" s="99" t="s">
        <v>143</v>
      </c>
      <c r="H52" s="58"/>
      <c r="I52" s="58"/>
      <c r="J52" s="58"/>
      <c r="K52" s="58"/>
      <c r="L52" s="58"/>
      <c r="M52" s="56"/>
    </row>
    <row r="53" spans="2:13" s="33" customFormat="1" ht="79.2" x14ac:dyDescent="0.25">
      <c r="B53" s="109" t="str">
        <f>CONCATENATE("3.",Prüfkriterien_3[[#This Row],[Spalte2]])</f>
        <v>3.10</v>
      </c>
      <c r="C53" s="112">
        <f>ROW()-ROW(Prüfkriterien_3[[#Headers],[Spalte3]])</f>
        <v>10</v>
      </c>
      <c r="D53" s="112">
        <f>(Prüfkriterien_3[[#This Row],[Spalte2]]+30)/10</f>
        <v>4</v>
      </c>
      <c r="E53" s="95" t="s">
        <v>139</v>
      </c>
      <c r="F53" s="98" t="s">
        <v>287</v>
      </c>
      <c r="G53" s="99" t="s">
        <v>323</v>
      </c>
      <c r="H53" s="58"/>
      <c r="I53" s="58"/>
      <c r="J53" s="58"/>
      <c r="K53" s="58"/>
      <c r="L53" s="58"/>
      <c r="M53" s="56"/>
    </row>
    <row r="54" spans="2:13" s="33" customFormat="1" ht="183.75" customHeight="1" x14ac:dyDescent="0.25">
      <c r="B54" s="109" t="str">
        <f>CONCATENATE("3.",Prüfkriterien_3[[#This Row],[Spalte2]])</f>
        <v>3.11</v>
      </c>
      <c r="C54" s="112">
        <f>ROW()-ROW(Prüfkriterien_3[[#Headers],[Spalte3]])</f>
        <v>11</v>
      </c>
      <c r="D54" s="112">
        <f>(Prüfkriterien_3[[#This Row],[Spalte2]]+30)/10</f>
        <v>4.0999999999999996</v>
      </c>
      <c r="E54" s="95" t="s">
        <v>145</v>
      </c>
      <c r="F54" s="98" t="s">
        <v>144</v>
      </c>
      <c r="G54" s="99" t="s">
        <v>324</v>
      </c>
      <c r="H54" s="58"/>
      <c r="I54" s="58"/>
      <c r="J54" s="58"/>
      <c r="K54" s="58"/>
      <c r="L54" s="58"/>
      <c r="M54" s="56"/>
    </row>
    <row r="55" spans="2:13" s="33" customFormat="1" ht="75" customHeight="1" x14ac:dyDescent="0.25">
      <c r="B55" s="109" t="str">
        <f>CONCATENATE("3.",Prüfkriterien_3[[#This Row],[Spalte2]])</f>
        <v>3.12</v>
      </c>
      <c r="C55" s="112">
        <f>ROW()-ROW(Prüfkriterien_3[[#Headers],[Spalte3]])</f>
        <v>12</v>
      </c>
      <c r="D55" s="112">
        <f>(Prüfkriterien_3[[#This Row],[Spalte2]]+30)/10</f>
        <v>4.2</v>
      </c>
      <c r="E55" s="95" t="s">
        <v>139</v>
      </c>
      <c r="F55" s="96" t="s">
        <v>414</v>
      </c>
      <c r="G55" s="97" t="s">
        <v>416</v>
      </c>
      <c r="H55" s="58"/>
      <c r="I55" s="107" t="s">
        <v>36</v>
      </c>
      <c r="J55" s="107" t="s">
        <v>36</v>
      </c>
      <c r="K55" s="58"/>
      <c r="L55" s="58"/>
      <c r="M55" s="56"/>
    </row>
    <row r="56" spans="2:13" s="33" customFormat="1" ht="75" customHeight="1" x14ac:dyDescent="0.25">
      <c r="B56" s="109" t="str">
        <f>CONCATENATE("3.",Prüfkriterien_3[[#This Row],[Spalte2]])</f>
        <v>3.13</v>
      </c>
      <c r="C56" s="112">
        <f>ROW()-ROW(Prüfkriterien_3[[#Headers],[Spalte3]])</f>
        <v>13</v>
      </c>
      <c r="D56" s="112">
        <f>(Prüfkriterien_3[[#This Row],[Spalte2]]+30)/10</f>
        <v>4.3</v>
      </c>
      <c r="E56" s="95" t="s">
        <v>139</v>
      </c>
      <c r="F56" s="96" t="s">
        <v>415</v>
      </c>
      <c r="G56" s="97" t="s">
        <v>417</v>
      </c>
      <c r="H56" s="58"/>
      <c r="I56" s="107" t="s">
        <v>36</v>
      </c>
      <c r="J56" s="107" t="s">
        <v>36</v>
      </c>
      <c r="K56" s="58"/>
      <c r="L56" s="58"/>
      <c r="M56" s="56"/>
    </row>
    <row r="57" spans="2:13" x14ac:dyDescent="0.25">
      <c r="B57" s="167" t="s">
        <v>376</v>
      </c>
      <c r="C57" s="168"/>
      <c r="D57" s="168"/>
      <c r="E57" s="168"/>
      <c r="F57" s="168"/>
      <c r="G57" s="168"/>
      <c r="H57" s="168"/>
      <c r="I57" s="168"/>
      <c r="J57" s="168"/>
      <c r="K57" s="168"/>
      <c r="L57" s="168"/>
      <c r="M57" s="169"/>
    </row>
    <row r="58" spans="2:13" hidden="1" x14ac:dyDescent="0.25">
      <c r="B58" s="29" t="s">
        <v>39</v>
      </c>
      <c r="C58" s="30" t="s">
        <v>40</v>
      </c>
      <c r="D58" s="30" t="s">
        <v>41</v>
      </c>
      <c r="E58" s="22" t="s">
        <v>42</v>
      </c>
      <c r="F58" s="64" t="s">
        <v>43</v>
      </c>
      <c r="G58" s="64" t="s">
        <v>46</v>
      </c>
      <c r="H58" s="59" t="s">
        <v>47</v>
      </c>
      <c r="I58" s="59" t="s">
        <v>48</v>
      </c>
      <c r="J58" s="59" t="s">
        <v>49</v>
      </c>
      <c r="K58" s="59" t="s">
        <v>50</v>
      </c>
      <c r="L58" s="59" t="s">
        <v>51</v>
      </c>
      <c r="M58" s="56" t="s">
        <v>52</v>
      </c>
    </row>
    <row r="59" spans="2:13" ht="73.5" customHeight="1" x14ac:dyDescent="0.25">
      <c r="B59" s="21" t="str">
        <f>CONCATENATE("4.",Prüfkriterien_4[[#This Row],[Spalte2]])</f>
        <v>4.1</v>
      </c>
      <c r="C59" s="23">
        <f>ROW()-ROW(Prüfkriterien_4[[#Headers],[Spalte3]])</f>
        <v>1</v>
      </c>
      <c r="D59" s="23">
        <f>(Prüfkriterien_4[Spalte2]+40)/10</f>
        <v>4.0999999999999996</v>
      </c>
      <c r="E59" s="95" t="s">
        <v>146</v>
      </c>
      <c r="F59" s="96" t="s">
        <v>147</v>
      </c>
      <c r="G59" s="97" t="s">
        <v>148</v>
      </c>
      <c r="H59" s="58"/>
      <c r="I59" s="58"/>
      <c r="J59" s="58"/>
      <c r="K59" s="58"/>
      <c r="L59" s="58"/>
      <c r="M59" s="56"/>
    </row>
    <row r="60" spans="2:13" ht="121.8" customHeight="1" x14ac:dyDescent="0.25">
      <c r="B60" s="109" t="str">
        <f>CONCATENATE("4.",Prüfkriterien_4[[#This Row],[Spalte2]])</f>
        <v>4.2</v>
      </c>
      <c r="C60" s="112">
        <f>ROW()-ROW(Prüfkriterien_4[[#Headers],[Spalte3]])</f>
        <v>2</v>
      </c>
      <c r="D60" s="112">
        <f>(Prüfkriterien_4[Spalte2]+40)/10</f>
        <v>4.2</v>
      </c>
      <c r="E60" s="95" t="s">
        <v>146</v>
      </c>
      <c r="F60" s="96" t="s">
        <v>377</v>
      </c>
      <c r="G60" s="97" t="s">
        <v>378</v>
      </c>
      <c r="H60" s="58"/>
      <c r="I60" s="58"/>
      <c r="J60" s="58"/>
      <c r="K60" s="58"/>
      <c r="L60" s="58"/>
      <c r="M60" s="56"/>
    </row>
    <row r="61" spans="2:13" ht="101.25" customHeight="1" x14ac:dyDescent="0.25">
      <c r="B61" s="109" t="str">
        <f>CONCATENATE("4.",Prüfkriterien_4[[#This Row],[Spalte2]])</f>
        <v>4.3</v>
      </c>
      <c r="C61" s="112">
        <f>ROW()-ROW(Prüfkriterien_4[[#Headers],[Spalte3]])</f>
        <v>3</v>
      </c>
      <c r="D61" s="112">
        <f>(Prüfkriterien_4[Spalte2]+40)/10</f>
        <v>4.3</v>
      </c>
      <c r="E61" s="95" t="s">
        <v>139</v>
      </c>
      <c r="F61" s="96" t="s">
        <v>149</v>
      </c>
      <c r="G61" s="97" t="s">
        <v>150</v>
      </c>
      <c r="H61" s="58"/>
      <c r="I61" s="58"/>
      <c r="J61" s="58"/>
      <c r="K61" s="58"/>
      <c r="L61" s="58"/>
      <c r="M61" s="56"/>
    </row>
    <row r="62" spans="2:13" ht="132.75" customHeight="1" x14ac:dyDescent="0.25">
      <c r="B62" s="109" t="str">
        <f>CONCATENATE("4.",Prüfkriterien_4[[#This Row],[Spalte2]])</f>
        <v>4.4</v>
      </c>
      <c r="C62" s="112">
        <f>ROW()-ROW(Prüfkriterien_4[[#Headers],[Spalte3]])</f>
        <v>4</v>
      </c>
      <c r="D62" s="112">
        <f>(Prüfkriterien_4[Spalte2]+40)/10</f>
        <v>4.4000000000000004</v>
      </c>
      <c r="E62" s="95" t="s">
        <v>91</v>
      </c>
      <c r="F62" s="96" t="s">
        <v>151</v>
      </c>
      <c r="G62" s="97" t="s">
        <v>379</v>
      </c>
      <c r="H62" s="58"/>
      <c r="I62" s="58"/>
      <c r="J62" s="58"/>
      <c r="K62" s="58"/>
      <c r="L62" s="58"/>
      <c r="M62" s="56"/>
    </row>
    <row r="63" spans="2:13" x14ac:dyDescent="0.25">
      <c r="B63" s="167" t="s">
        <v>380</v>
      </c>
      <c r="C63" s="168"/>
      <c r="D63" s="168"/>
      <c r="E63" s="168"/>
      <c r="F63" s="168"/>
      <c r="G63" s="168"/>
      <c r="H63" s="168"/>
      <c r="I63" s="168"/>
      <c r="J63" s="168"/>
      <c r="K63" s="168"/>
      <c r="L63" s="168"/>
      <c r="M63" s="169"/>
    </row>
    <row r="64" spans="2:13" hidden="1" x14ac:dyDescent="0.25">
      <c r="B64" s="29" t="s">
        <v>39</v>
      </c>
      <c r="C64" s="30" t="s">
        <v>40</v>
      </c>
      <c r="D64" s="30" t="s">
        <v>41</v>
      </c>
      <c r="E64" s="22" t="s">
        <v>42</v>
      </c>
      <c r="F64" s="64" t="s">
        <v>43</v>
      </c>
      <c r="G64" s="64" t="s">
        <v>46</v>
      </c>
      <c r="H64" s="59" t="s">
        <v>47</v>
      </c>
      <c r="I64" s="59" t="s">
        <v>48</v>
      </c>
      <c r="J64" s="59" t="s">
        <v>49</v>
      </c>
      <c r="K64" s="59" t="s">
        <v>50</v>
      </c>
      <c r="L64" s="59" t="s">
        <v>51</v>
      </c>
      <c r="M64" s="56" t="s">
        <v>52</v>
      </c>
    </row>
    <row r="65" spans="2:13" ht="55.05" customHeight="1" x14ac:dyDescent="0.25">
      <c r="B65" s="21" t="str">
        <f>CONCATENATE("5.",Prüfkriterien_5[[#This Row],[Spalte2]])</f>
        <v>5.1</v>
      </c>
      <c r="C65" s="23">
        <f>ROW()-ROW(Prüfkriterien_5[[#Headers],[Spalte3]])</f>
        <v>1</v>
      </c>
      <c r="D65" s="23">
        <f>(Prüfkriterien_5[Spalte2]+50)/10</f>
        <v>5.0999999999999996</v>
      </c>
      <c r="E65" s="95" t="s">
        <v>107</v>
      </c>
      <c r="F65" s="98" t="s">
        <v>152</v>
      </c>
      <c r="G65" s="99" t="s">
        <v>153</v>
      </c>
      <c r="H65" s="58"/>
      <c r="I65" s="58"/>
      <c r="J65" s="58"/>
      <c r="K65" s="58"/>
      <c r="L65" s="58"/>
      <c r="M65" s="56"/>
    </row>
    <row r="66" spans="2:13" ht="79.2" x14ac:dyDescent="0.25">
      <c r="B66" s="110" t="str">
        <f>CONCATENATE("5.",Prüfkriterien_5[[#This Row],[Spalte2]])</f>
        <v>5.2</v>
      </c>
      <c r="C66" s="111">
        <f>ROW()-ROW(Prüfkriterien_5[[#Headers],[Spalte3]])</f>
        <v>2</v>
      </c>
      <c r="D66" s="111">
        <f>(Prüfkriterien_5[Spalte2]+50)/10</f>
        <v>5.2</v>
      </c>
      <c r="E66" s="113" t="s">
        <v>202</v>
      </c>
      <c r="F66" s="98" t="s">
        <v>203</v>
      </c>
      <c r="G66" s="99" t="s">
        <v>249</v>
      </c>
      <c r="H66" s="58"/>
      <c r="I66" s="58"/>
      <c r="J66" s="58"/>
      <c r="K66" s="58"/>
      <c r="L66" s="58"/>
      <c r="M66" s="56"/>
    </row>
    <row r="67" spans="2:13" ht="118.8" x14ac:dyDescent="0.25">
      <c r="B67" s="21" t="str">
        <f>CONCATENATE("5.",Prüfkriterien_5[[#This Row],[Spalte2]])</f>
        <v>5.3</v>
      </c>
      <c r="C67" s="23">
        <f>ROW()-ROW(Prüfkriterien_5[[#Headers],[Spalte3]])</f>
        <v>3</v>
      </c>
      <c r="D67" s="23">
        <f>(Prüfkriterien_5[Spalte2]+50)/10</f>
        <v>5.3</v>
      </c>
      <c r="E67" s="95" t="s">
        <v>107</v>
      </c>
      <c r="F67" s="98" t="s">
        <v>154</v>
      </c>
      <c r="G67" s="99" t="s">
        <v>325</v>
      </c>
      <c r="H67" s="58"/>
      <c r="I67" s="58"/>
      <c r="J67" s="58"/>
      <c r="K67" s="58"/>
      <c r="L67" s="58"/>
      <c r="M67" s="56"/>
    </row>
    <row r="68" spans="2:13" ht="66" x14ac:dyDescent="0.25">
      <c r="B68" s="21" t="str">
        <f>CONCATENATE("5.",Prüfkriterien_5[[#This Row],[Spalte2]])</f>
        <v>5.4</v>
      </c>
      <c r="C68" s="23">
        <f>ROW()-ROW(Prüfkriterien_5[[#Headers],[Spalte3]])</f>
        <v>4</v>
      </c>
      <c r="D68" s="23">
        <f>(Prüfkriterien_5[Spalte2]+50)/10</f>
        <v>5.4</v>
      </c>
      <c r="E68" s="95" t="s">
        <v>107</v>
      </c>
      <c r="F68" s="98" t="s">
        <v>155</v>
      </c>
      <c r="G68" s="99" t="s">
        <v>156</v>
      </c>
      <c r="H68" s="58"/>
      <c r="I68" s="58"/>
      <c r="J68" s="58"/>
      <c r="K68" s="58"/>
      <c r="L68" s="58"/>
      <c r="M68" s="56"/>
    </row>
    <row r="69" spans="2:13" ht="105" customHeight="1" x14ac:dyDescent="0.25">
      <c r="B69" s="21" t="str">
        <f>CONCATENATE("5.",Prüfkriterien_5[[#This Row],[Spalte2]])</f>
        <v>5.5</v>
      </c>
      <c r="C69" s="23">
        <f>ROW()-ROW(Prüfkriterien_5[[#Headers],[Spalte3]])</f>
        <v>5</v>
      </c>
      <c r="D69" s="23">
        <f>(Prüfkriterien_5[Spalte2]+50)/10</f>
        <v>5.5</v>
      </c>
      <c r="E69" s="95" t="s">
        <v>107</v>
      </c>
      <c r="F69" s="98" t="s">
        <v>157</v>
      </c>
      <c r="G69" s="99" t="s">
        <v>158</v>
      </c>
      <c r="H69" s="58"/>
      <c r="I69" s="58"/>
      <c r="J69" s="58"/>
      <c r="K69" s="58"/>
      <c r="L69" s="58"/>
      <c r="M69" s="56"/>
    </row>
    <row r="70" spans="2:13" ht="55.05" customHeight="1" x14ac:dyDescent="0.25">
      <c r="B70" s="21" t="str">
        <f>CONCATENATE("5.",Prüfkriterien_5[[#This Row],[Spalte2]])</f>
        <v>5.6</v>
      </c>
      <c r="C70" s="23">
        <f>ROW()-ROW(Prüfkriterien_5[[#Headers],[Spalte3]])</f>
        <v>6</v>
      </c>
      <c r="D70" s="23">
        <f>(Prüfkriterien_5[Spalte2]+50)/10</f>
        <v>5.6</v>
      </c>
      <c r="E70" s="113" t="s">
        <v>107</v>
      </c>
      <c r="F70" s="99" t="s">
        <v>159</v>
      </c>
      <c r="G70" s="99" t="s">
        <v>259</v>
      </c>
      <c r="H70" s="58"/>
      <c r="I70" s="58"/>
      <c r="J70" s="58"/>
      <c r="K70" s="58"/>
      <c r="L70" s="58"/>
      <c r="M70" s="56"/>
    </row>
    <row r="71" spans="2:13" x14ac:dyDescent="0.25">
      <c r="B71" s="167" t="s">
        <v>160</v>
      </c>
      <c r="C71" s="168"/>
      <c r="D71" s="168"/>
      <c r="E71" s="168"/>
      <c r="F71" s="168"/>
      <c r="G71" s="168"/>
      <c r="H71" s="168"/>
      <c r="I71" s="168"/>
      <c r="J71" s="168"/>
      <c r="K71" s="168"/>
      <c r="L71" s="168"/>
      <c r="M71" s="169"/>
    </row>
    <row r="72" spans="2:13" hidden="1" x14ac:dyDescent="0.25">
      <c r="B72" s="29" t="s">
        <v>39</v>
      </c>
      <c r="C72" s="30" t="s">
        <v>40</v>
      </c>
      <c r="D72" s="30" t="s">
        <v>41</v>
      </c>
      <c r="E72" s="22" t="s">
        <v>42</v>
      </c>
      <c r="F72" s="64" t="s">
        <v>43</v>
      </c>
      <c r="G72" s="64" t="s">
        <v>46</v>
      </c>
      <c r="H72" s="59" t="s">
        <v>47</v>
      </c>
      <c r="I72" s="59" t="s">
        <v>48</v>
      </c>
      <c r="J72" s="59" t="s">
        <v>49</v>
      </c>
      <c r="K72" s="59" t="s">
        <v>50</v>
      </c>
      <c r="L72" s="59" t="s">
        <v>51</v>
      </c>
      <c r="M72" s="56" t="s">
        <v>52</v>
      </c>
    </row>
    <row r="73" spans="2:13" ht="130.05000000000001" customHeight="1" x14ac:dyDescent="0.25">
      <c r="B73" s="21" t="str">
        <f>CONCATENATE("6.",Prüfkriterien_6[[#This Row],[Spalte2]])</f>
        <v>6.1</v>
      </c>
      <c r="C73" s="23">
        <f>ROW()-ROW(Prüfkriterien_6[[#Headers],[Spalte3]])</f>
        <v>1</v>
      </c>
      <c r="D73" s="23">
        <f>(Prüfkriterien_6[Spalte2]+60)/10</f>
        <v>6.1</v>
      </c>
      <c r="E73" s="95" t="s">
        <v>108</v>
      </c>
      <c r="F73" s="98" t="s">
        <v>161</v>
      </c>
      <c r="G73" s="99" t="s">
        <v>326</v>
      </c>
      <c r="H73" s="58"/>
      <c r="I73" s="107" t="s">
        <v>36</v>
      </c>
      <c r="J73" s="107" t="s">
        <v>36</v>
      </c>
      <c r="K73" s="58"/>
      <c r="L73" s="58"/>
      <c r="M73" s="56"/>
    </row>
    <row r="74" spans="2:13" ht="70.05" customHeight="1" x14ac:dyDescent="0.25">
      <c r="B74" s="110" t="str">
        <f>CONCATENATE("6.",Prüfkriterien_6[[#This Row],[Spalte2]])</f>
        <v>6.2</v>
      </c>
      <c r="C74" s="111">
        <f>ROW()-ROW(Prüfkriterien_6[[#Headers],[Spalte3]])</f>
        <v>2</v>
      </c>
      <c r="D74" s="111">
        <f>(Prüfkriterien_6[Spalte2]+60)/10</f>
        <v>6.2</v>
      </c>
      <c r="E74" s="95" t="s">
        <v>108</v>
      </c>
      <c r="F74" s="98" t="s">
        <v>162</v>
      </c>
      <c r="G74" s="99" t="s">
        <v>204</v>
      </c>
      <c r="H74" s="58"/>
      <c r="I74" s="58"/>
      <c r="J74" s="58"/>
      <c r="K74" s="58"/>
      <c r="L74" s="58"/>
      <c r="M74" s="56"/>
    </row>
    <row r="75" spans="2:13" ht="79.95" customHeight="1" x14ac:dyDescent="0.25">
      <c r="B75" s="108" t="str">
        <f>CONCATENATE("6.",Prüfkriterien_6[[#This Row],[Spalte2]])</f>
        <v>6.3</v>
      </c>
      <c r="C75" s="104">
        <f>ROW()-ROW(Prüfkriterien_6[[#Headers],[Spalte3]])</f>
        <v>3</v>
      </c>
      <c r="D75" s="104">
        <f>(Prüfkriterien_6[Spalte2]+60)/10</f>
        <v>6.3</v>
      </c>
      <c r="E75" s="95" t="s">
        <v>108</v>
      </c>
      <c r="F75" s="98" t="s">
        <v>163</v>
      </c>
      <c r="G75" s="99" t="s">
        <v>288</v>
      </c>
      <c r="H75" s="58"/>
      <c r="I75" s="58"/>
      <c r="J75" s="58"/>
      <c r="K75" s="58"/>
      <c r="L75" s="58"/>
      <c r="M75" s="56"/>
    </row>
    <row r="76" spans="2:13" ht="55.05" customHeight="1" x14ac:dyDescent="0.25">
      <c r="B76" s="108" t="str">
        <f>CONCATENATE("6.",Prüfkriterien_6[[#This Row],[Spalte2]])</f>
        <v>6.4</v>
      </c>
      <c r="C76" s="104">
        <f>ROW()-ROW(Prüfkriterien_6[[#Headers],[Spalte3]])</f>
        <v>4</v>
      </c>
      <c r="D76" s="104">
        <f>(Prüfkriterien_6[Spalte2]+60)/10</f>
        <v>6.4</v>
      </c>
      <c r="E76" s="95" t="s">
        <v>108</v>
      </c>
      <c r="F76" s="98" t="s">
        <v>289</v>
      </c>
      <c r="G76" s="99" t="s">
        <v>279</v>
      </c>
      <c r="H76" s="58"/>
      <c r="I76" s="58"/>
      <c r="J76" s="58"/>
      <c r="K76" s="58"/>
      <c r="L76" s="58"/>
      <c r="M76" s="56"/>
    </row>
    <row r="77" spans="2:13" ht="145.19999999999999" x14ac:dyDescent="0.25">
      <c r="B77" s="21" t="str">
        <f>CONCATENATE("6.",Prüfkriterien_6[[#This Row],[Spalte2]])</f>
        <v>6.5</v>
      </c>
      <c r="C77" s="23">
        <f>ROW()-ROW(Prüfkriterien_6[[#Headers],[Spalte3]])</f>
        <v>5</v>
      </c>
      <c r="D77" s="23">
        <f>(Prüfkriterien_6[Spalte2]+60)/10</f>
        <v>6.5</v>
      </c>
      <c r="E77" s="95" t="s">
        <v>108</v>
      </c>
      <c r="F77" s="98" t="s">
        <v>290</v>
      </c>
      <c r="G77" s="99" t="s">
        <v>293</v>
      </c>
      <c r="H77" s="58"/>
      <c r="I77" s="58"/>
      <c r="J77" s="58"/>
      <c r="K77" s="58"/>
      <c r="L77" s="58"/>
      <c r="M77" s="56"/>
    </row>
    <row r="78" spans="2:13" x14ac:dyDescent="0.25">
      <c r="B78" s="167" t="s">
        <v>164</v>
      </c>
      <c r="C78" s="168"/>
      <c r="D78" s="168"/>
      <c r="E78" s="168"/>
      <c r="F78" s="168"/>
      <c r="G78" s="168"/>
      <c r="H78" s="168"/>
      <c r="I78" s="168"/>
      <c r="J78" s="168"/>
      <c r="K78" s="168"/>
      <c r="L78" s="168"/>
      <c r="M78" s="169"/>
    </row>
    <row r="79" spans="2:13" hidden="1" x14ac:dyDescent="0.25">
      <c r="B79" s="29" t="s">
        <v>39</v>
      </c>
      <c r="C79" s="30" t="s">
        <v>40</v>
      </c>
      <c r="D79" s="30" t="s">
        <v>41</v>
      </c>
      <c r="E79" s="22" t="s">
        <v>42</v>
      </c>
      <c r="F79" s="64" t="s">
        <v>43</v>
      </c>
      <c r="G79" s="64" t="s">
        <v>46</v>
      </c>
      <c r="H79" s="59" t="s">
        <v>47</v>
      </c>
      <c r="I79" s="59" t="s">
        <v>48</v>
      </c>
      <c r="J79" s="59" t="s">
        <v>49</v>
      </c>
      <c r="K79" s="59" t="s">
        <v>50</v>
      </c>
      <c r="L79" s="59" t="s">
        <v>51</v>
      </c>
      <c r="M79" s="56" t="s">
        <v>52</v>
      </c>
    </row>
    <row r="80" spans="2:13" ht="55.05" customHeight="1" x14ac:dyDescent="0.25">
      <c r="B80" s="21" t="str">
        <f>CONCATENATE("7.",Prüfkriterien_7[[#This Row],[Spalte2]])</f>
        <v>7.1</v>
      </c>
      <c r="C80" s="23">
        <f>ROW()-ROW(Prüfkriterien_7[[#Headers],[Spalte3]])</f>
        <v>1</v>
      </c>
      <c r="D80" s="23">
        <f>(Prüfkriterien_7[Spalte2]+70)/10</f>
        <v>7.1</v>
      </c>
      <c r="E80" s="95" t="s">
        <v>109</v>
      </c>
      <c r="F80" s="98" t="s">
        <v>165</v>
      </c>
      <c r="G80" s="99" t="s">
        <v>166</v>
      </c>
      <c r="H80" s="58"/>
      <c r="I80" s="58"/>
      <c r="J80" s="58"/>
      <c r="K80" s="58"/>
      <c r="L80" s="58"/>
      <c r="M80" s="56"/>
    </row>
    <row r="81" spans="2:13" ht="55.05" customHeight="1" x14ac:dyDescent="0.25">
      <c r="B81" s="108" t="str">
        <f>CONCATENATE("7.",Prüfkriterien_7[[#This Row],[Spalte2]])</f>
        <v>7.2</v>
      </c>
      <c r="C81" s="104">
        <f>ROW()-ROW(Prüfkriterien_7[[#Headers],[Spalte3]])</f>
        <v>2</v>
      </c>
      <c r="D81" s="104">
        <f>(Prüfkriterien_7[Spalte2]+70)/10</f>
        <v>7.2</v>
      </c>
      <c r="E81" s="113" t="s">
        <v>205</v>
      </c>
      <c r="F81" s="99" t="s">
        <v>291</v>
      </c>
      <c r="G81" s="99" t="s">
        <v>207</v>
      </c>
      <c r="H81" s="60"/>
      <c r="I81" s="60"/>
      <c r="J81" s="60"/>
      <c r="K81" s="60"/>
      <c r="L81" s="60"/>
      <c r="M81" s="53"/>
    </row>
    <row r="82" spans="2:13" ht="92.4" x14ac:dyDescent="0.25">
      <c r="B82" s="108" t="str">
        <f>CONCATENATE("7.",Prüfkriterien_7[[#This Row],[Spalte2]])</f>
        <v>7.3</v>
      </c>
      <c r="C82" s="104">
        <f>ROW()-ROW(Prüfkriterien_7[[#Headers],[Spalte3]])</f>
        <v>3</v>
      </c>
      <c r="D82" s="104">
        <f>(Prüfkriterien_7[Spalte2]+70)/10</f>
        <v>7.3</v>
      </c>
      <c r="E82" s="113" t="s">
        <v>205</v>
      </c>
      <c r="F82" s="99" t="s">
        <v>206</v>
      </c>
      <c r="G82" s="99" t="s">
        <v>327</v>
      </c>
      <c r="H82" s="58"/>
      <c r="I82" s="107" t="s">
        <v>36</v>
      </c>
      <c r="J82" s="107" t="s">
        <v>36</v>
      </c>
      <c r="K82" s="58"/>
      <c r="L82" s="107" t="s">
        <v>36</v>
      </c>
      <c r="M82" s="56"/>
    </row>
    <row r="83" spans="2:13" ht="105.6" x14ac:dyDescent="0.25">
      <c r="B83" s="108" t="str">
        <f>CONCATENATE("7.",Prüfkriterien_7[[#This Row],[Spalte2]])</f>
        <v>7.4</v>
      </c>
      <c r="C83" s="104">
        <f>ROW()-ROW(Prüfkriterien_7[[#Headers],[Spalte3]])</f>
        <v>4</v>
      </c>
      <c r="D83" s="104">
        <f>(Prüfkriterien_7[Spalte2]+70)/10</f>
        <v>7.4</v>
      </c>
      <c r="E83" s="114" t="s">
        <v>205</v>
      </c>
      <c r="F83" s="115" t="s">
        <v>381</v>
      </c>
      <c r="G83" s="115" t="s">
        <v>210</v>
      </c>
      <c r="H83" s="58"/>
      <c r="I83" s="58"/>
      <c r="J83" s="58"/>
      <c r="K83" s="58"/>
      <c r="L83" s="58"/>
      <c r="M83" s="56"/>
    </row>
    <row r="84" spans="2:13" ht="55.05" customHeight="1" x14ac:dyDescent="0.25">
      <c r="B84" s="108" t="str">
        <f>CONCATENATE("7.",Prüfkriterien_7[[#This Row],[Spalte2]])</f>
        <v>7.5</v>
      </c>
      <c r="C84" s="104">
        <f>ROW()-ROW(Prüfkriterien_7[[#Headers],[Spalte3]])</f>
        <v>5</v>
      </c>
      <c r="D84" s="104">
        <f>(Prüfkriterien_7[Spalte2]+70)/10</f>
        <v>7.5</v>
      </c>
      <c r="E84" s="113" t="s">
        <v>205</v>
      </c>
      <c r="F84" s="99" t="s">
        <v>211</v>
      </c>
      <c r="G84" s="99" t="s">
        <v>292</v>
      </c>
      <c r="H84" s="58"/>
      <c r="I84" s="58"/>
      <c r="J84" s="58"/>
      <c r="K84" s="58"/>
      <c r="L84" s="58"/>
      <c r="M84" s="56"/>
    </row>
    <row r="85" spans="2:13" ht="55.05" customHeight="1" x14ac:dyDescent="0.25">
      <c r="B85" s="108" t="str">
        <f>CONCATENATE("7.",Prüfkriterien_7[[#This Row],[Spalte2]])</f>
        <v>7.6</v>
      </c>
      <c r="C85" s="104">
        <f>ROW()-ROW(Prüfkriterien_7[[#Headers],[Spalte3]])</f>
        <v>6</v>
      </c>
      <c r="D85" s="104">
        <f>(Prüfkriterien_7[Spalte2]+70)/10</f>
        <v>7.6</v>
      </c>
      <c r="E85" s="113" t="s">
        <v>205</v>
      </c>
      <c r="F85" s="99" t="s">
        <v>212</v>
      </c>
      <c r="G85" s="99" t="s">
        <v>208</v>
      </c>
      <c r="H85" s="58"/>
      <c r="I85" s="58"/>
      <c r="J85" s="58"/>
      <c r="K85" s="58"/>
      <c r="L85" s="58"/>
      <c r="M85" s="56"/>
    </row>
    <row r="86" spans="2:13" ht="55.05" customHeight="1" x14ac:dyDescent="0.25">
      <c r="B86" s="108" t="str">
        <f>CONCATENATE("7.",Prüfkriterien_7[[#This Row],[Spalte2]])</f>
        <v>7.7</v>
      </c>
      <c r="C86" s="104">
        <f>ROW()-ROW(Prüfkriterien_7[[#Headers],[Spalte3]])</f>
        <v>7</v>
      </c>
      <c r="D86" s="104">
        <f>(Prüfkriterien_7[Spalte2]+70)/10</f>
        <v>7.7</v>
      </c>
      <c r="E86" s="113" t="s">
        <v>205</v>
      </c>
      <c r="F86" s="99" t="s">
        <v>209</v>
      </c>
      <c r="G86" s="99" t="s">
        <v>250</v>
      </c>
      <c r="H86" s="58"/>
      <c r="I86" s="58"/>
      <c r="J86" s="58"/>
      <c r="K86" s="58"/>
      <c r="L86" s="58"/>
      <c r="M86" s="56"/>
    </row>
    <row r="87" spans="2:13" ht="55.05" customHeight="1" x14ac:dyDescent="0.25">
      <c r="B87" s="108" t="str">
        <f>CONCATENATE("7.",Prüfkriterien_7[[#This Row],[Spalte2]])</f>
        <v>7.8</v>
      </c>
      <c r="C87" s="104">
        <f>ROW()-ROW(Prüfkriterien_7[[#Headers],[Spalte3]])</f>
        <v>8</v>
      </c>
      <c r="D87" s="104">
        <f>(Prüfkriterien_7[Spalte2]+70)/10</f>
        <v>7.8</v>
      </c>
      <c r="E87" s="113" t="s">
        <v>205</v>
      </c>
      <c r="F87" s="99" t="s">
        <v>218</v>
      </c>
      <c r="G87" s="99" t="s">
        <v>213</v>
      </c>
      <c r="H87" s="58"/>
      <c r="I87" s="58"/>
      <c r="J87" s="58"/>
      <c r="K87" s="58"/>
      <c r="L87" s="58"/>
      <c r="M87" s="56"/>
    </row>
    <row r="88" spans="2:13" ht="55.05" customHeight="1" x14ac:dyDescent="0.25">
      <c r="B88" s="108" t="str">
        <f>CONCATENATE("7.",Prüfkriterien_7[[#This Row],[Spalte2]])</f>
        <v>7.9</v>
      </c>
      <c r="C88" s="104">
        <f>ROW()-ROW(Prüfkriterien_7[[#Headers],[Spalte3]])</f>
        <v>9</v>
      </c>
      <c r="D88" s="104">
        <f>(Prüfkriterien_7[Spalte2]+70)/10</f>
        <v>7.9</v>
      </c>
      <c r="E88" s="113" t="s">
        <v>205</v>
      </c>
      <c r="F88" s="99" t="s">
        <v>219</v>
      </c>
      <c r="G88" s="99" t="s">
        <v>214</v>
      </c>
      <c r="H88" s="58"/>
      <c r="I88" s="58"/>
      <c r="J88" s="58"/>
      <c r="K88" s="58"/>
      <c r="L88" s="58"/>
      <c r="M88" s="56"/>
    </row>
    <row r="89" spans="2:13" ht="55.05" customHeight="1" x14ac:dyDescent="0.25">
      <c r="B89" s="108" t="str">
        <f>CONCATENATE("7.",Prüfkriterien_7[[#This Row],[Spalte2]])</f>
        <v>7.10</v>
      </c>
      <c r="C89" s="104">
        <f>ROW()-ROW(Prüfkriterien_7[[#Headers],[Spalte3]])</f>
        <v>10</v>
      </c>
      <c r="D89" s="104">
        <f>(Prüfkriterien_7[Spalte2]+70)/10</f>
        <v>8</v>
      </c>
      <c r="E89" s="113" t="s">
        <v>205</v>
      </c>
      <c r="F89" s="99" t="s">
        <v>215</v>
      </c>
      <c r="G89" s="99" t="s">
        <v>216</v>
      </c>
      <c r="H89" s="58"/>
      <c r="I89" s="58"/>
      <c r="J89" s="58"/>
      <c r="K89" s="58"/>
      <c r="L89" s="58"/>
      <c r="M89" s="56"/>
    </row>
    <row r="90" spans="2:13" ht="66" x14ac:dyDescent="0.25">
      <c r="B90" s="108" t="str">
        <f>CONCATENATE("7.",Prüfkriterien_7[[#This Row],[Spalte2]])</f>
        <v>7.11</v>
      </c>
      <c r="C90" s="104">
        <f>ROW()-ROW(Prüfkriterien_7[[#Headers],[Spalte3]])</f>
        <v>11</v>
      </c>
      <c r="D90" s="104">
        <f>(Prüfkriterien_7[Spalte2]+70)/10</f>
        <v>8.1</v>
      </c>
      <c r="E90" s="113" t="s">
        <v>205</v>
      </c>
      <c r="F90" s="99" t="s">
        <v>217</v>
      </c>
      <c r="G90" s="99" t="s">
        <v>294</v>
      </c>
      <c r="H90" s="58"/>
      <c r="I90" s="58"/>
      <c r="J90" s="58"/>
      <c r="K90" s="58"/>
      <c r="L90" s="58"/>
      <c r="M90" s="56"/>
    </row>
    <row r="91" spans="2:13" ht="79.2" x14ac:dyDescent="0.25">
      <c r="B91" s="108" t="str">
        <f>CONCATENATE("7.",Prüfkriterien_7[[#This Row],[Spalte2]])</f>
        <v>7.12</v>
      </c>
      <c r="C91" s="104">
        <f>ROW()-ROW(Prüfkriterien_7[[#Headers],[Spalte3]])</f>
        <v>12</v>
      </c>
      <c r="D91" s="104">
        <f>(Prüfkriterien_7[Spalte2]+70)/10</f>
        <v>8.1999999999999993</v>
      </c>
      <c r="E91" s="113" t="s">
        <v>205</v>
      </c>
      <c r="F91" s="99" t="s">
        <v>220</v>
      </c>
      <c r="G91" s="99" t="s">
        <v>382</v>
      </c>
      <c r="H91" s="58"/>
      <c r="I91" s="107" t="s">
        <v>36</v>
      </c>
      <c r="J91" s="107" t="s">
        <v>36</v>
      </c>
      <c r="K91" s="58"/>
      <c r="L91" s="107" t="s">
        <v>36</v>
      </c>
      <c r="M91" s="56"/>
    </row>
    <row r="92" spans="2:13" ht="55.05" customHeight="1" x14ac:dyDescent="0.25">
      <c r="B92" s="108" t="str">
        <f>CONCATENATE("7.",Prüfkriterien_7[[#This Row],[Spalte2]])</f>
        <v>7.13</v>
      </c>
      <c r="C92" s="104">
        <f>ROW()-ROW(Prüfkriterien_7[[#Headers],[Spalte3]])</f>
        <v>13</v>
      </c>
      <c r="D92" s="104">
        <f>(Prüfkriterien_7[Spalte2]+70)/10</f>
        <v>8.3000000000000007</v>
      </c>
      <c r="E92" s="113" t="s">
        <v>205</v>
      </c>
      <c r="F92" s="99" t="s">
        <v>221</v>
      </c>
      <c r="G92" s="102" t="s">
        <v>309</v>
      </c>
      <c r="H92" s="58"/>
      <c r="I92" s="107" t="s">
        <v>36</v>
      </c>
      <c r="J92" s="107" t="s">
        <v>36</v>
      </c>
      <c r="K92" s="58"/>
      <c r="L92" s="107" t="s">
        <v>36</v>
      </c>
      <c r="M92" s="56"/>
    </row>
    <row r="93" spans="2:13" ht="55.05" customHeight="1" x14ac:dyDescent="0.25">
      <c r="B93" s="108" t="str">
        <f>CONCATENATE("7.",Prüfkriterien_7[[#This Row],[Spalte2]])</f>
        <v>7.14</v>
      </c>
      <c r="C93" s="104">
        <f>ROW()-ROW(Prüfkriterien_7[[#Headers],[Spalte3]])</f>
        <v>14</v>
      </c>
      <c r="D93" s="104">
        <f>(Prüfkriterien_7[Spalte2]+70)/10</f>
        <v>8.4</v>
      </c>
      <c r="E93" s="113" t="s">
        <v>205</v>
      </c>
      <c r="F93" s="99" t="s">
        <v>295</v>
      </c>
      <c r="G93" s="99" t="s">
        <v>296</v>
      </c>
      <c r="H93" s="58"/>
      <c r="I93" s="58"/>
      <c r="J93" s="58"/>
      <c r="K93" s="58"/>
      <c r="L93" s="58"/>
      <c r="M93" s="56"/>
    </row>
    <row r="94" spans="2:13" ht="55.05" customHeight="1" x14ac:dyDescent="0.25">
      <c r="B94" s="108" t="str">
        <f>CONCATENATE("7.",Prüfkriterien_7[[#This Row],[Spalte2]])</f>
        <v>7.15</v>
      </c>
      <c r="C94" s="104">
        <f>ROW()-ROW(Prüfkriterien_7[[#Headers],[Spalte3]])</f>
        <v>15</v>
      </c>
      <c r="D94" s="104">
        <f>(Prüfkriterien_7[Spalte2]+70)/10</f>
        <v>8.5</v>
      </c>
      <c r="E94" s="113" t="s">
        <v>205</v>
      </c>
      <c r="F94" s="99" t="s">
        <v>251</v>
      </c>
      <c r="G94" s="99" t="s">
        <v>222</v>
      </c>
      <c r="H94" s="58"/>
      <c r="I94" s="58"/>
      <c r="J94" s="58"/>
      <c r="K94" s="58"/>
      <c r="L94" s="58"/>
      <c r="M94" s="56"/>
    </row>
    <row r="95" spans="2:13" ht="55.05" customHeight="1" x14ac:dyDescent="0.25">
      <c r="B95" s="108" t="str">
        <f>CONCATENATE("7.",Prüfkriterien_7[[#This Row],[Spalte2]])</f>
        <v>7.16</v>
      </c>
      <c r="C95" s="104">
        <f>ROW()-ROW(Prüfkriterien_7[[#Headers],[Spalte3]])</f>
        <v>16</v>
      </c>
      <c r="D95" s="104">
        <f>(Prüfkriterien_7[Spalte2]+70)/10</f>
        <v>8.6</v>
      </c>
      <c r="E95" s="114" t="s">
        <v>205</v>
      </c>
      <c r="F95" s="115" t="s">
        <v>252</v>
      </c>
      <c r="G95" s="115" t="s">
        <v>297</v>
      </c>
      <c r="H95" s="58"/>
      <c r="I95" s="58"/>
      <c r="J95" s="58"/>
      <c r="K95" s="58"/>
      <c r="L95" s="58"/>
      <c r="M95" s="56"/>
    </row>
    <row r="96" spans="2:13" ht="55.05" customHeight="1" x14ac:dyDescent="0.25">
      <c r="B96" s="108" t="str">
        <f>CONCATENATE("7.",Prüfkriterien_7[[#This Row],[Spalte2]])</f>
        <v>7.17</v>
      </c>
      <c r="C96" s="104">
        <f>ROW()-ROW(Prüfkriterien_7[[#Headers],[Spalte3]])</f>
        <v>17</v>
      </c>
      <c r="D96" s="104">
        <f>(Prüfkriterien_7[Spalte2]+70)/10</f>
        <v>8.6999999999999993</v>
      </c>
      <c r="E96" s="114" t="s">
        <v>205</v>
      </c>
      <c r="F96" s="98" t="s">
        <v>172</v>
      </c>
      <c r="G96" s="99" t="s">
        <v>171</v>
      </c>
      <c r="H96" s="58"/>
      <c r="I96" s="58"/>
      <c r="J96" s="58"/>
      <c r="K96" s="58"/>
      <c r="L96" s="58"/>
      <c r="M96" s="56"/>
    </row>
    <row r="97" spans="2:13" x14ac:dyDescent="0.25">
      <c r="B97" s="167" t="s">
        <v>223</v>
      </c>
      <c r="C97" s="168"/>
      <c r="D97" s="168"/>
      <c r="E97" s="168"/>
      <c r="F97" s="168"/>
      <c r="G97" s="168"/>
      <c r="H97" s="168"/>
      <c r="I97" s="168"/>
      <c r="J97" s="168"/>
      <c r="K97" s="168"/>
      <c r="L97" s="168"/>
      <c r="M97" s="169"/>
    </row>
    <row r="98" spans="2:13" hidden="1" x14ac:dyDescent="0.25">
      <c r="B98" s="29" t="s">
        <v>39</v>
      </c>
      <c r="C98" s="30" t="s">
        <v>40</v>
      </c>
      <c r="D98" s="30" t="s">
        <v>41</v>
      </c>
      <c r="E98" s="22" t="s">
        <v>42</v>
      </c>
      <c r="F98" s="64" t="s">
        <v>43</v>
      </c>
      <c r="G98" s="64" t="s">
        <v>46</v>
      </c>
      <c r="H98" s="59" t="s">
        <v>47</v>
      </c>
      <c r="I98" s="59" t="s">
        <v>48</v>
      </c>
      <c r="J98" s="59" t="s">
        <v>49</v>
      </c>
      <c r="K98" s="59" t="s">
        <v>50</v>
      </c>
      <c r="L98" s="59" t="s">
        <v>51</v>
      </c>
      <c r="M98" s="56" t="s">
        <v>52</v>
      </c>
    </row>
    <row r="99" spans="2:13" ht="55.05" customHeight="1" x14ac:dyDescent="0.25">
      <c r="B99" s="21" t="str">
        <f>CONCATENATE("8.",Prüfkriterien_8[[#This Row],[Spalte2]])</f>
        <v>8.1</v>
      </c>
      <c r="C99" s="23">
        <f>ROW()-ROW(Prüfkriterien_8[[#Headers],[Spalte3]])</f>
        <v>1</v>
      </c>
      <c r="D99" s="23">
        <f>(Prüfkriterien_8[Spalte2]+80)/10</f>
        <v>8.1</v>
      </c>
      <c r="E99" s="95" t="s">
        <v>110</v>
      </c>
      <c r="F99" s="98" t="s">
        <v>167</v>
      </c>
      <c r="G99" s="102" t="s">
        <v>328</v>
      </c>
      <c r="H99" s="58"/>
      <c r="I99" s="107" t="s">
        <v>36</v>
      </c>
      <c r="J99" s="107" t="s">
        <v>36</v>
      </c>
      <c r="K99" s="58"/>
      <c r="L99" s="107" t="s">
        <v>36</v>
      </c>
      <c r="M99" s="56"/>
    </row>
    <row r="100" spans="2:13" ht="55.05" customHeight="1" x14ac:dyDescent="0.25">
      <c r="B100" s="110" t="str">
        <f>CONCATENATE("8.",Prüfkriterien_8[[#This Row],[Spalte2]])</f>
        <v>8.2</v>
      </c>
      <c r="C100" s="111">
        <f>ROW()-ROW(Prüfkriterien_8[[#Headers],[Spalte3]])</f>
        <v>2</v>
      </c>
      <c r="D100" s="111">
        <f>(Prüfkriterien_8[Spalte2]+80)/10</f>
        <v>8.1999999999999993</v>
      </c>
      <c r="E100" s="95" t="s">
        <v>110</v>
      </c>
      <c r="F100" s="98" t="s">
        <v>298</v>
      </c>
      <c r="G100" s="99" t="s">
        <v>281</v>
      </c>
      <c r="H100" s="58"/>
      <c r="I100" s="58"/>
      <c r="J100" s="58"/>
      <c r="K100" s="58"/>
      <c r="L100" s="58"/>
      <c r="M100" s="56"/>
    </row>
    <row r="101" spans="2:13" ht="55.05" customHeight="1" x14ac:dyDescent="0.25">
      <c r="B101" s="108" t="str">
        <f>CONCATENATE("8.",Prüfkriterien_8[[#This Row],[Spalte2]])</f>
        <v>8.3</v>
      </c>
      <c r="C101" s="104">
        <f>ROW()-ROW(Prüfkriterien_8[[#Headers],[Spalte3]])</f>
        <v>3</v>
      </c>
      <c r="D101" s="104">
        <f>(Prüfkriterien_8[Spalte2]+80)/10</f>
        <v>8.3000000000000007</v>
      </c>
      <c r="E101" s="95" t="s">
        <v>110</v>
      </c>
      <c r="F101" s="98" t="s">
        <v>168</v>
      </c>
      <c r="G101" s="99" t="s">
        <v>169</v>
      </c>
      <c r="H101" s="58"/>
      <c r="I101" s="58"/>
      <c r="J101" s="58"/>
      <c r="K101" s="58"/>
      <c r="L101" s="58"/>
      <c r="M101" s="56"/>
    </row>
    <row r="102" spans="2:13" ht="55.05" customHeight="1" x14ac:dyDescent="0.25">
      <c r="B102" s="108" t="str">
        <f>CONCATENATE("8.",Prüfkriterien_8[[#This Row],[Spalte2]])</f>
        <v>8.4</v>
      </c>
      <c r="C102" s="104">
        <f>ROW()-ROW(Prüfkriterien_8[[#Headers],[Spalte3]])</f>
        <v>4</v>
      </c>
      <c r="D102" s="104">
        <f>(Prüfkriterien_8[Spalte2]+80)/10</f>
        <v>8.4</v>
      </c>
      <c r="E102" s="95" t="s">
        <v>110</v>
      </c>
      <c r="F102" s="98" t="s">
        <v>299</v>
      </c>
      <c r="G102" s="99" t="s">
        <v>300</v>
      </c>
      <c r="H102" s="58"/>
      <c r="I102" s="58"/>
      <c r="J102" s="58"/>
      <c r="K102" s="58"/>
      <c r="L102" s="58"/>
      <c r="M102" s="56"/>
    </row>
    <row r="103" spans="2:13" ht="180" customHeight="1" x14ac:dyDescent="0.25">
      <c r="B103" s="108" t="str">
        <f>CONCATENATE("8.",Prüfkriterien_8[[#This Row],[Spalte2]])</f>
        <v>8.5</v>
      </c>
      <c r="C103" s="104">
        <f>ROW()-ROW(Prüfkriterien_8[[#Headers],[Spalte3]])</f>
        <v>5</v>
      </c>
      <c r="D103" s="104">
        <f>(Prüfkriterien_8[Spalte2]+80)/10</f>
        <v>8.5</v>
      </c>
      <c r="E103" s="95" t="s">
        <v>110</v>
      </c>
      <c r="F103" s="98" t="s">
        <v>301</v>
      </c>
      <c r="G103" s="99" t="s">
        <v>280</v>
      </c>
      <c r="H103" s="58"/>
      <c r="I103" s="58"/>
      <c r="J103" s="58"/>
      <c r="K103" s="58"/>
      <c r="L103" s="58"/>
      <c r="M103" s="56"/>
    </row>
    <row r="104" spans="2:13" ht="66" x14ac:dyDescent="0.25">
      <c r="B104" s="108" t="str">
        <f>CONCATENATE("8.",Prüfkriterien_8[[#This Row],[Spalte2]])</f>
        <v>8.6</v>
      </c>
      <c r="C104" s="104">
        <f>ROW()-ROW(Prüfkriterien_8[[#Headers],[Spalte3]])</f>
        <v>6</v>
      </c>
      <c r="D104" s="104">
        <f>(Prüfkriterien_8[Spalte2]+80)/10</f>
        <v>8.6</v>
      </c>
      <c r="E104" s="95" t="s">
        <v>110</v>
      </c>
      <c r="F104" s="98" t="s">
        <v>170</v>
      </c>
      <c r="G104" s="99" t="s">
        <v>383</v>
      </c>
      <c r="H104" s="58"/>
      <c r="I104" s="58"/>
      <c r="J104" s="58"/>
      <c r="K104" s="58"/>
      <c r="L104" s="58"/>
      <c r="M104" s="56"/>
    </row>
    <row r="105" spans="2:13" ht="100.05" customHeight="1" x14ac:dyDescent="0.25">
      <c r="B105" s="108" t="str">
        <f>CONCATENATE("8.",Prüfkriterien_8[[#This Row],[Spalte2]])</f>
        <v>8.7</v>
      </c>
      <c r="C105" s="104">
        <f>ROW()-ROW(Prüfkriterien_8[[#Headers],[Spalte3]])</f>
        <v>7</v>
      </c>
      <c r="D105" s="104">
        <f>(Prüfkriterien_8[Spalte2]+80)/10</f>
        <v>8.6999999999999993</v>
      </c>
      <c r="E105" s="113" t="s">
        <v>224</v>
      </c>
      <c r="F105" s="99" t="s">
        <v>236</v>
      </c>
      <c r="G105" s="99" t="s">
        <v>384</v>
      </c>
      <c r="H105" s="58"/>
      <c r="I105" s="107" t="s">
        <v>36</v>
      </c>
      <c r="J105" s="107" t="s">
        <v>36</v>
      </c>
      <c r="K105" s="58"/>
      <c r="L105" s="107" t="s">
        <v>36</v>
      </c>
      <c r="M105" s="56"/>
    </row>
    <row r="106" spans="2:13" ht="55.05" customHeight="1" x14ac:dyDescent="0.25">
      <c r="B106" s="108" t="str">
        <f>CONCATENATE("8.",Prüfkriterien_8[[#This Row],[Spalte2]])</f>
        <v>8.8</v>
      </c>
      <c r="C106" s="104">
        <f>ROW()-ROW(Prüfkriterien_8[[#Headers],[Spalte3]])</f>
        <v>8</v>
      </c>
      <c r="D106" s="104">
        <f>(Prüfkriterien_8[Spalte2]+80)/10</f>
        <v>8.8000000000000007</v>
      </c>
      <c r="E106" s="113" t="s">
        <v>224</v>
      </c>
      <c r="F106" s="99" t="s">
        <v>233</v>
      </c>
      <c r="G106" s="102" t="s">
        <v>309</v>
      </c>
      <c r="H106" s="58"/>
      <c r="I106" s="107" t="s">
        <v>36</v>
      </c>
      <c r="J106" s="107" t="s">
        <v>36</v>
      </c>
      <c r="K106" s="58"/>
      <c r="L106" s="107" t="s">
        <v>36</v>
      </c>
      <c r="M106" s="56"/>
    </row>
    <row r="107" spans="2:13" ht="55.05" customHeight="1" x14ac:dyDescent="0.25">
      <c r="B107" s="108" t="str">
        <f>CONCATENATE("8.",Prüfkriterien_8[[#This Row],[Spalte2]])</f>
        <v>8.9</v>
      </c>
      <c r="C107" s="104">
        <f>ROW()-ROW(Prüfkriterien_8[[#Headers],[Spalte3]])</f>
        <v>9</v>
      </c>
      <c r="D107" s="104">
        <f>(Prüfkriterien_8[Spalte2]+80)/10</f>
        <v>8.9</v>
      </c>
      <c r="E107" s="113" t="s">
        <v>224</v>
      </c>
      <c r="F107" s="99" t="s">
        <v>234</v>
      </c>
      <c r="G107" s="99" t="s">
        <v>235</v>
      </c>
      <c r="H107" s="58"/>
      <c r="I107" s="58"/>
      <c r="J107" s="58"/>
      <c r="K107" s="58"/>
      <c r="L107" s="58"/>
      <c r="M107" s="56"/>
    </row>
    <row r="108" spans="2:13" ht="55.05" customHeight="1" x14ac:dyDescent="0.25">
      <c r="B108" s="108" t="str">
        <f>CONCATENATE("8.",Prüfkriterien_8[[#This Row],[Spalte2]])</f>
        <v>8.10</v>
      </c>
      <c r="C108" s="104">
        <f>ROW()-ROW(Prüfkriterien_8[[#Headers],[Spalte3]])</f>
        <v>10</v>
      </c>
      <c r="D108" s="104">
        <f>(Prüfkriterien_8[Spalte2]+80)/10</f>
        <v>9</v>
      </c>
      <c r="E108" s="113" t="s">
        <v>224</v>
      </c>
      <c r="F108" s="99" t="s">
        <v>385</v>
      </c>
      <c r="G108" s="99" t="s">
        <v>253</v>
      </c>
      <c r="H108" s="58"/>
      <c r="I108" s="58"/>
      <c r="J108" s="58"/>
      <c r="K108" s="58"/>
      <c r="L108" s="58"/>
      <c r="M108" s="56"/>
    </row>
    <row r="109" spans="2:13" ht="70.05" customHeight="1" x14ac:dyDescent="0.25">
      <c r="B109" s="108" t="str">
        <f>CONCATENATE("8.",Prüfkriterien_8[[#This Row],[Spalte2]])</f>
        <v>8.11</v>
      </c>
      <c r="C109" s="104">
        <f>ROW()-ROW(Prüfkriterien_8[[#Headers],[Spalte3]])</f>
        <v>11</v>
      </c>
      <c r="D109" s="104">
        <f>(Prüfkriterien_8[Spalte2]+80)/10</f>
        <v>9.1</v>
      </c>
      <c r="E109" s="113" t="s">
        <v>224</v>
      </c>
      <c r="F109" s="99" t="s">
        <v>229</v>
      </c>
      <c r="G109" s="99" t="s">
        <v>254</v>
      </c>
      <c r="H109" s="58"/>
      <c r="I109" s="58"/>
      <c r="J109" s="58"/>
      <c r="K109" s="58"/>
      <c r="L109" s="58"/>
      <c r="M109" s="56"/>
    </row>
    <row r="110" spans="2:13" ht="55.05" customHeight="1" x14ac:dyDescent="0.25">
      <c r="B110" s="108" t="str">
        <f>CONCATENATE("8.",Prüfkriterien_8[[#This Row],[Spalte2]])</f>
        <v>8.12</v>
      </c>
      <c r="C110" s="116">
        <f>ROW()-ROW(Prüfkriterien_8[[#Headers],[Spalte3]])</f>
        <v>12</v>
      </c>
      <c r="D110" s="116">
        <f>(Prüfkriterien_8[Spalte2]+80)/10</f>
        <v>9.1999999999999993</v>
      </c>
      <c r="E110" s="114" t="s">
        <v>225</v>
      </c>
      <c r="F110" s="115" t="s">
        <v>409</v>
      </c>
      <c r="G110" s="115" t="s">
        <v>276</v>
      </c>
      <c r="H110" s="58"/>
      <c r="I110" s="58"/>
      <c r="J110" s="58"/>
      <c r="K110" s="58"/>
      <c r="L110" s="58"/>
      <c r="M110" s="56"/>
    </row>
    <row r="111" spans="2:13" ht="55.05" customHeight="1" x14ac:dyDescent="0.25">
      <c r="B111" s="108" t="str">
        <f>CONCATENATE("8.",Prüfkriterien_8[[#This Row],[Spalte2]])</f>
        <v>8.13</v>
      </c>
      <c r="C111" s="104">
        <f>ROW()-ROW(Prüfkriterien_8[[#Headers],[Spalte3]])</f>
        <v>13</v>
      </c>
      <c r="D111" s="104">
        <f>(Prüfkriterien_8[Spalte2]+80)/10</f>
        <v>9.3000000000000007</v>
      </c>
      <c r="E111" s="113" t="s">
        <v>224</v>
      </c>
      <c r="F111" s="99" t="s">
        <v>255</v>
      </c>
      <c r="G111" s="99" t="s">
        <v>302</v>
      </c>
      <c r="H111" s="58"/>
      <c r="I111" s="58"/>
      <c r="J111" s="58"/>
      <c r="K111" s="58"/>
      <c r="L111" s="58"/>
      <c r="M111" s="56"/>
    </row>
    <row r="112" spans="2:13" ht="79.2" x14ac:dyDescent="0.25">
      <c r="B112" s="108" t="str">
        <f>CONCATENATE("8.",Prüfkriterien_8[[#This Row],[Spalte2]])</f>
        <v>8.14</v>
      </c>
      <c r="C112" s="104">
        <f>ROW()-ROW(Prüfkriterien_8[[#Headers],[Spalte3]])</f>
        <v>14</v>
      </c>
      <c r="D112" s="104">
        <f>(Prüfkriterien_8[Spalte2]+80)/10</f>
        <v>9.4</v>
      </c>
      <c r="E112" s="113" t="s">
        <v>224</v>
      </c>
      <c r="F112" s="99" t="s">
        <v>238</v>
      </c>
      <c r="G112" s="99" t="s">
        <v>237</v>
      </c>
      <c r="H112" s="58"/>
      <c r="I112" s="58"/>
      <c r="J112" s="58"/>
      <c r="K112" s="58"/>
      <c r="L112" s="58"/>
      <c r="M112" s="56"/>
    </row>
    <row r="113" spans="2:13" ht="55.05" customHeight="1" x14ac:dyDescent="0.25">
      <c r="B113" s="108" t="str">
        <f>CONCATENATE("8.",Prüfkriterien_8[[#This Row],[Spalte2]])</f>
        <v>8.15</v>
      </c>
      <c r="C113" s="104">
        <f>ROW()-ROW(Prüfkriterien_8[[#Headers],[Spalte3]])</f>
        <v>15</v>
      </c>
      <c r="D113" s="104">
        <f>(Prüfkriterien_8[Spalte2]+80)/10</f>
        <v>9.5</v>
      </c>
      <c r="E113" s="113" t="s">
        <v>224</v>
      </c>
      <c r="F113" s="99" t="s">
        <v>226</v>
      </c>
      <c r="G113" s="99" t="s">
        <v>227</v>
      </c>
      <c r="H113" s="58"/>
      <c r="I113" s="58"/>
      <c r="J113" s="58"/>
      <c r="K113" s="58"/>
      <c r="L113" s="58"/>
      <c r="M113" s="56"/>
    </row>
    <row r="114" spans="2:13" ht="55.05" customHeight="1" x14ac:dyDescent="0.25">
      <c r="B114" s="108" t="str">
        <f>CONCATENATE("8.",Prüfkriterien_8[[#This Row],[Spalte2]])</f>
        <v>8.16</v>
      </c>
      <c r="C114" s="104">
        <f>ROW()-ROW(Prüfkriterien_8[[#Headers],[Spalte3]])</f>
        <v>16</v>
      </c>
      <c r="D114" s="104">
        <f>(Prüfkriterien_8[Spalte2]+80)/10</f>
        <v>9.6</v>
      </c>
      <c r="E114" s="113" t="s">
        <v>224</v>
      </c>
      <c r="F114" s="99" t="s">
        <v>215</v>
      </c>
      <c r="G114" s="99" t="s">
        <v>228</v>
      </c>
      <c r="H114" s="58"/>
      <c r="I114" s="58"/>
      <c r="J114" s="58"/>
      <c r="K114" s="58"/>
      <c r="L114" s="58"/>
      <c r="M114" s="56"/>
    </row>
    <row r="115" spans="2:13" ht="55.05" customHeight="1" x14ac:dyDescent="0.25">
      <c r="B115" s="108" t="str">
        <f>CONCATENATE("8.",Prüfkriterien_8[[#This Row],[Spalte2]])</f>
        <v>8.17</v>
      </c>
      <c r="C115" s="104">
        <f>ROW()-ROW(Prüfkriterien_8[[#Headers],[Spalte3]])</f>
        <v>17</v>
      </c>
      <c r="D115" s="104">
        <f>(Prüfkriterien_8[Spalte2]+80)/10</f>
        <v>9.6999999999999993</v>
      </c>
      <c r="E115" s="113" t="s">
        <v>224</v>
      </c>
      <c r="F115" s="99" t="s">
        <v>232</v>
      </c>
      <c r="G115" s="99"/>
      <c r="H115" s="58"/>
      <c r="I115" s="58"/>
      <c r="J115" s="58"/>
      <c r="K115" s="58"/>
      <c r="L115" s="58"/>
      <c r="M115" s="56"/>
    </row>
    <row r="116" spans="2:13" ht="55.05" customHeight="1" x14ac:dyDescent="0.25">
      <c r="B116" s="108" t="str">
        <f>CONCATENATE("8.",Prüfkriterien_8[[#This Row],[Spalte2]])</f>
        <v>8.18</v>
      </c>
      <c r="C116" s="104">
        <f>ROW()-ROW(Prüfkriterien_8[[#Headers],[Spalte3]])</f>
        <v>18</v>
      </c>
      <c r="D116" s="104">
        <f>(Prüfkriterien_8[Spalte2]+80)/10</f>
        <v>9.8000000000000007</v>
      </c>
      <c r="E116" s="113" t="s">
        <v>260</v>
      </c>
      <c r="F116" s="99" t="s">
        <v>261</v>
      </c>
      <c r="G116" s="99" t="s">
        <v>329</v>
      </c>
      <c r="H116" s="58"/>
      <c r="I116" s="58"/>
      <c r="J116" s="58"/>
      <c r="K116" s="58"/>
      <c r="L116" s="58"/>
      <c r="M116" s="56"/>
    </row>
    <row r="117" spans="2:13" ht="100.05" customHeight="1" x14ac:dyDescent="0.25">
      <c r="B117" s="108" t="str">
        <f>CONCATENATE("8.",Prüfkriterien_8[[#This Row],[Spalte2]])</f>
        <v>8.19</v>
      </c>
      <c r="C117" s="104">
        <f>ROW()-ROW(Prüfkriterien_8[[#Headers],[Spalte3]])</f>
        <v>19</v>
      </c>
      <c r="D117" s="104">
        <f>(Prüfkriterien_8[Spalte2]+80)/10</f>
        <v>9.9</v>
      </c>
      <c r="E117" s="114" t="s">
        <v>224</v>
      </c>
      <c r="F117" s="115" t="s">
        <v>239</v>
      </c>
      <c r="G117" s="115" t="s">
        <v>386</v>
      </c>
      <c r="H117" s="58"/>
      <c r="I117" s="58"/>
      <c r="J117" s="58"/>
      <c r="K117" s="58"/>
      <c r="L117" s="58"/>
      <c r="M117" s="53"/>
    </row>
    <row r="118" spans="2:13" ht="55.05" customHeight="1" x14ac:dyDescent="0.25">
      <c r="B118" s="108" t="str">
        <f>CONCATENATE("8.",Prüfkriterien_8[[#This Row],[Spalte2]])</f>
        <v>8.20</v>
      </c>
      <c r="C118" s="104">
        <f>ROW()-ROW(Prüfkriterien_8[[#Headers],[Spalte3]])</f>
        <v>20</v>
      </c>
      <c r="D118" s="104">
        <f>(Prüfkriterien_8[Spalte2]+80)/10</f>
        <v>10</v>
      </c>
      <c r="E118" s="113" t="s">
        <v>224</v>
      </c>
      <c r="F118" s="99" t="s">
        <v>230</v>
      </c>
      <c r="G118" s="99" t="s">
        <v>231</v>
      </c>
      <c r="H118" s="58"/>
      <c r="I118" s="58"/>
      <c r="J118" s="58"/>
      <c r="K118" s="58"/>
      <c r="L118" s="58"/>
      <c r="M118" s="56"/>
    </row>
    <row r="119" spans="2:13" ht="169.95" customHeight="1" x14ac:dyDescent="0.25">
      <c r="B119" s="108" t="str">
        <f>CONCATENATE("8.",Prüfkriterien_8[[#This Row],[Spalte2]])</f>
        <v>8.21</v>
      </c>
      <c r="C119" s="23">
        <f>ROW()-ROW(Prüfkriterien_8[[#Headers],[Spalte3]])</f>
        <v>21</v>
      </c>
      <c r="D119" s="23">
        <f>(Prüfkriterien_8[Spalte2]+80)/10</f>
        <v>10.1</v>
      </c>
      <c r="E119" s="113" t="s">
        <v>225</v>
      </c>
      <c r="F119" s="97" t="s">
        <v>262</v>
      </c>
      <c r="G119" s="97" t="s">
        <v>303</v>
      </c>
      <c r="H119" s="58"/>
      <c r="I119" s="58"/>
      <c r="J119" s="58"/>
      <c r="K119" s="58"/>
      <c r="L119" s="58"/>
      <c r="M119" s="53"/>
    </row>
    <row r="120" spans="2:13" ht="55.05" customHeight="1" x14ac:dyDescent="0.25">
      <c r="B120" s="108" t="str">
        <f>CONCATENATE("8.",Prüfkriterien_8[[#This Row],[Spalte2]])</f>
        <v>8.22</v>
      </c>
      <c r="C120" s="23">
        <f>ROW()-ROW(Prüfkriterien_8[[#Headers],[Spalte3]])</f>
        <v>22</v>
      </c>
      <c r="D120" s="23">
        <f>(Prüfkriterien_8[Spalte2]+80)/10</f>
        <v>10.199999999999999</v>
      </c>
      <c r="E120" s="113" t="s">
        <v>225</v>
      </c>
      <c r="F120" s="99" t="s">
        <v>387</v>
      </c>
      <c r="G120" s="99" t="s">
        <v>388</v>
      </c>
      <c r="H120" s="58"/>
      <c r="I120" s="58"/>
      <c r="J120" s="58"/>
      <c r="K120" s="58"/>
      <c r="L120" s="58"/>
      <c r="M120" s="56"/>
    </row>
    <row r="121" spans="2:13" ht="150" customHeight="1" x14ac:dyDescent="0.25">
      <c r="B121" s="108" t="str">
        <f>CONCATENATE("8.",Prüfkriterien_8[[#This Row],[Spalte2]])</f>
        <v>8.23</v>
      </c>
      <c r="C121" s="104">
        <f>ROW()-ROW(Prüfkriterien_8[[#Headers],[Spalte3]])</f>
        <v>23</v>
      </c>
      <c r="D121" s="104">
        <f>(Prüfkriterien_8[Spalte2]+80)/10</f>
        <v>10.3</v>
      </c>
      <c r="E121" s="95" t="s">
        <v>110</v>
      </c>
      <c r="F121" s="98" t="s">
        <v>173</v>
      </c>
      <c r="G121" s="99" t="s">
        <v>389</v>
      </c>
      <c r="H121" s="58"/>
      <c r="I121" s="58"/>
      <c r="J121" s="58"/>
      <c r="K121" s="58"/>
      <c r="L121" s="58"/>
      <c r="M121" s="56"/>
    </row>
    <row r="122" spans="2:13" x14ac:dyDescent="0.25">
      <c r="B122" s="167" t="s">
        <v>174</v>
      </c>
      <c r="C122" s="168"/>
      <c r="D122" s="168"/>
      <c r="E122" s="168"/>
      <c r="F122" s="168"/>
      <c r="G122" s="168"/>
      <c r="H122" s="168"/>
      <c r="I122" s="168"/>
      <c r="J122" s="168"/>
      <c r="K122" s="168"/>
      <c r="L122" s="168"/>
      <c r="M122" s="169"/>
    </row>
    <row r="123" spans="2:13" hidden="1" x14ac:dyDescent="0.25">
      <c r="B123" s="29" t="s">
        <v>39</v>
      </c>
      <c r="C123" s="30" t="s">
        <v>40</v>
      </c>
      <c r="D123" s="30" t="s">
        <v>41</v>
      </c>
      <c r="E123" s="22" t="s">
        <v>42</v>
      </c>
      <c r="F123" s="64" t="s">
        <v>43</v>
      </c>
      <c r="G123" s="64" t="s">
        <v>46</v>
      </c>
      <c r="H123" s="59" t="s">
        <v>47</v>
      </c>
      <c r="I123" s="59" t="s">
        <v>48</v>
      </c>
      <c r="J123" s="59" t="s">
        <v>49</v>
      </c>
      <c r="K123" s="59" t="s">
        <v>50</v>
      </c>
      <c r="L123" s="59" t="s">
        <v>51</v>
      </c>
      <c r="M123" s="56" t="s">
        <v>52</v>
      </c>
    </row>
    <row r="124" spans="2:13" ht="66" x14ac:dyDescent="0.25">
      <c r="B124" s="21" t="str">
        <f>CONCATENATE("9.",Prüfkriterien_9[[#This Row],[Spalte2]])</f>
        <v>9.1</v>
      </c>
      <c r="C124" s="23">
        <f>ROW()-ROW(Prüfkriterien_9[[#Headers],[Spalte3]])</f>
        <v>1</v>
      </c>
      <c r="D124" s="23">
        <f>(Prüfkriterien_9[Spalte2]+90)/10</f>
        <v>9.1</v>
      </c>
      <c r="E124" s="95" t="s">
        <v>111</v>
      </c>
      <c r="F124" s="98" t="s">
        <v>175</v>
      </c>
      <c r="G124" s="99" t="s">
        <v>176</v>
      </c>
      <c r="H124" s="58"/>
      <c r="I124" s="58"/>
      <c r="J124" s="58"/>
      <c r="K124" s="58"/>
      <c r="L124" s="58"/>
      <c r="M124" s="56"/>
    </row>
    <row r="125" spans="2:13" ht="55.05" customHeight="1" x14ac:dyDescent="0.25">
      <c r="B125" s="109" t="str">
        <f>CONCATENATE("9.",Prüfkriterien_9[[#This Row],[Spalte2]])</f>
        <v>9.2</v>
      </c>
      <c r="C125" s="112">
        <f>ROW()-ROW(Prüfkriterien_9[[#Headers],[Spalte3]])</f>
        <v>2</v>
      </c>
      <c r="D125" s="112">
        <f>(Prüfkriterien_9[Spalte2]+90)/10</f>
        <v>9.1999999999999993</v>
      </c>
      <c r="E125" s="95" t="s">
        <v>111</v>
      </c>
      <c r="F125" s="98" t="s">
        <v>177</v>
      </c>
      <c r="G125" s="99" t="s">
        <v>330</v>
      </c>
      <c r="H125" s="58"/>
      <c r="I125" s="107" t="s">
        <v>36</v>
      </c>
      <c r="J125" s="107" t="s">
        <v>36</v>
      </c>
      <c r="K125" s="58"/>
      <c r="L125" s="107" t="s">
        <v>36</v>
      </c>
      <c r="M125" s="56"/>
    </row>
    <row r="126" spans="2:13" ht="92.4" x14ac:dyDescent="0.25">
      <c r="B126" s="109" t="str">
        <f>CONCATENATE("9.",Prüfkriterien_9[[#This Row],[Spalte2]])</f>
        <v>9.3</v>
      </c>
      <c r="C126" s="112">
        <f>ROW()-ROW(Prüfkriterien_9[[#Headers],[Spalte3]])</f>
        <v>3</v>
      </c>
      <c r="D126" s="112">
        <f>(Prüfkriterien_9[Spalte2]+90)/10</f>
        <v>9.3000000000000007</v>
      </c>
      <c r="E126" s="95" t="s">
        <v>111</v>
      </c>
      <c r="F126" s="98" t="s">
        <v>178</v>
      </c>
      <c r="G126" s="99" t="s">
        <v>391</v>
      </c>
      <c r="H126" s="58"/>
      <c r="I126" s="107" t="s">
        <v>36</v>
      </c>
      <c r="J126" s="107" t="s">
        <v>36</v>
      </c>
      <c r="K126" s="58"/>
      <c r="L126" s="107" t="s">
        <v>36</v>
      </c>
      <c r="M126" s="56"/>
    </row>
    <row r="127" spans="2:13" ht="92.4" x14ac:dyDescent="0.25">
      <c r="B127" s="109" t="str">
        <f>CONCATENATE("9.",Prüfkriterien_9[[#This Row],[Spalte2]])</f>
        <v>9.4</v>
      </c>
      <c r="C127" s="112">
        <f>ROW()-ROW(Prüfkriterien_9[[#Headers],[Spalte3]])</f>
        <v>4</v>
      </c>
      <c r="D127" s="112">
        <f>(Prüfkriterien_9[Spalte2]+90)/10</f>
        <v>9.4</v>
      </c>
      <c r="E127" s="95" t="s">
        <v>111</v>
      </c>
      <c r="F127" s="98" t="s">
        <v>179</v>
      </c>
      <c r="G127" s="99" t="s">
        <v>390</v>
      </c>
      <c r="H127" s="58"/>
      <c r="I127" s="107" t="s">
        <v>36</v>
      </c>
      <c r="J127" s="107" t="s">
        <v>36</v>
      </c>
      <c r="K127" s="58"/>
      <c r="L127" s="107" t="s">
        <v>36</v>
      </c>
      <c r="M127" s="56"/>
    </row>
    <row r="128" spans="2:13" ht="105.6" x14ac:dyDescent="0.25">
      <c r="B128" s="109" t="str">
        <f>CONCATENATE("9.",Prüfkriterien_9[[#This Row],[Spalte2]])</f>
        <v>9.5</v>
      </c>
      <c r="C128" s="112">
        <f>ROW()-ROW(Prüfkriterien_9[[#Headers],[Spalte3]])</f>
        <v>5</v>
      </c>
      <c r="D128" s="112">
        <f>(Prüfkriterien_9[Spalte2]+90)/10</f>
        <v>9.5</v>
      </c>
      <c r="E128" s="95" t="s">
        <v>111</v>
      </c>
      <c r="F128" s="98" t="s">
        <v>392</v>
      </c>
      <c r="G128" s="99" t="s">
        <v>180</v>
      </c>
      <c r="H128" s="58"/>
      <c r="I128" s="58"/>
      <c r="J128" s="58"/>
      <c r="K128" s="58"/>
      <c r="L128" s="58"/>
      <c r="M128" s="56"/>
    </row>
    <row r="129" spans="2:13" ht="55.05" customHeight="1" x14ac:dyDescent="0.25">
      <c r="B129" s="109" t="str">
        <f>CONCATENATE("9.",Prüfkriterien_9[[#This Row],[Spalte2]])</f>
        <v>9.6</v>
      </c>
      <c r="C129" s="112">
        <f>ROW()-ROW(Prüfkriterien_9[[#Headers],[Spalte3]])</f>
        <v>6</v>
      </c>
      <c r="D129" s="112">
        <f>(Prüfkriterien_9[Spalte2]+90)/10</f>
        <v>9.6</v>
      </c>
      <c r="E129" s="95" t="s">
        <v>111</v>
      </c>
      <c r="F129" s="98" t="s">
        <v>393</v>
      </c>
      <c r="G129" s="99" t="s">
        <v>331</v>
      </c>
      <c r="H129" s="58"/>
      <c r="I129" s="107" t="s">
        <v>36</v>
      </c>
      <c r="J129" s="107" t="s">
        <v>36</v>
      </c>
      <c r="K129" s="58"/>
      <c r="L129" s="107" t="s">
        <v>36</v>
      </c>
      <c r="M129" s="56"/>
    </row>
    <row r="130" spans="2:13" ht="100.05" customHeight="1" x14ac:dyDescent="0.25">
      <c r="B130" s="110" t="str">
        <f>CONCATENATE("9.",Prüfkriterien_9[[#This Row],[Spalte2]])</f>
        <v>9.7</v>
      </c>
      <c r="C130" s="111">
        <f>ROW()-ROW(Prüfkriterien_9[[#Headers],[Spalte3]])</f>
        <v>7</v>
      </c>
      <c r="D130" s="111">
        <f>(Prüfkriterien_9[Spalte2]+90)/10</f>
        <v>9.6999999999999993</v>
      </c>
      <c r="E130" s="113" t="s">
        <v>240</v>
      </c>
      <c r="F130" s="99" t="s">
        <v>241</v>
      </c>
      <c r="G130" s="99" t="s">
        <v>394</v>
      </c>
      <c r="H130" s="58"/>
      <c r="I130" s="58"/>
      <c r="J130" s="58"/>
      <c r="K130" s="58"/>
      <c r="L130" s="58"/>
      <c r="M130" s="56"/>
    </row>
    <row r="131" spans="2:13" ht="55.05" customHeight="1" x14ac:dyDescent="0.25">
      <c r="B131" s="110" t="str">
        <f>CONCATENATE("9.",Prüfkriterien_9[[#This Row],[Spalte2]])</f>
        <v>9.8</v>
      </c>
      <c r="C131" s="111">
        <f>ROW()-ROW(Prüfkriterien_9[[#Headers],[Spalte3]])</f>
        <v>8</v>
      </c>
      <c r="D131" s="111">
        <f>(Prüfkriterien_9[Spalte2]+90)/10</f>
        <v>9.8000000000000007</v>
      </c>
      <c r="E131" s="113" t="s">
        <v>240</v>
      </c>
      <c r="F131" s="99" t="s">
        <v>347</v>
      </c>
      <c r="G131" s="99" t="s">
        <v>256</v>
      </c>
      <c r="H131" s="58"/>
      <c r="I131" s="58"/>
      <c r="J131" s="58"/>
      <c r="K131" s="58"/>
      <c r="L131" s="58"/>
      <c r="M131" s="56"/>
    </row>
    <row r="132" spans="2:13" ht="55.05" customHeight="1" x14ac:dyDescent="0.25">
      <c r="B132" s="110" t="str">
        <f>CONCATENATE("9.",Prüfkriterien_9[[#This Row],[Spalte2]])</f>
        <v>9.9</v>
      </c>
      <c r="C132" s="111">
        <f>ROW()-ROW(Prüfkriterien_9[[#Headers],[Spalte3]])</f>
        <v>9</v>
      </c>
      <c r="D132" s="111">
        <f>(Prüfkriterien_9[Spalte2]+90)/10</f>
        <v>9.9</v>
      </c>
      <c r="E132" s="117" t="s">
        <v>263</v>
      </c>
      <c r="F132" s="99" t="s">
        <v>348</v>
      </c>
      <c r="G132" s="99" t="s">
        <v>184</v>
      </c>
      <c r="H132" s="58"/>
      <c r="I132" s="58"/>
      <c r="J132" s="58"/>
      <c r="K132" s="58"/>
      <c r="L132" s="58"/>
      <c r="M132" s="56"/>
    </row>
    <row r="133" spans="2:13" ht="79.2" x14ac:dyDescent="0.25">
      <c r="B133" s="110" t="str">
        <f>CONCATENATE("9.",Prüfkriterien_9[[#This Row],[Spalte2]])</f>
        <v>9.10</v>
      </c>
      <c r="C133" s="111">
        <f>ROW()-ROW(Prüfkriterien_9[[#Headers],[Spalte3]])</f>
        <v>10</v>
      </c>
      <c r="D133" s="111">
        <f>(Prüfkriterien_9[Spalte2]+90)/10</f>
        <v>10</v>
      </c>
      <c r="E133" s="117" t="s">
        <v>263</v>
      </c>
      <c r="F133" s="63" t="s">
        <v>349</v>
      </c>
      <c r="G133" s="63" t="s">
        <v>332</v>
      </c>
      <c r="H133" s="58"/>
      <c r="I133" s="107" t="s">
        <v>36</v>
      </c>
      <c r="J133" s="107" t="s">
        <v>36</v>
      </c>
      <c r="K133" s="58"/>
      <c r="L133" s="58"/>
      <c r="M133" s="56"/>
    </row>
    <row r="134" spans="2:13" ht="55.2" x14ac:dyDescent="0.25">
      <c r="B134" s="110" t="str">
        <f>CONCATENATE("9.",Prüfkriterien_9[[#This Row],[Spalte2]])</f>
        <v>9.11</v>
      </c>
      <c r="C134" s="111">
        <f>ROW()-ROW(Prüfkriterien_9[[#Headers],[Spalte3]])</f>
        <v>11</v>
      </c>
      <c r="D134" s="111">
        <f>(Prüfkriterien_9[Spalte2]+90)/10</f>
        <v>10.1</v>
      </c>
      <c r="E134" s="117" t="s">
        <v>263</v>
      </c>
      <c r="F134" s="99" t="s">
        <v>350</v>
      </c>
      <c r="G134" s="99" t="s">
        <v>185</v>
      </c>
      <c r="H134" s="58"/>
      <c r="I134" s="107" t="s">
        <v>36</v>
      </c>
      <c r="J134" s="107" t="s">
        <v>36</v>
      </c>
      <c r="K134" s="58"/>
      <c r="L134" s="58"/>
      <c r="M134" s="56"/>
    </row>
    <row r="135" spans="2:13" ht="55.05" customHeight="1" x14ac:dyDescent="0.25">
      <c r="B135" s="110" t="str">
        <f>CONCATENATE("9.",Prüfkriterien_9[[#This Row],[Spalte2]])</f>
        <v>9.12</v>
      </c>
      <c r="C135" s="111">
        <f>ROW()-ROW(Prüfkriterien_9[[#Headers],[Spalte3]])</f>
        <v>12</v>
      </c>
      <c r="D135" s="111">
        <f>(Prüfkriterien_9[Spalte2]+90)/10</f>
        <v>10.199999999999999</v>
      </c>
      <c r="E135" s="117" t="s">
        <v>263</v>
      </c>
      <c r="F135" s="63" t="s">
        <v>351</v>
      </c>
      <c r="G135" s="63" t="s">
        <v>333</v>
      </c>
      <c r="H135" s="58"/>
      <c r="I135" s="107" t="s">
        <v>36</v>
      </c>
      <c r="J135" s="107" t="s">
        <v>36</v>
      </c>
      <c r="K135" s="58"/>
      <c r="L135" s="58"/>
      <c r="M135" s="56"/>
    </row>
    <row r="136" spans="2:13" ht="68.400000000000006" x14ac:dyDescent="0.25">
      <c r="B136" s="110" t="str">
        <f>CONCATENATE("9.",Prüfkriterien_9[[#This Row],[Spalte2]])</f>
        <v>9.13</v>
      </c>
      <c r="C136" s="111">
        <f>ROW()-ROW(Prüfkriterien_9[[#Headers],[Spalte3]])</f>
        <v>13</v>
      </c>
      <c r="D136" s="111">
        <f>(Prüfkriterien_9[Spalte2]+90)/10</f>
        <v>10.3</v>
      </c>
      <c r="E136" s="117" t="s">
        <v>263</v>
      </c>
      <c r="F136" s="63" t="s">
        <v>352</v>
      </c>
      <c r="G136" s="63" t="s">
        <v>264</v>
      </c>
      <c r="H136" s="58"/>
      <c r="I136" s="58"/>
      <c r="J136" s="58"/>
      <c r="K136" s="58"/>
      <c r="L136" s="58"/>
      <c r="M136" s="56"/>
    </row>
    <row r="137" spans="2:13" ht="55.05" customHeight="1" x14ac:dyDescent="0.25">
      <c r="B137" s="110" t="str">
        <f>CONCATENATE("9.",Prüfkriterien_9[[#This Row],[Spalte2]])</f>
        <v>9.14</v>
      </c>
      <c r="C137" s="111">
        <f>ROW()-ROW(Prüfkriterien_9[[#Headers],[Spalte3]])</f>
        <v>14</v>
      </c>
      <c r="D137" s="111">
        <f>(Prüfkriterien_9[Spalte2]+90)/10</f>
        <v>10.4</v>
      </c>
      <c r="E137" s="117" t="s">
        <v>263</v>
      </c>
      <c r="F137" s="63" t="s">
        <v>353</v>
      </c>
      <c r="G137" s="63" t="s">
        <v>271</v>
      </c>
      <c r="H137" s="58"/>
      <c r="I137" s="58"/>
      <c r="J137" s="58"/>
      <c r="K137" s="58"/>
      <c r="L137" s="58"/>
      <c r="M137" s="56"/>
    </row>
    <row r="138" spans="2:13" ht="55.05" customHeight="1" x14ac:dyDescent="0.25">
      <c r="B138" s="110" t="str">
        <f>CONCATENATE("9.",Prüfkriterien_9[[#This Row],[Spalte2]])</f>
        <v>9.15</v>
      </c>
      <c r="C138" s="111">
        <f>ROW()-ROW(Prüfkriterien_9[[#Headers],[Spalte3]])</f>
        <v>15</v>
      </c>
      <c r="D138" s="111">
        <f>(Prüfkriterien_9[Spalte2]+90)/10</f>
        <v>10.5</v>
      </c>
      <c r="E138" s="117" t="s">
        <v>265</v>
      </c>
      <c r="F138" s="63" t="s">
        <v>354</v>
      </c>
      <c r="G138" s="118" t="s">
        <v>309</v>
      </c>
      <c r="H138" s="58"/>
      <c r="I138" s="107" t="s">
        <v>36</v>
      </c>
      <c r="J138" s="107" t="s">
        <v>36</v>
      </c>
      <c r="K138" s="58"/>
      <c r="L138" s="58"/>
      <c r="M138" s="56"/>
    </row>
    <row r="139" spans="2:13" ht="118.8" x14ac:dyDescent="0.25">
      <c r="B139" s="110" t="str">
        <f>CONCATENATE("9.",Prüfkriterien_9[[#This Row],[Spalte2]])</f>
        <v>9.16</v>
      </c>
      <c r="C139" s="111">
        <f>ROW()-ROW(Prüfkriterien_9[[#Headers],[Spalte3]])</f>
        <v>16</v>
      </c>
      <c r="D139" s="111">
        <f>(Prüfkriterien_9[Spalte2]+90)/10</f>
        <v>10.6</v>
      </c>
      <c r="E139" s="117" t="s">
        <v>265</v>
      </c>
      <c r="F139" s="63" t="s">
        <v>355</v>
      </c>
      <c r="G139" s="63" t="s">
        <v>266</v>
      </c>
      <c r="H139" s="58"/>
      <c r="I139" s="58"/>
      <c r="J139" s="58"/>
      <c r="K139" s="58"/>
      <c r="L139" s="58"/>
      <c r="M139" s="56"/>
    </row>
    <row r="140" spans="2:13" ht="92.4" x14ac:dyDescent="0.25">
      <c r="B140" s="110" t="str">
        <f>CONCATENATE("9.",Prüfkriterien_9[[#This Row],[Spalte2]])</f>
        <v>9.17</v>
      </c>
      <c r="C140" s="111">
        <f>ROW()-ROW(Prüfkriterien_9[[#Headers],[Spalte3]])</f>
        <v>17</v>
      </c>
      <c r="D140" s="111">
        <f>(Prüfkriterien_9[Spalte2]+90)/10</f>
        <v>10.7</v>
      </c>
      <c r="E140" s="117" t="s">
        <v>265</v>
      </c>
      <c r="F140" s="63" t="s">
        <v>356</v>
      </c>
      <c r="G140" s="63" t="s">
        <v>334</v>
      </c>
      <c r="H140" s="58"/>
      <c r="I140" s="107" t="s">
        <v>36</v>
      </c>
      <c r="J140" s="107" t="s">
        <v>36</v>
      </c>
      <c r="K140" s="58"/>
      <c r="L140" s="58"/>
      <c r="M140" s="56"/>
    </row>
    <row r="141" spans="2:13" ht="55.05" customHeight="1" x14ac:dyDescent="0.25">
      <c r="B141" s="110" t="str">
        <f>CONCATENATE("9.",Prüfkriterien_9[[#This Row],[Spalte2]])</f>
        <v>9.18</v>
      </c>
      <c r="C141" s="111">
        <f>ROW()-ROW(Prüfkriterien_9[[#Headers],[Spalte3]])</f>
        <v>18</v>
      </c>
      <c r="D141" s="111">
        <f>(Prüfkriterien_9[Spalte2]+90)/10</f>
        <v>10.8</v>
      </c>
      <c r="E141" s="117" t="s">
        <v>265</v>
      </c>
      <c r="F141" s="63" t="s">
        <v>357</v>
      </c>
      <c r="G141" s="63" t="s">
        <v>272</v>
      </c>
      <c r="H141" s="58"/>
      <c r="I141" s="58"/>
      <c r="J141" s="58"/>
      <c r="K141" s="58"/>
      <c r="L141" s="58"/>
      <c r="M141" s="56"/>
    </row>
    <row r="142" spans="2:13" ht="90" customHeight="1" x14ac:dyDescent="0.25">
      <c r="B142" s="110" t="str">
        <f>CONCATENATE("9.",Prüfkriterien_9[[#This Row],[Spalte2]])</f>
        <v>9.19</v>
      </c>
      <c r="C142" s="111">
        <f>ROW()-ROW(Prüfkriterien_9[[#Headers],[Spalte3]])</f>
        <v>19</v>
      </c>
      <c r="D142" s="111">
        <f>(Prüfkriterien_9[Spalte2]+90)/10</f>
        <v>10.9</v>
      </c>
      <c r="E142" s="117" t="s">
        <v>265</v>
      </c>
      <c r="F142" s="63" t="s">
        <v>358</v>
      </c>
      <c r="G142" s="63" t="s">
        <v>267</v>
      </c>
      <c r="H142" s="58"/>
      <c r="I142" s="58"/>
      <c r="J142" s="58"/>
      <c r="K142" s="58"/>
      <c r="L142" s="58"/>
      <c r="M142" s="56"/>
    </row>
    <row r="143" spans="2:13" ht="55.05" customHeight="1" x14ac:dyDescent="0.25">
      <c r="B143" s="110" t="str">
        <f>CONCATENATE("9.",Prüfkriterien_9[[#This Row],[Spalte2]])</f>
        <v>9.20</v>
      </c>
      <c r="C143" s="111">
        <f>ROW()-ROW(Prüfkriterien_9[[#Headers],[Spalte3]])</f>
        <v>20</v>
      </c>
      <c r="D143" s="111">
        <f>(Prüfkriterien_9[Spalte2]+90)/10</f>
        <v>11</v>
      </c>
      <c r="E143" s="113" t="s">
        <v>240</v>
      </c>
      <c r="F143" s="99" t="s">
        <v>304</v>
      </c>
      <c r="G143" s="99" t="s">
        <v>335</v>
      </c>
      <c r="H143" s="58"/>
      <c r="I143" s="107" t="s">
        <v>36</v>
      </c>
      <c r="J143" s="107" t="s">
        <v>36</v>
      </c>
      <c r="K143" s="58"/>
      <c r="L143" s="107" t="s">
        <v>36</v>
      </c>
      <c r="M143" s="56"/>
    </row>
    <row r="144" spans="2:13" ht="120" customHeight="1" x14ac:dyDescent="0.25">
      <c r="B144" s="110" t="str">
        <f>CONCATENATE("9.",Prüfkriterien_9[[#This Row],[Spalte2]])</f>
        <v>9.21</v>
      </c>
      <c r="C144" s="111">
        <f>ROW()-ROW(Prüfkriterien_9[[#Headers],[Spalte3]])</f>
        <v>21</v>
      </c>
      <c r="D144" s="111">
        <f>(Prüfkriterien_9[Spalte2]+90)/10</f>
        <v>11.1</v>
      </c>
      <c r="E144" s="117" t="s">
        <v>263</v>
      </c>
      <c r="F144" s="99" t="s">
        <v>359</v>
      </c>
      <c r="G144" s="99" t="s">
        <v>336</v>
      </c>
      <c r="H144" s="58"/>
      <c r="I144" s="107" t="s">
        <v>36</v>
      </c>
      <c r="J144" s="107" t="s">
        <v>36</v>
      </c>
      <c r="K144" s="58"/>
      <c r="L144" s="107" t="s">
        <v>36</v>
      </c>
      <c r="M144" s="56"/>
    </row>
    <row r="145" spans="2:13" ht="55.05" customHeight="1" x14ac:dyDescent="0.25">
      <c r="B145" s="110" t="str">
        <f>CONCATENATE("9.",Prüfkriterien_9[[#This Row],[Spalte2]])</f>
        <v>9.22</v>
      </c>
      <c r="C145" s="111">
        <f>ROW()-ROW(Prüfkriterien_9[[#Headers],[Spalte3]])</f>
        <v>22</v>
      </c>
      <c r="D145" s="111">
        <f>(Prüfkriterien_9[Spalte2]+90)/10</f>
        <v>11.2</v>
      </c>
      <c r="E145" s="113" t="s">
        <v>240</v>
      </c>
      <c r="F145" s="99" t="s">
        <v>242</v>
      </c>
      <c r="G145" s="99" t="s">
        <v>337</v>
      </c>
      <c r="H145" s="58"/>
      <c r="I145" s="107" t="s">
        <v>36</v>
      </c>
      <c r="J145" s="107" t="s">
        <v>36</v>
      </c>
      <c r="K145" s="58"/>
      <c r="L145" s="107" t="s">
        <v>36</v>
      </c>
      <c r="M145" s="56"/>
    </row>
    <row r="146" spans="2:13" ht="55.05" customHeight="1" x14ac:dyDescent="0.25">
      <c r="B146" s="109" t="str">
        <f>CONCATENATE("9.",Prüfkriterien_9[[#This Row],[Spalte2]])</f>
        <v>9.23</v>
      </c>
      <c r="C146" s="112">
        <f>ROW()-ROW(Prüfkriterien_9[[#Headers],[Spalte3]])</f>
        <v>23</v>
      </c>
      <c r="D146" s="112">
        <f>(Prüfkriterien_9[Spalte2]+90)/10</f>
        <v>11.3</v>
      </c>
      <c r="E146" s="95" t="s">
        <v>111</v>
      </c>
      <c r="F146" s="98" t="s">
        <v>181</v>
      </c>
      <c r="G146" s="99" t="s">
        <v>338</v>
      </c>
      <c r="H146" s="58"/>
      <c r="I146" s="107" t="s">
        <v>36</v>
      </c>
      <c r="J146" s="107" t="s">
        <v>36</v>
      </c>
      <c r="K146" s="58"/>
      <c r="L146" s="107" t="s">
        <v>36</v>
      </c>
      <c r="M146" s="56"/>
    </row>
    <row r="147" spans="2:13" ht="55.05" customHeight="1" x14ac:dyDescent="0.25">
      <c r="B147" s="109" t="str">
        <f>CONCATENATE("9.",Prüfkriterien_9[[#This Row],[Spalte2]])</f>
        <v>9.24</v>
      </c>
      <c r="C147" s="112">
        <f>ROW()-ROW(Prüfkriterien_9[[#Headers],[Spalte3]])</f>
        <v>24</v>
      </c>
      <c r="D147" s="112">
        <f>(Prüfkriterien_9[Spalte2]+90)/10</f>
        <v>11.4</v>
      </c>
      <c r="E147" s="95" t="s">
        <v>111</v>
      </c>
      <c r="F147" s="98" t="s">
        <v>182</v>
      </c>
      <c r="G147" s="99" t="s">
        <v>339</v>
      </c>
      <c r="H147" s="58"/>
      <c r="I147" s="107" t="s">
        <v>36</v>
      </c>
      <c r="J147" s="107" t="s">
        <v>36</v>
      </c>
      <c r="K147" s="58"/>
      <c r="L147" s="107" t="s">
        <v>36</v>
      </c>
      <c r="M147" s="56"/>
    </row>
    <row r="148" spans="2:13" ht="235.05" customHeight="1" x14ac:dyDescent="0.25">
      <c r="B148" s="110" t="str">
        <f>CONCATENATE("9.",Prüfkriterien_9[[#This Row],[Spalte2]])</f>
        <v>9.25</v>
      </c>
      <c r="C148" s="111">
        <f>ROW()-ROW(Prüfkriterien_9[[#Headers],[Spalte3]])</f>
        <v>25</v>
      </c>
      <c r="D148" s="111">
        <f>(Prüfkriterien_9[Spalte2]+90)/10</f>
        <v>11.5</v>
      </c>
      <c r="E148" s="106" t="s">
        <v>240</v>
      </c>
      <c r="F148" s="98" t="s">
        <v>183</v>
      </c>
      <c r="G148" s="52" t="s">
        <v>395</v>
      </c>
      <c r="H148" s="58"/>
      <c r="I148" s="58"/>
      <c r="J148" s="58"/>
      <c r="K148" s="58"/>
      <c r="L148" s="58"/>
      <c r="M148" s="56"/>
    </row>
    <row r="149" spans="2:13" ht="150" customHeight="1" x14ac:dyDescent="0.25">
      <c r="B149" s="110" t="str">
        <f>CONCATENATE("9.",Prüfkriterien_9[[#This Row],[Spalte2]])</f>
        <v>9.26</v>
      </c>
      <c r="C149" s="111">
        <f>ROW()-ROW(Prüfkriterien_9[[#Headers],[Spalte3]])</f>
        <v>26</v>
      </c>
      <c r="D149" s="111">
        <f>(Prüfkriterien_9[Spalte2]+90)/10</f>
        <v>11.6</v>
      </c>
      <c r="E149" s="106" t="s">
        <v>240</v>
      </c>
      <c r="F149" s="98" t="s">
        <v>396</v>
      </c>
      <c r="G149" s="52" t="s">
        <v>397</v>
      </c>
      <c r="H149" s="58"/>
      <c r="I149" s="58"/>
      <c r="J149" s="58"/>
      <c r="K149" s="58"/>
      <c r="L149" s="58"/>
      <c r="M149" s="56"/>
    </row>
    <row r="150" spans="2:13" x14ac:dyDescent="0.25">
      <c r="B150" s="167" t="s">
        <v>186</v>
      </c>
      <c r="C150" s="168"/>
      <c r="D150" s="168"/>
      <c r="E150" s="168"/>
      <c r="F150" s="168"/>
      <c r="G150" s="168"/>
      <c r="H150" s="168"/>
      <c r="I150" s="168"/>
      <c r="J150" s="168"/>
      <c r="K150" s="168"/>
      <c r="L150" s="168"/>
      <c r="M150" s="169"/>
    </row>
    <row r="151" spans="2:13" hidden="1" x14ac:dyDescent="0.25">
      <c r="B151" s="29" t="s">
        <v>39</v>
      </c>
      <c r="C151" s="30" t="s">
        <v>40</v>
      </c>
      <c r="D151" s="30" t="s">
        <v>41</v>
      </c>
      <c r="E151" s="22" t="s">
        <v>42</v>
      </c>
      <c r="F151" s="64" t="s">
        <v>43</v>
      </c>
      <c r="G151" s="64" t="s">
        <v>46</v>
      </c>
      <c r="H151" s="59" t="s">
        <v>47</v>
      </c>
      <c r="I151" s="59" t="s">
        <v>48</v>
      </c>
      <c r="J151" s="59" t="s">
        <v>49</v>
      </c>
      <c r="K151" s="59" t="s">
        <v>50</v>
      </c>
      <c r="L151" s="59" t="s">
        <v>51</v>
      </c>
      <c r="M151" s="56" t="s">
        <v>52</v>
      </c>
    </row>
    <row r="152" spans="2:13" ht="127.95" customHeight="1" x14ac:dyDescent="0.25">
      <c r="B152" s="108" t="str">
        <f>CONCATENATE("10.",Prüfkriterien_10[[#This Row],[Spalte2]])</f>
        <v>10.1</v>
      </c>
      <c r="C152" s="116">
        <f>ROW()-ROW(Prüfkriterien_10[[#Headers],[Spalte3]])</f>
        <v>1</v>
      </c>
      <c r="D152" s="116">
        <f>(Prüfkriterien_10[Spalte2]+100)/10</f>
        <v>10.1</v>
      </c>
      <c r="E152" s="113" t="s">
        <v>268</v>
      </c>
      <c r="F152" s="99" t="s">
        <v>360</v>
      </c>
      <c r="G152" s="99" t="s">
        <v>413</v>
      </c>
      <c r="H152" s="59"/>
      <c r="I152" s="59"/>
      <c r="J152" s="59"/>
      <c r="K152" s="59"/>
      <c r="L152" s="59"/>
      <c r="M152" s="56"/>
    </row>
    <row r="153" spans="2:13" ht="66" x14ac:dyDescent="0.25">
      <c r="B153" s="108" t="str">
        <f>CONCATENATE("10.",Prüfkriterien_10[[#This Row],[Spalte2]])</f>
        <v>10.2</v>
      </c>
      <c r="C153" s="116">
        <f>ROW()-ROW(Prüfkriterien_10[[#Headers],[Spalte3]])</f>
        <v>2</v>
      </c>
      <c r="D153" s="116">
        <f>(Prüfkriterien_10[Spalte2]+100)/10</f>
        <v>10.199999999999999</v>
      </c>
      <c r="E153" s="113" t="s">
        <v>268</v>
      </c>
      <c r="F153" s="99" t="s">
        <v>361</v>
      </c>
      <c r="G153" s="99" t="s">
        <v>273</v>
      </c>
      <c r="H153" s="59"/>
      <c r="I153" s="59"/>
      <c r="J153" s="59"/>
      <c r="K153" s="59"/>
      <c r="L153" s="59"/>
      <c r="M153" s="56"/>
    </row>
    <row r="154" spans="2:13" ht="55.05" customHeight="1" x14ac:dyDescent="0.25">
      <c r="B154" s="108" t="str">
        <f>CONCATENATE("10.",Prüfkriterien_10[[#This Row],[Spalte2]])</f>
        <v>10.3</v>
      </c>
      <c r="C154" s="104">
        <f>ROW()-ROW(Prüfkriterien_10[[#Headers],[Spalte3]])</f>
        <v>3</v>
      </c>
      <c r="D154" s="104">
        <f>(Prüfkriterien_10[Spalte2]+100)/10</f>
        <v>10.3</v>
      </c>
      <c r="E154" s="113" t="s">
        <v>243</v>
      </c>
      <c r="F154" s="99" t="s">
        <v>398</v>
      </c>
      <c r="G154" s="99" t="s">
        <v>340</v>
      </c>
      <c r="H154" s="59"/>
      <c r="I154" s="57" t="s">
        <v>36</v>
      </c>
      <c r="J154" s="57" t="s">
        <v>36</v>
      </c>
      <c r="K154" s="59"/>
      <c r="L154" s="57" t="s">
        <v>36</v>
      </c>
      <c r="M154" s="56"/>
    </row>
    <row r="155" spans="2:13" ht="79.2" x14ac:dyDescent="0.25">
      <c r="B155" s="108" t="str">
        <f>CONCATENATE("10.",Prüfkriterien_10[[#This Row],[Spalte2]])</f>
        <v>10.4</v>
      </c>
      <c r="C155" s="116">
        <f>ROW()-ROW(Prüfkriterien_10[[#Headers],[Spalte3]])</f>
        <v>4</v>
      </c>
      <c r="D155" s="116">
        <f>(Prüfkriterien_10[Spalte2]+100)/10</f>
        <v>10.4</v>
      </c>
      <c r="E155" s="113" t="s">
        <v>269</v>
      </c>
      <c r="F155" s="99" t="s">
        <v>244</v>
      </c>
      <c r="G155" s="99" t="s">
        <v>270</v>
      </c>
      <c r="H155" s="58"/>
      <c r="I155" s="58"/>
      <c r="J155" s="58"/>
      <c r="K155" s="58"/>
      <c r="L155" s="58"/>
      <c r="M155" s="56"/>
    </row>
    <row r="156" spans="2:13" ht="55.05" customHeight="1" x14ac:dyDescent="0.25">
      <c r="B156" s="108" t="str">
        <f>CONCATENATE("10.",Prüfkriterien_10[[#This Row],[Spalte2]])</f>
        <v>10.5</v>
      </c>
      <c r="C156" s="23">
        <f>ROW()-ROW(Prüfkriterien_10[[#Headers],[Spalte3]])</f>
        <v>5</v>
      </c>
      <c r="D156" s="23">
        <f>(Prüfkriterien_10[Spalte2]+100)/10</f>
        <v>10.5</v>
      </c>
      <c r="E156" s="117" t="s">
        <v>188</v>
      </c>
      <c r="F156" s="99" t="s">
        <v>246</v>
      </c>
      <c r="G156" s="102" t="s">
        <v>309</v>
      </c>
      <c r="H156" s="58"/>
      <c r="I156" s="107" t="s">
        <v>36</v>
      </c>
      <c r="J156" s="107" t="s">
        <v>36</v>
      </c>
      <c r="K156" s="58"/>
      <c r="L156" s="107" t="s">
        <v>36</v>
      </c>
      <c r="M156" s="56"/>
    </row>
    <row r="157" spans="2:13" ht="55.05" customHeight="1" x14ac:dyDescent="0.25">
      <c r="B157" s="108" t="str">
        <f>CONCATENATE("10.",Prüfkriterien_10[[#This Row],[Spalte2]])</f>
        <v>10.6</v>
      </c>
      <c r="C157" s="23">
        <f>ROW()-ROW(Prüfkriterien_10[[#Headers],[Spalte3]])</f>
        <v>6</v>
      </c>
      <c r="D157" s="23">
        <f>(Prüfkriterien_10[Spalte2]+100)/10</f>
        <v>10.6</v>
      </c>
      <c r="E157" s="117" t="s">
        <v>188</v>
      </c>
      <c r="F157" s="99" t="s">
        <v>305</v>
      </c>
      <c r="G157" s="99" t="s">
        <v>335</v>
      </c>
      <c r="H157" s="58"/>
      <c r="I157" s="107" t="s">
        <v>36</v>
      </c>
      <c r="J157" s="107" t="s">
        <v>36</v>
      </c>
      <c r="K157" s="58"/>
      <c r="L157" s="107" t="s">
        <v>36</v>
      </c>
      <c r="M157" s="56"/>
    </row>
    <row r="158" spans="2:13" ht="70.05" customHeight="1" x14ac:dyDescent="0.25">
      <c r="B158" s="108" t="str">
        <f>CONCATENATE("10.",Prüfkriterien_10[[#This Row],[Spalte2]])</f>
        <v>10.7</v>
      </c>
      <c r="C158" s="23">
        <f>ROW()-ROW(Prüfkriterien_10[[#Headers],[Spalte3]])</f>
        <v>7</v>
      </c>
      <c r="D158" s="23">
        <f>(Prüfkriterien_10[Spalte2]+100)/10</f>
        <v>10.7</v>
      </c>
      <c r="E158" s="113" t="s">
        <v>269</v>
      </c>
      <c r="F158" s="99" t="s">
        <v>362</v>
      </c>
      <c r="G158" s="99" t="s">
        <v>341</v>
      </c>
      <c r="H158" s="58"/>
      <c r="I158" s="107" t="s">
        <v>36</v>
      </c>
      <c r="J158" s="107" t="s">
        <v>36</v>
      </c>
      <c r="K158" s="58"/>
      <c r="L158" s="107" t="s">
        <v>36</v>
      </c>
      <c r="M158" s="56"/>
    </row>
    <row r="159" spans="2:13" ht="55.05" customHeight="1" x14ac:dyDescent="0.25">
      <c r="B159" s="21" t="str">
        <f>CONCATENATE("10.",Prüfkriterien_10[[#This Row],[Spalte2]])</f>
        <v>10.8</v>
      </c>
      <c r="C159" s="23">
        <f>ROW()-ROW(Prüfkriterien_10[[#Headers],[Spalte3]])</f>
        <v>8</v>
      </c>
      <c r="D159" s="23">
        <f>(Prüfkriterien_10[Spalte2]+100)/10</f>
        <v>10.8</v>
      </c>
      <c r="E159" s="117" t="s">
        <v>188</v>
      </c>
      <c r="F159" s="99" t="s">
        <v>245</v>
      </c>
      <c r="G159" s="99" t="s">
        <v>342</v>
      </c>
      <c r="H159" s="58"/>
      <c r="I159" s="107" t="s">
        <v>36</v>
      </c>
      <c r="J159" s="107" t="s">
        <v>36</v>
      </c>
      <c r="K159" s="58"/>
      <c r="L159" s="107" t="s">
        <v>36</v>
      </c>
      <c r="M159" s="56"/>
    </row>
    <row r="160" spans="2:13" ht="55.05" customHeight="1" x14ac:dyDescent="0.25">
      <c r="B160" s="21" t="str">
        <f>CONCATENATE("10.",Prüfkriterien_10[[#This Row],[Spalte2]])</f>
        <v>10.9</v>
      </c>
      <c r="C160" s="23">
        <f>ROW()-ROW(Prüfkriterien_10[[#Headers],[Spalte3]])</f>
        <v>9</v>
      </c>
      <c r="D160" s="23">
        <f>(Prüfkriterien_10[Spalte2]+100)/10</f>
        <v>10.9</v>
      </c>
      <c r="E160" s="95" t="s">
        <v>188</v>
      </c>
      <c r="F160" s="98" t="s">
        <v>274</v>
      </c>
      <c r="G160" s="102" t="s">
        <v>309</v>
      </c>
      <c r="H160" s="58"/>
      <c r="I160" s="107" t="s">
        <v>36</v>
      </c>
      <c r="J160" s="107" t="s">
        <v>36</v>
      </c>
      <c r="K160" s="58"/>
      <c r="L160" s="107" t="s">
        <v>36</v>
      </c>
      <c r="M160" s="56"/>
    </row>
    <row r="161" spans="2:13" ht="132" x14ac:dyDescent="0.25">
      <c r="B161" s="108" t="str">
        <f>CONCATENATE("10.",Prüfkriterien_10[[#This Row],[Spalte2]])</f>
        <v>10.10</v>
      </c>
      <c r="C161" s="104">
        <f>ROW()-ROW(Prüfkriterien_10[[#Headers],[Spalte3]])</f>
        <v>10</v>
      </c>
      <c r="D161" s="104">
        <f>(Prüfkriterien_10[Spalte2]+100)/10</f>
        <v>11</v>
      </c>
      <c r="E161" s="95" t="s">
        <v>188</v>
      </c>
      <c r="F161" s="98" t="s">
        <v>399</v>
      </c>
      <c r="G161" s="99" t="s">
        <v>400</v>
      </c>
      <c r="H161" s="58"/>
      <c r="I161" s="107" t="s">
        <v>36</v>
      </c>
      <c r="J161" s="107" t="s">
        <v>36</v>
      </c>
      <c r="K161" s="58"/>
      <c r="L161" s="107" t="s">
        <v>36</v>
      </c>
      <c r="M161" s="56"/>
    </row>
    <row r="162" spans="2:13" ht="55.05" customHeight="1" x14ac:dyDescent="0.25">
      <c r="B162" s="21" t="str">
        <f>CONCATENATE("10.",Prüfkriterien_10[[#This Row],[Spalte2]])</f>
        <v>10.11</v>
      </c>
      <c r="C162" s="23">
        <f>ROW()-ROW(Prüfkriterien_10[[#Headers],[Spalte3]])</f>
        <v>11</v>
      </c>
      <c r="D162" s="23">
        <f>(Prüfkriterien_10[Spalte2]+100)/10</f>
        <v>11.1</v>
      </c>
      <c r="E162" s="95" t="s">
        <v>188</v>
      </c>
      <c r="F162" s="98" t="s">
        <v>401</v>
      </c>
      <c r="G162" s="99" t="s">
        <v>189</v>
      </c>
      <c r="H162" s="58"/>
      <c r="I162" s="58"/>
      <c r="J162" s="58"/>
      <c r="K162" s="58"/>
      <c r="L162" s="58"/>
      <c r="M162" s="56"/>
    </row>
    <row r="163" spans="2:13" ht="55.05" customHeight="1" x14ac:dyDescent="0.25">
      <c r="B163" s="108" t="str">
        <f>CONCATENATE("10.",Prüfkriterien_10[[#This Row],[Spalte2]])</f>
        <v>10.12</v>
      </c>
      <c r="C163" s="104">
        <f>ROW()-ROW(Prüfkriterien_10[[#Headers],[Spalte3]])</f>
        <v>12</v>
      </c>
      <c r="D163" s="104">
        <f>(Prüfkriterien_10[Spalte2]+100)/10</f>
        <v>11.2</v>
      </c>
      <c r="E163" s="114" t="s">
        <v>243</v>
      </c>
      <c r="F163" s="115" t="s">
        <v>247</v>
      </c>
      <c r="G163" s="115" t="s">
        <v>402</v>
      </c>
      <c r="H163" s="58"/>
      <c r="I163" s="58"/>
      <c r="J163" s="58"/>
      <c r="K163" s="58"/>
      <c r="L163" s="58"/>
      <c r="M163" s="56"/>
    </row>
    <row r="164" spans="2:13" ht="180" customHeight="1" x14ac:dyDescent="0.25">
      <c r="B164" s="108" t="str">
        <f>CONCATENATE("10.",Prüfkriterien_10[[#This Row],[Spalte2]])</f>
        <v>10.13</v>
      </c>
      <c r="C164" s="104">
        <f>ROW()-ROW(Prüfkriterien_10[[#Headers],[Spalte3]])</f>
        <v>13</v>
      </c>
      <c r="D164" s="104">
        <f>(Prüfkriterien_10[Spalte2]+100)/10</f>
        <v>11.3</v>
      </c>
      <c r="E164" s="95" t="s">
        <v>243</v>
      </c>
      <c r="F164" s="98" t="s">
        <v>190</v>
      </c>
      <c r="G164" s="52" t="s">
        <v>403</v>
      </c>
      <c r="H164" s="58"/>
      <c r="I164" s="58"/>
      <c r="J164" s="58"/>
      <c r="K164" s="58"/>
      <c r="L164" s="58"/>
      <c r="M164" s="56"/>
    </row>
    <row r="165" spans="2:13" ht="92.4" x14ac:dyDescent="0.25">
      <c r="B165" s="21" t="str">
        <f>CONCATENATE("10.",Prüfkriterien_10[[#This Row],[Spalte2]])</f>
        <v>10.14</v>
      </c>
      <c r="C165" s="23">
        <f>ROW()-ROW(Prüfkriterien_10[[#Headers],[Spalte3]])</f>
        <v>14</v>
      </c>
      <c r="D165" s="23">
        <f>(Prüfkriterien_10[Spalte2]+100)/10</f>
        <v>11.4</v>
      </c>
      <c r="E165" s="95" t="s">
        <v>188</v>
      </c>
      <c r="F165" s="98" t="s">
        <v>192</v>
      </c>
      <c r="G165" s="99" t="s">
        <v>193</v>
      </c>
      <c r="H165" s="58"/>
      <c r="I165" s="58"/>
      <c r="J165" s="58"/>
      <c r="K165" s="58"/>
      <c r="L165" s="58"/>
      <c r="M165" s="56"/>
    </row>
    <row r="166" spans="2:13" ht="79.2" x14ac:dyDescent="0.25">
      <c r="B166" s="119" t="str">
        <f>CONCATENATE("10.",Prüfkriterien_10[[#This Row],[Spalte2]])</f>
        <v>10.15</v>
      </c>
      <c r="C166" s="120">
        <f>ROW()-ROW(Prüfkriterien_10[[#Headers],[Spalte3]])</f>
        <v>15</v>
      </c>
      <c r="D166" s="120">
        <f>(Prüfkriterien_10[Spalte2]+100)/10</f>
        <v>11.5</v>
      </c>
      <c r="E166" s="121" t="s">
        <v>187</v>
      </c>
      <c r="F166" s="122" t="s">
        <v>404</v>
      </c>
      <c r="G166" s="115" t="s">
        <v>405</v>
      </c>
      <c r="H166" s="70"/>
      <c r="I166" s="70"/>
      <c r="J166" s="70"/>
      <c r="K166" s="70"/>
      <c r="L166" s="70"/>
      <c r="M166" s="71"/>
    </row>
    <row r="167" spans="2:13" x14ac:dyDescent="0.25">
      <c r="B167" s="167" t="s">
        <v>194</v>
      </c>
      <c r="C167" s="168"/>
      <c r="D167" s="168"/>
      <c r="E167" s="168"/>
      <c r="F167" s="168"/>
      <c r="G167" s="168"/>
      <c r="H167" s="168"/>
      <c r="I167" s="168"/>
      <c r="J167" s="168"/>
      <c r="K167" s="168"/>
      <c r="L167" s="168"/>
      <c r="M167" s="169"/>
    </row>
    <row r="168" spans="2:13" hidden="1" x14ac:dyDescent="0.25">
      <c r="B168" s="29" t="s">
        <v>39</v>
      </c>
      <c r="C168" s="30" t="s">
        <v>40</v>
      </c>
      <c r="D168" s="30" t="s">
        <v>41</v>
      </c>
      <c r="E168" s="22" t="s">
        <v>42</v>
      </c>
      <c r="F168" s="64" t="s">
        <v>43</v>
      </c>
      <c r="G168" s="64" t="s">
        <v>46</v>
      </c>
      <c r="H168" s="59" t="s">
        <v>47</v>
      </c>
      <c r="I168" s="59" t="s">
        <v>48</v>
      </c>
      <c r="J168" s="59" t="s">
        <v>49</v>
      </c>
      <c r="K168" s="59" t="s">
        <v>50</v>
      </c>
      <c r="L168" s="59" t="s">
        <v>51</v>
      </c>
      <c r="M168" s="56" t="s">
        <v>52</v>
      </c>
    </row>
    <row r="169" spans="2:13" ht="289.95" customHeight="1" x14ac:dyDescent="0.25">
      <c r="B169" s="108" t="str">
        <f>CONCATENATE("11.",Prüfkriterien_11[[#This Row],[Spalte2]])</f>
        <v>11.1</v>
      </c>
      <c r="C169" s="116">
        <f>ROW()-ROW(Prüfkriterien_11[[#Headers],[Spalte3]])</f>
        <v>1</v>
      </c>
      <c r="D169" s="116">
        <f>(Prüfkriterien_11[Spalte2]+110)/10</f>
        <v>11.1</v>
      </c>
      <c r="E169" s="95" t="s">
        <v>248</v>
      </c>
      <c r="F169" s="98" t="s">
        <v>195</v>
      </c>
      <c r="G169" s="99" t="s">
        <v>411</v>
      </c>
      <c r="H169" s="58"/>
      <c r="I169" s="58"/>
      <c r="J169" s="58"/>
      <c r="K169" s="58"/>
      <c r="L169" s="58"/>
      <c r="M169" s="56"/>
    </row>
    <row r="170" spans="2:13" ht="79.2" x14ac:dyDescent="0.25">
      <c r="B170" s="109" t="str">
        <f>CONCATENATE("11.",Prüfkriterien_11[[#This Row],[Spalte2]])</f>
        <v>11.2</v>
      </c>
      <c r="C170" s="112">
        <f>ROW()-ROW(Prüfkriterien_11[[#Headers],[Spalte3]])</f>
        <v>2</v>
      </c>
      <c r="D170" s="112">
        <f>(Prüfkriterien_11[Spalte2]+110)/10</f>
        <v>11.2</v>
      </c>
      <c r="E170" s="95" t="s">
        <v>191</v>
      </c>
      <c r="F170" s="98" t="s">
        <v>196</v>
      </c>
      <c r="G170" s="99" t="s">
        <v>343</v>
      </c>
      <c r="H170" s="58"/>
      <c r="I170" s="58"/>
      <c r="J170" s="58"/>
      <c r="K170" s="58"/>
      <c r="L170" s="58"/>
      <c r="M170" s="56"/>
    </row>
    <row r="171" spans="2:13" ht="145.19999999999999" x14ac:dyDescent="0.25">
      <c r="B171" s="21" t="str">
        <f>CONCATENATE("11.",Prüfkriterien_11[[#This Row],[Spalte2]])</f>
        <v>11.3</v>
      </c>
      <c r="C171" s="23">
        <f>ROW()-ROW(Prüfkriterien_11[[#Headers],[Spalte3]])</f>
        <v>3</v>
      </c>
      <c r="D171" s="23">
        <f>(Prüfkriterien_11[Spalte2]+110)/10</f>
        <v>11.3</v>
      </c>
      <c r="E171" s="95" t="s">
        <v>191</v>
      </c>
      <c r="F171" s="98" t="s">
        <v>197</v>
      </c>
      <c r="G171" s="99" t="s">
        <v>412</v>
      </c>
      <c r="H171" s="58"/>
      <c r="I171" s="58"/>
      <c r="J171" s="58"/>
      <c r="K171" s="58"/>
      <c r="L171" s="58"/>
      <c r="M171" s="56"/>
    </row>
    <row r="172" spans="2:13" ht="105.6" x14ac:dyDescent="0.25">
      <c r="B172" s="123" t="str">
        <f>CONCATENATE("11.",Prüfkriterien_11[[#This Row],[Spalte2]])</f>
        <v>11.4</v>
      </c>
      <c r="C172" s="124">
        <f>ROW()-ROW(Prüfkriterien_11[[#Headers],[Spalte3]])</f>
        <v>4</v>
      </c>
      <c r="D172" s="124">
        <f>(Prüfkriterien_11[Spalte2]+110)/10</f>
        <v>11.4</v>
      </c>
      <c r="E172" s="125" t="s">
        <v>191</v>
      </c>
      <c r="F172" s="126" t="s">
        <v>198</v>
      </c>
      <c r="G172" s="127" t="s">
        <v>344</v>
      </c>
      <c r="H172" s="61"/>
      <c r="I172" s="61"/>
      <c r="J172" s="61"/>
      <c r="K172" s="61"/>
      <c r="L172" s="61"/>
      <c r="M172" s="56"/>
    </row>
    <row r="173" spans="2:13" hidden="1" x14ac:dyDescent="0.25">
      <c r="B173" s="164" t="s">
        <v>78</v>
      </c>
      <c r="C173" s="165"/>
      <c r="D173" s="165"/>
      <c r="E173" s="165"/>
      <c r="F173" s="165"/>
      <c r="G173" s="165"/>
      <c r="H173" s="165"/>
      <c r="I173" s="165"/>
      <c r="J173" s="165"/>
      <c r="K173" s="165"/>
      <c r="L173" s="165"/>
      <c r="M173" s="166"/>
    </row>
    <row r="174" spans="2:13" hidden="1" x14ac:dyDescent="0.25">
      <c r="B174" s="29" t="s">
        <v>39</v>
      </c>
      <c r="C174" s="30" t="s">
        <v>40</v>
      </c>
      <c r="D174" s="30" t="s">
        <v>41</v>
      </c>
      <c r="E174" s="22" t="s">
        <v>42</v>
      </c>
      <c r="F174" s="64" t="s">
        <v>43</v>
      </c>
      <c r="G174" s="64" t="s">
        <v>46</v>
      </c>
      <c r="H174" s="59" t="s">
        <v>47</v>
      </c>
      <c r="I174" s="59" t="s">
        <v>48</v>
      </c>
      <c r="J174" s="59" t="s">
        <v>49</v>
      </c>
      <c r="K174" s="59" t="s">
        <v>50</v>
      </c>
      <c r="L174" s="59" t="s">
        <v>51</v>
      </c>
      <c r="M174" s="56" t="s">
        <v>52</v>
      </c>
    </row>
    <row r="175" spans="2:13" hidden="1" x14ac:dyDescent="0.25">
      <c r="B175" s="29" t="str">
        <f>CONCATENATE("12.",Prüfkriterien_1113[[#This Row],[Spalte2]])</f>
        <v>12.1</v>
      </c>
      <c r="C175" s="30">
        <f>ROW()-ROW(Prüfkriterien_1113[[#Headers],[Spalte3]])</f>
        <v>1</v>
      </c>
      <c r="D175" s="30">
        <f>(Prüfkriterien_1113[Spalte2]+120)/10</f>
        <v>12.1</v>
      </c>
      <c r="E175" s="22"/>
      <c r="F175" s="64"/>
      <c r="G175" s="64"/>
      <c r="H175" s="58"/>
      <c r="I175" s="58"/>
      <c r="J175" s="58"/>
      <c r="K175" s="58"/>
      <c r="L175" s="58"/>
      <c r="M175" s="56"/>
    </row>
    <row r="176" spans="2:13" hidden="1" x14ac:dyDescent="0.25">
      <c r="B176" s="36" t="str">
        <f>CONCATENATE("12.",Prüfkriterien_1113[[#This Row],[Spalte2]])</f>
        <v>12.2</v>
      </c>
      <c r="C176" s="37">
        <f>ROW()-ROW(Prüfkriterien_1113[[#Headers],[Spalte3]])</f>
        <v>2</v>
      </c>
      <c r="D176" s="37">
        <f>(Prüfkriterien_1113[Spalte2]+120)/10</f>
        <v>12.2</v>
      </c>
      <c r="E176" s="38"/>
      <c r="F176" s="64"/>
      <c r="G176" s="64"/>
      <c r="H176" s="58"/>
      <c r="I176" s="58"/>
      <c r="J176" s="58"/>
      <c r="K176" s="58"/>
      <c r="L176" s="58"/>
      <c r="M176" s="56"/>
    </row>
    <row r="177" spans="2:13" hidden="1" x14ac:dyDescent="0.25">
      <c r="B177" s="29" t="str">
        <f>CONCATENATE("12.",Prüfkriterien_1113[[#This Row],[Spalte2]])</f>
        <v>12.3</v>
      </c>
      <c r="C177" s="30">
        <f>ROW()-ROW(Prüfkriterien_1113[[#Headers],[Spalte3]])</f>
        <v>3</v>
      </c>
      <c r="D177" s="30">
        <f>(Prüfkriterien_1113[Spalte2]+120)/10</f>
        <v>12.3</v>
      </c>
      <c r="E177" s="22"/>
      <c r="F177" s="64"/>
      <c r="G177" s="64"/>
      <c r="H177" s="58"/>
      <c r="I177" s="58"/>
      <c r="J177" s="58"/>
      <c r="K177" s="58"/>
      <c r="L177" s="58"/>
      <c r="M177" s="56"/>
    </row>
    <row r="178" spans="2:13" hidden="1" x14ac:dyDescent="0.25">
      <c r="B178" s="29" t="str">
        <f>CONCATENATE("12.",Prüfkriterien_1113[[#This Row],[Spalte2]])</f>
        <v>12.4</v>
      </c>
      <c r="C178" s="30">
        <f>ROW()-ROW(Prüfkriterien_1113[[#Headers],[Spalte3]])</f>
        <v>4</v>
      </c>
      <c r="D178" s="30">
        <f>(Prüfkriterien_1113[Spalte2]+120)/10</f>
        <v>12.4</v>
      </c>
      <c r="E178" s="22"/>
      <c r="F178" s="64"/>
      <c r="G178" s="64"/>
      <c r="H178" s="58"/>
      <c r="I178" s="58"/>
      <c r="J178" s="58"/>
      <c r="K178" s="58"/>
      <c r="L178" s="58"/>
      <c r="M178" s="56"/>
    </row>
    <row r="179" spans="2:13" hidden="1" x14ac:dyDescent="0.25">
      <c r="B179" s="36" t="str">
        <f>CONCATENATE("12.",Prüfkriterien_1113[[#This Row],[Spalte2]])</f>
        <v>12.5</v>
      </c>
      <c r="C179" s="37">
        <f>ROW()-ROW(Prüfkriterien_1113[[#Headers],[Spalte3]])</f>
        <v>5</v>
      </c>
      <c r="D179" s="37">
        <f>(Prüfkriterien_1113[Spalte2]+120)/10</f>
        <v>12.5</v>
      </c>
      <c r="E179" s="38"/>
      <c r="F179" s="64"/>
      <c r="G179" s="64"/>
      <c r="H179" s="58"/>
      <c r="I179" s="58"/>
      <c r="J179" s="58"/>
      <c r="K179" s="58"/>
      <c r="L179" s="58"/>
      <c r="M179" s="56"/>
    </row>
    <row r="180" spans="2:13" hidden="1" x14ac:dyDescent="0.25">
      <c r="B180" s="164" t="s">
        <v>79</v>
      </c>
      <c r="C180" s="165"/>
      <c r="D180" s="165"/>
      <c r="E180" s="165"/>
      <c r="F180" s="165"/>
      <c r="G180" s="165"/>
      <c r="H180" s="165"/>
      <c r="I180" s="165"/>
      <c r="J180" s="165"/>
      <c r="K180" s="165"/>
      <c r="L180" s="165"/>
      <c r="M180" s="166"/>
    </row>
    <row r="181" spans="2:13" hidden="1" x14ac:dyDescent="0.25">
      <c r="B181" s="29" t="s">
        <v>39</v>
      </c>
      <c r="C181" s="30" t="s">
        <v>40</v>
      </c>
      <c r="D181" s="30" t="s">
        <v>41</v>
      </c>
      <c r="E181" s="22" t="s">
        <v>42</v>
      </c>
      <c r="F181" s="64" t="s">
        <v>43</v>
      </c>
      <c r="G181" s="64" t="s">
        <v>46</v>
      </c>
      <c r="H181" s="59" t="s">
        <v>47</v>
      </c>
      <c r="I181" s="59" t="s">
        <v>48</v>
      </c>
      <c r="J181" s="59" t="s">
        <v>49</v>
      </c>
      <c r="K181" s="59" t="s">
        <v>50</v>
      </c>
      <c r="L181" s="59" t="s">
        <v>51</v>
      </c>
      <c r="M181" s="56" t="s">
        <v>52</v>
      </c>
    </row>
    <row r="182" spans="2:13" hidden="1" x14ac:dyDescent="0.25">
      <c r="B182" s="29" t="str">
        <f>CONCATENATE("13.",Prüfkriterien_1114[[#This Row],[Spalte2]])</f>
        <v>13.1</v>
      </c>
      <c r="C182" s="30">
        <f>ROW()-ROW(Prüfkriterien_1114[[#Headers],[Spalte3]])</f>
        <v>1</v>
      </c>
      <c r="D182" s="30">
        <f>(Prüfkriterien_1114[Spalte2]+130)/10</f>
        <v>13.1</v>
      </c>
      <c r="E182" s="22"/>
      <c r="F182" s="64"/>
      <c r="G182" s="64"/>
      <c r="H182" s="58"/>
      <c r="I182" s="58"/>
      <c r="J182" s="58"/>
      <c r="K182" s="58"/>
      <c r="L182" s="58"/>
      <c r="M182" s="56"/>
    </row>
    <row r="183" spans="2:13" hidden="1" x14ac:dyDescent="0.25">
      <c r="B183" s="36" t="str">
        <f>CONCATENATE("13.",Prüfkriterien_1114[[#This Row],[Spalte2]])</f>
        <v>13.2</v>
      </c>
      <c r="C183" s="37">
        <f>ROW()-ROW(Prüfkriterien_1114[[#Headers],[Spalte3]])</f>
        <v>2</v>
      </c>
      <c r="D183" s="37">
        <f>(Prüfkriterien_1114[Spalte2]+130)/10</f>
        <v>13.2</v>
      </c>
      <c r="E183" s="38"/>
      <c r="F183" s="64"/>
      <c r="G183" s="64"/>
      <c r="H183" s="58"/>
      <c r="I183" s="58"/>
      <c r="J183" s="58"/>
      <c r="K183" s="58"/>
      <c r="L183" s="58"/>
      <c r="M183" s="56"/>
    </row>
    <row r="184" spans="2:13" hidden="1" x14ac:dyDescent="0.25">
      <c r="B184" s="29" t="str">
        <f>CONCATENATE("13.",Prüfkriterien_1114[[#This Row],[Spalte2]])</f>
        <v>13.3</v>
      </c>
      <c r="C184" s="30">
        <f>ROW()-ROW(Prüfkriterien_1114[[#Headers],[Spalte3]])</f>
        <v>3</v>
      </c>
      <c r="D184" s="30">
        <f>(Prüfkriterien_1114[Spalte2]+130)/10</f>
        <v>13.3</v>
      </c>
      <c r="E184" s="22"/>
      <c r="F184" s="64"/>
      <c r="G184" s="64"/>
      <c r="H184" s="58"/>
      <c r="I184" s="58"/>
      <c r="J184" s="58"/>
      <c r="K184" s="58"/>
      <c r="L184" s="58"/>
      <c r="M184" s="56"/>
    </row>
    <row r="185" spans="2:13" hidden="1" x14ac:dyDescent="0.25">
      <c r="B185" s="29" t="str">
        <f>CONCATENATE("13.",Prüfkriterien_1114[[#This Row],[Spalte2]])</f>
        <v>13.4</v>
      </c>
      <c r="C185" s="30">
        <f>ROW()-ROW(Prüfkriterien_1114[[#Headers],[Spalte3]])</f>
        <v>4</v>
      </c>
      <c r="D185" s="30">
        <f>(Prüfkriterien_1114[Spalte2]+130)/10</f>
        <v>13.4</v>
      </c>
      <c r="E185" s="22"/>
      <c r="F185" s="64"/>
      <c r="G185" s="64"/>
      <c r="H185" s="58"/>
      <c r="I185" s="58"/>
      <c r="J185" s="58"/>
      <c r="K185" s="58"/>
      <c r="L185" s="58"/>
      <c r="M185" s="56"/>
    </row>
    <row r="186" spans="2:13" hidden="1" x14ac:dyDescent="0.25">
      <c r="B186" s="36" t="str">
        <f>CONCATENATE("13.",Prüfkriterien_1114[[#This Row],[Spalte2]])</f>
        <v>13.5</v>
      </c>
      <c r="C186" s="37">
        <f>ROW()-ROW(Prüfkriterien_1114[[#Headers],[Spalte3]])</f>
        <v>5</v>
      </c>
      <c r="D186" s="37">
        <f>(Prüfkriterien_1114[Spalte2]+130)/10</f>
        <v>13.5</v>
      </c>
      <c r="E186" s="38"/>
      <c r="F186" s="64"/>
      <c r="G186" s="64"/>
      <c r="H186" s="58"/>
      <c r="I186" s="58"/>
      <c r="J186" s="58"/>
      <c r="K186" s="58"/>
      <c r="L186" s="58"/>
      <c r="M186" s="56"/>
    </row>
    <row r="187" spans="2:13" hidden="1" x14ac:dyDescent="0.25">
      <c r="B187" s="164" t="s">
        <v>80</v>
      </c>
      <c r="C187" s="165"/>
      <c r="D187" s="165"/>
      <c r="E187" s="165"/>
      <c r="F187" s="165"/>
      <c r="G187" s="165"/>
      <c r="H187" s="165"/>
      <c r="I187" s="165"/>
      <c r="J187" s="165"/>
      <c r="K187" s="165"/>
      <c r="L187" s="165"/>
      <c r="M187" s="166"/>
    </row>
    <row r="188" spans="2:13" hidden="1" x14ac:dyDescent="0.25">
      <c r="B188" s="29" t="s">
        <v>39</v>
      </c>
      <c r="C188" s="30" t="s">
        <v>40</v>
      </c>
      <c r="D188" s="30" t="s">
        <v>41</v>
      </c>
      <c r="E188" s="22" t="s">
        <v>42</v>
      </c>
      <c r="F188" s="64" t="s">
        <v>43</v>
      </c>
      <c r="G188" s="64" t="s">
        <v>46</v>
      </c>
      <c r="H188" s="59" t="s">
        <v>47</v>
      </c>
      <c r="I188" s="59" t="s">
        <v>48</v>
      </c>
      <c r="J188" s="59" t="s">
        <v>49</v>
      </c>
      <c r="K188" s="59" t="s">
        <v>50</v>
      </c>
      <c r="L188" s="59" t="s">
        <v>51</v>
      </c>
      <c r="M188" s="56" t="s">
        <v>52</v>
      </c>
    </row>
    <row r="189" spans="2:13" hidden="1" x14ac:dyDescent="0.25">
      <c r="B189" s="29" t="str">
        <f>CONCATENATE("14.",Prüfkriterien_1115[[#This Row],[Spalte2]])</f>
        <v>14.1</v>
      </c>
      <c r="C189" s="30">
        <f>ROW()-ROW(Prüfkriterien_1115[[#Headers],[Spalte3]])</f>
        <v>1</v>
      </c>
      <c r="D189" s="30">
        <f>(Prüfkriterien_1115[Spalte2]+140)/10</f>
        <v>14.1</v>
      </c>
      <c r="E189" s="22"/>
      <c r="F189" s="64"/>
      <c r="G189" s="64"/>
      <c r="H189" s="58"/>
      <c r="I189" s="58"/>
      <c r="J189" s="58"/>
      <c r="K189" s="58"/>
      <c r="L189" s="58"/>
      <c r="M189" s="56"/>
    </row>
    <row r="190" spans="2:13" hidden="1" x14ac:dyDescent="0.25">
      <c r="B190" s="36" t="str">
        <f>CONCATENATE("14.",Prüfkriterien_1115[[#This Row],[Spalte2]])</f>
        <v>14.2</v>
      </c>
      <c r="C190" s="37">
        <f>ROW()-ROW(Prüfkriterien_1115[[#Headers],[Spalte3]])</f>
        <v>2</v>
      </c>
      <c r="D190" s="37">
        <f>(Prüfkriterien_1115[Spalte2]+140)/10</f>
        <v>14.2</v>
      </c>
      <c r="E190" s="38"/>
      <c r="F190" s="64"/>
      <c r="G190" s="64"/>
      <c r="H190" s="58"/>
      <c r="I190" s="58"/>
      <c r="J190" s="58"/>
      <c r="K190" s="58"/>
      <c r="L190" s="58"/>
      <c r="M190" s="56"/>
    </row>
    <row r="191" spans="2:13" hidden="1" x14ac:dyDescent="0.25">
      <c r="B191" s="29" t="str">
        <f>CONCATENATE("14.",Prüfkriterien_1115[[#This Row],[Spalte2]])</f>
        <v>14.3</v>
      </c>
      <c r="C191" s="30">
        <f>ROW()-ROW(Prüfkriterien_1115[[#Headers],[Spalte3]])</f>
        <v>3</v>
      </c>
      <c r="D191" s="30">
        <f>(Prüfkriterien_1115[Spalte2]+140)/10</f>
        <v>14.3</v>
      </c>
      <c r="E191" s="22"/>
      <c r="F191" s="64"/>
      <c r="G191" s="64"/>
      <c r="H191" s="58"/>
      <c r="I191" s="58"/>
      <c r="J191" s="58"/>
      <c r="K191" s="58"/>
      <c r="L191" s="58"/>
      <c r="M191" s="56"/>
    </row>
    <row r="192" spans="2:13" hidden="1" x14ac:dyDescent="0.25">
      <c r="B192" s="29" t="str">
        <f>CONCATENATE("14.",Prüfkriterien_1115[[#This Row],[Spalte2]])</f>
        <v>14.4</v>
      </c>
      <c r="C192" s="30">
        <f>ROW()-ROW(Prüfkriterien_1115[[#Headers],[Spalte3]])</f>
        <v>4</v>
      </c>
      <c r="D192" s="30">
        <f>(Prüfkriterien_1115[Spalte2]+140)/10</f>
        <v>14.4</v>
      </c>
      <c r="E192" s="22"/>
      <c r="F192" s="64"/>
      <c r="G192" s="64"/>
      <c r="H192" s="58"/>
      <c r="I192" s="58"/>
      <c r="J192" s="58"/>
      <c r="K192" s="58"/>
      <c r="L192" s="58"/>
      <c r="M192" s="56"/>
    </row>
    <row r="193" spans="2:13" hidden="1" x14ac:dyDescent="0.25">
      <c r="B193" s="36" t="str">
        <f>CONCATENATE("14.",Prüfkriterien_1115[[#This Row],[Spalte2]])</f>
        <v>14.5</v>
      </c>
      <c r="C193" s="37">
        <f>ROW()-ROW(Prüfkriterien_1115[[#Headers],[Spalte3]])</f>
        <v>5</v>
      </c>
      <c r="D193" s="37">
        <f>(Prüfkriterien_1115[Spalte2]+140)/10</f>
        <v>14.5</v>
      </c>
      <c r="E193" s="38"/>
      <c r="F193" s="64"/>
      <c r="G193" s="64"/>
      <c r="H193" s="58"/>
      <c r="I193" s="58"/>
      <c r="J193" s="58"/>
      <c r="K193" s="58"/>
      <c r="L193" s="58"/>
      <c r="M193" s="56"/>
    </row>
    <row r="194" spans="2:13" hidden="1" x14ac:dyDescent="0.25">
      <c r="B194" s="164" t="s">
        <v>81</v>
      </c>
      <c r="C194" s="165"/>
      <c r="D194" s="165"/>
      <c r="E194" s="165"/>
      <c r="F194" s="165"/>
      <c r="G194" s="165"/>
      <c r="H194" s="165"/>
      <c r="I194" s="165"/>
      <c r="J194" s="165"/>
      <c r="K194" s="165"/>
      <c r="L194" s="165"/>
      <c r="M194" s="166"/>
    </row>
    <row r="195" spans="2:13" hidden="1" x14ac:dyDescent="0.25">
      <c r="B195" s="29" t="s">
        <v>39</v>
      </c>
      <c r="C195" s="30" t="s">
        <v>40</v>
      </c>
      <c r="D195" s="30" t="s">
        <v>41</v>
      </c>
      <c r="E195" s="22" t="s">
        <v>42</v>
      </c>
      <c r="F195" s="64" t="s">
        <v>43</v>
      </c>
      <c r="G195" s="64" t="s">
        <v>46</v>
      </c>
      <c r="H195" s="59" t="s">
        <v>47</v>
      </c>
      <c r="I195" s="59" t="s">
        <v>48</v>
      </c>
      <c r="J195" s="59" t="s">
        <v>49</v>
      </c>
      <c r="K195" s="59" t="s">
        <v>50</v>
      </c>
      <c r="L195" s="59" t="s">
        <v>51</v>
      </c>
      <c r="M195" s="56" t="s">
        <v>52</v>
      </c>
    </row>
    <row r="196" spans="2:13" hidden="1" x14ac:dyDescent="0.25">
      <c r="B196" s="29" t="str">
        <f>CONCATENATE("15.",Prüfkriterien_1116[[#This Row],[Spalte2]])</f>
        <v>15.1</v>
      </c>
      <c r="C196" s="30">
        <f>ROW()-ROW(Prüfkriterien_1116[[#Headers],[Spalte3]])</f>
        <v>1</v>
      </c>
      <c r="D196" s="30">
        <f>(Prüfkriterien_1116[Spalte2]+150)/10</f>
        <v>15.1</v>
      </c>
      <c r="E196" s="22"/>
      <c r="F196" s="64"/>
      <c r="G196" s="64"/>
      <c r="H196" s="58"/>
      <c r="I196" s="58"/>
      <c r="J196" s="58"/>
      <c r="K196" s="58"/>
      <c r="L196" s="58"/>
      <c r="M196" s="56"/>
    </row>
    <row r="197" spans="2:13" hidden="1" x14ac:dyDescent="0.25">
      <c r="B197" s="36" t="str">
        <f>CONCATENATE("15.",Prüfkriterien_1116[[#This Row],[Spalte2]])</f>
        <v>15.2</v>
      </c>
      <c r="C197" s="37">
        <f>ROW()-ROW(Prüfkriterien_1116[[#Headers],[Spalte3]])</f>
        <v>2</v>
      </c>
      <c r="D197" s="37">
        <f>(Prüfkriterien_1116[Spalte2]+150)/10</f>
        <v>15.2</v>
      </c>
      <c r="E197" s="38"/>
      <c r="F197" s="64"/>
      <c r="G197" s="64"/>
      <c r="H197" s="58"/>
      <c r="I197" s="58"/>
      <c r="J197" s="58"/>
      <c r="K197" s="58"/>
      <c r="L197" s="58"/>
      <c r="M197" s="56"/>
    </row>
    <row r="198" spans="2:13" hidden="1" x14ac:dyDescent="0.25">
      <c r="B198" s="29" t="str">
        <f>CONCATENATE("15.",Prüfkriterien_1116[[#This Row],[Spalte2]])</f>
        <v>15.3</v>
      </c>
      <c r="C198" s="30">
        <f>ROW()-ROW(Prüfkriterien_1116[[#Headers],[Spalte3]])</f>
        <v>3</v>
      </c>
      <c r="D198" s="30">
        <f>(Prüfkriterien_1116[Spalte2]+150)/10</f>
        <v>15.3</v>
      </c>
      <c r="E198" s="22"/>
      <c r="F198" s="64"/>
      <c r="G198" s="64"/>
      <c r="H198" s="58"/>
      <c r="I198" s="58"/>
      <c r="J198" s="58"/>
      <c r="K198" s="58"/>
      <c r="L198" s="58"/>
      <c r="M198" s="56"/>
    </row>
    <row r="199" spans="2:13" hidden="1" x14ac:dyDescent="0.25">
      <c r="B199" s="29" t="str">
        <f>CONCATENATE("15.",Prüfkriterien_1116[[#This Row],[Spalte2]])</f>
        <v>15.4</v>
      </c>
      <c r="C199" s="30">
        <f>ROW()-ROW(Prüfkriterien_1116[[#Headers],[Spalte3]])</f>
        <v>4</v>
      </c>
      <c r="D199" s="30">
        <f>(Prüfkriterien_1116[Spalte2]+150)/10</f>
        <v>15.4</v>
      </c>
      <c r="E199" s="22"/>
      <c r="F199" s="64"/>
      <c r="G199" s="64"/>
      <c r="H199" s="58"/>
      <c r="I199" s="58"/>
      <c r="J199" s="58"/>
      <c r="K199" s="58"/>
      <c r="L199" s="58"/>
      <c r="M199" s="56"/>
    </row>
    <row r="200" spans="2:13" hidden="1" x14ac:dyDescent="0.25">
      <c r="B200" s="36" t="str">
        <f>CONCATENATE("15.",Prüfkriterien_1116[[#This Row],[Spalte2]])</f>
        <v>15.5</v>
      </c>
      <c r="C200" s="37">
        <f>ROW()-ROW(Prüfkriterien_1116[[#Headers],[Spalte3]])</f>
        <v>5</v>
      </c>
      <c r="D200" s="37">
        <f>(Prüfkriterien_1116[Spalte2]+150)/10</f>
        <v>15.5</v>
      </c>
      <c r="E200" s="38"/>
      <c r="F200" s="64"/>
      <c r="G200" s="64"/>
      <c r="H200" s="58"/>
      <c r="I200" s="58"/>
      <c r="J200" s="58"/>
      <c r="K200" s="58"/>
      <c r="L200" s="58"/>
      <c r="M200" s="56"/>
    </row>
    <row r="201" spans="2:13" hidden="1" x14ac:dyDescent="0.25">
      <c r="B201" s="164" t="s">
        <v>82</v>
      </c>
      <c r="C201" s="165"/>
      <c r="D201" s="165"/>
      <c r="E201" s="165"/>
      <c r="F201" s="165"/>
      <c r="G201" s="165"/>
      <c r="H201" s="165"/>
      <c r="I201" s="165"/>
      <c r="J201" s="165"/>
      <c r="K201" s="165"/>
      <c r="L201" s="165"/>
      <c r="M201" s="166"/>
    </row>
    <row r="202" spans="2:13" hidden="1" x14ac:dyDescent="0.25">
      <c r="B202" s="29" t="s">
        <v>39</v>
      </c>
      <c r="C202" s="30" t="s">
        <v>40</v>
      </c>
      <c r="D202" s="30" t="s">
        <v>41</v>
      </c>
      <c r="E202" s="22" t="s">
        <v>42</v>
      </c>
      <c r="F202" s="64" t="s">
        <v>43</v>
      </c>
      <c r="G202" s="64" t="s">
        <v>46</v>
      </c>
      <c r="H202" s="59" t="s">
        <v>47</v>
      </c>
      <c r="I202" s="59" t="s">
        <v>48</v>
      </c>
      <c r="J202" s="59" t="s">
        <v>49</v>
      </c>
      <c r="K202" s="59" t="s">
        <v>50</v>
      </c>
      <c r="L202" s="59" t="s">
        <v>51</v>
      </c>
      <c r="M202" s="56" t="s">
        <v>52</v>
      </c>
    </row>
    <row r="203" spans="2:13" hidden="1" x14ac:dyDescent="0.25">
      <c r="B203" s="29" t="str">
        <f>CONCATENATE("16.",Prüfkriterien_1117[[#This Row],[Spalte2]])</f>
        <v>16.1</v>
      </c>
      <c r="C203" s="30">
        <f>ROW()-ROW(Prüfkriterien_1117[[#Headers],[Spalte3]])</f>
        <v>1</v>
      </c>
      <c r="D203" s="30">
        <f>(Prüfkriterien_1117[Spalte2]+160)/10</f>
        <v>16.100000000000001</v>
      </c>
      <c r="E203" s="22"/>
      <c r="F203" s="64"/>
      <c r="G203" s="64"/>
      <c r="H203" s="58"/>
      <c r="I203" s="58"/>
      <c r="J203" s="58"/>
      <c r="K203" s="58"/>
      <c r="L203" s="58"/>
      <c r="M203" s="56"/>
    </row>
    <row r="204" spans="2:13" hidden="1" x14ac:dyDescent="0.25">
      <c r="B204" s="36" t="str">
        <f>CONCATENATE("16.",Prüfkriterien_1117[[#This Row],[Spalte2]])</f>
        <v>16.2</v>
      </c>
      <c r="C204" s="37">
        <f>ROW()-ROW(Prüfkriterien_1117[[#Headers],[Spalte3]])</f>
        <v>2</v>
      </c>
      <c r="D204" s="37">
        <f>(Prüfkriterien_1117[Spalte2]+160)/10</f>
        <v>16.2</v>
      </c>
      <c r="E204" s="38"/>
      <c r="F204" s="64"/>
      <c r="G204" s="64"/>
      <c r="H204" s="58"/>
      <c r="I204" s="58"/>
      <c r="J204" s="58"/>
      <c r="K204" s="58"/>
      <c r="L204" s="58"/>
      <c r="M204" s="56"/>
    </row>
    <row r="205" spans="2:13" hidden="1" x14ac:dyDescent="0.25">
      <c r="B205" s="29" t="str">
        <f>CONCATENATE("16.",Prüfkriterien_1117[[#This Row],[Spalte2]])</f>
        <v>16.3</v>
      </c>
      <c r="C205" s="30">
        <f>ROW()-ROW(Prüfkriterien_1117[[#Headers],[Spalte3]])</f>
        <v>3</v>
      </c>
      <c r="D205" s="30">
        <f>(Prüfkriterien_1117[Spalte2]+160)/10</f>
        <v>16.3</v>
      </c>
      <c r="E205" s="22"/>
      <c r="F205" s="64"/>
      <c r="G205" s="64"/>
      <c r="H205" s="58"/>
      <c r="I205" s="58"/>
      <c r="J205" s="58"/>
      <c r="K205" s="58"/>
      <c r="L205" s="58"/>
      <c r="M205" s="56"/>
    </row>
    <row r="206" spans="2:13" hidden="1" x14ac:dyDescent="0.25">
      <c r="B206" s="29" t="str">
        <f>CONCATENATE("16.",Prüfkriterien_1117[[#This Row],[Spalte2]])</f>
        <v>16.4</v>
      </c>
      <c r="C206" s="30">
        <f>ROW()-ROW(Prüfkriterien_1117[[#Headers],[Spalte3]])</f>
        <v>4</v>
      </c>
      <c r="D206" s="30">
        <f>(Prüfkriterien_1117[Spalte2]+160)/10</f>
        <v>16.399999999999999</v>
      </c>
      <c r="E206" s="22"/>
      <c r="F206" s="64"/>
      <c r="G206" s="64"/>
      <c r="H206" s="58"/>
      <c r="I206" s="58"/>
      <c r="J206" s="58"/>
      <c r="K206" s="58"/>
      <c r="L206" s="58"/>
      <c r="M206" s="56"/>
    </row>
    <row r="207" spans="2:13" hidden="1" x14ac:dyDescent="0.25">
      <c r="B207" s="36" t="str">
        <f>CONCATENATE("16.",Prüfkriterien_1117[[#This Row],[Spalte2]])</f>
        <v>16.5</v>
      </c>
      <c r="C207" s="37">
        <f>ROW()-ROW(Prüfkriterien_1117[[#Headers],[Spalte3]])</f>
        <v>5</v>
      </c>
      <c r="D207" s="37">
        <f>(Prüfkriterien_1117[Spalte2]+160)/10</f>
        <v>16.5</v>
      </c>
      <c r="E207" s="38"/>
      <c r="F207" s="64"/>
      <c r="G207" s="64"/>
      <c r="H207" s="58"/>
      <c r="I207" s="58"/>
      <c r="J207" s="58"/>
      <c r="K207" s="58"/>
      <c r="L207" s="58"/>
      <c r="M207" s="56"/>
    </row>
    <row r="208" spans="2:13" hidden="1" x14ac:dyDescent="0.25">
      <c r="B208" s="164" t="s">
        <v>83</v>
      </c>
      <c r="C208" s="165"/>
      <c r="D208" s="165"/>
      <c r="E208" s="165"/>
      <c r="F208" s="165"/>
      <c r="G208" s="165"/>
      <c r="H208" s="165"/>
      <c r="I208" s="165"/>
      <c r="J208" s="165"/>
      <c r="K208" s="165"/>
      <c r="L208" s="165"/>
      <c r="M208" s="166"/>
    </row>
    <row r="209" spans="2:13" hidden="1" x14ac:dyDescent="0.25">
      <c r="B209" s="29" t="s">
        <v>39</v>
      </c>
      <c r="C209" s="30" t="s">
        <v>40</v>
      </c>
      <c r="D209" s="30" t="s">
        <v>41</v>
      </c>
      <c r="E209" s="22" t="s">
        <v>42</v>
      </c>
      <c r="F209" s="64" t="s">
        <v>43</v>
      </c>
      <c r="G209" s="64" t="s">
        <v>46</v>
      </c>
      <c r="H209" s="59" t="s">
        <v>47</v>
      </c>
      <c r="I209" s="59" t="s">
        <v>48</v>
      </c>
      <c r="J209" s="59" t="s">
        <v>49</v>
      </c>
      <c r="K209" s="59" t="s">
        <v>50</v>
      </c>
      <c r="L209" s="59" t="s">
        <v>51</v>
      </c>
      <c r="M209" s="56" t="s">
        <v>52</v>
      </c>
    </row>
    <row r="210" spans="2:13" hidden="1" x14ac:dyDescent="0.25">
      <c r="B210" s="29" t="str">
        <f>CONCATENATE("17.",Prüfkriterien_1118[[#This Row],[Spalte2]])</f>
        <v>17.1</v>
      </c>
      <c r="C210" s="30">
        <f>ROW()-ROW(Prüfkriterien_1118[[#Headers],[Spalte3]])</f>
        <v>1</v>
      </c>
      <c r="D210" s="30">
        <f>(Prüfkriterien_1118[Spalte2]+170)/10</f>
        <v>17.100000000000001</v>
      </c>
      <c r="E210" s="22"/>
      <c r="F210" s="64"/>
      <c r="G210" s="64"/>
      <c r="H210" s="58"/>
      <c r="I210" s="58"/>
      <c r="J210" s="58"/>
      <c r="K210" s="58"/>
      <c r="L210" s="58"/>
      <c r="M210" s="56"/>
    </row>
    <row r="211" spans="2:13" hidden="1" x14ac:dyDescent="0.25">
      <c r="B211" s="36" t="str">
        <f>CONCATENATE("17.",Prüfkriterien_1118[[#This Row],[Spalte2]])</f>
        <v>17.2</v>
      </c>
      <c r="C211" s="37">
        <f>ROW()-ROW(Prüfkriterien_1118[[#Headers],[Spalte3]])</f>
        <v>2</v>
      </c>
      <c r="D211" s="37">
        <f>(Prüfkriterien_1118[Spalte2]+170)/10</f>
        <v>17.2</v>
      </c>
      <c r="E211" s="38"/>
      <c r="F211" s="64"/>
      <c r="G211" s="64"/>
      <c r="H211" s="58"/>
      <c r="I211" s="58"/>
      <c r="J211" s="58"/>
      <c r="K211" s="58"/>
      <c r="L211" s="58"/>
      <c r="M211" s="56"/>
    </row>
    <row r="212" spans="2:13" hidden="1" x14ac:dyDescent="0.25">
      <c r="B212" s="29" t="str">
        <f>CONCATENATE("17.",Prüfkriterien_1118[[#This Row],[Spalte2]])</f>
        <v>17.3</v>
      </c>
      <c r="C212" s="30">
        <f>ROW()-ROW(Prüfkriterien_1118[[#Headers],[Spalte3]])</f>
        <v>3</v>
      </c>
      <c r="D212" s="30">
        <f>(Prüfkriterien_1118[Spalte2]+170)/10</f>
        <v>17.3</v>
      </c>
      <c r="E212" s="22"/>
      <c r="F212" s="64"/>
      <c r="G212" s="64"/>
      <c r="H212" s="58"/>
      <c r="I212" s="58"/>
      <c r="J212" s="58"/>
      <c r="K212" s="58"/>
      <c r="L212" s="58"/>
      <c r="M212" s="56"/>
    </row>
    <row r="213" spans="2:13" hidden="1" x14ac:dyDescent="0.25">
      <c r="B213" s="29" t="str">
        <f>CONCATENATE("17.",Prüfkriterien_1118[[#This Row],[Spalte2]])</f>
        <v>17.4</v>
      </c>
      <c r="C213" s="30">
        <f>ROW()-ROW(Prüfkriterien_1118[[#Headers],[Spalte3]])</f>
        <v>4</v>
      </c>
      <c r="D213" s="30">
        <f>(Prüfkriterien_1118[Spalte2]+170)/10</f>
        <v>17.399999999999999</v>
      </c>
      <c r="E213" s="22"/>
      <c r="F213" s="64"/>
      <c r="G213" s="64"/>
      <c r="H213" s="58"/>
      <c r="I213" s="58"/>
      <c r="J213" s="58"/>
      <c r="K213" s="58"/>
      <c r="L213" s="58"/>
      <c r="M213" s="56"/>
    </row>
    <row r="214" spans="2:13" hidden="1" x14ac:dyDescent="0.25">
      <c r="B214" s="36" t="str">
        <f>CONCATENATE("17.",Prüfkriterien_1118[[#This Row],[Spalte2]])</f>
        <v>17.5</v>
      </c>
      <c r="C214" s="37">
        <f>ROW()-ROW(Prüfkriterien_1118[[#Headers],[Spalte3]])</f>
        <v>5</v>
      </c>
      <c r="D214" s="37">
        <f>(Prüfkriterien_1118[Spalte2]+170)/10</f>
        <v>17.5</v>
      </c>
      <c r="E214" s="38"/>
      <c r="F214" s="64"/>
      <c r="G214" s="64"/>
      <c r="H214" s="58"/>
      <c r="I214" s="58"/>
      <c r="J214" s="58"/>
      <c r="K214" s="58"/>
      <c r="L214" s="58"/>
      <c r="M214" s="56"/>
    </row>
    <row r="215" spans="2:13" hidden="1" x14ac:dyDescent="0.25">
      <c r="B215" s="164" t="s">
        <v>84</v>
      </c>
      <c r="C215" s="165"/>
      <c r="D215" s="165"/>
      <c r="E215" s="165"/>
      <c r="F215" s="165"/>
      <c r="G215" s="165"/>
      <c r="H215" s="165"/>
      <c r="I215" s="165"/>
      <c r="J215" s="165"/>
      <c r="K215" s="165"/>
      <c r="L215" s="165"/>
      <c r="M215" s="166"/>
    </row>
    <row r="216" spans="2:13" hidden="1" x14ac:dyDescent="0.25">
      <c r="B216" s="29" t="s">
        <v>39</v>
      </c>
      <c r="C216" s="30" t="s">
        <v>40</v>
      </c>
      <c r="D216" s="30" t="s">
        <v>41</v>
      </c>
      <c r="E216" s="22" t="s">
        <v>42</v>
      </c>
      <c r="F216" s="64" t="s">
        <v>43</v>
      </c>
      <c r="G216" s="64" t="s">
        <v>46</v>
      </c>
      <c r="H216" s="59" t="s">
        <v>47</v>
      </c>
      <c r="I216" s="59" t="s">
        <v>48</v>
      </c>
      <c r="J216" s="59" t="s">
        <v>49</v>
      </c>
      <c r="K216" s="59" t="s">
        <v>50</v>
      </c>
      <c r="L216" s="59" t="s">
        <v>51</v>
      </c>
      <c r="M216" s="56" t="s">
        <v>52</v>
      </c>
    </row>
    <row r="217" spans="2:13" hidden="1" x14ac:dyDescent="0.25">
      <c r="B217" s="29" t="str">
        <f>CONCATENATE("18.",Prüfkriterien_1119[[#This Row],[Spalte2]])</f>
        <v>18.1</v>
      </c>
      <c r="C217" s="30">
        <f>ROW()-ROW(Prüfkriterien_1119[[#Headers],[Spalte3]])</f>
        <v>1</v>
      </c>
      <c r="D217" s="30">
        <f>(Prüfkriterien_1119[Spalte2]+180)/10</f>
        <v>18.100000000000001</v>
      </c>
      <c r="E217" s="22"/>
      <c r="F217" s="64"/>
      <c r="G217" s="64"/>
      <c r="H217" s="58"/>
      <c r="I217" s="58"/>
      <c r="J217" s="58"/>
      <c r="K217" s="58"/>
      <c r="L217" s="58"/>
      <c r="M217" s="56"/>
    </row>
    <row r="218" spans="2:13" hidden="1" x14ac:dyDescent="0.25">
      <c r="B218" s="36" t="str">
        <f>CONCATENATE("18.",Prüfkriterien_1119[[#This Row],[Spalte2]])</f>
        <v>18.2</v>
      </c>
      <c r="C218" s="37">
        <f>ROW()-ROW(Prüfkriterien_1119[[#Headers],[Spalte3]])</f>
        <v>2</v>
      </c>
      <c r="D218" s="37">
        <f>(Prüfkriterien_1119[Spalte2]+180)/10</f>
        <v>18.2</v>
      </c>
      <c r="E218" s="38"/>
      <c r="F218" s="64"/>
      <c r="G218" s="64"/>
      <c r="H218" s="58"/>
      <c r="I218" s="58"/>
      <c r="J218" s="58"/>
      <c r="K218" s="58"/>
      <c r="L218" s="58"/>
      <c r="M218" s="56"/>
    </row>
    <row r="219" spans="2:13" hidden="1" x14ac:dyDescent="0.25">
      <c r="B219" s="29" t="str">
        <f>CONCATENATE("18.",Prüfkriterien_1119[[#This Row],[Spalte2]])</f>
        <v>18.3</v>
      </c>
      <c r="C219" s="30">
        <f>ROW()-ROW(Prüfkriterien_1119[[#Headers],[Spalte3]])</f>
        <v>3</v>
      </c>
      <c r="D219" s="30">
        <f>(Prüfkriterien_1119[Spalte2]+180)/10</f>
        <v>18.3</v>
      </c>
      <c r="E219" s="22"/>
      <c r="F219" s="64"/>
      <c r="G219" s="64"/>
      <c r="H219" s="58"/>
      <c r="I219" s="58"/>
      <c r="J219" s="58"/>
      <c r="K219" s="58"/>
      <c r="L219" s="58"/>
      <c r="M219" s="56"/>
    </row>
    <row r="220" spans="2:13" hidden="1" x14ac:dyDescent="0.25">
      <c r="B220" s="29" t="str">
        <f>CONCATENATE("18.",Prüfkriterien_1119[[#This Row],[Spalte2]])</f>
        <v>18.4</v>
      </c>
      <c r="C220" s="30">
        <f>ROW()-ROW(Prüfkriterien_1119[[#Headers],[Spalte3]])</f>
        <v>4</v>
      </c>
      <c r="D220" s="30">
        <f>(Prüfkriterien_1119[Spalte2]+180)/10</f>
        <v>18.399999999999999</v>
      </c>
      <c r="E220" s="22"/>
      <c r="F220" s="64"/>
      <c r="G220" s="64"/>
      <c r="H220" s="58"/>
      <c r="I220" s="58"/>
      <c r="J220" s="58"/>
      <c r="K220" s="58"/>
      <c r="L220" s="58"/>
      <c r="M220" s="56"/>
    </row>
    <row r="221" spans="2:13" hidden="1" x14ac:dyDescent="0.25">
      <c r="B221" s="36" t="str">
        <f>CONCATENATE("18.",Prüfkriterien_1119[[#This Row],[Spalte2]])</f>
        <v>18.5</v>
      </c>
      <c r="C221" s="37">
        <f>ROW()-ROW(Prüfkriterien_1119[[#Headers],[Spalte3]])</f>
        <v>5</v>
      </c>
      <c r="D221" s="37">
        <f>(Prüfkriterien_1119[Spalte2]+180)/10</f>
        <v>18.5</v>
      </c>
      <c r="E221" s="38"/>
      <c r="F221" s="64"/>
      <c r="G221" s="64"/>
      <c r="H221" s="58"/>
      <c r="I221" s="58"/>
      <c r="J221" s="58"/>
      <c r="K221" s="58"/>
      <c r="L221" s="58"/>
      <c r="M221" s="56"/>
    </row>
    <row r="222" spans="2:13" hidden="1" x14ac:dyDescent="0.25">
      <c r="B222" s="164" t="s">
        <v>85</v>
      </c>
      <c r="C222" s="165"/>
      <c r="D222" s="165"/>
      <c r="E222" s="165"/>
      <c r="F222" s="165"/>
      <c r="G222" s="165"/>
      <c r="H222" s="165"/>
      <c r="I222" s="165"/>
      <c r="J222" s="165"/>
      <c r="K222" s="165"/>
      <c r="L222" s="165"/>
      <c r="M222" s="166"/>
    </row>
    <row r="223" spans="2:13" hidden="1" x14ac:dyDescent="0.25">
      <c r="B223" s="29" t="s">
        <v>39</v>
      </c>
      <c r="C223" s="30" t="s">
        <v>40</v>
      </c>
      <c r="D223" s="30" t="s">
        <v>41</v>
      </c>
      <c r="E223" s="22" t="s">
        <v>42</v>
      </c>
      <c r="F223" s="64" t="s">
        <v>43</v>
      </c>
      <c r="G223" s="64" t="s">
        <v>46</v>
      </c>
      <c r="H223" s="59" t="s">
        <v>47</v>
      </c>
      <c r="I223" s="59" t="s">
        <v>48</v>
      </c>
      <c r="J223" s="59" t="s">
        <v>49</v>
      </c>
      <c r="K223" s="59" t="s">
        <v>50</v>
      </c>
      <c r="L223" s="59" t="s">
        <v>51</v>
      </c>
      <c r="M223" s="56" t="s">
        <v>52</v>
      </c>
    </row>
    <row r="224" spans="2:13" hidden="1" x14ac:dyDescent="0.25">
      <c r="B224" s="29" t="str">
        <f>CONCATENATE("19.",Prüfkriterien_1120[[#This Row],[Spalte2]])</f>
        <v>19.1</v>
      </c>
      <c r="C224" s="30">
        <f>ROW()-ROW(Prüfkriterien_1120[[#Headers],[Spalte3]])</f>
        <v>1</v>
      </c>
      <c r="D224" s="30">
        <f>(Prüfkriterien_1120[Spalte2]+190)/10</f>
        <v>19.100000000000001</v>
      </c>
      <c r="E224" s="22"/>
      <c r="F224" s="64"/>
      <c r="G224" s="64"/>
      <c r="H224" s="58"/>
      <c r="I224" s="58"/>
      <c r="J224" s="58"/>
      <c r="K224" s="58"/>
      <c r="L224" s="58"/>
      <c r="M224" s="56"/>
    </row>
    <row r="225" spans="2:13" hidden="1" x14ac:dyDescent="0.25">
      <c r="B225" s="36" t="str">
        <f>CONCATENATE("19.",Prüfkriterien_1120[[#This Row],[Spalte2]])</f>
        <v>19.2</v>
      </c>
      <c r="C225" s="37">
        <f>ROW()-ROW(Prüfkriterien_1120[[#Headers],[Spalte3]])</f>
        <v>2</v>
      </c>
      <c r="D225" s="37">
        <f>(Prüfkriterien_1120[Spalte2]+190)/10</f>
        <v>19.2</v>
      </c>
      <c r="E225" s="38"/>
      <c r="F225" s="64"/>
      <c r="G225" s="64"/>
      <c r="H225" s="58"/>
      <c r="I225" s="58"/>
      <c r="J225" s="58"/>
      <c r="K225" s="58"/>
      <c r="L225" s="58"/>
      <c r="M225" s="56"/>
    </row>
    <row r="226" spans="2:13" hidden="1" x14ac:dyDescent="0.25">
      <c r="B226" s="29" t="str">
        <f>CONCATENATE("19.",Prüfkriterien_1120[[#This Row],[Spalte2]])</f>
        <v>19.3</v>
      </c>
      <c r="C226" s="30">
        <f>ROW()-ROW(Prüfkriterien_1120[[#Headers],[Spalte3]])</f>
        <v>3</v>
      </c>
      <c r="D226" s="30">
        <f>(Prüfkriterien_1120[Spalte2]+190)/10</f>
        <v>19.3</v>
      </c>
      <c r="E226" s="22"/>
      <c r="F226" s="64"/>
      <c r="G226" s="64"/>
      <c r="H226" s="58"/>
      <c r="I226" s="58"/>
      <c r="J226" s="58"/>
      <c r="K226" s="58"/>
      <c r="L226" s="58"/>
      <c r="M226" s="56"/>
    </row>
    <row r="227" spans="2:13" hidden="1" x14ac:dyDescent="0.25">
      <c r="B227" s="29" t="str">
        <f>CONCATENATE("19.",Prüfkriterien_1120[[#This Row],[Spalte2]])</f>
        <v>19.4</v>
      </c>
      <c r="C227" s="30">
        <f>ROW()-ROW(Prüfkriterien_1120[[#Headers],[Spalte3]])</f>
        <v>4</v>
      </c>
      <c r="D227" s="30">
        <f>(Prüfkriterien_1120[Spalte2]+190)/10</f>
        <v>19.399999999999999</v>
      </c>
      <c r="E227" s="22"/>
      <c r="F227" s="64"/>
      <c r="G227" s="64"/>
      <c r="H227" s="58"/>
      <c r="I227" s="58"/>
      <c r="J227" s="58"/>
      <c r="K227" s="58"/>
      <c r="L227" s="58"/>
      <c r="M227" s="56"/>
    </row>
    <row r="228" spans="2:13" hidden="1" x14ac:dyDescent="0.25">
      <c r="B228" s="36" t="str">
        <f>CONCATENATE("19.",Prüfkriterien_1120[[#This Row],[Spalte2]])</f>
        <v>19.5</v>
      </c>
      <c r="C228" s="37">
        <f>ROW()-ROW(Prüfkriterien_1120[[#Headers],[Spalte3]])</f>
        <v>5</v>
      </c>
      <c r="D228" s="37">
        <f>(Prüfkriterien_1120[Spalte2]+190)/10</f>
        <v>19.5</v>
      </c>
      <c r="E228" s="38"/>
      <c r="F228" s="64"/>
      <c r="G228" s="64"/>
      <c r="H228" s="58"/>
      <c r="I228" s="58"/>
      <c r="J228" s="58"/>
      <c r="K228" s="58"/>
      <c r="L228" s="58"/>
      <c r="M228" s="56"/>
    </row>
    <row r="229" spans="2:13" hidden="1" x14ac:dyDescent="0.25">
      <c r="B229" s="164" t="s">
        <v>86</v>
      </c>
      <c r="C229" s="165"/>
      <c r="D229" s="165"/>
      <c r="E229" s="165"/>
      <c r="F229" s="165"/>
      <c r="G229" s="165"/>
      <c r="H229" s="165"/>
      <c r="I229" s="165"/>
      <c r="J229" s="165"/>
      <c r="K229" s="165"/>
      <c r="L229" s="165"/>
      <c r="M229" s="166"/>
    </row>
    <row r="230" spans="2:13" hidden="1" x14ac:dyDescent="0.25">
      <c r="B230" s="29" t="s">
        <v>39</v>
      </c>
      <c r="C230" s="30" t="s">
        <v>40</v>
      </c>
      <c r="D230" s="30" t="s">
        <v>41</v>
      </c>
      <c r="E230" s="22" t="s">
        <v>42</v>
      </c>
      <c r="F230" s="64" t="s">
        <v>43</v>
      </c>
      <c r="G230" s="64" t="s">
        <v>46</v>
      </c>
      <c r="H230" s="59" t="s">
        <v>47</v>
      </c>
      <c r="I230" s="59" t="s">
        <v>48</v>
      </c>
      <c r="J230" s="59" t="s">
        <v>49</v>
      </c>
      <c r="K230" s="59" t="s">
        <v>50</v>
      </c>
      <c r="L230" s="59" t="s">
        <v>51</v>
      </c>
      <c r="M230" s="56" t="s">
        <v>52</v>
      </c>
    </row>
    <row r="231" spans="2:13" hidden="1" x14ac:dyDescent="0.25">
      <c r="B231" s="29" t="str">
        <f>CONCATENATE("20.",Prüfkriterien_1121[[#This Row],[Spalte2]])</f>
        <v>20.1</v>
      </c>
      <c r="C231" s="30">
        <f>ROW()-ROW(Prüfkriterien_1121[[#Headers],[Spalte3]])</f>
        <v>1</v>
      </c>
      <c r="D231" s="30">
        <f>(Prüfkriterien_1121[Spalte2]+200)/10</f>
        <v>20.100000000000001</v>
      </c>
      <c r="E231" s="22"/>
      <c r="F231" s="64"/>
      <c r="G231" s="64"/>
      <c r="H231" s="58"/>
      <c r="I231" s="58"/>
      <c r="J231" s="58"/>
      <c r="K231" s="58"/>
      <c r="L231" s="58"/>
      <c r="M231" s="56"/>
    </row>
    <row r="232" spans="2:13" hidden="1" x14ac:dyDescent="0.25">
      <c r="B232" s="36" t="str">
        <f>CONCATENATE("20.",Prüfkriterien_1121[[#This Row],[Spalte2]])</f>
        <v>20.2</v>
      </c>
      <c r="C232" s="37">
        <f>ROW()-ROW(Prüfkriterien_1121[[#Headers],[Spalte3]])</f>
        <v>2</v>
      </c>
      <c r="D232" s="37">
        <f>(Prüfkriterien_1121[Spalte2]+200)/10</f>
        <v>20.2</v>
      </c>
      <c r="E232" s="38"/>
      <c r="F232" s="64"/>
      <c r="G232" s="64"/>
      <c r="H232" s="58"/>
      <c r="I232" s="58"/>
      <c r="J232" s="58"/>
      <c r="K232" s="58"/>
      <c r="L232" s="58"/>
      <c r="M232" s="56"/>
    </row>
    <row r="233" spans="2:13" hidden="1" x14ac:dyDescent="0.25">
      <c r="B233" s="29" t="str">
        <f>CONCATENATE("20.",Prüfkriterien_1121[[#This Row],[Spalte2]])</f>
        <v>20.3</v>
      </c>
      <c r="C233" s="30">
        <f>ROW()-ROW(Prüfkriterien_1121[[#Headers],[Spalte3]])</f>
        <v>3</v>
      </c>
      <c r="D233" s="30">
        <f>(Prüfkriterien_1121[Spalte2]+200)/10</f>
        <v>20.3</v>
      </c>
      <c r="E233" s="22"/>
      <c r="F233" s="64"/>
      <c r="G233" s="64"/>
      <c r="H233" s="58"/>
      <c r="I233" s="58"/>
      <c r="J233" s="58"/>
      <c r="K233" s="58"/>
      <c r="L233" s="58"/>
      <c r="M233" s="56"/>
    </row>
    <row r="234" spans="2:13" hidden="1" x14ac:dyDescent="0.25">
      <c r="B234" s="29" t="str">
        <f>CONCATENATE("20.",Prüfkriterien_1121[[#This Row],[Spalte2]])</f>
        <v>20.4</v>
      </c>
      <c r="C234" s="30">
        <f>ROW()-ROW(Prüfkriterien_1121[[#Headers],[Spalte3]])</f>
        <v>4</v>
      </c>
      <c r="D234" s="30">
        <f>(Prüfkriterien_1121[Spalte2]+200)/10</f>
        <v>20.399999999999999</v>
      </c>
      <c r="E234" s="22"/>
      <c r="F234" s="64"/>
      <c r="G234" s="64"/>
      <c r="H234" s="58"/>
      <c r="I234" s="58"/>
      <c r="J234" s="58"/>
      <c r="K234" s="58"/>
      <c r="L234" s="58"/>
      <c r="M234" s="56"/>
    </row>
    <row r="235" spans="2:13" hidden="1" x14ac:dyDescent="0.25">
      <c r="B235" s="36" t="str">
        <f>CONCATENATE("20.",Prüfkriterien_1121[[#This Row],[Spalte2]])</f>
        <v>20.5</v>
      </c>
      <c r="C235" s="37">
        <f>ROW()-ROW(Prüfkriterien_1121[[#Headers],[Spalte3]])</f>
        <v>5</v>
      </c>
      <c r="D235" s="37">
        <f>(Prüfkriterien_1121[Spalte2]+200)/10</f>
        <v>20.5</v>
      </c>
      <c r="E235" s="38"/>
      <c r="F235" s="64"/>
      <c r="G235" s="64"/>
      <c r="H235" s="58"/>
      <c r="I235" s="58"/>
      <c r="J235" s="58"/>
      <c r="K235" s="58"/>
      <c r="L235" s="58"/>
      <c r="M235" s="56"/>
    </row>
  </sheetData>
  <sheetProtection algorithmName="SHA-512" hashValue="Swwuur+QJ7wBCcwy+5msbA66L02QJ6+ruxQ10hvPba7BeeSJWiQQCBQrGM8+bvCIAeUtBNbl8YlgHTxU9M3T+A==" saltValue="Zcsb+g9xIghxGS49RQIIlw==" spinCount="100000" sheet="1" formatRows="0" selectLockedCells="1"/>
  <mergeCells count="32">
    <mergeCell ref="B71:M71"/>
    <mergeCell ref="B78:M78"/>
    <mergeCell ref="B97:M97"/>
    <mergeCell ref="B63:M63"/>
    <mergeCell ref="C4:K4"/>
    <mergeCell ref="B6:B7"/>
    <mergeCell ref="C6:C7"/>
    <mergeCell ref="E6:E7"/>
    <mergeCell ref="F6:F7"/>
    <mergeCell ref="G6:G7"/>
    <mergeCell ref="H6:L6"/>
    <mergeCell ref="M6:M7"/>
    <mergeCell ref="D6:D7"/>
    <mergeCell ref="B57:M57"/>
    <mergeCell ref="B2:M2"/>
    <mergeCell ref="B5:M5"/>
    <mergeCell ref="B8:M8"/>
    <mergeCell ref="B34:M34"/>
    <mergeCell ref="B42:M42"/>
    <mergeCell ref="B3:M3"/>
    <mergeCell ref="B122:M122"/>
    <mergeCell ref="B150:M150"/>
    <mergeCell ref="B208:M208"/>
    <mergeCell ref="B215:M215"/>
    <mergeCell ref="B222:M222"/>
    <mergeCell ref="B173:M173"/>
    <mergeCell ref="B167:M167"/>
    <mergeCell ref="B229:M229"/>
    <mergeCell ref="B180:M180"/>
    <mergeCell ref="B187:M187"/>
    <mergeCell ref="B194:M194"/>
    <mergeCell ref="B201:M201"/>
  </mergeCells>
  <dataValidations count="2">
    <dataValidation type="list" allowBlank="1" showInputMessage="1" showErrorMessage="1" sqref="C4:K4">
      <formula1>_Betriebsname</formula1>
    </dataValidation>
    <dataValidation type="list" allowBlank="1" showInputMessage="1" showErrorMessage="1" sqref="M4">
      <formula1>_Datum</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&amp;L&amp;"Arial,Standard"&amp;8Version 2024&amp;C&amp;G&amp;R
&amp;"Arial,Standard"&amp;8&amp;P von &amp;N</oddFooter>
  </headerFooter>
  <rowBreaks count="1" manualBreakCount="1">
    <brk id="166" max="13" man="1"/>
  </rowBreaks>
  <legacyDrawingHF r:id="rId2"/>
  <tableParts count="20">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extLst>
    <ext xmlns:x14="http://schemas.microsoft.com/office/spreadsheetml/2009/9/main" uri="{78C0D931-6437-407d-A8EE-F0AAD7539E65}">
      <x14:conditionalFormattings>
        <x14:conditionalFormatting xmlns:xm="http://schemas.microsoft.com/office/excel/2006/main">
          <x14:cfRule type="containsText" priority="39" operator="containsText" id="{5E95DCB8-8D9B-43CB-9F0E-367D7B8C392E}">
            <xm:f>NOT(ISERROR(SEARCH("grau",H35)))</xm:f>
            <xm:f>"grau"</xm:f>
            <x14:dxf>
              <font>
                <color rgb="FF808080"/>
              </font>
              <fill>
                <patternFill>
                  <bgColor rgb="FF808080"/>
                </patternFill>
              </fill>
            </x14:dxf>
          </x14:cfRule>
          <xm:sqref>H64:L64 H43:L43 H35:L35 H58:L58</xm:sqref>
        </x14:conditionalFormatting>
        <x14:conditionalFormatting xmlns:xm="http://schemas.microsoft.com/office/excel/2006/main">
          <x14:cfRule type="containsText" priority="36" operator="containsText" id="{856D55F9-5406-42BE-8943-059812964641}">
            <xm:f>NOT(ISERROR(SEARCH("grau",H10)))</xm:f>
            <xm:f>"grau"</xm:f>
            <x14:dxf>
              <font>
                <strike val="0"/>
                <color rgb="FF808080"/>
              </font>
              <fill>
                <patternFill>
                  <bgColor rgb="FF808080"/>
                </patternFill>
              </fill>
            </x14:dxf>
          </x14:cfRule>
          <xm:sqref>H36:L41 H44:L56 H80:L96 H65:L70 H99:L121 H152:L166 H124:L149 H10:L33</xm:sqref>
        </x14:conditionalFormatting>
        <x14:conditionalFormatting xmlns:xm="http://schemas.microsoft.com/office/excel/2006/main">
          <x14:cfRule type="containsText" priority="34" operator="containsText" id="{3EA6EFDB-E455-4F38-A982-1E38324F0343}">
            <xm:f>NOT(ISERROR(SEARCH("grau",H72)))</xm:f>
            <xm:f>"grau"</xm:f>
            <x14:dxf>
              <font>
                <color rgb="FF808080"/>
              </font>
              <fill>
                <patternFill>
                  <bgColor rgb="FF808080"/>
                </patternFill>
              </fill>
            </x14:dxf>
          </x14:cfRule>
          <xm:sqref>H72:L72</xm:sqref>
        </x14:conditionalFormatting>
        <x14:conditionalFormatting xmlns:xm="http://schemas.microsoft.com/office/excel/2006/main">
          <x14:cfRule type="containsText" priority="33" operator="containsText" id="{5BEAB68E-34A9-4110-B056-50320AFBCCB0}">
            <xm:f>NOT(ISERROR(SEARCH("grau",H79)))</xm:f>
            <xm:f>"grau"</xm:f>
            <x14:dxf>
              <font>
                <color rgb="FF808080"/>
              </font>
              <fill>
                <patternFill>
                  <bgColor rgb="FF808080"/>
                </patternFill>
              </fill>
            </x14:dxf>
          </x14:cfRule>
          <xm:sqref>H79:L79</xm:sqref>
        </x14:conditionalFormatting>
        <x14:conditionalFormatting xmlns:xm="http://schemas.microsoft.com/office/excel/2006/main">
          <x14:cfRule type="containsText" priority="32" operator="containsText" id="{CF7EDDB7-2157-4E54-80CC-AC6AB6FBA5CD}">
            <xm:f>NOT(ISERROR(SEARCH("grau",H98)))</xm:f>
            <xm:f>"grau"</xm:f>
            <x14:dxf>
              <font>
                <color rgb="FF808080"/>
              </font>
              <fill>
                <patternFill>
                  <bgColor rgb="FF808080"/>
                </patternFill>
              </fill>
            </x14:dxf>
          </x14:cfRule>
          <xm:sqref>H98:L98</xm:sqref>
        </x14:conditionalFormatting>
        <x14:conditionalFormatting xmlns:xm="http://schemas.microsoft.com/office/excel/2006/main">
          <x14:cfRule type="containsText" priority="31" operator="containsText" id="{A15A7D79-1345-4D48-A805-61E375A492E8}">
            <xm:f>NOT(ISERROR(SEARCH("grau",H123)))</xm:f>
            <xm:f>"grau"</xm:f>
            <x14:dxf>
              <font>
                <color rgb="FF808080"/>
              </font>
              <fill>
                <patternFill>
                  <bgColor rgb="FF808080"/>
                </patternFill>
              </fill>
            </x14:dxf>
          </x14:cfRule>
          <xm:sqref>H123:L123</xm:sqref>
        </x14:conditionalFormatting>
        <x14:conditionalFormatting xmlns:xm="http://schemas.microsoft.com/office/excel/2006/main">
          <x14:cfRule type="containsText" priority="30" operator="containsText" id="{24D64CB9-06C8-4AB6-96E9-068B2C93B725}">
            <xm:f>NOT(ISERROR(SEARCH("grau",H151)))</xm:f>
            <xm:f>"grau"</xm:f>
            <x14:dxf>
              <font>
                <color rgb="FF808080"/>
              </font>
              <fill>
                <patternFill>
                  <bgColor rgb="FF808080"/>
                </patternFill>
              </fill>
            </x14:dxf>
          </x14:cfRule>
          <xm:sqref>H151:L154</xm:sqref>
        </x14:conditionalFormatting>
        <x14:conditionalFormatting xmlns:xm="http://schemas.microsoft.com/office/excel/2006/main">
          <x14:cfRule type="containsText" priority="29" operator="containsText" id="{04852FE4-12C5-447A-9DDA-1F52D59ECA2D}">
            <xm:f>NOT(ISERROR(SEARCH("grau",H168)))</xm:f>
            <xm:f>"grau"</xm:f>
            <x14:dxf>
              <font>
                <color rgb="FF808080"/>
              </font>
              <fill>
                <patternFill>
                  <bgColor rgb="FF808080"/>
                </patternFill>
              </fill>
            </x14:dxf>
          </x14:cfRule>
          <xm:sqref>H168:L168</xm:sqref>
        </x14:conditionalFormatting>
        <x14:conditionalFormatting xmlns:xm="http://schemas.microsoft.com/office/excel/2006/main">
          <x14:cfRule type="containsText" priority="26" operator="containsText" id="{DB8BB36C-2E3E-4A6C-B7FB-36C8C5EC6718}">
            <xm:f>NOT(ISERROR(SEARCH("grau",H59)))</xm:f>
            <xm:f>"grau"</xm:f>
            <x14:dxf>
              <font>
                <strike val="0"/>
                <color rgb="FF808080"/>
              </font>
              <fill>
                <patternFill>
                  <bgColor rgb="FF808080"/>
                </patternFill>
              </fill>
            </x14:dxf>
          </x14:cfRule>
          <xm:sqref>H59:L62</xm:sqref>
        </x14:conditionalFormatting>
        <x14:conditionalFormatting xmlns:xm="http://schemas.microsoft.com/office/excel/2006/main">
          <x14:cfRule type="containsText" priority="24" operator="containsText" id="{522E72CE-2BFD-4D3A-88E7-93E2C302BF7F}">
            <xm:f>NOT(ISERROR(SEARCH("grau",H73)))</xm:f>
            <xm:f>"grau"</xm:f>
            <x14:dxf>
              <font>
                <strike val="0"/>
                <color rgb="FF808080"/>
              </font>
              <fill>
                <patternFill>
                  <bgColor rgb="FF808080"/>
                </patternFill>
              </fill>
            </x14:dxf>
          </x14:cfRule>
          <xm:sqref>H73:L77</xm:sqref>
        </x14:conditionalFormatting>
        <x14:conditionalFormatting xmlns:xm="http://schemas.microsoft.com/office/excel/2006/main">
          <x14:cfRule type="containsText" priority="19" operator="containsText" id="{E7943004-4DEA-4823-B241-3FE5A5326E8B}">
            <xm:f>NOT(ISERROR(SEARCH("grau",H169)))</xm:f>
            <xm:f>"grau"</xm:f>
            <x14:dxf>
              <font>
                <strike val="0"/>
                <color rgb="FF808080"/>
              </font>
              <fill>
                <patternFill>
                  <bgColor rgb="FF808080"/>
                </patternFill>
              </fill>
            </x14:dxf>
          </x14:cfRule>
          <xm:sqref>H169:L172</xm:sqref>
        </x14:conditionalFormatting>
        <x14:conditionalFormatting xmlns:xm="http://schemas.microsoft.com/office/excel/2006/main">
          <x14:cfRule type="containsText" priority="18" operator="containsText" id="{F9689D43-7DEC-4186-A893-B1CBBD158D15}">
            <xm:f>NOT(ISERROR(SEARCH("grau",H174)))</xm:f>
            <xm:f>"grau"</xm:f>
            <x14:dxf>
              <font>
                <color rgb="FF808080"/>
              </font>
              <fill>
                <patternFill>
                  <bgColor rgb="FF808080"/>
                </patternFill>
              </fill>
            </x14:dxf>
          </x14:cfRule>
          <xm:sqref>H174:L174</xm:sqref>
        </x14:conditionalFormatting>
        <x14:conditionalFormatting xmlns:xm="http://schemas.microsoft.com/office/excel/2006/main">
          <x14:cfRule type="containsText" priority="17" operator="containsText" id="{593683AD-12C0-4A48-B7CC-C7CAF5D9E128}">
            <xm:f>NOT(ISERROR(SEARCH("grau",H175)))</xm:f>
            <xm:f>"grau"</xm:f>
            <x14:dxf>
              <font>
                <strike val="0"/>
                <color rgb="FF808080"/>
              </font>
              <fill>
                <patternFill>
                  <bgColor rgb="FF808080"/>
                </patternFill>
              </fill>
            </x14:dxf>
          </x14:cfRule>
          <xm:sqref>H175:L179</xm:sqref>
        </x14:conditionalFormatting>
        <x14:conditionalFormatting xmlns:xm="http://schemas.microsoft.com/office/excel/2006/main">
          <x14:cfRule type="containsText" priority="16" operator="containsText" id="{BF80D4EC-9D5A-4CB9-9F29-4C6C6E9639EA}">
            <xm:f>NOT(ISERROR(SEARCH("grau",H181)))</xm:f>
            <xm:f>"grau"</xm:f>
            <x14:dxf>
              <font>
                <color rgb="FF808080"/>
              </font>
              <fill>
                <patternFill>
                  <bgColor rgb="FF808080"/>
                </patternFill>
              </fill>
            </x14:dxf>
          </x14:cfRule>
          <xm:sqref>H181:L181</xm:sqref>
        </x14:conditionalFormatting>
        <x14:conditionalFormatting xmlns:xm="http://schemas.microsoft.com/office/excel/2006/main">
          <x14:cfRule type="containsText" priority="15" operator="containsText" id="{3A8B1ADD-5B11-4099-A6FB-998787FDAEEB}">
            <xm:f>NOT(ISERROR(SEARCH("grau",H182)))</xm:f>
            <xm:f>"grau"</xm:f>
            <x14:dxf>
              <font>
                <strike val="0"/>
                <color rgb="FF808080"/>
              </font>
              <fill>
                <patternFill>
                  <bgColor rgb="FF808080"/>
                </patternFill>
              </fill>
            </x14:dxf>
          </x14:cfRule>
          <xm:sqref>H182:L186</xm:sqref>
        </x14:conditionalFormatting>
        <x14:conditionalFormatting xmlns:xm="http://schemas.microsoft.com/office/excel/2006/main">
          <x14:cfRule type="containsText" priority="14" operator="containsText" id="{5197C5D7-1D6A-4C75-BC15-9997BDA92A33}">
            <xm:f>NOT(ISERROR(SEARCH("grau",H188)))</xm:f>
            <xm:f>"grau"</xm:f>
            <x14:dxf>
              <font>
                <color rgb="FF808080"/>
              </font>
              <fill>
                <patternFill>
                  <bgColor rgb="FF808080"/>
                </patternFill>
              </fill>
            </x14:dxf>
          </x14:cfRule>
          <xm:sqref>H188:L188</xm:sqref>
        </x14:conditionalFormatting>
        <x14:conditionalFormatting xmlns:xm="http://schemas.microsoft.com/office/excel/2006/main">
          <x14:cfRule type="containsText" priority="13" operator="containsText" id="{C857841E-ADBA-4790-A7E4-EC9E6C23FFC3}">
            <xm:f>NOT(ISERROR(SEARCH("grau",H189)))</xm:f>
            <xm:f>"grau"</xm:f>
            <x14:dxf>
              <font>
                <strike val="0"/>
                <color rgb="FF808080"/>
              </font>
              <fill>
                <patternFill>
                  <bgColor rgb="FF808080"/>
                </patternFill>
              </fill>
            </x14:dxf>
          </x14:cfRule>
          <xm:sqref>H189:L193</xm:sqref>
        </x14:conditionalFormatting>
        <x14:conditionalFormatting xmlns:xm="http://schemas.microsoft.com/office/excel/2006/main">
          <x14:cfRule type="containsText" priority="12" operator="containsText" id="{0699A9AD-4159-4254-ADC3-E4E8C6F3C9BC}">
            <xm:f>NOT(ISERROR(SEARCH("grau",H195)))</xm:f>
            <xm:f>"grau"</xm:f>
            <x14:dxf>
              <font>
                <color rgb="FF808080"/>
              </font>
              <fill>
                <patternFill>
                  <bgColor rgb="FF808080"/>
                </patternFill>
              </fill>
            </x14:dxf>
          </x14:cfRule>
          <xm:sqref>H195:L195</xm:sqref>
        </x14:conditionalFormatting>
        <x14:conditionalFormatting xmlns:xm="http://schemas.microsoft.com/office/excel/2006/main">
          <x14:cfRule type="containsText" priority="11" operator="containsText" id="{8A386DFC-0CFA-435B-8E96-B091B32CA32E}">
            <xm:f>NOT(ISERROR(SEARCH("grau",H196)))</xm:f>
            <xm:f>"grau"</xm:f>
            <x14:dxf>
              <font>
                <strike val="0"/>
                <color rgb="FF808080"/>
              </font>
              <fill>
                <patternFill>
                  <bgColor rgb="FF808080"/>
                </patternFill>
              </fill>
            </x14:dxf>
          </x14:cfRule>
          <xm:sqref>H196:L200</xm:sqref>
        </x14:conditionalFormatting>
        <x14:conditionalFormatting xmlns:xm="http://schemas.microsoft.com/office/excel/2006/main">
          <x14:cfRule type="containsText" priority="10" operator="containsText" id="{1E36E4D5-6C4C-4AF8-916C-34DF1BD2FC9A}">
            <xm:f>NOT(ISERROR(SEARCH("grau",H202)))</xm:f>
            <xm:f>"grau"</xm:f>
            <x14:dxf>
              <font>
                <color rgb="FF808080"/>
              </font>
              <fill>
                <patternFill>
                  <bgColor rgb="FF808080"/>
                </patternFill>
              </fill>
            </x14:dxf>
          </x14:cfRule>
          <xm:sqref>H202:L202</xm:sqref>
        </x14:conditionalFormatting>
        <x14:conditionalFormatting xmlns:xm="http://schemas.microsoft.com/office/excel/2006/main">
          <x14:cfRule type="containsText" priority="9" operator="containsText" id="{B8358B20-02DF-4B1D-AB41-9ADA15C88D61}">
            <xm:f>NOT(ISERROR(SEARCH("grau",H203)))</xm:f>
            <xm:f>"grau"</xm:f>
            <x14:dxf>
              <font>
                <strike val="0"/>
                <color rgb="FF808080"/>
              </font>
              <fill>
                <patternFill>
                  <bgColor rgb="FF808080"/>
                </patternFill>
              </fill>
            </x14:dxf>
          </x14:cfRule>
          <xm:sqref>H203:L207</xm:sqref>
        </x14:conditionalFormatting>
        <x14:conditionalFormatting xmlns:xm="http://schemas.microsoft.com/office/excel/2006/main">
          <x14:cfRule type="containsText" priority="8" operator="containsText" id="{F9A8A14C-005E-41CB-B744-810E371F6F83}">
            <xm:f>NOT(ISERROR(SEARCH("grau",H209)))</xm:f>
            <xm:f>"grau"</xm:f>
            <x14:dxf>
              <font>
                <color rgb="FF808080"/>
              </font>
              <fill>
                <patternFill>
                  <bgColor rgb="FF808080"/>
                </patternFill>
              </fill>
            </x14:dxf>
          </x14:cfRule>
          <xm:sqref>H209:L209</xm:sqref>
        </x14:conditionalFormatting>
        <x14:conditionalFormatting xmlns:xm="http://schemas.microsoft.com/office/excel/2006/main">
          <x14:cfRule type="containsText" priority="7" operator="containsText" id="{4A21B9A8-82E5-4223-990F-E82357721AF4}">
            <xm:f>NOT(ISERROR(SEARCH("grau",H210)))</xm:f>
            <xm:f>"grau"</xm:f>
            <x14:dxf>
              <font>
                <strike val="0"/>
                <color rgb="FF808080"/>
              </font>
              <fill>
                <patternFill>
                  <bgColor rgb="FF808080"/>
                </patternFill>
              </fill>
            </x14:dxf>
          </x14:cfRule>
          <xm:sqref>H210:L214</xm:sqref>
        </x14:conditionalFormatting>
        <x14:conditionalFormatting xmlns:xm="http://schemas.microsoft.com/office/excel/2006/main">
          <x14:cfRule type="containsText" priority="6" operator="containsText" id="{8A88D888-EC44-4F59-9150-AAFE6072F138}">
            <xm:f>NOT(ISERROR(SEARCH("grau",H216)))</xm:f>
            <xm:f>"grau"</xm:f>
            <x14:dxf>
              <font>
                <color rgb="FF808080"/>
              </font>
              <fill>
                <patternFill>
                  <bgColor rgb="FF808080"/>
                </patternFill>
              </fill>
            </x14:dxf>
          </x14:cfRule>
          <xm:sqref>H216:L216</xm:sqref>
        </x14:conditionalFormatting>
        <x14:conditionalFormatting xmlns:xm="http://schemas.microsoft.com/office/excel/2006/main">
          <x14:cfRule type="containsText" priority="5" operator="containsText" id="{70D7D936-44B1-4422-8E15-ACDC2E92F9A7}">
            <xm:f>NOT(ISERROR(SEARCH("grau",H217)))</xm:f>
            <xm:f>"grau"</xm:f>
            <x14:dxf>
              <font>
                <strike val="0"/>
                <color rgb="FF808080"/>
              </font>
              <fill>
                <patternFill>
                  <bgColor rgb="FF808080"/>
                </patternFill>
              </fill>
            </x14:dxf>
          </x14:cfRule>
          <xm:sqref>H217:L221</xm:sqref>
        </x14:conditionalFormatting>
        <x14:conditionalFormatting xmlns:xm="http://schemas.microsoft.com/office/excel/2006/main">
          <x14:cfRule type="containsText" priority="4" operator="containsText" id="{AB81AAA1-6B38-47A9-81F2-0A306F469E95}">
            <xm:f>NOT(ISERROR(SEARCH("grau",H223)))</xm:f>
            <xm:f>"grau"</xm:f>
            <x14:dxf>
              <font>
                <color rgb="FF808080"/>
              </font>
              <fill>
                <patternFill>
                  <bgColor rgb="FF808080"/>
                </patternFill>
              </fill>
            </x14:dxf>
          </x14:cfRule>
          <xm:sqref>H223:L223</xm:sqref>
        </x14:conditionalFormatting>
        <x14:conditionalFormatting xmlns:xm="http://schemas.microsoft.com/office/excel/2006/main">
          <x14:cfRule type="containsText" priority="3" operator="containsText" id="{B273F777-4447-4EE0-84D1-99D17A821746}">
            <xm:f>NOT(ISERROR(SEARCH("grau",H224)))</xm:f>
            <xm:f>"grau"</xm:f>
            <x14:dxf>
              <font>
                <strike val="0"/>
                <color rgb="FF808080"/>
              </font>
              <fill>
                <patternFill>
                  <bgColor rgb="FF808080"/>
                </patternFill>
              </fill>
            </x14:dxf>
          </x14:cfRule>
          <xm:sqref>H224:L228</xm:sqref>
        </x14:conditionalFormatting>
        <x14:conditionalFormatting xmlns:xm="http://schemas.microsoft.com/office/excel/2006/main">
          <x14:cfRule type="containsText" priority="2" operator="containsText" id="{A7C2A704-59CB-43C8-BA94-575E83D47C03}">
            <xm:f>NOT(ISERROR(SEARCH("grau",H230)))</xm:f>
            <xm:f>"grau"</xm:f>
            <x14:dxf>
              <font>
                <color rgb="FF808080"/>
              </font>
              <fill>
                <patternFill>
                  <bgColor rgb="FF808080"/>
                </patternFill>
              </fill>
            </x14:dxf>
          </x14:cfRule>
          <xm:sqref>H230:L230</xm:sqref>
        </x14:conditionalFormatting>
        <x14:conditionalFormatting xmlns:xm="http://schemas.microsoft.com/office/excel/2006/main">
          <x14:cfRule type="containsText" priority="1" operator="containsText" id="{01FE9F06-CAA1-4E1F-8E05-FA145A2A166F}">
            <xm:f>NOT(ISERROR(SEARCH("grau",H231)))</xm:f>
            <xm:f>"grau"</xm:f>
            <x14:dxf>
              <font>
                <strike val="0"/>
                <color rgb="FF808080"/>
              </font>
              <fill>
                <patternFill>
                  <bgColor rgb="FF808080"/>
                </patternFill>
              </fill>
            </x14:dxf>
          </x14:cfRule>
          <xm:sqref>H231:L235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Einstellungen!$C$10:$C$11</xm:f>
          </x14:formula1>
          <xm:sqref>I64:J64</xm:sqref>
        </x14:dataValidation>
        <x14:dataValidation type="list" allowBlank="1" showInputMessage="1" showErrorMessage="1">
          <x14:formula1>
            <xm:f>Einstellungen!$C$9:$C$11</xm:f>
          </x14:formula1>
          <xm:sqref>H58:L62 H72:L77 H168:L172 H174:L179 H181:L186 H188:L193 H195:L200 H202:L207 H209:L214 H216:L221 H223:L228 H230:L235 H35:L41 H43:L56 H79:L96 H64:L70 H98:L121 H151:L166 H123:L149 H9:L33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B1:E14"/>
  <sheetViews>
    <sheetView zoomScaleNormal="100" workbookViewId="0">
      <selection activeCell="C8" sqref="C8"/>
    </sheetView>
  </sheetViews>
  <sheetFormatPr baseColWidth="10" defaultColWidth="11.5546875" defaultRowHeight="13.8" x14ac:dyDescent="0.25"/>
  <cols>
    <col min="1" max="1" width="1.109375" style="5" customWidth="1"/>
    <col min="2" max="2" width="29.33203125" style="5" customWidth="1"/>
    <col min="3" max="3" width="53.33203125" style="6" customWidth="1"/>
    <col min="4" max="4" width="1.109375" style="5" customWidth="1"/>
    <col min="5" max="16384" width="11.5546875" style="5"/>
  </cols>
  <sheetData>
    <row r="1" spans="2:5" ht="6" customHeight="1" x14ac:dyDescent="0.25"/>
    <row r="2" spans="2:5" x14ac:dyDescent="0.25">
      <c r="B2" s="192" t="s">
        <v>66</v>
      </c>
      <c r="C2" s="192"/>
    </row>
    <row r="3" spans="2:5" ht="7.95" customHeight="1" x14ac:dyDescent="0.25">
      <c r="B3" s="7"/>
      <c r="C3" s="7"/>
    </row>
    <row r="4" spans="2:5" ht="55.95" customHeight="1" x14ac:dyDescent="0.25">
      <c r="B4" s="193" t="s">
        <v>38</v>
      </c>
      <c r="C4" s="193"/>
    </row>
    <row r="5" spans="2:5" ht="7.95" customHeight="1" x14ac:dyDescent="0.25">
      <c r="B5" s="8"/>
      <c r="C5" s="8"/>
    </row>
    <row r="6" spans="2:5" s="9" customFormat="1" ht="25.95" customHeight="1" x14ac:dyDescent="0.3">
      <c r="B6" s="44" t="s">
        <v>53</v>
      </c>
      <c r="C6" s="34" t="s">
        <v>69</v>
      </c>
    </row>
    <row r="7" spans="2:5" s="9" customFormat="1" ht="25.95" customHeight="1" x14ac:dyDescent="0.3">
      <c r="B7" s="44" t="s">
        <v>67</v>
      </c>
      <c r="C7" s="34" t="s">
        <v>70</v>
      </c>
    </row>
    <row r="8" spans="2:5" s="9" customFormat="1" ht="25.95" customHeight="1" x14ac:dyDescent="0.3">
      <c r="B8" s="43" t="s">
        <v>65</v>
      </c>
      <c r="C8" s="35" t="s">
        <v>257</v>
      </c>
    </row>
    <row r="9" spans="2:5" s="9" customFormat="1" ht="25.95" customHeight="1" x14ac:dyDescent="0.3">
      <c r="B9" s="40" t="s">
        <v>54</v>
      </c>
      <c r="C9" s="11" t="s">
        <v>14</v>
      </c>
    </row>
    <row r="10" spans="2:5" s="9" customFormat="1" ht="25.95" customHeight="1" x14ac:dyDescent="0.3">
      <c r="B10" s="10"/>
      <c r="C10" s="50"/>
      <c r="E10" s="45" t="s">
        <v>68</v>
      </c>
    </row>
    <row r="11" spans="2:5" s="9" customFormat="1" ht="25.95" customHeight="1" x14ac:dyDescent="0.3">
      <c r="B11" s="10"/>
      <c r="C11" s="49" t="s">
        <v>36</v>
      </c>
    </row>
    <row r="12" spans="2:5" s="9" customFormat="1" ht="25.95" customHeight="1" x14ac:dyDescent="0.3">
      <c r="B12" s="40" t="s">
        <v>55</v>
      </c>
      <c r="C12" s="46" t="s">
        <v>26</v>
      </c>
    </row>
    <row r="13" spans="2:5" s="9" customFormat="1" ht="25.95" customHeight="1" x14ac:dyDescent="0.3">
      <c r="B13" s="10"/>
      <c r="C13" s="46" t="s">
        <v>27</v>
      </c>
    </row>
    <row r="14" spans="2:5" s="9" customFormat="1" ht="25.95" customHeight="1" x14ac:dyDescent="0.3">
      <c r="B14" s="10"/>
      <c r="C14" s="46" t="s">
        <v>28</v>
      </c>
    </row>
  </sheetData>
  <sheetProtection password="AA96" sheet="1" objects="1" scenarios="1"/>
  <dataConsolidate/>
  <mergeCells count="2">
    <mergeCell ref="B2:C2"/>
    <mergeCell ref="B4:C4"/>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13</vt:i4>
      </vt:variant>
    </vt:vector>
  </HeadingPairs>
  <TitlesOfParts>
    <vt:vector size="17" baseType="lpstr">
      <vt:lpstr>Angaben zum Audit</vt:lpstr>
      <vt:lpstr>Maßnahmenplan</vt:lpstr>
      <vt:lpstr>Checkliste</vt:lpstr>
      <vt:lpstr>Einstellungen</vt:lpstr>
      <vt:lpstr>_Betriebsname</vt:lpstr>
      <vt:lpstr>_Betriesname</vt:lpstr>
      <vt:lpstr>_chbx</vt:lpstr>
      <vt:lpstr>_Datum</vt:lpstr>
      <vt:lpstr>_grau</vt:lpstr>
      <vt:lpstr>_KO</vt:lpstr>
      <vt:lpstr>_lAbw</vt:lpstr>
      <vt:lpstr>_RLV</vt:lpstr>
      <vt:lpstr>_sAbw</vt:lpstr>
      <vt:lpstr>'Angaben zum Audit'!Druckbereich</vt:lpstr>
      <vt:lpstr>Checkliste!Druckbereich</vt:lpstr>
      <vt:lpstr>Maßnahmenplan!Druckbereich</vt:lpstr>
      <vt:lpstr>Checkliste!Drucktitel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Checkliste T&amp;S Schweine</dc:title>
  <dc:creator/>
  <cp:lastModifiedBy/>
  <dcterms:created xsi:type="dcterms:W3CDTF">2006-09-16T00:00:00Z</dcterms:created>
  <dcterms:modified xsi:type="dcterms:W3CDTF">2023-11-10T12:06:50Z</dcterms:modified>
</cp:coreProperties>
</file>