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DieseArbeitsmappe" defaultThemeVersion="124226"/>
  <workbookProtection workbookPassword="AA96" lockStructure="1"/>
  <bookViews>
    <workbookView xWindow="240" yWindow="105" windowWidth="14805" windowHeight="8025" tabRatio="781"/>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Checkliste!$A$1:$N$112</definedName>
    <definedName name="_xlnm.Print_Area" localSheetId="1">Maßnahmenplan!$A$1:$J$24</definedName>
    <definedName name="_xlnm.Print_Titles" localSheetId="2">Checkliste!$1:$7</definedName>
  </definedNames>
  <calcPr calcId="145621" calcMode="manual"/>
</workbook>
</file>

<file path=xl/calcChain.xml><?xml version="1.0" encoding="utf-8"?>
<calcChain xmlns="http://schemas.openxmlformats.org/spreadsheetml/2006/main">
  <c r="B40" i="7" l="1"/>
  <c r="C39" i="7"/>
  <c r="B39" i="7" s="1"/>
  <c r="C40" i="7"/>
  <c r="C41" i="7"/>
  <c r="D41" i="7" s="1"/>
  <c r="D40" i="7"/>
  <c r="C42" i="7"/>
  <c r="B42" i="7" s="1"/>
  <c r="C43" i="7"/>
  <c r="B43" i="7" s="1"/>
  <c r="C44" i="7"/>
  <c r="B44" i="7" s="1"/>
  <c r="D43" i="7"/>
  <c r="C45" i="7"/>
  <c r="B45" i="7" s="1"/>
  <c r="C46" i="7"/>
  <c r="B46" i="7" s="1"/>
  <c r="C47" i="7"/>
  <c r="B47" i="7" s="1"/>
  <c r="C48" i="7"/>
  <c r="B48" i="7" s="1"/>
  <c r="C49" i="7"/>
  <c r="B49" i="7" s="1"/>
  <c r="C50" i="7"/>
  <c r="B50" i="7" s="1"/>
  <c r="C22" i="7"/>
  <c r="B22" i="7" s="1"/>
  <c r="C23" i="7"/>
  <c r="B23" i="7" s="1"/>
  <c r="C24" i="7"/>
  <c r="D24" i="7" s="1"/>
  <c r="C25" i="7"/>
  <c r="B25" i="7" s="1"/>
  <c r="C26" i="7"/>
  <c r="B26" i="7" s="1"/>
  <c r="C27" i="7"/>
  <c r="D27" i="7" s="1"/>
  <c r="C28" i="7"/>
  <c r="B28" i="7" s="1"/>
  <c r="C29" i="7"/>
  <c r="B29" i="7" s="1"/>
  <c r="C30" i="7"/>
  <c r="D30" i="7" s="1"/>
  <c r="C31" i="7"/>
  <c r="B31" i="7" s="1"/>
  <c r="D28" i="7"/>
  <c r="C13" i="7"/>
  <c r="D13" i="7" s="1"/>
  <c r="C14" i="7"/>
  <c r="B14" i="7" s="1"/>
  <c r="C15" i="7"/>
  <c r="B15" i="7" s="1"/>
  <c r="C16" i="7"/>
  <c r="B16" i="7" s="1"/>
  <c r="C17" i="7"/>
  <c r="B17" i="7" s="1"/>
  <c r="D22" i="7" l="1"/>
  <c r="D39" i="7"/>
  <c r="B41" i="7"/>
  <c r="D46" i="7"/>
  <c r="D44" i="7"/>
  <c r="D42" i="7"/>
  <c r="D49" i="7"/>
  <c r="D47" i="7"/>
  <c r="D26" i="7"/>
  <c r="D31" i="7"/>
  <c r="B27" i="7"/>
  <c r="D45" i="7"/>
  <c r="D50" i="7"/>
  <c r="D25" i="7"/>
  <c r="D48" i="7"/>
  <c r="D23" i="7"/>
  <c r="B24" i="7"/>
  <c r="D29" i="7"/>
  <c r="B30" i="7"/>
  <c r="B13" i="7"/>
  <c r="D15" i="7"/>
  <c r="D14" i="7"/>
  <c r="D17" i="7"/>
  <c r="D16" i="7"/>
  <c r="C12" i="7" l="1"/>
  <c r="D12" i="7" s="1"/>
  <c r="C18" i="7"/>
  <c r="D18" i="7" s="1"/>
  <c r="C111" i="7"/>
  <c r="B111" i="7" s="1"/>
  <c r="C110" i="7"/>
  <c r="B110" i="7" s="1"/>
  <c r="C109" i="7"/>
  <c r="D109" i="7" s="1"/>
  <c r="C108" i="7"/>
  <c r="D108" i="7" s="1"/>
  <c r="C107" i="7"/>
  <c r="B107" i="7" s="1"/>
  <c r="C104" i="7"/>
  <c r="D104" i="7" s="1"/>
  <c r="C103" i="7"/>
  <c r="B103" i="7" s="1"/>
  <c r="C102" i="7"/>
  <c r="D102" i="7" s="1"/>
  <c r="C101" i="7"/>
  <c r="D101" i="7" s="1"/>
  <c r="C100" i="7"/>
  <c r="D100" i="7" s="1"/>
  <c r="C97" i="7"/>
  <c r="D97" i="7" s="1"/>
  <c r="C96" i="7"/>
  <c r="B96" i="7" s="1"/>
  <c r="C95" i="7"/>
  <c r="D95" i="7" s="1"/>
  <c r="C94" i="7"/>
  <c r="D94" i="7" s="1"/>
  <c r="C93" i="7"/>
  <c r="B93" i="7" s="1"/>
  <c r="C90" i="7"/>
  <c r="D90" i="7" s="1"/>
  <c r="C89" i="7"/>
  <c r="B89" i="7" s="1"/>
  <c r="C88" i="7"/>
  <c r="D88" i="7" s="1"/>
  <c r="C87" i="7"/>
  <c r="D87" i="7" s="1"/>
  <c r="C86" i="7"/>
  <c r="B86" i="7" s="1"/>
  <c r="C83" i="7"/>
  <c r="B83" i="7" s="1"/>
  <c r="C82" i="7"/>
  <c r="B82" i="7" s="1"/>
  <c r="C81" i="7"/>
  <c r="D81" i="7" s="1"/>
  <c r="C80" i="7"/>
  <c r="D80" i="7" s="1"/>
  <c r="C79" i="7"/>
  <c r="B79" i="7" s="1"/>
  <c r="C76" i="7"/>
  <c r="D76" i="7" s="1"/>
  <c r="C75" i="7"/>
  <c r="B75" i="7" s="1"/>
  <c r="C74" i="7"/>
  <c r="D74" i="7" s="1"/>
  <c r="C73" i="7"/>
  <c r="D73" i="7" s="1"/>
  <c r="C72" i="7"/>
  <c r="B72" i="7" s="1"/>
  <c r="B74" i="7" l="1"/>
  <c r="B90" i="7"/>
  <c r="B94" i="7"/>
  <c r="B102" i="7"/>
  <c r="B12" i="7"/>
  <c r="B73" i="7"/>
  <c r="B81" i="7"/>
  <c r="B97" i="7"/>
  <c r="B101" i="7"/>
  <c r="B109" i="7"/>
  <c r="B76" i="7"/>
  <c r="B80" i="7"/>
  <c r="B88" i="7"/>
  <c r="B104" i="7"/>
  <c r="B100" i="7"/>
  <c r="B108" i="7"/>
  <c r="B87" i="7"/>
  <c r="B95" i="7"/>
  <c r="B18" i="7"/>
  <c r="D72" i="7"/>
  <c r="D75" i="7"/>
  <c r="D111" i="7"/>
  <c r="D107" i="7"/>
  <c r="D110" i="7"/>
  <c r="D103" i="7"/>
  <c r="D93" i="7"/>
  <c r="D96" i="7"/>
  <c r="D86" i="7"/>
  <c r="D89" i="7"/>
  <c r="D83" i="7"/>
  <c r="D79" i="7"/>
  <c r="D82" i="7"/>
  <c r="B2" i="7"/>
  <c r="B2" i="2"/>
  <c r="B2" i="1"/>
  <c r="C68" i="7" l="1"/>
  <c r="B68" i="7" s="1"/>
  <c r="C67" i="7"/>
  <c r="B67" i="7" s="1"/>
  <c r="D68" i="7" l="1"/>
  <c r="D67" i="7"/>
  <c r="C69" i="7"/>
  <c r="D69" i="7" s="1"/>
  <c r="C66" i="7"/>
  <c r="D66" i="7" s="1"/>
  <c r="C62" i="7"/>
  <c r="D62" i="7" s="1"/>
  <c r="C61" i="7"/>
  <c r="D61" i="7" s="1"/>
  <c r="C59" i="7"/>
  <c r="D59" i="7" s="1"/>
  <c r="C60" i="7"/>
  <c r="D60" i="7" s="1"/>
  <c r="C55" i="7"/>
  <c r="B55" i="7" s="1"/>
  <c r="C54" i="7"/>
  <c r="B54" i="7" s="1"/>
  <c r="C53" i="7"/>
  <c r="D53" i="7" s="1"/>
  <c r="C52" i="7"/>
  <c r="D52" i="7" s="1"/>
  <c r="C35" i="7"/>
  <c r="D35" i="7" s="1"/>
  <c r="C36" i="7"/>
  <c r="B36" i="7" s="1"/>
  <c r="C34" i="7"/>
  <c r="D34" i="7" s="1"/>
  <c r="C33" i="7"/>
  <c r="B33" i="7" s="1"/>
  <c r="B69" i="7" l="1"/>
  <c r="B66" i="7"/>
  <c r="B62" i="7"/>
  <c r="B61" i="7"/>
  <c r="B59" i="7"/>
  <c r="B60" i="7"/>
  <c r="D54" i="7"/>
  <c r="D55" i="7"/>
  <c r="B53" i="7"/>
  <c r="B52" i="7"/>
  <c r="B35" i="7"/>
  <c r="B34" i="7"/>
  <c r="D36" i="7"/>
  <c r="D33" i="7"/>
  <c r="C51" i="7" l="1"/>
  <c r="C32" i="7"/>
  <c r="C58" i="7"/>
  <c r="C65" i="7"/>
  <c r="C19" i="7"/>
  <c r="C10" i="7"/>
  <c r="C11" i="7"/>
  <c r="D51" i="7" l="1"/>
  <c r="B51" i="7"/>
  <c r="D58" i="7"/>
  <c r="B58" i="7"/>
  <c r="D10" i="7"/>
  <c r="B10" i="7"/>
  <c r="D65" i="7"/>
  <c r="B65" i="7"/>
  <c r="D32" i="7"/>
  <c r="B32" i="7"/>
  <c r="D19" i="7"/>
  <c r="B19" i="7"/>
  <c r="D11" i="7"/>
  <c r="B11" i="7"/>
</calcChain>
</file>

<file path=xl/sharedStrings.xml><?xml version="1.0" encoding="utf-8"?>
<sst xmlns="http://schemas.openxmlformats.org/spreadsheetml/2006/main" count="362" uniqueCount="195">
  <si>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</si>
  <si>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</si>
  <si>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</si>
  <si>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</si>
  <si>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</si>
  <si>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</si>
  <si>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</si>
  <si>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</si>
  <si>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</si>
  <si>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</si>
  <si>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</si>
  <si>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</si>
  <si>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</si>
  <si>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</si>
  <si>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</si>
  <si>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</si>
  <si>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</si>
  <si>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</si>
  <si>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</si>
  <si>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</si>
  <si>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</si>
  <si>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</si>
  <si>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</si>
  <si>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</si>
  <si>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</si>
  <si>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</si>
  <si>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</si>
  <si>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OK?*</t>
  </si>
  <si>
    <t>lAbw</t>
  </si>
  <si>
    <t>sAbw</t>
  </si>
  <si>
    <t>K.O.</t>
  </si>
  <si>
    <t>*von der Zertifizierungsstelle auszufüllen</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</si>
  <si>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</si>
  <si>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</si>
  <si>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</si>
  <si>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</si>
  <si>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</si>
  <si>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</si>
  <si>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</si>
  <si>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</si>
  <si>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Abgleich der Betriebsbeschreibung, ggf. Korrektur bei betrieblichen Veränderungen</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</si>
  <si>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</si>
  <si>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</si>
  <si>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</si>
  <si>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</si>
  <si>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</si>
  <si>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</si>
  <si>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</si>
  <si>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</si>
  <si>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</si>
  <si>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</si>
  <si>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</si>
  <si>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</si>
  <si>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</si>
  <si>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</si>
  <si>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</si>
  <si>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</si>
  <si>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</si>
  <si>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</si>
  <si>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</si>
  <si>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</si>
  <si>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</si>
  <si>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</si>
  <si>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</si>
  <si>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</si>
  <si>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</si>
  <si>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</si>
  <si>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</si>
  <si>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</si>
  <si>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</si>
  <si>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</si>
  <si>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4.</t>
  </si>
  <si>
    <t>5.</t>
  </si>
  <si>
    <t>6.</t>
  </si>
  <si>
    <t>7.</t>
  </si>
  <si>
    <t>8.</t>
  </si>
  <si>
    <t>9.</t>
  </si>
  <si>
    <t>10.</t>
  </si>
  <si>
    <t>11.</t>
  </si>
  <si>
    <t>RL Zert 2020
6.4.2</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</si>
  <si>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</si>
  <si>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</si>
  <si>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</si>
  <si>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</si>
  <si>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</si>
  <si>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</si>
  <si>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</si>
  <si>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</si>
  <si>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</si>
  <si>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</si>
  <si>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</si>
  <si>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t xml:space="preserve">
RL Zert 2020
3.2</t>
  </si>
  <si>
    <t>Der Systemteilnehmer erkennt die Nutzungsbedingungen und Vorgaben der Zertifizierungsstelle und des Labelgebers an.</t>
  </si>
  <si>
    <t>Nachweis über einen gültigen Vertrag mit der Zertifizierungsgesellschaft mit mindestens den Inhalten der ISO/EN 17065:2012 4.1.2 und die Einwilligungserklärung zur Dateneinsicht durch den Deutschen Tierschutzbund.</t>
  </si>
  <si>
    <t>2.3</t>
  </si>
  <si>
    <t>Die Betriebsbeschreibung ist vollständig und aktuell.</t>
  </si>
  <si>
    <t>Alle Korrekturmaßnahmen aus vergangenen Audits wurden umgesetzt und damit die Abweichungen abgestellt.</t>
  </si>
  <si>
    <t>2.4</t>
  </si>
  <si>
    <t>Die Eigenkontrolle wurde durchgeführt und ist dokumentiert.</t>
  </si>
  <si>
    <t>2.8</t>
  </si>
  <si>
    <t>Eine aktuelle Sortimentsliste liegt vor.</t>
  </si>
  <si>
    <t>Dokumentation in der Unternehmensakte, bzw. im Unternehmen vorliegend</t>
  </si>
  <si>
    <t>Aktuelle Produktionsprotokolle liegen vor.</t>
  </si>
  <si>
    <t>2.8.4</t>
  </si>
  <si>
    <t>Eine Freigabe der Etikettengestaltung / Verpackung und Aufmachung liegt vor.</t>
  </si>
  <si>
    <t>Für jede Logonutzung muss ein Freigabeformular des Deutschen Tierschutzbundes vorliegen. Begleitschreiben (Mail) vorlegen lassen. Das alleinige Vorzeigen des Layouts gilt nicht als Nachweis. Freigabe mit Originalverpackung abgleichen! Keine Stichprobe --&gt; gesamtes Sortiment prüfen.</t>
  </si>
  <si>
    <t>Das Logo im Sichtfeld der Verpackung wird nur verwendet, wenn die Trockenmasse des Produkts zu mind. 30 % aus TSL-Ware besteht.</t>
  </si>
  <si>
    <t xml:space="preserve">Überprüfung der Endverpackung. Aktuelles Verpackungsmaterial mit der Rezeptur abgleichen. </t>
  </si>
  <si>
    <t>2.7.3</t>
  </si>
  <si>
    <t>Bei einer zeitlichen Trennung werden die Anforderungen an die Produktionsreihenfolge eingehalten.</t>
  </si>
  <si>
    <t>Überprüfung der Produktionsprotokolle
Verarbeitung in absteigender Wertigkeit der Ware bei zeitlicher Trennung. 
z.B. Bio, TSL und konventionelle Ware</t>
  </si>
  <si>
    <t>3.1</t>
  </si>
  <si>
    <t>Zur Vermeidung von Verschleppung wurde eine ordnungsgemäße Reinigung der für die Verarbeitung zur Verfügung stehenden Räume durchgeführt, bzw. ein adäquates Vorgehen angewendet und dokumentiert.</t>
  </si>
  <si>
    <t>Überprüfung der Reinigungsprotokolle und Sichtprüfung
Adäquates Vorgenen z.B. bei Ölen / Fetten oder Rohstoffen in Pulverform</t>
  </si>
  <si>
    <t>2. Dokumentenprüfung - spezieller Teil Zutaten</t>
  </si>
  <si>
    <t>Aktuelle Rezepturen liegen vor.</t>
  </si>
  <si>
    <t>Dokumentation liegt im Unternehmen bzw.  in der Unternehmensakte vor</t>
  </si>
  <si>
    <t>2.5</t>
  </si>
  <si>
    <t>Es werden keine Zutaten oder Zusatzstoffe verwendet, die nach der Verordnung über die Rückverfolgbarkeit und Kennzeichnung von GVO deklarationspflichtig sind.</t>
  </si>
  <si>
    <t>Überprüfung der Produktspezifikationen anhand der Zutatenliste</t>
  </si>
  <si>
    <t>3.7</t>
  </si>
  <si>
    <t>Überprüfung der Rezeptur</t>
  </si>
  <si>
    <t>Weitere Zutaten tierischen Ursprungs stammen nur von Rind, Gans, Pekingente, Pute, Schaf oder Ziege.</t>
  </si>
  <si>
    <t>Es werden keine aquatisch lebenden Tiere eingesetzt.
z.B. Lachs, Aal, Muscheln</t>
  </si>
  <si>
    <t>Es wird kein Karmin bzw. Cochenille (E120) eingesetzt.</t>
  </si>
  <si>
    <t>Es wird keine Stopfleber verarbeitet.</t>
  </si>
  <si>
    <t>3.4</t>
  </si>
  <si>
    <t>Bei Nicht-Verfügbarkeit von tierischen Nebenerzeugnissen / Innereien einer noch nicht im Label vorhandenen Tierart werden ersatzweise nur Nebenerzeugnisse von Neuland oder Bio gem. der EG-Öko-Basisverordnung verwendet.</t>
  </si>
  <si>
    <t>3.5</t>
  </si>
  <si>
    <t>Es werden keine Eier aus Boden- oder Volierenhaltung sowie Käfigeier – auch der aus so genannten Kleingruppenkäfigen – verwendet.</t>
  </si>
  <si>
    <t>Zum Zeitpunkt der Verarbeitung werden max. 
40 % der Nebenerzeugnisse / Innereien ersetzt.</t>
  </si>
  <si>
    <t xml:space="preserve">Überprüfung der Rezeptur                                                                                                    </t>
  </si>
  <si>
    <t>3.5.1</t>
  </si>
  <si>
    <t xml:space="preserve">Bei Nicht-Verfügbarkeit von TSL Eiern:
- "Kat-geprüfte Freilandhaltung"
- Eier, die für die Prüfung der Premiumstufe zugelassen sind
n.a. bei Produkten der Premiumstufe
</t>
  </si>
  <si>
    <t>3.5.2</t>
  </si>
  <si>
    <t>Bei Nicht-Verfügbarkeit von TSL Eiern der Premiumstufe:
- Bio-Eier
- Neuland-Eier
- Eier aus "KAT-geprüfter Freilandhaltung" mit der Kennzeichnung "ohne Gentechnik" nur dann, wenn die oben genannten Bezugsquellen nicht verfügbar sind
n.a. bei Prüfung der Einstiegsstufe</t>
  </si>
  <si>
    <t>3.6.1</t>
  </si>
  <si>
    <t>Bei Nicht-Verfügbarkeit von TSL-Milch:
-  Bio-Milch und Milcherzeugnisse
- Ausgenommen Käse der darf in der Einstiegsstufe auch in konventioneller Qualität verwendet werden
n.a. bei Prüfung der Premiumstufe</t>
  </si>
  <si>
    <t>3.6.2</t>
  </si>
  <si>
    <t>Bei Nicht-Verfügbarkeit von TSL-Milch der Premiumstufe:
-  Bio-Milch und Milcherzeugnisse
n.a. bei Prüfung der Einstiegsstufe</t>
  </si>
  <si>
    <t>3. Physische Prüfung</t>
  </si>
  <si>
    <t>2.7.1</t>
  </si>
  <si>
    <t>Alle Verpackungsarten und Lieferscheine tragen das TSL-Logo der entsprechenden Stufe oder eine einheitliche, eindeutige innerbetriebliche Kennzeichnung mit Einstufungshinweis.</t>
  </si>
  <si>
    <t>Auch Kleinpackungen, Großverpackungen und Umkartons. Bei Kartons, die nicht für den Verbraucher sichtbar sind, genügt das Logo in schwarz-weiß auf dem Etikett. Für Dokumente, Schilder etc. eine Abkürzung mit Einstufungshinweis (z.B. TSL E, TSL *, TSL 1). Bei den für den Verbraucher sichtbaren Verpackungen gilt Punkt 1.7</t>
  </si>
  <si>
    <t>Eine dokumentierte Wareneingangsprüfung liegt vor.</t>
  </si>
  <si>
    <t>Lieferantennachweis, Lieferscheine, Rechnungen, Etiketten je Produkt entsprechend Sortimentsliste. Wareneingangsdokumentation prüfen</t>
  </si>
  <si>
    <t>Im Wareneingang wird sichergestellt, dass sämtliche Wareneingänge zur Herstellung von Produkten mit dem Tierschutzlabel den Vorgaben entsprechen.</t>
  </si>
  <si>
    <t xml:space="preserve">Nachweis der Konformitätszertifikate der Lieferanten und Kennzeichnung der Zutaten auf warenbegleitenden Dokumenten. Einstufungshinweis ist vorhanden.                                                                                           </t>
  </si>
  <si>
    <t xml:space="preserve">
3.2.1</t>
  </si>
  <si>
    <t>3.2.2</t>
  </si>
  <si>
    <t>2.7.2</t>
  </si>
  <si>
    <t>Zu jeder Zeit erfolgt eine eindeutige Trennung der TSL-Ware von Nicht-TSL-Ware.</t>
  </si>
  <si>
    <t xml:space="preserve">z.B. Gekennzeichnete Stellfläche, gekennzeichnete Kisten, korrekt ausgelobte Ware, korrekte Trennung im Kühlhaus, Trennung während der Bearbeitung der Ware </t>
  </si>
  <si>
    <t>2.7.1
2.7.3</t>
  </si>
  <si>
    <t xml:space="preserve">Ist TSL.-Ware immer konsequent und systhematisch von Nicht-TSL-Ware getrennt?
z.B. unverwechselbare Kennzeichnung der Waren, Kisten, Stellflächen etc.
n.a. bei Prüfung der Premiumstufe   </t>
  </si>
  <si>
    <t xml:space="preserve">Ist TSL-Ware immer konsequent und systematisch von nicht-TSL-Ware getrennt? 
z.B. unverwechselbare Kennzeichnung der Waren, Kisten, Stellflächen etc.
n.a. bei Prüfung der Einstiegsstufe   </t>
  </si>
  <si>
    <t>Es wird eindeutig sichergestellt, dass die TSL-Ware in die richtige Verpackung gelangt, bzw. dass ausschließlich TSL-Ware in ausgelobte Verpackung gelangt.</t>
  </si>
  <si>
    <t>Eindeutiges System zur Rückverfolgbarkeit über z.B. Artikelnummern ist etabliert</t>
  </si>
  <si>
    <t>3.3.2</t>
  </si>
  <si>
    <t xml:space="preserve">Ist TSL-Ware deutlich und konsequent von Nicht-TSL-Ware getrennt?                                                                                        
z.B. eigene Silos, markierte Silos. Prüfung der Chargenabtrennung, Reinigungsprotokolle zeigen lassen   </t>
  </si>
  <si>
    <t>Die Abladestation von TSL-Tiermehl  ist eindeutig gekennzeichnet.</t>
  </si>
  <si>
    <t>Beim Wareneingang von Tiermehl erfolgt eine Kennzeichnung auf dem Wiegeschein bzw. durch die elektronischen Aufzeichnungen der Waage.</t>
  </si>
  <si>
    <t>3.3.1</t>
  </si>
  <si>
    <t>Die Konformität der verwendeten Tiermehle ergab keinen Grund zur Beanstandung.</t>
  </si>
  <si>
    <t>Ergab die Herkunftssicherung Grund zur Beanstandung? Der Auditor kann nach eigenem Ermessen einen laboranalytischen Test durchführen lassen. Ist das Ergebnis abweichend, führt dies zum K.O.</t>
  </si>
  <si>
    <t>2.6</t>
  </si>
  <si>
    <t>Bei der Verarbeitung von Rework: Es wird nur Rework aus der Vorproduktion vom gleichen oder einem höheren Standard verwendet.</t>
  </si>
  <si>
    <t>Überprüfung der Mischprotokolle</t>
  </si>
  <si>
    <t>Der Gesamtanteil des verwendeten Reworks hat einen max. Anteil von 5 % bezogen auf das Endprodukt.</t>
  </si>
  <si>
    <t>Ein dokumentierter Warenausgang liegt vor.</t>
  </si>
  <si>
    <t>Lieferscheine, Etiketten je Produkt entsprechend Sortimentsliste. Ausgangsdokumentation prüfen</t>
  </si>
  <si>
    <t>Die Berechnung von Wareneingang und Warenausgang ergab keinen Grund zur Beanstandung.</t>
  </si>
  <si>
    <t>Stichprobenartige Berechnung des Warenstroms für einen Zeitraum von min. 4 Wochen</t>
  </si>
  <si>
    <t>Verarbeitung Heimtiernahrung</t>
  </si>
  <si>
    <r>
      <t xml:space="preserve">Überprüfung der Produktspezifikation
</t>
    </r>
    <r>
      <rPr>
        <b/>
        <sz val="10"/>
        <color theme="1"/>
        <rFont val="Arial"/>
        <family val="2"/>
      </rPr>
      <t>K.O.</t>
    </r>
  </si>
  <si>
    <r>
      <t xml:space="preserve">Die genannten Tierarten dürfen unter Berücksichtigung der Nicht-Verfügbarkeit (Kap. 3.4) verwendet werden                                                                                                                                                                 </t>
    </r>
    <r>
      <rPr>
        <b/>
        <sz val="10"/>
        <color theme="1"/>
        <rFont val="Arial"/>
        <family val="2"/>
      </rPr>
      <t>K.O.</t>
    </r>
  </si>
  <si>
    <r>
      <t xml:space="preserve">Überprüfung der Rezeptur
</t>
    </r>
    <r>
      <rPr>
        <b/>
        <sz val="10"/>
        <color theme="1"/>
        <rFont val="Arial"/>
        <family val="2"/>
      </rPr>
      <t>K.O.</t>
    </r>
  </si>
  <si>
    <r>
      <t xml:space="preserve">Überprüfung der Rezeptur 
</t>
    </r>
    <r>
      <rPr>
        <b/>
        <sz val="10"/>
        <color theme="1"/>
        <rFont val="Arial"/>
        <family val="2"/>
      </rPr>
      <t>K.O.</t>
    </r>
  </si>
  <si>
    <r>
      <t xml:space="preserve">Überprüfung der Rezeptur
</t>
    </r>
    <r>
      <rPr>
        <b/>
        <sz val="10"/>
        <color theme="1"/>
        <rFont val="Arial"/>
        <family val="2"/>
      </rPr>
      <t xml:space="preserve">K.O. </t>
    </r>
  </si>
  <si>
    <r>
      <t xml:space="preserve">Überprüfung der Produktspezifikationen anhand der Zutatenliste
</t>
    </r>
    <r>
      <rPr>
        <b/>
        <sz val="10"/>
        <color theme="1"/>
        <rFont val="Arial"/>
        <family val="2"/>
      </rPr>
      <t>K.O.</t>
    </r>
  </si>
  <si>
    <r>
      <t xml:space="preserve">Für Produkte der </t>
    </r>
    <r>
      <rPr>
        <b/>
        <sz val="10"/>
        <color theme="1"/>
        <rFont val="Arial"/>
        <family val="2"/>
      </rPr>
      <t>Einstiegsstufe</t>
    </r>
    <r>
      <rPr>
        <sz val="10"/>
        <color theme="1"/>
        <rFont val="Arial"/>
        <family val="2"/>
      </rPr>
      <t xml:space="preserve"> werden nur Eier, Flüssigeier oder Ei-Bestandteile aus zulässiger Herkunft verwendet.</t>
    </r>
  </si>
  <si>
    <r>
      <t xml:space="preserve">Für Produkte der </t>
    </r>
    <r>
      <rPr>
        <b/>
        <sz val="10"/>
        <color theme="1"/>
        <rFont val="Arial"/>
        <family val="2"/>
      </rPr>
      <t>Premiumstufe</t>
    </r>
    <r>
      <rPr>
        <sz val="10"/>
        <color theme="1"/>
        <rFont val="Arial"/>
        <family val="2"/>
      </rPr>
      <t xml:space="preserve"> werden nur Eier, Flüssigeier oder Ei-Bestandteile aus zulässiger Herkunft verwendet.</t>
    </r>
  </si>
  <si>
    <r>
      <t xml:space="preserve">Für Produkte der </t>
    </r>
    <r>
      <rPr>
        <b/>
        <sz val="10"/>
        <color theme="1"/>
        <rFont val="Arial"/>
        <family val="2"/>
      </rPr>
      <t>Einstiegsstufe</t>
    </r>
    <r>
      <rPr>
        <sz val="10"/>
        <color theme="1"/>
        <rFont val="Arial"/>
        <family val="2"/>
      </rPr>
      <t xml:space="preserve"> werden nur Milch und Milcherzeugnisse aus zulässiger Herkunft verwendet.</t>
    </r>
  </si>
  <si>
    <r>
      <t xml:space="preserve">Für Produkte der </t>
    </r>
    <r>
      <rPr>
        <b/>
        <sz val="10"/>
        <color theme="1"/>
        <rFont val="Arial"/>
        <family val="2"/>
      </rPr>
      <t>Premiumstufe</t>
    </r>
    <r>
      <rPr>
        <sz val="10"/>
        <color theme="1"/>
        <rFont val="Arial"/>
        <family val="2"/>
      </rPr>
      <t xml:space="preserve"> werden nur Milch und Milcherzeugnisse aus zulässiger Herkunft verwendet.
</t>
    </r>
  </si>
  <si>
    <r>
      <t xml:space="preserve">Für Erzeugnisse mit tierischen Bestandteilen der </t>
    </r>
    <r>
      <rPr>
        <b/>
        <sz val="10"/>
        <color theme="1"/>
        <rFont val="Arial"/>
        <family val="2"/>
      </rPr>
      <t>Einstiegsstufe</t>
    </r>
    <r>
      <rPr>
        <sz val="10"/>
        <color theme="1"/>
        <rFont val="Arial"/>
        <family val="2"/>
      </rPr>
      <t xml:space="preserve"> werden nur tierische Nebenerzeugnisse aus der Erzeugung der Einstiegs- und / oder Premiumstufe verwendet.</t>
    </r>
  </si>
  <si>
    <r>
      <t xml:space="preserve">Überprüfung der Lieferscheine / dem Herkunftsnachweise
</t>
    </r>
    <r>
      <rPr>
        <b/>
        <sz val="10"/>
        <color theme="1"/>
        <rFont val="Arial"/>
        <family val="2"/>
      </rPr>
      <t>K.O.</t>
    </r>
    <r>
      <rPr>
        <sz val="10"/>
        <color theme="1"/>
        <rFont val="Arial"/>
        <family val="2"/>
      </rPr>
      <t xml:space="preserve">
n.a. bei Prüfung der Premiumstufe</t>
    </r>
  </si>
  <si>
    <r>
      <t xml:space="preserve">Überprüfung der Lieferscheine / des Herkunftsnachweises
</t>
    </r>
    <r>
      <rPr>
        <b/>
        <sz val="10"/>
        <color theme="1"/>
        <rFont val="Arial"/>
        <family val="2"/>
      </rPr>
      <t>K.O.</t>
    </r>
    <r>
      <rPr>
        <sz val="10"/>
        <color theme="1"/>
        <rFont val="Arial"/>
        <family val="2"/>
      </rPr>
      <t xml:space="preserve">
n.a. bei Prüfung der Einstiegsstufe</t>
    </r>
  </si>
  <si>
    <r>
      <t xml:space="preserve">Für Erzeugnisse mit tierischen Bestandteilen der </t>
    </r>
    <r>
      <rPr>
        <b/>
        <sz val="10"/>
        <color theme="1"/>
        <rFont val="Arial"/>
        <family val="2"/>
      </rPr>
      <t>Premiumstufe</t>
    </r>
    <r>
      <rPr>
        <sz val="10"/>
        <color theme="1"/>
        <rFont val="Arial"/>
        <family val="2"/>
      </rPr>
      <t xml:space="preserve"> werden nur tierische Nebenerzeugnisse aus der Erzeugung der Premiumstufe verwendet.</t>
    </r>
  </si>
  <si>
    <r>
      <t xml:space="preserve">Eine Identifikation von Waren der </t>
    </r>
    <r>
      <rPr>
        <b/>
        <sz val="10"/>
        <color theme="1"/>
        <rFont val="Arial"/>
        <family val="2"/>
      </rPr>
      <t>Einstiegsstufe</t>
    </r>
    <r>
      <rPr>
        <sz val="10"/>
        <color theme="1"/>
        <rFont val="Arial"/>
        <family val="2"/>
      </rPr>
      <t xml:space="preserve"> ist im Betrieb jederzeit auf allen Produktions-, Verarbeitungs- und Vertriebsstufen durch eine innerbetriebliche Kennzeichnung möglich.</t>
    </r>
  </si>
  <si>
    <r>
      <t xml:space="preserve">Eine Identifikation von Waren der </t>
    </r>
    <r>
      <rPr>
        <b/>
        <sz val="10"/>
        <color theme="1"/>
        <rFont val="Arial"/>
        <family val="2"/>
      </rPr>
      <t>Premiumstufe</t>
    </r>
    <r>
      <rPr>
        <sz val="10"/>
        <color theme="1"/>
        <rFont val="Arial"/>
        <family val="2"/>
      </rPr>
      <t xml:space="preserve"> ist im Betrieb jederzeit auf allen Produktions-, Verarbeitungs- und Vertriebsstufen durch eine innerbetriebliche Kennzeichnung möglich.</t>
    </r>
  </si>
  <si>
    <t>Der Anteil an Fischöl zur Nahrungsergänzung übersteigt bezogen auf den Gesamtanteil den Wert von 1 % nicht.</t>
  </si>
  <si>
    <t>2.8.3</t>
  </si>
  <si>
    <t>Die Anlieferung und Aufbewahrung von Tiermehl erfolgt in separaten Tankwagen / Silos oder in separaten und gekennzeichneten Big Pags.</t>
  </si>
  <si>
    <t>Bei der Verwendung von Taurin (2-Aminoethansulfonsäure) werden ausschließlich synthetisch hergestellte Stoffe verwendet.</t>
  </si>
  <si>
    <t>Alle 12 Monate wurde anhand der Punkte dieser Checkliste eine Eigenkontrolle zum TSL durchgeführt. Abweichungen und Korrekturmaßnahmen wurden dokumentiert. Die Eigenkontrolle enthält Datum und Unterschrift.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</si>
</sst>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46">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4" xfId="0" applyFont="1" applyBorder="1" applyAlignment="1" applyProtection="1">
      <alignment horizontal="center"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0" fillId="0" borderId="0" xfId="0" applyFont="1" applyAlignment="1" applyProtection="1">
      <alignment horizontal="center" vertical="center"/>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8" fillId="0" borderId="0" xfId="0" applyFont="1" applyAlignment="1" applyProtection="1">
      <alignment horizontal="left"/>
    </xf>
    <xf numFmtId="0" fontId="8" fillId="0" borderId="0" xfId="0" applyFont="1" applyAlignment="1" applyProtection="1">
      <alignment horizontal="center"/>
    </xf>
    <xf numFmtId="49" fontId="8" fillId="0" borderId="0" xfId="0" applyNumberFormat="1" applyFont="1" applyProtection="1"/>
    <xf numFmtId="0" fontId="16" fillId="0" borderId="0" xfId="0" applyNumberFormat="1" applyFont="1" applyBorder="1" applyAlignment="1" applyProtection="1">
      <alignment horizontal="left" vertical="center"/>
      <protection locked="0"/>
    </xf>
    <xf numFmtId="165"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49" fontId="8" fillId="0" borderId="0" xfId="0" applyNumberFormat="1" applyFont="1" applyFill="1" applyBorder="1" applyAlignment="1" applyProtection="1">
      <alignment vertical="center" wrapText="1"/>
      <protection locked="0"/>
    </xf>
    <xf numFmtId="49" fontId="15" fillId="0" borderId="0"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protection locked="0"/>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194">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1" hidden="0"/>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 name="TSL_1" pivot="0" count="9">
      <tableStyleElement type="wholeTable" dxfId="184"/>
      <tableStyleElement type="headerRow" dxfId="183"/>
      <tableStyleElement type="totalRow" dxfId="182"/>
      <tableStyleElement type="firstColumn" dxfId="181"/>
      <tableStyleElement type="lastColumn" dxfId="180"/>
      <tableStyleElement type="firstRowStripe" dxfId="179"/>
      <tableStyleElement type="secondRowStripe" dxfId="178"/>
      <tableStyleElement type="firstColumnStripe" dxfId="177"/>
      <tableStyleElement type="secondColumnStripe" dxfId="17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19" totalsRowShown="0" headerRowDxfId="164" dataDxfId="163" tableBorderDxfId="162">
  <autoFilter ref="B9:M19"/>
  <tableColumns count="12">
    <tableColumn id="1" name="Lfd. Nr" dataDxfId="161">
      <calculatedColumnFormula>CONCATENATE("1.",Prüfkriterien_1[[#This Row],[Hilfsspalte_Num]])</calculatedColumnFormula>
    </tableColumn>
    <tableColumn id="2" name="Hilfsspalte_Num" dataDxfId="160">
      <calculatedColumnFormula>ROW()-ROW(Prüfkriterien_1[[#Headers],[Hilfsspalte_Kom]])</calculatedColumnFormula>
    </tableColumn>
    <tableColumn id="12" name="Hilfsspalte_Kom" dataDxfId="159">
      <calculatedColumnFormula>(Prüfkriterien_1[Hilfsspalte_Num]+10)/10</calculatedColumnFormula>
    </tableColumn>
    <tableColumn id="3" name="Kapitel_x000a_Richtlinie" dataDxfId="158"/>
    <tableColumn id="4" name="Kriterium" dataDxfId="157"/>
    <tableColumn id="5" name="Erläuterung / _x000a_Durchführungshinweis" dataDxfId="156"/>
    <tableColumn id="6" name="Bewertung" dataDxfId="155"/>
    <tableColumn id="7" name="Spalte1" dataDxfId="154"/>
    <tableColumn id="8" name="Spalte2" dataDxfId="153"/>
    <tableColumn id="9" name="Spalte3" dataDxfId="152"/>
    <tableColumn id="10" name="Spalte4" dataDxfId="151"/>
    <tableColumn id="11" name="Beschreibung" dataDxfId="150"/>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99:M104" totalsRowShown="0" headerRowDxfId="29" dataDxfId="28" tableBorderDxfId="27">
  <autoFilter ref="B99:M104"/>
  <tableColumns count="12">
    <tableColumn id="1" name="Spalte1" dataDxfId="26">
      <calculatedColumnFormula>CONCATENATE("10.",Prüfkriterien_10[[#This Row],[Spalte2]])</calculatedColumnFormula>
    </tableColumn>
    <tableColumn id="2" name="Spalte2" dataDxfId="25">
      <calculatedColumnFormula>ROW()-ROW(Prüfkriterien_10[[#Headers],[Spalte3]])</calculatedColumnFormula>
    </tableColumn>
    <tableColumn id="3" name="Spalte3" dataDxfId="24">
      <calculatedColumnFormula>(Prüfkriterien_10[Spalte2]+100)/10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06:M111" totalsRowShown="0" headerRowDxfId="14" dataDxfId="13" tableBorderDxfId="12">
  <autoFilter ref="B106:M111"/>
  <tableColumns count="12">
    <tableColumn id="1" name="Spalte1" dataDxfId="11">
      <calculatedColumnFormula>CONCATENATE("11.",Prüfkriterien_11[[#This Row],[Spalte2]])</calculatedColumnFormula>
    </tableColumn>
    <tableColumn id="2" name="Spalte2" dataDxfId="10">
      <calculatedColumnFormula>ROW()-ROW(Prüfkriterien_11[[#Headers],[Spalte3]])</calculatedColumnFormula>
    </tableColumn>
    <tableColumn id="3" name="Spalte3" dataDxfId="9">
      <calculatedColumnFormula>(Prüfkriterien_11[Spalte2]+110)/10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1:M36" totalsRowShown="0" headerRowDxfId="149" dataDxfId="148" tableBorderDxfId="147">
  <autoFilter ref="B21:M36"/>
  <tableColumns count="12">
    <tableColumn id="1" name="Spalte1" dataDxfId="146">
      <calculatedColumnFormula>CONCATENATE("2.",Prüfkriterien_2[[#This Row],[Spalte2]])</calculatedColumnFormula>
    </tableColumn>
    <tableColumn id="2" name="Spalte2" dataDxfId="145">
      <calculatedColumnFormula>ROW()-ROW(Prüfkriterien_2[[#Headers],[Spalte3]])</calculatedColumnFormula>
    </tableColumn>
    <tableColumn id="3" name="Spalte3" dataDxfId="144">
      <calculatedColumnFormula>(Prüfkriterien_2[[#This Row],[Spalte2]]+20)/10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8:M55" totalsRowShown="0" headerRowDxfId="134" dataDxfId="133" tableBorderDxfId="132">
  <autoFilter ref="B38:M55"/>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7:M62" totalsRowShown="0" headerRowDxfId="119" dataDxfId="118" tableBorderDxfId="117">
  <autoFilter ref="B57:M62"/>
  <tableColumns count="12">
    <tableColumn id="1" name="Spalte1" dataDxfId="116">
      <calculatedColumnFormula>CONCATENATE("4.",Prüfkriterien_4[[#This Row],[Spalte2]])</calculatedColumnFormula>
    </tableColumn>
    <tableColumn id="2" name="Spalte2" dataDxfId="115">
      <calculatedColumnFormula>ROW()-ROW(Prüfkriterien_4[[#Headers],[Spalte3]])</calculatedColumnFormula>
    </tableColumn>
    <tableColumn id="3" name="Spalte3" dataDxfId="114">
      <calculatedColumnFormula>(Prüfkriterien_4[Spalte2]+40)/10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4:M69" totalsRowShown="0" headerRowDxfId="104" dataDxfId="103" tableBorderDxfId="102">
  <autoFilter ref="B64:M69"/>
  <tableColumns count="12">
    <tableColumn id="1" name="Spalte1" dataDxfId="101">
      <calculatedColumnFormula>CONCATENATE("5.",Prüfkriterien_5[[#This Row],[Spalte2]])</calculatedColumnFormula>
    </tableColumn>
    <tableColumn id="2" name="Spalte2" dataDxfId="100">
      <calculatedColumnFormula>ROW()-ROW(Prüfkriterien_5[[#Headers],[Spalte3]])</calculatedColumnFormula>
    </tableColumn>
    <tableColumn id="3" name="Spalte3" dataDxfId="99">
      <calculatedColumnFormula>(Prüfkriterien_5[Spalte2]+50)/10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1:M76" totalsRowShown="0" headerRowDxfId="89" dataDxfId="88" tableBorderDxfId="87">
  <autoFilter ref="B71:M76"/>
  <tableColumns count="12">
    <tableColumn id="1" name="Spalte1" dataDxfId="86">
      <calculatedColumnFormula>CONCATENATE("6.",Prüfkriterien_6[[#This Row],[Spalte2]])</calculatedColumnFormula>
    </tableColumn>
    <tableColumn id="2" name="Spalte2" dataDxfId="85">
      <calculatedColumnFormula>ROW()-ROW(Prüfkriterien_6[[#Headers],[Spalte3]])</calculatedColumnFormula>
    </tableColumn>
    <tableColumn id="3" name="Spalte3" dataDxfId="84">
      <calculatedColumnFormula>(Prüfkriterien_6[Spalte2]+60)/10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78:M83" totalsRowShown="0" headerRowDxfId="74" dataDxfId="73" tableBorderDxfId="72">
  <autoFilter ref="B78:M83"/>
  <tableColumns count="12">
    <tableColumn id="1" name="Spalte1" dataDxfId="71">
      <calculatedColumnFormula>CONCATENATE("7.",Prüfkriterien_7[[#This Row],[Spalte2]])</calculatedColumnFormula>
    </tableColumn>
    <tableColumn id="2" name="Spalte2" dataDxfId="70">
      <calculatedColumnFormula>ROW()-ROW(Prüfkriterien_7[[#Headers],[Spalte3]])</calculatedColumnFormula>
    </tableColumn>
    <tableColumn id="3" name="Spalte3" dataDxfId="69">
      <calculatedColumnFormula>(Prüfkriterien_7[Spalte2]+70)/10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85:M90" totalsRowShown="0" headerRowDxfId="59" dataDxfId="58" tableBorderDxfId="57">
  <autoFilter ref="B85:M90"/>
  <tableColumns count="12">
    <tableColumn id="1" name="Spalte1" dataDxfId="56">
      <calculatedColumnFormula>CONCATENATE("8.",Prüfkriterien_8[[#This Row],[Spalte2]])</calculatedColumnFormula>
    </tableColumn>
    <tableColumn id="2" name="Spalte2" dataDxfId="55">
      <calculatedColumnFormula>ROW()-ROW(Prüfkriterien_8[[#Headers],[Spalte3]])</calculatedColumnFormula>
    </tableColumn>
    <tableColumn id="3" name="Spalte3" dataDxfId="54">
      <calculatedColumnFormula>(Prüfkriterien_8[Spalte2]+80)/10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92:M97" totalsRowShown="0" headerRowDxfId="44" dataDxfId="43" tableBorderDxfId="42">
  <autoFilter ref="B92:M97"/>
  <tableColumns count="12">
    <tableColumn id="1" name="Spalte1" dataDxfId="41">
      <calculatedColumnFormula>CONCATENATE("9.",Prüfkriterien_9[[#This Row],[Spalte2]])</calculatedColumnFormula>
    </tableColumn>
    <tableColumn id="2" name="Spalte2" dataDxfId="40">
      <calculatedColumnFormula>ROW()-ROW(Prüfkriterien_9[[#Headers],[Spalte3]])</calculatedColumnFormula>
    </tableColumn>
    <tableColumn id="3" name="Spalte3" dataDxfId="39">
      <calculatedColumnFormula>(Prüfkriterien_9[Spalte2]+90)/10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1"/>
  <sheetViews>
    <sheetView tabSelected="1" zoomScale="80" zoomScaleNormal="80" zoomScalePageLayoutView="70" workbookViewId="0">
      <selection activeCell="G18" sqref="G18:L18"/>
    </sheetView>
  </sheetViews>
  <sheetFormatPr baseColWidth="10" defaultColWidth="8.85546875" defaultRowHeight="14.25" x14ac:dyDescent="0.2"/>
  <cols>
    <col min="1" max="1" width="1.140625" style="6" customWidth="1"/>
    <col min="2" max="2" width="3.5703125" style="6" customWidth="1"/>
    <col min="3" max="3" width="1.5703125" style="6" customWidth="1"/>
    <col min="4" max="5" width="8.5703125" style="6" customWidth="1"/>
    <col min="6" max="6" width="40.5703125" style="6" customWidth="1"/>
    <col min="7" max="7" width="26.5703125" style="6" customWidth="1"/>
    <col min="8" max="8" width="18.5703125" style="6" customWidth="1"/>
    <col min="9" max="9" width="26.5703125" style="6" customWidth="1"/>
    <col min="10" max="10" width="18.5703125" style="6" customWidth="1"/>
    <col min="11" max="11" width="26.5703125" style="6" customWidth="1"/>
    <col min="12" max="12" width="18.5703125" style="6" customWidth="1"/>
    <col min="13" max="13" width="1.140625" style="6" customWidth="1"/>
    <col min="14" max="16384" width="8.85546875" style="6"/>
  </cols>
  <sheetData>
    <row r="1" spans="2:12" ht="6" customHeight="1" x14ac:dyDescent="0.2"/>
    <row r="2" spans="2:12" s="10" customFormat="1" ht="18" customHeight="1" x14ac:dyDescent="0.25">
      <c r="B2" s="110" t="str">
        <f>"Checkliste "&amp;_RLV&amp;""</f>
        <v>Checkliste Verarbeitung Heimtiernahrung</v>
      </c>
      <c r="C2" s="110"/>
      <c r="D2" s="110"/>
      <c r="E2" s="110"/>
      <c r="F2" s="110"/>
      <c r="G2" s="110"/>
      <c r="H2" s="110"/>
      <c r="I2" s="110"/>
      <c r="J2" s="110"/>
      <c r="K2" s="110"/>
      <c r="L2" s="110"/>
    </row>
    <row r="3" spans="2:12" ht="6" customHeight="1" x14ac:dyDescent="0.2"/>
    <row r="4" spans="2:12" ht="27" customHeight="1" x14ac:dyDescent="0.2"/>
    <row r="5" spans="2:12" s="28" customFormat="1" ht="27" customHeight="1" x14ac:dyDescent="0.25">
      <c r="B5" s="111" t="s">
        <v>0</v>
      </c>
      <c r="C5" s="111"/>
      <c r="D5" s="111"/>
      <c r="E5" s="111"/>
      <c r="F5" s="111"/>
      <c r="G5" s="111"/>
      <c r="H5" s="111"/>
      <c r="I5" s="111"/>
      <c r="J5" s="111"/>
      <c r="K5" s="111"/>
      <c r="L5" s="111"/>
    </row>
    <row r="6" spans="2:12" s="28" customFormat="1" ht="29.45" customHeight="1" x14ac:dyDescent="0.25">
      <c r="B6" s="98" t="s">
        <v>88</v>
      </c>
      <c r="C6" s="98"/>
      <c r="D6" s="98"/>
      <c r="E6" s="98"/>
      <c r="F6" s="98"/>
      <c r="G6" s="100"/>
      <c r="H6" s="100"/>
      <c r="I6" s="100"/>
      <c r="J6" s="100"/>
      <c r="K6" s="100"/>
      <c r="L6" s="100"/>
    </row>
    <row r="7" spans="2:12" s="28" customFormat="1" ht="29.45" customHeight="1" x14ac:dyDescent="0.25">
      <c r="B7" s="98" t="s">
        <v>87</v>
      </c>
      <c r="C7" s="98"/>
      <c r="D7" s="98"/>
      <c r="E7" s="98"/>
      <c r="F7" s="98"/>
      <c r="G7" s="100"/>
      <c r="H7" s="100"/>
      <c r="I7" s="100"/>
      <c r="J7" s="100"/>
      <c r="K7" s="100"/>
      <c r="L7" s="100"/>
    </row>
    <row r="8" spans="2:12" s="28" customFormat="1" ht="29.45" customHeight="1" x14ac:dyDescent="0.25">
      <c r="B8" s="98" t="s">
        <v>1</v>
      </c>
      <c r="C8" s="98"/>
      <c r="D8" s="98"/>
      <c r="E8" s="98"/>
      <c r="F8" s="98"/>
      <c r="G8" s="100"/>
      <c r="H8" s="100"/>
      <c r="I8" s="100"/>
      <c r="J8" s="100"/>
      <c r="K8" s="100"/>
      <c r="L8" s="100"/>
    </row>
    <row r="9" spans="2:12" s="28" customFormat="1" ht="29.45" customHeight="1" x14ac:dyDescent="0.25">
      <c r="B9" s="98" t="s">
        <v>2</v>
      </c>
      <c r="C9" s="98"/>
      <c r="D9" s="98"/>
      <c r="E9" s="98"/>
      <c r="F9" s="98"/>
      <c r="G9" s="100"/>
      <c r="H9" s="100"/>
      <c r="I9" s="100"/>
      <c r="J9" s="100"/>
      <c r="K9" s="100"/>
      <c r="L9" s="100"/>
    </row>
    <row r="10" spans="2:12" s="28" customFormat="1" ht="29.45" customHeight="1" x14ac:dyDescent="0.25">
      <c r="B10" s="98" t="s">
        <v>3</v>
      </c>
      <c r="C10" s="98"/>
      <c r="D10" s="98"/>
      <c r="E10" s="98"/>
      <c r="F10" s="98"/>
      <c r="G10" s="100"/>
      <c r="H10" s="100"/>
      <c r="I10" s="100"/>
      <c r="J10" s="100"/>
      <c r="K10" s="100"/>
      <c r="L10" s="100"/>
    </row>
    <row r="11" spans="2:12" s="28" customFormat="1" ht="29.45" customHeight="1" x14ac:dyDescent="0.25">
      <c r="B11" s="98" t="s">
        <v>4</v>
      </c>
      <c r="C11" s="98"/>
      <c r="D11" s="98"/>
      <c r="E11" s="98"/>
      <c r="F11" s="98"/>
      <c r="G11" s="100"/>
      <c r="H11" s="100"/>
      <c r="I11" s="100"/>
      <c r="J11" s="100"/>
      <c r="K11" s="100"/>
      <c r="L11" s="100"/>
    </row>
    <row r="12" spans="2:12" s="28" customFormat="1" ht="29.45" customHeight="1" x14ac:dyDescent="0.25">
      <c r="B12" s="98" t="s">
        <v>5</v>
      </c>
      <c r="C12" s="98"/>
      <c r="D12" s="98"/>
      <c r="E12" s="98"/>
      <c r="F12" s="98"/>
      <c r="G12" s="100"/>
      <c r="H12" s="100"/>
      <c r="I12" s="100"/>
      <c r="J12" s="100"/>
      <c r="K12" s="100"/>
      <c r="L12" s="100"/>
    </row>
    <row r="13" spans="2:12" s="28" customFormat="1" ht="29.45" customHeight="1" x14ac:dyDescent="0.25">
      <c r="B13" s="98" t="s">
        <v>6</v>
      </c>
      <c r="C13" s="98"/>
      <c r="D13" s="98"/>
      <c r="E13" s="98"/>
      <c r="F13" s="98"/>
      <c r="G13" s="40" t="s">
        <v>64</v>
      </c>
      <c r="H13" s="76"/>
      <c r="I13" s="40" t="s">
        <v>65</v>
      </c>
      <c r="J13" s="76"/>
      <c r="K13" s="40" t="s">
        <v>66</v>
      </c>
      <c r="L13" s="76"/>
    </row>
    <row r="14" spans="2:12" s="28" customFormat="1" ht="29.45" customHeight="1" x14ac:dyDescent="0.25">
      <c r="B14" s="104" t="s">
        <v>63</v>
      </c>
      <c r="C14" s="104"/>
      <c r="D14" s="104"/>
      <c r="E14" s="104"/>
      <c r="F14" s="104"/>
      <c r="G14" s="101"/>
      <c r="H14" s="101"/>
      <c r="I14" s="101"/>
      <c r="J14" s="101"/>
      <c r="K14" s="101"/>
      <c r="L14" s="101"/>
    </row>
    <row r="15" spans="2:12" s="28" customFormat="1" ht="29.45" customHeight="1" x14ac:dyDescent="0.25">
      <c r="B15" s="104" t="s">
        <v>7</v>
      </c>
      <c r="C15" s="104"/>
      <c r="D15" s="104"/>
      <c r="E15" s="104"/>
      <c r="F15" s="104"/>
      <c r="G15" s="77" t="s">
        <v>62</v>
      </c>
      <c r="H15" s="13"/>
      <c r="I15" s="77" t="s">
        <v>10</v>
      </c>
      <c r="J15" s="13"/>
      <c r="K15" s="77" t="s">
        <v>11</v>
      </c>
      <c r="L15" s="14"/>
    </row>
    <row r="16" spans="2:12" s="28" customFormat="1" ht="29.45" customHeight="1" x14ac:dyDescent="0.25">
      <c r="B16" s="104" t="s">
        <v>8</v>
      </c>
      <c r="C16" s="104"/>
      <c r="D16" s="104"/>
      <c r="E16" s="104"/>
      <c r="F16" s="104"/>
      <c r="G16" s="102"/>
      <c r="H16" s="102"/>
      <c r="I16" s="102"/>
      <c r="J16" s="102"/>
      <c r="K16" s="102"/>
      <c r="L16" s="102"/>
    </row>
    <row r="17" spans="2:12" s="28" customFormat="1" ht="29.45" customHeight="1" x14ac:dyDescent="0.25">
      <c r="B17" s="104" t="s">
        <v>9</v>
      </c>
      <c r="C17" s="104"/>
      <c r="D17" s="104"/>
      <c r="E17" s="104"/>
      <c r="F17" s="104"/>
      <c r="G17" s="102"/>
      <c r="H17" s="102"/>
      <c r="I17" s="102"/>
      <c r="J17" s="102"/>
      <c r="K17" s="102"/>
      <c r="L17" s="102"/>
    </row>
    <row r="18" spans="2:12" ht="29.25" customHeight="1" x14ac:dyDescent="0.2">
      <c r="B18" s="104" t="s">
        <v>90</v>
      </c>
      <c r="C18" s="104"/>
      <c r="D18" s="104"/>
      <c r="E18" s="104"/>
      <c r="F18" s="104"/>
      <c r="G18" s="108"/>
      <c r="H18" s="108"/>
      <c r="I18" s="108"/>
      <c r="J18" s="108"/>
      <c r="K18" s="108"/>
      <c r="L18" s="108"/>
    </row>
    <row r="21" spans="2:12" s="10" customFormat="1" ht="14.1" customHeight="1" x14ac:dyDescent="0.2">
      <c r="B21" s="103" t="s">
        <v>12</v>
      </c>
      <c r="C21" s="103"/>
      <c r="D21" s="103"/>
      <c r="E21" s="103"/>
      <c r="F21" s="103"/>
      <c r="G21" s="103"/>
      <c r="H21" s="103"/>
      <c r="I21" s="103"/>
      <c r="J21" s="103"/>
      <c r="K21" s="103"/>
      <c r="L21" s="103"/>
    </row>
    <row r="22" spans="2:12" ht="6.6" customHeight="1" x14ac:dyDescent="0.2">
      <c r="B22" s="2"/>
      <c r="C22" s="2"/>
      <c r="D22" s="2"/>
      <c r="E22" s="2"/>
      <c r="F22" s="2"/>
      <c r="G22" s="2"/>
      <c r="H22" s="2"/>
      <c r="I22" s="2"/>
      <c r="J22" s="2"/>
      <c r="K22" s="2"/>
      <c r="L22" s="2"/>
    </row>
    <row r="23" spans="2:12" s="10" customFormat="1" ht="14.1" customHeight="1" x14ac:dyDescent="0.25">
      <c r="B23" s="15"/>
      <c r="C23" s="37"/>
      <c r="D23" s="86" t="s">
        <v>13</v>
      </c>
      <c r="E23" s="86"/>
      <c r="F23" s="86"/>
      <c r="G23" s="86"/>
      <c r="H23" s="86"/>
      <c r="I23" s="86"/>
      <c r="J23" s="86"/>
      <c r="K23" s="86"/>
      <c r="L23" s="86"/>
    </row>
    <row r="24" spans="2:12" ht="14.1" customHeight="1" x14ac:dyDescent="0.2">
      <c r="B24" s="3"/>
      <c r="C24" s="3"/>
      <c r="D24" s="85"/>
      <c r="E24" s="85"/>
      <c r="F24" s="85"/>
      <c r="G24" s="85"/>
      <c r="H24" s="85"/>
      <c r="I24" s="85"/>
      <c r="J24" s="85"/>
      <c r="K24" s="85"/>
      <c r="L24" s="85"/>
    </row>
    <row r="25" spans="2:12" ht="14.1" customHeight="1" x14ac:dyDescent="0.2">
      <c r="B25" s="15"/>
      <c r="C25" s="37"/>
      <c r="D25" s="86" t="s">
        <v>14</v>
      </c>
      <c r="E25" s="86"/>
      <c r="F25" s="86"/>
      <c r="G25" s="86"/>
      <c r="H25" s="86"/>
      <c r="I25" s="86"/>
      <c r="J25" s="86"/>
      <c r="K25" s="86"/>
      <c r="L25" s="86"/>
    </row>
    <row r="26" spans="2:12" x14ac:dyDescent="0.2">
      <c r="B26" s="2"/>
      <c r="C26" s="2"/>
      <c r="D26" s="2"/>
      <c r="E26" s="2"/>
      <c r="F26" s="2"/>
      <c r="G26" s="2"/>
      <c r="H26" s="2"/>
      <c r="I26" s="2"/>
      <c r="J26" s="2"/>
      <c r="K26" s="2"/>
      <c r="L26" s="2"/>
    </row>
    <row r="27" spans="2:12" ht="27" customHeight="1" x14ac:dyDescent="0.2">
      <c r="B27" s="107" t="s">
        <v>89</v>
      </c>
      <c r="C27" s="107"/>
      <c r="D27" s="107"/>
      <c r="E27" s="107"/>
      <c r="F27" s="107"/>
      <c r="G27" s="107"/>
      <c r="H27" s="107"/>
      <c r="I27" s="107"/>
      <c r="J27" s="107"/>
      <c r="K27" s="107"/>
      <c r="L27" s="107"/>
    </row>
    <row r="29" spans="2:12" x14ac:dyDescent="0.2">
      <c r="B29" s="109"/>
      <c r="C29" s="109"/>
      <c r="D29" s="109"/>
      <c r="E29" s="109"/>
      <c r="F29" s="109"/>
      <c r="G29" s="41"/>
      <c r="H29" s="41"/>
      <c r="I29" s="41"/>
      <c r="J29" s="41"/>
      <c r="K29" s="41"/>
      <c r="L29" s="41"/>
    </row>
    <row r="30" spans="2:12" ht="14.45" customHeight="1" x14ac:dyDescent="0.2">
      <c r="B30" s="99" t="s">
        <v>16</v>
      </c>
      <c r="C30" s="99"/>
      <c r="D30" s="99"/>
      <c r="E30" s="99"/>
      <c r="F30" s="106" t="s">
        <v>19</v>
      </c>
      <c r="G30" s="106"/>
      <c r="H30" s="106"/>
      <c r="I30" s="106"/>
      <c r="J30" s="106"/>
      <c r="K30" s="105" t="s">
        <v>18</v>
      </c>
      <c r="L30" s="105"/>
    </row>
    <row r="31" spans="2:12" ht="6" customHeight="1" x14ac:dyDescent="0.2"/>
  </sheetData>
  <sheetProtection password="AA96" sheet="1" objects="1" scenarios="1" formatCells="0"/>
  <mergeCells count="32">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01.01.2021&amp;C&amp;G&amp;R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abSelected="1" topLeftCell="A22" zoomScale="80" zoomScaleNormal="80" workbookViewId="0">
      <selection activeCell="G18" sqref="G18:L18"/>
    </sheetView>
  </sheetViews>
  <sheetFormatPr baseColWidth="10" defaultColWidth="8.85546875" defaultRowHeight="14.25" x14ac:dyDescent="0.25"/>
  <cols>
    <col min="1" max="1" width="1.140625" style="10" customWidth="1"/>
    <col min="2" max="2" width="8.5703125" style="10" customWidth="1"/>
    <col min="3" max="3" width="24.5703125" style="10" customWidth="1"/>
    <col min="4" max="5" width="32.5703125" style="10" customWidth="1"/>
    <col min="6" max="6" width="16.5703125" style="16" customWidth="1"/>
    <col min="7" max="7" width="40.5703125" style="10" customWidth="1"/>
    <col min="8" max="8" width="24.5703125" style="10" customWidth="1"/>
    <col min="9" max="9" width="16.5703125" style="10" customWidth="1"/>
    <col min="10" max="10" width="1.140625" style="10" customWidth="1"/>
    <col min="11" max="16384" width="8.85546875" style="10"/>
  </cols>
  <sheetData>
    <row r="1" spans="2:9" ht="6" customHeight="1" x14ac:dyDescent="0.25"/>
    <row r="2" spans="2:9" s="38" customFormat="1" ht="18" customHeight="1" x14ac:dyDescent="0.25">
      <c r="B2" s="124" t="str">
        <f>"Checkliste "&amp;_RLV&amp;""</f>
        <v>Checkliste Verarbeitung Heimtiernahrung</v>
      </c>
      <c r="C2" s="124"/>
      <c r="D2" s="124"/>
      <c r="E2" s="124"/>
      <c r="F2" s="124"/>
      <c r="G2" s="124"/>
      <c r="H2" s="124"/>
      <c r="I2" s="124"/>
    </row>
    <row r="3" spans="2:9" s="19" customFormat="1" ht="6" customHeight="1" x14ac:dyDescent="0.25">
      <c r="B3" s="17"/>
      <c r="C3" s="17"/>
      <c r="D3" s="17"/>
      <c r="E3" s="17"/>
      <c r="F3" s="18"/>
      <c r="G3" s="18"/>
      <c r="H3" s="18"/>
      <c r="I3" s="17"/>
    </row>
    <row r="4" spans="2:9" ht="27" customHeight="1" x14ac:dyDescent="0.25">
      <c r="B4" s="20" t="s">
        <v>20</v>
      </c>
      <c r="C4" s="115"/>
      <c r="D4" s="115"/>
      <c r="E4" s="115"/>
      <c r="F4" s="115"/>
      <c r="G4" s="115"/>
      <c r="H4" s="22"/>
      <c r="I4" s="62"/>
    </row>
    <row r="5" spans="2:9" ht="27" customHeight="1" x14ac:dyDescent="0.25">
      <c r="B5" s="114" t="s">
        <v>21</v>
      </c>
      <c r="C5" s="114"/>
      <c r="D5" s="114"/>
      <c r="E5" s="114"/>
      <c r="F5" s="114"/>
      <c r="G5" s="114"/>
      <c r="H5" s="114"/>
      <c r="I5" s="114"/>
    </row>
    <row r="6" spans="2:9" s="16" customFormat="1" ht="27" customHeight="1" x14ac:dyDescent="0.25">
      <c r="B6" s="5" t="s">
        <v>22</v>
      </c>
      <c r="C6" s="5" t="s">
        <v>68</v>
      </c>
      <c r="D6" s="119" t="s">
        <v>23</v>
      </c>
      <c r="E6" s="120"/>
      <c r="F6" s="4" t="s">
        <v>32</v>
      </c>
      <c r="G6" s="5" t="s">
        <v>25</v>
      </c>
      <c r="H6" s="5" t="s">
        <v>26</v>
      </c>
      <c r="I6" s="5" t="s">
        <v>27</v>
      </c>
    </row>
    <row r="7" spans="2:9" ht="56.1" customHeight="1" x14ac:dyDescent="0.25">
      <c r="B7" s="5">
        <v>1</v>
      </c>
      <c r="C7" s="1"/>
      <c r="D7" s="121"/>
      <c r="E7" s="122"/>
      <c r="F7" s="83"/>
      <c r="G7" s="1"/>
      <c r="H7" s="1"/>
      <c r="I7" s="1"/>
    </row>
    <row r="8" spans="2:9" ht="56.1" customHeight="1" x14ac:dyDescent="0.25">
      <c r="B8" s="5">
        <v>2</v>
      </c>
      <c r="C8" s="1"/>
      <c r="D8" s="121"/>
      <c r="E8" s="122"/>
      <c r="F8" s="84"/>
      <c r="G8" s="1"/>
      <c r="H8" s="1"/>
      <c r="I8" s="1"/>
    </row>
    <row r="9" spans="2:9" ht="56.1" customHeight="1" x14ac:dyDescent="0.25">
      <c r="B9" s="5">
        <v>3</v>
      </c>
      <c r="C9" s="1"/>
      <c r="D9" s="121"/>
      <c r="E9" s="122"/>
      <c r="F9" s="84"/>
      <c r="G9" s="1"/>
      <c r="H9" s="1"/>
      <c r="I9" s="1"/>
    </row>
    <row r="10" spans="2:9" ht="56.1" customHeight="1" x14ac:dyDescent="0.25">
      <c r="B10" s="5">
        <v>4</v>
      </c>
      <c r="C10" s="1"/>
      <c r="D10" s="121"/>
      <c r="E10" s="122"/>
      <c r="F10" s="84"/>
      <c r="G10" s="1"/>
      <c r="H10" s="1"/>
      <c r="I10" s="1"/>
    </row>
    <row r="11" spans="2:9" ht="56.1" customHeight="1" x14ac:dyDescent="0.25">
      <c r="B11" s="5">
        <v>5</v>
      </c>
      <c r="C11" s="1"/>
      <c r="D11" s="121"/>
      <c r="E11" s="122"/>
      <c r="F11" s="84"/>
      <c r="G11" s="1"/>
      <c r="H11" s="1"/>
      <c r="I11" s="1"/>
    </row>
    <row r="12" spans="2:9" ht="56.1" customHeight="1" x14ac:dyDescent="0.25">
      <c r="B12" s="5">
        <v>6</v>
      </c>
      <c r="C12" s="1"/>
      <c r="D12" s="121"/>
      <c r="E12" s="122"/>
      <c r="F12" s="84"/>
      <c r="G12" s="1"/>
      <c r="H12" s="1"/>
      <c r="I12" s="1"/>
    </row>
    <row r="13" spans="2:9" ht="56.1" customHeight="1" x14ac:dyDescent="0.25">
      <c r="B13" s="5">
        <v>7</v>
      </c>
      <c r="C13" s="1"/>
      <c r="D13" s="121"/>
      <c r="E13" s="122"/>
      <c r="F13" s="84"/>
      <c r="G13" s="1"/>
      <c r="H13" s="1"/>
      <c r="I13" s="1"/>
    </row>
    <row r="14" spans="2:9" ht="56.1" customHeight="1" x14ac:dyDescent="0.25">
      <c r="B14" s="5">
        <v>8</v>
      </c>
      <c r="C14" s="1"/>
      <c r="D14" s="121"/>
      <c r="E14" s="122"/>
      <c r="F14" s="84"/>
      <c r="G14" s="1"/>
      <c r="H14" s="1"/>
      <c r="I14" s="1"/>
    </row>
    <row r="15" spans="2:9" ht="56.1" customHeight="1" x14ac:dyDescent="0.25">
      <c r="B15" s="5">
        <v>9</v>
      </c>
      <c r="C15" s="1"/>
      <c r="D15" s="121"/>
      <c r="E15" s="122"/>
      <c r="F15" s="84"/>
      <c r="G15" s="1"/>
      <c r="H15" s="1"/>
      <c r="I15" s="1"/>
    </row>
    <row r="16" spans="2:9" ht="56.1" customHeight="1" x14ac:dyDescent="0.25">
      <c r="B16" s="5">
        <v>10</v>
      </c>
      <c r="C16" s="1"/>
      <c r="D16" s="121"/>
      <c r="E16" s="122"/>
      <c r="F16" s="84"/>
      <c r="G16" s="1"/>
      <c r="H16" s="1"/>
      <c r="I16" s="1"/>
    </row>
    <row r="17" spans="2:9" x14ac:dyDescent="0.25">
      <c r="B17" s="116" t="s">
        <v>31</v>
      </c>
      <c r="C17" s="116"/>
      <c r="D17" s="116"/>
      <c r="E17" s="116"/>
      <c r="F17" s="3"/>
      <c r="G17" s="20"/>
      <c r="H17" s="20"/>
      <c r="I17" s="20"/>
    </row>
    <row r="19" spans="2:9" ht="28.35" customHeight="1" x14ac:dyDescent="0.25">
      <c r="B19" s="117" t="s">
        <v>67</v>
      </c>
      <c r="C19" s="118"/>
      <c r="D19" s="118"/>
      <c r="E19" s="118"/>
      <c r="F19" s="118"/>
      <c r="G19" s="118"/>
      <c r="H19" s="118"/>
      <c r="I19" s="118"/>
    </row>
    <row r="22" spans="2:9" x14ac:dyDescent="0.25">
      <c r="B22" s="123"/>
      <c r="C22" s="123"/>
      <c r="D22" s="123"/>
      <c r="E22" s="24"/>
      <c r="F22" s="25"/>
      <c r="G22" s="24"/>
      <c r="H22" s="24"/>
      <c r="I22" s="24"/>
    </row>
    <row r="23" spans="2:9" x14ac:dyDescent="0.25">
      <c r="B23" s="112" t="s">
        <v>16</v>
      </c>
      <c r="C23" s="112"/>
      <c r="E23" s="113" t="s">
        <v>17</v>
      </c>
      <c r="F23" s="113"/>
      <c r="G23" s="113"/>
      <c r="H23" s="105" t="s">
        <v>18</v>
      </c>
      <c r="I23" s="105"/>
    </row>
  </sheetData>
  <sheetProtection password="AA96" sheet="1" objects="1" scenarios="1"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75" priority="1" operator="containsText" text="sAbw">
      <formula>NOT(ISERROR(SEARCH("sAbw",F7)))</formula>
    </cfRule>
    <cfRule type="containsText" dxfId="174" priority="2" operator="containsText" text="lAbw">
      <formula>NOT(ISERROR(SEARCH("lAbw",F7)))</formula>
    </cfRule>
    <cfRule type="containsText" dxfId="17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3"/>
  </sheetPr>
  <dimension ref="B1:M112"/>
  <sheetViews>
    <sheetView tabSelected="1" view="pageBreakPreview" zoomScale="60" zoomScaleNormal="80" workbookViewId="0">
      <pane ySplit="7" topLeftCell="A8" activePane="bottomLeft" state="frozen"/>
      <selection activeCell="G18" sqref="G18:L18"/>
      <selection pane="bottomLeft" activeCell="G18" sqref="G18:L18"/>
    </sheetView>
  </sheetViews>
  <sheetFormatPr baseColWidth="10" defaultColWidth="8.85546875" defaultRowHeight="12.75" x14ac:dyDescent="0.2"/>
  <cols>
    <col min="1" max="1" width="1.140625" style="2" customWidth="1"/>
    <col min="2" max="2" width="8.5703125" style="65" customWidth="1"/>
    <col min="3" max="4" width="18.42578125" style="66" hidden="1" customWidth="1"/>
    <col min="5" max="5" width="12.5703125" style="67" customWidth="1"/>
    <col min="6" max="7" width="40.5703125" style="2" customWidth="1"/>
    <col min="8" max="10" width="9.5703125" style="2" customWidth="1"/>
    <col min="11" max="11" width="10.42578125" style="2" customWidth="1"/>
    <col min="12" max="12" width="10.5703125" style="2" customWidth="1"/>
    <col min="13" max="13" width="52.5703125" style="2" customWidth="1"/>
    <col min="14" max="14" width="1.140625" style="2" customWidth="1"/>
    <col min="15" max="16384" width="8.85546875" style="2"/>
  </cols>
  <sheetData>
    <row r="1" spans="2:13" s="10" customFormat="1" ht="6" customHeight="1" x14ac:dyDescent="0.25">
      <c r="B1" s="28"/>
      <c r="C1" s="16"/>
      <c r="D1" s="16"/>
      <c r="G1" s="16"/>
    </row>
    <row r="2" spans="2:13" s="38" customFormat="1" ht="18" customHeight="1" x14ac:dyDescent="0.25">
      <c r="B2" s="110" t="str">
        <f>"Checkliste "&amp;_RLV&amp;""</f>
        <v>Checkliste Verarbeitung Heimtiernahrung</v>
      </c>
      <c r="C2" s="110"/>
      <c r="D2" s="110"/>
      <c r="E2" s="110"/>
      <c r="F2" s="110"/>
      <c r="G2" s="110"/>
      <c r="H2" s="110"/>
      <c r="I2" s="110"/>
      <c r="J2" s="110"/>
      <c r="K2" s="110"/>
      <c r="L2" s="110"/>
      <c r="M2" s="110"/>
    </row>
    <row r="3" spans="2:13" s="19" customFormat="1" ht="6" customHeight="1" x14ac:dyDescent="0.25">
      <c r="B3" s="18"/>
      <c r="C3" s="35"/>
      <c r="D3" s="35"/>
      <c r="E3" s="17"/>
      <c r="F3" s="17"/>
      <c r="G3" s="18"/>
      <c r="H3" s="18"/>
      <c r="I3" s="18"/>
      <c r="J3" s="17"/>
    </row>
    <row r="4" spans="2:13" s="10" customFormat="1" ht="27" customHeight="1" x14ac:dyDescent="0.25">
      <c r="B4" s="21" t="s">
        <v>20</v>
      </c>
      <c r="C4" s="132"/>
      <c r="D4" s="132"/>
      <c r="E4" s="132"/>
      <c r="F4" s="132"/>
      <c r="G4" s="132"/>
      <c r="H4" s="132"/>
      <c r="I4" s="132"/>
      <c r="J4" s="132"/>
      <c r="K4" s="132"/>
      <c r="M4" s="81"/>
    </row>
    <row r="5" spans="2:13" ht="27" customHeight="1" x14ac:dyDescent="0.2">
      <c r="B5" s="114" t="s">
        <v>33</v>
      </c>
      <c r="C5" s="114"/>
      <c r="D5" s="114"/>
      <c r="E5" s="114"/>
      <c r="F5" s="114"/>
      <c r="G5" s="114"/>
      <c r="H5" s="114"/>
      <c r="I5" s="114"/>
      <c r="J5" s="114"/>
      <c r="K5" s="114"/>
      <c r="L5" s="114"/>
      <c r="M5" s="114"/>
    </row>
    <row r="6" spans="2:13" s="27" customFormat="1" ht="26.45" customHeight="1" x14ac:dyDescent="0.25">
      <c r="B6" s="133" t="s">
        <v>34</v>
      </c>
      <c r="C6" s="135" t="s">
        <v>50</v>
      </c>
      <c r="D6" s="135" t="s">
        <v>51</v>
      </c>
      <c r="E6" s="137" t="s">
        <v>35</v>
      </c>
      <c r="F6" s="135" t="s">
        <v>36</v>
      </c>
      <c r="G6" s="139" t="s">
        <v>37</v>
      </c>
      <c r="H6" s="141" t="s">
        <v>24</v>
      </c>
      <c r="I6" s="142"/>
      <c r="J6" s="142"/>
      <c r="K6" s="142"/>
      <c r="L6" s="143"/>
      <c r="M6" s="135" t="s">
        <v>86</v>
      </c>
    </row>
    <row r="7" spans="2:13" x14ac:dyDescent="0.2">
      <c r="B7" s="134"/>
      <c r="C7" s="136"/>
      <c r="D7" s="136"/>
      <c r="E7" s="138"/>
      <c r="F7" s="136"/>
      <c r="G7" s="140"/>
      <c r="H7" s="23" t="s">
        <v>43</v>
      </c>
      <c r="I7" s="23" t="s">
        <v>28</v>
      </c>
      <c r="J7" s="23" t="s">
        <v>29</v>
      </c>
      <c r="K7" s="23" t="s">
        <v>30</v>
      </c>
      <c r="L7" s="23" t="s">
        <v>38</v>
      </c>
      <c r="M7" s="136"/>
    </row>
    <row r="8" spans="2:13" s="26" customFormat="1" x14ac:dyDescent="0.2">
      <c r="B8" s="128" t="s">
        <v>70</v>
      </c>
      <c r="C8" s="129"/>
      <c r="D8" s="129"/>
      <c r="E8" s="129"/>
      <c r="F8" s="129"/>
      <c r="G8" s="129"/>
      <c r="H8" s="129"/>
      <c r="I8" s="129"/>
      <c r="J8" s="129"/>
      <c r="K8" s="129"/>
      <c r="L8" s="129"/>
      <c r="M8" s="130"/>
    </row>
    <row r="9" spans="2:13" ht="25.5" hidden="1" x14ac:dyDescent="0.2">
      <c r="B9" s="29" t="s">
        <v>34</v>
      </c>
      <c r="C9" s="36" t="s">
        <v>50</v>
      </c>
      <c r="D9" s="36" t="s">
        <v>51</v>
      </c>
      <c r="E9" s="42" t="s">
        <v>35</v>
      </c>
      <c r="F9" s="43" t="s">
        <v>36</v>
      </c>
      <c r="G9" s="44" t="s">
        <v>37</v>
      </c>
      <c r="H9" s="37" t="s">
        <v>24</v>
      </c>
      <c r="I9" s="37" t="s">
        <v>45</v>
      </c>
      <c r="J9" s="37" t="s">
        <v>46</v>
      </c>
      <c r="K9" s="37" t="s">
        <v>47</v>
      </c>
      <c r="L9" s="37" t="s">
        <v>48</v>
      </c>
      <c r="M9" s="30" t="s">
        <v>39</v>
      </c>
    </row>
    <row r="10" spans="2:13" s="64" customFormat="1" ht="63.75" x14ac:dyDescent="0.2">
      <c r="B10" s="50" t="str">
        <f>CONCATENATE("1.",Prüfkriterien_1[[#This Row],[Hilfsspalte_Num]])</f>
        <v>1.1</v>
      </c>
      <c r="C10" s="51">
        <f>ROW()-ROW(Prüfkriterien_1[[#Headers],[Hilfsspalte_Kom]])</f>
        <v>1</v>
      </c>
      <c r="D10" s="52">
        <f>(Prüfkriterien_1[Hilfsspalte_Num]+10)/10</f>
        <v>1.1000000000000001</v>
      </c>
      <c r="E10" s="49" t="s">
        <v>91</v>
      </c>
      <c r="F10" s="89" t="s">
        <v>92</v>
      </c>
      <c r="G10" s="32" t="s">
        <v>93</v>
      </c>
      <c r="H10" s="39" t="s">
        <v>69</v>
      </c>
      <c r="I10" s="39" t="s">
        <v>42</v>
      </c>
      <c r="J10" s="39" t="s">
        <v>42</v>
      </c>
      <c r="K10" s="39"/>
      <c r="L10" s="39" t="s">
        <v>42</v>
      </c>
      <c r="M10" s="32"/>
    </row>
    <row r="11" spans="2:13" s="64" customFormat="1" ht="25.5" x14ac:dyDescent="0.2">
      <c r="B11" s="50" t="str">
        <f>CONCATENATE("1.",Prüfkriterien_1[[#This Row],[Hilfsspalte_Num]])</f>
        <v>1.2</v>
      </c>
      <c r="C11" s="51">
        <f>ROW()-ROW(Prüfkriterien_1[[#Headers],[Hilfsspalte_Kom]])</f>
        <v>2</v>
      </c>
      <c r="D11" s="52">
        <f>(Prüfkriterien_1[Hilfsspalte_Num]+10)/10</f>
        <v>1.2</v>
      </c>
      <c r="E11" s="97" t="s">
        <v>94</v>
      </c>
      <c r="F11" s="89" t="s">
        <v>95</v>
      </c>
      <c r="G11" s="32" t="s">
        <v>40</v>
      </c>
      <c r="H11" s="39"/>
      <c r="I11" s="39"/>
      <c r="J11" s="39"/>
      <c r="K11" s="39"/>
      <c r="L11" s="39"/>
      <c r="M11" s="32"/>
    </row>
    <row r="12" spans="2:13" s="64" customFormat="1" ht="38.25" x14ac:dyDescent="0.2">
      <c r="B12" s="68" t="str">
        <f>CONCATENATE("1.",Prüfkriterien_1[[#This Row],[Hilfsspalte_Num]])</f>
        <v>1.3</v>
      </c>
      <c r="C12" s="69">
        <f>ROW()-ROW(Prüfkriterien_1[[#Headers],[Hilfsspalte_Kom]])</f>
        <v>3</v>
      </c>
      <c r="D12" s="70">
        <f>(Prüfkriterien_1[Hilfsspalte_Num]+10)/10</f>
        <v>1.3</v>
      </c>
      <c r="E12" s="97" t="s">
        <v>79</v>
      </c>
      <c r="F12" s="89" t="s">
        <v>96</v>
      </c>
      <c r="G12" s="32" t="s">
        <v>41</v>
      </c>
      <c r="H12" s="72"/>
      <c r="I12" s="73"/>
      <c r="J12" s="73"/>
      <c r="K12" s="73"/>
      <c r="L12" s="73"/>
      <c r="M12" s="74"/>
    </row>
    <row r="13" spans="2:13" s="64" customFormat="1" ht="76.5" x14ac:dyDescent="0.2">
      <c r="B13" s="68" t="str">
        <f>CONCATENATE("1.",Prüfkriterien_1[[#This Row],[Hilfsspalte_Num]])</f>
        <v>1.4</v>
      </c>
      <c r="C13" s="69">
        <f>ROW()-ROW(Prüfkriterien_1[[#Headers],[Hilfsspalte_Kom]])</f>
        <v>4</v>
      </c>
      <c r="D13" s="70">
        <f>(Prüfkriterien_1[Hilfsspalte_Num]+10)/10</f>
        <v>1.4</v>
      </c>
      <c r="E13" s="97" t="s">
        <v>97</v>
      </c>
      <c r="F13" s="89" t="s">
        <v>98</v>
      </c>
      <c r="G13" s="32" t="s">
        <v>194</v>
      </c>
      <c r="H13" s="72"/>
      <c r="I13" s="73"/>
      <c r="J13" s="73"/>
      <c r="K13" s="73"/>
      <c r="L13" s="73"/>
      <c r="M13" s="74"/>
    </row>
    <row r="14" spans="2:13" s="64" customFormat="1" ht="25.5" x14ac:dyDescent="0.2">
      <c r="B14" s="68" t="str">
        <f>CONCATENATE("1.",Prüfkriterien_1[[#This Row],[Hilfsspalte_Num]])</f>
        <v>1.5</v>
      </c>
      <c r="C14" s="69">
        <f>ROW()-ROW(Prüfkriterien_1[[#Headers],[Hilfsspalte_Kom]])</f>
        <v>5</v>
      </c>
      <c r="D14" s="70">
        <f>(Prüfkriterien_1[Hilfsspalte_Num]+10)/10</f>
        <v>1.5</v>
      </c>
      <c r="E14" s="97" t="s">
        <v>99</v>
      </c>
      <c r="F14" s="89" t="s">
        <v>100</v>
      </c>
      <c r="G14" s="32" t="s">
        <v>101</v>
      </c>
      <c r="H14" s="72"/>
      <c r="I14" s="73"/>
      <c r="J14" s="73"/>
      <c r="K14" s="73"/>
      <c r="L14" s="73"/>
      <c r="M14" s="74"/>
    </row>
    <row r="15" spans="2:13" s="64" customFormat="1" ht="25.5" x14ac:dyDescent="0.2">
      <c r="B15" s="68" t="str">
        <f>CONCATENATE("1.",Prüfkriterien_1[[#This Row],[Hilfsspalte_Num]])</f>
        <v>1.6</v>
      </c>
      <c r="C15" s="69">
        <f>ROW()-ROW(Prüfkriterien_1[[#Headers],[Hilfsspalte_Kom]])</f>
        <v>6</v>
      </c>
      <c r="D15" s="70">
        <f>(Prüfkriterien_1[Hilfsspalte_Num]+10)/10</f>
        <v>1.6</v>
      </c>
      <c r="E15" s="97" t="s">
        <v>99</v>
      </c>
      <c r="F15" s="89" t="s">
        <v>102</v>
      </c>
      <c r="G15" s="32" t="s">
        <v>101</v>
      </c>
      <c r="H15" s="72"/>
      <c r="I15" s="73"/>
      <c r="J15" s="73"/>
      <c r="K15" s="73"/>
      <c r="L15" s="73"/>
      <c r="M15" s="74"/>
    </row>
    <row r="16" spans="2:13" s="64" customFormat="1" ht="89.25" x14ac:dyDescent="0.2">
      <c r="B16" s="68" t="str">
        <f>CONCATENATE("1.",Prüfkriterien_1[[#This Row],[Hilfsspalte_Num]])</f>
        <v>1.7</v>
      </c>
      <c r="C16" s="69">
        <f>ROW()-ROW(Prüfkriterien_1[[#Headers],[Hilfsspalte_Kom]])</f>
        <v>7</v>
      </c>
      <c r="D16" s="70">
        <f>(Prüfkriterien_1[Hilfsspalte_Num]+10)/10</f>
        <v>1.7</v>
      </c>
      <c r="E16" s="97" t="s">
        <v>191</v>
      </c>
      <c r="F16" s="89" t="s">
        <v>104</v>
      </c>
      <c r="G16" s="32" t="s">
        <v>105</v>
      </c>
      <c r="H16" s="72"/>
      <c r="I16" s="73"/>
      <c r="J16" s="73"/>
      <c r="K16" s="73"/>
      <c r="L16" s="73"/>
      <c r="M16" s="74"/>
    </row>
    <row r="17" spans="2:13" s="64" customFormat="1" ht="51" x14ac:dyDescent="0.2">
      <c r="B17" s="68" t="str">
        <f>CONCATENATE("1.",Prüfkriterien_1[[#This Row],[Hilfsspalte_Num]])</f>
        <v>1.8</v>
      </c>
      <c r="C17" s="69">
        <f>ROW()-ROW(Prüfkriterien_1[[#Headers],[Hilfsspalte_Kom]])</f>
        <v>8</v>
      </c>
      <c r="D17" s="70">
        <f>(Prüfkriterien_1[Hilfsspalte_Num]+10)/10</f>
        <v>1.8</v>
      </c>
      <c r="E17" s="97" t="s">
        <v>103</v>
      </c>
      <c r="F17" s="89" t="s">
        <v>106</v>
      </c>
      <c r="G17" s="32" t="s">
        <v>107</v>
      </c>
      <c r="H17" s="72"/>
      <c r="I17" s="73"/>
      <c r="J17" s="73"/>
      <c r="K17" s="73"/>
      <c r="L17" s="73"/>
      <c r="M17" s="74"/>
    </row>
    <row r="18" spans="2:13" s="64" customFormat="1" ht="51" x14ac:dyDescent="0.2">
      <c r="B18" s="68" t="str">
        <f>CONCATENATE("1.",Prüfkriterien_1[[#This Row],[Hilfsspalte_Num]])</f>
        <v>1.9</v>
      </c>
      <c r="C18" s="69">
        <f>ROW()-ROW(Prüfkriterien_1[[#Headers],[Hilfsspalte_Kom]])</f>
        <v>9</v>
      </c>
      <c r="D18" s="70">
        <f>(Prüfkriterien_1[Hilfsspalte_Num]+10)/10</f>
        <v>1.9</v>
      </c>
      <c r="E18" s="97" t="s">
        <v>150</v>
      </c>
      <c r="F18" s="90" t="s">
        <v>109</v>
      </c>
      <c r="G18" s="71" t="s">
        <v>110</v>
      </c>
      <c r="H18" s="72"/>
      <c r="I18" s="73"/>
      <c r="J18" s="73"/>
      <c r="K18" s="73"/>
      <c r="L18" s="73"/>
      <c r="M18" s="74"/>
    </row>
    <row r="19" spans="2:13" s="64" customFormat="1" ht="63.75" x14ac:dyDescent="0.2">
      <c r="B19" s="50" t="str">
        <f>CONCATENATE("1.",Prüfkriterien_1[[#This Row],[Hilfsspalte_Num]])</f>
        <v>1.10</v>
      </c>
      <c r="C19" s="51">
        <f>ROW()-ROW(Prüfkriterien_1[[#Headers],[Hilfsspalte_Kom]])</f>
        <v>10</v>
      </c>
      <c r="D19" s="52">
        <f>(Prüfkriterien_1[Hilfsspalte_Num]+10)/10</f>
        <v>2</v>
      </c>
      <c r="E19" s="97" t="s">
        <v>111</v>
      </c>
      <c r="F19" s="91" t="s">
        <v>112</v>
      </c>
      <c r="G19" s="75" t="s">
        <v>113</v>
      </c>
      <c r="H19" s="39"/>
      <c r="I19" s="39"/>
      <c r="J19" s="39"/>
      <c r="K19" s="39"/>
      <c r="L19" s="39"/>
      <c r="M19" s="32"/>
    </row>
    <row r="20" spans="2:13" x14ac:dyDescent="0.2">
      <c r="B20" s="131" t="s">
        <v>114</v>
      </c>
      <c r="C20" s="131"/>
      <c r="D20" s="131"/>
      <c r="E20" s="131"/>
      <c r="F20" s="131"/>
      <c r="G20" s="131"/>
      <c r="H20" s="131"/>
      <c r="I20" s="131"/>
      <c r="J20" s="131"/>
      <c r="K20" s="131"/>
      <c r="L20" s="131"/>
      <c r="M20" s="131"/>
    </row>
    <row r="21" spans="2:13" s="53" customFormat="1" hidden="1" x14ac:dyDescent="0.2">
      <c r="B21" s="45" t="s">
        <v>45</v>
      </c>
      <c r="C21" s="46" t="s">
        <v>46</v>
      </c>
      <c r="D21" s="46" t="s">
        <v>47</v>
      </c>
      <c r="E21" s="31" t="s">
        <v>48</v>
      </c>
      <c r="F21" s="32" t="s">
        <v>49</v>
      </c>
      <c r="G21" s="32" t="s">
        <v>52</v>
      </c>
      <c r="H21" s="33" t="s">
        <v>53</v>
      </c>
      <c r="I21" s="33" t="s">
        <v>54</v>
      </c>
      <c r="J21" s="33" t="s">
        <v>55</v>
      </c>
      <c r="K21" s="33" t="s">
        <v>56</v>
      </c>
      <c r="L21" s="33" t="s">
        <v>57</v>
      </c>
      <c r="M21" s="34" t="s">
        <v>58</v>
      </c>
    </row>
    <row r="22" spans="2:13" s="53" customFormat="1" ht="25.5" x14ac:dyDescent="0.2">
      <c r="B22" s="45" t="str">
        <f>CONCATENATE("2.",Prüfkriterien_2[[#This Row],[Spalte2]])</f>
        <v>2.1</v>
      </c>
      <c r="C22" s="46">
        <f>ROW()-ROW(Prüfkriterien_2[[#Headers],[Spalte3]])</f>
        <v>1</v>
      </c>
      <c r="D22" s="46">
        <f>(Prüfkriterien_2[[#This Row],[Spalte2]]+20)/10</f>
        <v>2.1</v>
      </c>
      <c r="E22" s="95" t="s">
        <v>99</v>
      </c>
      <c r="F22" s="92" t="s">
        <v>115</v>
      </c>
      <c r="G22" s="32" t="s">
        <v>116</v>
      </c>
      <c r="H22" s="33"/>
      <c r="I22" s="33"/>
      <c r="J22" s="33"/>
      <c r="K22" s="33"/>
      <c r="L22" s="33"/>
      <c r="M22" s="34"/>
    </row>
    <row r="23" spans="2:13" s="53" customFormat="1" ht="51" x14ac:dyDescent="0.2">
      <c r="B23" s="45" t="str">
        <f>CONCATENATE("2.",Prüfkriterien_2[[#This Row],[Spalte2]])</f>
        <v>2.2</v>
      </c>
      <c r="C23" s="46">
        <f>ROW()-ROW(Prüfkriterien_2[[#Headers],[Spalte3]])</f>
        <v>2</v>
      </c>
      <c r="D23" s="46">
        <f>(Prüfkriterien_2[[#This Row],[Spalte2]]+20)/10</f>
        <v>2.2000000000000002</v>
      </c>
      <c r="E23" s="95" t="s">
        <v>117</v>
      </c>
      <c r="F23" s="92" t="s">
        <v>118</v>
      </c>
      <c r="G23" s="32" t="s">
        <v>119</v>
      </c>
      <c r="H23" s="33"/>
      <c r="I23" s="33"/>
      <c r="J23" s="33"/>
      <c r="K23" s="33"/>
      <c r="L23" s="33"/>
      <c r="M23" s="34"/>
    </row>
    <row r="24" spans="2:13" s="53" customFormat="1" ht="38.25" x14ac:dyDescent="0.2">
      <c r="B24" s="45" t="str">
        <f>CONCATENATE("2.",Prüfkriterien_2[[#This Row],[Spalte2]])</f>
        <v>2.3</v>
      </c>
      <c r="C24" s="46">
        <f>ROW()-ROW(Prüfkriterien_2[[#Headers],[Spalte3]])</f>
        <v>3</v>
      </c>
      <c r="D24" s="46">
        <f>(Prüfkriterien_2[[#This Row],[Spalte2]]+20)/10</f>
        <v>2.2999999999999998</v>
      </c>
      <c r="E24" s="95" t="s">
        <v>120</v>
      </c>
      <c r="F24" s="92" t="s">
        <v>193</v>
      </c>
      <c r="G24" s="32" t="s">
        <v>174</v>
      </c>
      <c r="H24" s="33"/>
      <c r="I24" s="33" t="s">
        <v>42</v>
      </c>
      <c r="J24" s="33" t="s">
        <v>42</v>
      </c>
      <c r="K24" s="33"/>
      <c r="L24" s="33"/>
      <c r="M24" s="34"/>
    </row>
    <row r="25" spans="2:13" s="53" customFormat="1" ht="38.25" x14ac:dyDescent="0.2">
      <c r="B25" s="45" t="str">
        <f>CONCATENATE("2.",Prüfkriterien_2[[#This Row],[Spalte2]])</f>
        <v>2.4</v>
      </c>
      <c r="C25" s="46">
        <f>ROW()-ROW(Prüfkriterien_2[[#Headers],[Spalte3]])</f>
        <v>4</v>
      </c>
      <c r="D25" s="46">
        <f>(Prüfkriterien_2[[#This Row],[Spalte2]]+20)/10</f>
        <v>2.4</v>
      </c>
      <c r="E25" s="95" t="s">
        <v>120</v>
      </c>
      <c r="F25" s="92" t="s">
        <v>190</v>
      </c>
      <c r="G25" s="32" t="s">
        <v>121</v>
      </c>
      <c r="H25" s="33"/>
      <c r="I25" s="33"/>
      <c r="J25" s="33"/>
      <c r="K25" s="33"/>
      <c r="L25" s="33"/>
      <c r="M25" s="34"/>
    </row>
    <row r="26" spans="2:13" s="53" customFormat="1" ht="51" x14ac:dyDescent="0.2">
      <c r="B26" s="45" t="str">
        <f>CONCATENATE("2.",Prüfkriterien_2[[#This Row],[Spalte2]])</f>
        <v>2.5</v>
      </c>
      <c r="C26" s="46">
        <f>ROW()-ROW(Prüfkriterien_2[[#Headers],[Spalte3]])</f>
        <v>5</v>
      </c>
      <c r="D26" s="46">
        <f>(Prüfkriterien_2[[#This Row],[Spalte2]]+20)/10</f>
        <v>2.5</v>
      </c>
      <c r="E26" s="95" t="s">
        <v>120</v>
      </c>
      <c r="F26" s="92" t="s">
        <v>122</v>
      </c>
      <c r="G26" s="32" t="s">
        <v>175</v>
      </c>
      <c r="H26" s="33"/>
      <c r="I26" s="33" t="s">
        <v>42</v>
      </c>
      <c r="J26" s="33" t="s">
        <v>42</v>
      </c>
      <c r="K26" s="33"/>
      <c r="L26" s="33"/>
      <c r="M26" s="34"/>
    </row>
    <row r="27" spans="2:13" s="53" customFormat="1" ht="38.25" x14ac:dyDescent="0.2">
      <c r="B27" s="45" t="str">
        <f>CONCATENATE("2.",Prüfkriterien_2[[#This Row],[Spalte2]])</f>
        <v>2.6</v>
      </c>
      <c r="C27" s="46">
        <f>ROW()-ROW(Prüfkriterien_2[[#Headers],[Spalte3]])</f>
        <v>6</v>
      </c>
      <c r="D27" s="46">
        <f>(Prüfkriterien_2[[#This Row],[Spalte2]]+20)/10</f>
        <v>2.6</v>
      </c>
      <c r="E27" s="95" t="s">
        <v>120</v>
      </c>
      <c r="F27" s="92" t="s">
        <v>123</v>
      </c>
      <c r="G27" s="32" t="s">
        <v>176</v>
      </c>
      <c r="H27" s="33"/>
      <c r="I27" s="33" t="s">
        <v>42</v>
      </c>
      <c r="J27" s="33" t="s">
        <v>42</v>
      </c>
      <c r="K27" s="33"/>
      <c r="L27" s="33"/>
      <c r="M27" s="34"/>
    </row>
    <row r="28" spans="2:13" s="53" customFormat="1" ht="25.5" x14ac:dyDescent="0.2">
      <c r="B28" s="45" t="str">
        <f>CONCATENATE("2.",Prüfkriterien_2[[#This Row],[Spalte2]])</f>
        <v>2.7</v>
      </c>
      <c r="C28" s="46">
        <f>ROW()-ROW(Prüfkriterien_2[[#Headers],[Spalte3]])</f>
        <v>7</v>
      </c>
      <c r="D28" s="46">
        <f>(Prüfkriterien_2[[#This Row],[Spalte2]]+20)/10</f>
        <v>2.7</v>
      </c>
      <c r="E28" s="95" t="s">
        <v>120</v>
      </c>
      <c r="F28" s="92" t="s">
        <v>124</v>
      </c>
      <c r="G28" s="32" t="s">
        <v>176</v>
      </c>
      <c r="H28" s="33"/>
      <c r="I28" s="33" t="s">
        <v>42</v>
      </c>
      <c r="J28" s="33" t="s">
        <v>42</v>
      </c>
      <c r="K28" s="33"/>
      <c r="L28" s="33"/>
      <c r="M28" s="34"/>
    </row>
    <row r="29" spans="2:13" s="53" customFormat="1" ht="25.5" x14ac:dyDescent="0.2">
      <c r="B29" s="45" t="str">
        <f>CONCATENATE("2.",Prüfkriterien_2[[#This Row],[Spalte2]])</f>
        <v>2.8</v>
      </c>
      <c r="C29" s="46">
        <f>ROW()-ROW(Prüfkriterien_2[[#Headers],[Spalte3]])</f>
        <v>8</v>
      </c>
      <c r="D29" s="46">
        <f>(Prüfkriterien_2[[#This Row],[Spalte2]]+20)/10</f>
        <v>2.8</v>
      </c>
      <c r="E29" s="95" t="s">
        <v>120</v>
      </c>
      <c r="F29" s="92" t="s">
        <v>125</v>
      </c>
      <c r="G29" s="32" t="s">
        <v>177</v>
      </c>
      <c r="H29" s="33"/>
      <c r="I29" s="33" t="s">
        <v>42</v>
      </c>
      <c r="J29" s="33" t="s">
        <v>42</v>
      </c>
      <c r="K29" s="33"/>
      <c r="L29" s="33"/>
      <c r="M29" s="34"/>
    </row>
    <row r="30" spans="2:13" s="53" customFormat="1" ht="76.5" x14ac:dyDescent="0.2">
      <c r="B30" s="45" t="str">
        <f>CONCATENATE("2.",Prüfkriterien_2[[#This Row],[Spalte2]])</f>
        <v>2.9</v>
      </c>
      <c r="C30" s="46">
        <f>ROW()-ROW(Prüfkriterien_2[[#Headers],[Spalte3]])</f>
        <v>9</v>
      </c>
      <c r="D30" s="46">
        <f>(Prüfkriterien_2[[#This Row],[Spalte2]]+20)/10</f>
        <v>2.9</v>
      </c>
      <c r="E30" s="95" t="s">
        <v>126</v>
      </c>
      <c r="F30" s="92" t="s">
        <v>127</v>
      </c>
      <c r="G30" s="32" t="s">
        <v>178</v>
      </c>
      <c r="H30" s="33"/>
      <c r="I30" s="33" t="s">
        <v>42</v>
      </c>
      <c r="J30" s="33" t="s">
        <v>42</v>
      </c>
      <c r="K30" s="33"/>
      <c r="L30" s="33"/>
      <c r="M30" s="34"/>
    </row>
    <row r="31" spans="2:13" s="53" customFormat="1" ht="51" x14ac:dyDescent="0.2">
      <c r="B31" s="45" t="str">
        <f>CONCATENATE("2.",Prüfkriterien_2[[#This Row],[Spalte2]])</f>
        <v>2.10</v>
      </c>
      <c r="C31" s="46">
        <f>ROW()-ROW(Prüfkriterien_2[[#Headers],[Spalte3]])</f>
        <v>10</v>
      </c>
      <c r="D31" s="46">
        <f>(Prüfkriterien_2[[#This Row],[Spalte2]]+20)/10</f>
        <v>3</v>
      </c>
      <c r="E31" s="95" t="s">
        <v>128</v>
      </c>
      <c r="F31" s="92" t="s">
        <v>129</v>
      </c>
      <c r="G31" s="32" t="s">
        <v>179</v>
      </c>
      <c r="H31" s="33"/>
      <c r="I31" s="33" t="s">
        <v>42</v>
      </c>
      <c r="J31" s="33" t="s">
        <v>42</v>
      </c>
      <c r="K31" s="33"/>
      <c r="L31" s="33"/>
      <c r="M31" s="94"/>
    </row>
    <row r="32" spans="2:13" s="53" customFormat="1" ht="38.25" x14ac:dyDescent="0.2">
      <c r="B32" s="45" t="str">
        <f>CONCATENATE("2.",Prüfkriterien_2[[#This Row],[Spalte2]])</f>
        <v>2.11</v>
      </c>
      <c r="C32" s="46">
        <f>ROW()-ROW(Prüfkriterien_2[[#Headers],[Spalte3]])</f>
        <v>11</v>
      </c>
      <c r="D32" s="47">
        <f>(Prüfkriterien_2[[#This Row],[Spalte2]]+20)/10</f>
        <v>3.1</v>
      </c>
      <c r="E32" s="95" t="s">
        <v>126</v>
      </c>
      <c r="F32" s="92" t="s">
        <v>130</v>
      </c>
      <c r="G32" s="32" t="s">
        <v>131</v>
      </c>
      <c r="H32" s="33"/>
      <c r="I32" s="33" t="s">
        <v>69</v>
      </c>
      <c r="J32" s="33"/>
      <c r="K32" s="33"/>
      <c r="L32" s="33"/>
      <c r="M32" s="34"/>
    </row>
    <row r="33" spans="2:13" s="53" customFormat="1" ht="76.5" x14ac:dyDescent="0.2">
      <c r="B33" s="56" t="str">
        <f>CONCATENATE("2.",Prüfkriterien_2[[#This Row],[Spalte2]])</f>
        <v>2.12</v>
      </c>
      <c r="C33" s="46">
        <f>ROW()-ROW(Prüfkriterien_2[[#Headers],[Spalte3]])</f>
        <v>12</v>
      </c>
      <c r="D33" s="47">
        <f>(Prüfkriterien_2[[#This Row],[Spalte2]]+20)/10</f>
        <v>3.2</v>
      </c>
      <c r="E33" s="96" t="s">
        <v>132</v>
      </c>
      <c r="F33" s="92" t="s">
        <v>180</v>
      </c>
      <c r="G33" s="59" t="s">
        <v>133</v>
      </c>
      <c r="H33" s="60"/>
      <c r="I33" s="60"/>
      <c r="J33" s="60"/>
      <c r="K33" s="60"/>
      <c r="L33" s="60"/>
      <c r="M33" s="61"/>
    </row>
    <row r="34" spans="2:13" s="53" customFormat="1" ht="114.75" x14ac:dyDescent="0.2">
      <c r="B34" s="56" t="str">
        <f>CONCATENATE("2.",Prüfkriterien_2[[#This Row],[Spalte2]])</f>
        <v>2.13</v>
      </c>
      <c r="C34" s="46">
        <f>ROW()-ROW(Prüfkriterien_2[[#Headers],[Spalte3]])</f>
        <v>13</v>
      </c>
      <c r="D34" s="47">
        <f>(Prüfkriterien_2[[#This Row],[Spalte2]]+20)/10</f>
        <v>3.3</v>
      </c>
      <c r="E34" s="96" t="s">
        <v>134</v>
      </c>
      <c r="F34" s="92" t="s">
        <v>181</v>
      </c>
      <c r="G34" s="59" t="s">
        <v>135</v>
      </c>
      <c r="H34" s="60"/>
      <c r="I34" s="60"/>
      <c r="J34" s="60"/>
      <c r="K34" s="60"/>
      <c r="L34" s="60"/>
      <c r="M34" s="61"/>
    </row>
    <row r="35" spans="2:13" s="53" customFormat="1" ht="76.5" x14ac:dyDescent="0.2">
      <c r="B35" s="56" t="str">
        <f>CONCATENATE("2.",Prüfkriterien_2[[#This Row],[Spalte2]])</f>
        <v>2.14</v>
      </c>
      <c r="C35" s="46">
        <f>ROW()-ROW(Prüfkriterien_2[[#Headers],[Spalte3]])</f>
        <v>14</v>
      </c>
      <c r="D35" s="47">
        <f>(Prüfkriterien_2[[#This Row],[Spalte2]]+20)/10</f>
        <v>3.4</v>
      </c>
      <c r="E35" s="96" t="s">
        <v>136</v>
      </c>
      <c r="F35" s="92" t="s">
        <v>182</v>
      </c>
      <c r="G35" s="59" t="s">
        <v>137</v>
      </c>
      <c r="H35" s="60"/>
      <c r="I35" s="60"/>
      <c r="J35" s="60"/>
      <c r="K35" s="60"/>
      <c r="L35" s="60"/>
      <c r="M35" s="61"/>
    </row>
    <row r="36" spans="2:13" s="53" customFormat="1" ht="51" x14ac:dyDescent="0.2">
      <c r="B36" s="56" t="str">
        <f>CONCATENATE("2.",Prüfkriterien_2[[#This Row],[Spalte2]])</f>
        <v>2.15</v>
      </c>
      <c r="C36" s="46">
        <f>ROW()-ROW(Prüfkriterien_2[[#Headers],[Spalte3]])</f>
        <v>15</v>
      </c>
      <c r="D36" s="47">
        <f>(Prüfkriterien_2[[#This Row],[Spalte2]]+20)/10</f>
        <v>3.5</v>
      </c>
      <c r="E36" s="96" t="s">
        <v>138</v>
      </c>
      <c r="F36" s="92" t="s">
        <v>183</v>
      </c>
      <c r="G36" s="59" t="s">
        <v>139</v>
      </c>
      <c r="H36" s="60"/>
      <c r="I36" s="60"/>
      <c r="J36" s="60"/>
      <c r="K36" s="60"/>
      <c r="L36" s="60"/>
      <c r="M36" s="61"/>
    </row>
    <row r="37" spans="2:13" x14ac:dyDescent="0.2">
      <c r="B37" s="125" t="s">
        <v>140</v>
      </c>
      <c r="C37" s="126"/>
      <c r="D37" s="126"/>
      <c r="E37" s="126"/>
      <c r="F37" s="126"/>
      <c r="G37" s="126"/>
      <c r="H37" s="126"/>
      <c r="I37" s="126"/>
      <c r="J37" s="126"/>
      <c r="K37" s="126"/>
      <c r="L37" s="126"/>
      <c r="M37" s="127"/>
    </row>
    <row r="38" spans="2:13" s="53" customFormat="1" hidden="1" x14ac:dyDescent="0.2">
      <c r="B38" s="45" t="s">
        <v>45</v>
      </c>
      <c r="C38" s="46" t="s">
        <v>46</v>
      </c>
      <c r="D38" s="46" t="s">
        <v>47</v>
      </c>
      <c r="E38" s="31" t="s">
        <v>48</v>
      </c>
      <c r="F38" s="32" t="s">
        <v>49</v>
      </c>
      <c r="G38" s="32" t="s">
        <v>52</v>
      </c>
      <c r="H38" s="33" t="s">
        <v>53</v>
      </c>
      <c r="I38" s="33" t="s">
        <v>54</v>
      </c>
      <c r="J38" s="33" t="s">
        <v>55</v>
      </c>
      <c r="K38" s="33" t="s">
        <v>56</v>
      </c>
      <c r="L38" s="33" t="s">
        <v>57</v>
      </c>
      <c r="M38" s="34" t="s">
        <v>58</v>
      </c>
    </row>
    <row r="39" spans="2:13" s="53" customFormat="1" ht="102" x14ac:dyDescent="0.2">
      <c r="B39" s="45" t="str">
        <f>CONCATENATE("3.",Prüfkriterien_3[[#This Row],[Spalte2]])</f>
        <v>3.1</v>
      </c>
      <c r="C39" s="46">
        <f>ROW()-ROW(Prüfkriterien_3[[#Headers],[Spalte3]])</f>
        <v>1</v>
      </c>
      <c r="D39" s="46">
        <f>(Prüfkriterien_3[[#This Row],[Spalte2]]+30)/10</f>
        <v>3.1</v>
      </c>
      <c r="E39" s="95" t="s">
        <v>141</v>
      </c>
      <c r="F39" s="92" t="s">
        <v>142</v>
      </c>
      <c r="G39" s="32" t="s">
        <v>143</v>
      </c>
      <c r="H39" s="33"/>
      <c r="I39" s="33"/>
      <c r="J39" s="33"/>
      <c r="K39" s="33"/>
      <c r="L39" s="33"/>
      <c r="M39" s="34"/>
    </row>
    <row r="40" spans="2:13" s="53" customFormat="1" ht="51" x14ac:dyDescent="0.2">
      <c r="B40" s="45" t="str">
        <f>CONCATENATE("3.",Prüfkriterien_3[[#This Row],[Spalte2]])</f>
        <v>3.2</v>
      </c>
      <c r="C40" s="46">
        <f>ROW()-ROW(Prüfkriterien_3[[#Headers],[Spalte3]])</f>
        <v>2</v>
      </c>
      <c r="D40" s="46">
        <f>(Prüfkriterien_3[[#This Row],[Spalte2]]+30)/10</f>
        <v>3.2</v>
      </c>
      <c r="E40" s="95" t="s">
        <v>108</v>
      </c>
      <c r="F40" s="92" t="s">
        <v>144</v>
      </c>
      <c r="G40" s="32" t="s">
        <v>145</v>
      </c>
      <c r="H40" s="33"/>
      <c r="I40" s="33"/>
      <c r="J40" s="33"/>
      <c r="K40" s="33"/>
      <c r="L40" s="33"/>
      <c r="M40" s="34"/>
    </row>
    <row r="41" spans="2:13" s="53" customFormat="1" ht="51" x14ac:dyDescent="0.2">
      <c r="B41" s="45" t="str">
        <f>CONCATENATE("3.",Prüfkriterien_3[[#This Row],[Spalte2]])</f>
        <v>3.3</v>
      </c>
      <c r="C41" s="46">
        <f>ROW()-ROW(Prüfkriterien_3[[#Headers],[Spalte3]])</f>
        <v>3</v>
      </c>
      <c r="D41" s="46">
        <f>(Prüfkriterien_3[[#This Row],[Spalte2]]+30)/10</f>
        <v>3.3</v>
      </c>
      <c r="E41" s="95" t="s">
        <v>108</v>
      </c>
      <c r="F41" s="92" t="s">
        <v>146</v>
      </c>
      <c r="G41" s="32" t="s">
        <v>147</v>
      </c>
      <c r="H41" s="33"/>
      <c r="I41" s="33"/>
      <c r="J41" s="33"/>
      <c r="K41" s="33"/>
      <c r="L41" s="33"/>
      <c r="M41" s="34"/>
    </row>
    <row r="42" spans="2:13" s="53" customFormat="1" ht="51" x14ac:dyDescent="0.2">
      <c r="B42" s="45" t="str">
        <f>CONCATENATE("3.",Prüfkriterien_3[[#This Row],[Spalte2]])</f>
        <v>3.4</v>
      </c>
      <c r="C42" s="46">
        <f>ROW()-ROW(Prüfkriterien_3[[#Headers],[Spalte3]])</f>
        <v>4</v>
      </c>
      <c r="D42" s="46">
        <f>(Prüfkriterien_3[[#This Row],[Spalte2]]+30)/10</f>
        <v>3.4</v>
      </c>
      <c r="E42" s="95" t="s">
        <v>148</v>
      </c>
      <c r="F42" s="92" t="s">
        <v>184</v>
      </c>
      <c r="G42" s="32" t="s">
        <v>185</v>
      </c>
      <c r="H42" s="33"/>
      <c r="I42" s="33" t="s">
        <v>42</v>
      </c>
      <c r="J42" s="33" t="s">
        <v>42</v>
      </c>
      <c r="K42" s="33"/>
      <c r="L42" s="33"/>
      <c r="M42" s="34"/>
    </row>
    <row r="43" spans="2:13" s="53" customFormat="1" ht="51" x14ac:dyDescent="0.2">
      <c r="B43" s="45" t="str">
        <f>CONCATENATE("3.",Prüfkriterien_3[[#This Row],[Spalte2]])</f>
        <v>3.5</v>
      </c>
      <c r="C43" s="46">
        <f>ROW()-ROW(Prüfkriterien_3[[#Headers],[Spalte3]])</f>
        <v>5</v>
      </c>
      <c r="D43" s="46">
        <f>(Prüfkriterien_3[[#This Row],[Spalte2]]+30)/10</f>
        <v>3.5</v>
      </c>
      <c r="E43" s="95" t="s">
        <v>149</v>
      </c>
      <c r="F43" s="92" t="s">
        <v>187</v>
      </c>
      <c r="G43" s="32" t="s">
        <v>186</v>
      </c>
      <c r="H43" s="33"/>
      <c r="I43" s="33" t="s">
        <v>42</v>
      </c>
      <c r="J43" s="33" t="s">
        <v>42</v>
      </c>
      <c r="K43" s="33"/>
      <c r="L43" s="33"/>
      <c r="M43" s="34"/>
    </row>
    <row r="44" spans="2:13" s="53" customFormat="1" ht="51" x14ac:dyDescent="0.2">
      <c r="B44" s="45" t="str">
        <f>CONCATENATE("3.",Prüfkriterien_3[[#This Row],[Spalte2]])</f>
        <v>3.6</v>
      </c>
      <c r="C44" s="46">
        <f>ROW()-ROW(Prüfkriterien_3[[#Headers],[Spalte3]])</f>
        <v>6</v>
      </c>
      <c r="D44" s="46">
        <f>(Prüfkriterien_3[[#This Row],[Spalte2]]+30)/10</f>
        <v>3.6</v>
      </c>
      <c r="E44" s="95" t="s">
        <v>150</v>
      </c>
      <c r="F44" s="92" t="s">
        <v>151</v>
      </c>
      <c r="G44" s="32" t="s">
        <v>152</v>
      </c>
      <c r="H44" s="33"/>
      <c r="I44" s="33"/>
      <c r="J44" s="33"/>
      <c r="K44" s="33"/>
      <c r="L44" s="33"/>
      <c r="M44" s="34"/>
    </row>
    <row r="45" spans="2:13" s="53" customFormat="1" ht="63.75" x14ac:dyDescent="0.2">
      <c r="B45" s="45" t="str">
        <f>CONCATENATE("3.",Prüfkriterien_3[[#This Row],[Spalte2]])</f>
        <v>3.7</v>
      </c>
      <c r="C45" s="46">
        <f>ROW()-ROW(Prüfkriterien_3[[#Headers],[Spalte3]])</f>
        <v>7</v>
      </c>
      <c r="D45" s="46">
        <f>(Prüfkriterien_3[[#This Row],[Spalte2]]+30)/10</f>
        <v>3.7</v>
      </c>
      <c r="E45" s="95" t="s">
        <v>153</v>
      </c>
      <c r="F45" s="92" t="s">
        <v>188</v>
      </c>
      <c r="G45" s="32" t="s">
        <v>154</v>
      </c>
      <c r="H45" s="33"/>
      <c r="I45" s="33"/>
      <c r="J45" s="33"/>
      <c r="K45" s="33"/>
      <c r="L45" s="33"/>
      <c r="M45" s="34"/>
    </row>
    <row r="46" spans="2:13" s="53" customFormat="1" ht="63.75" x14ac:dyDescent="0.2">
      <c r="B46" s="45" t="str">
        <f>CONCATENATE("3.",Prüfkriterien_3[[#This Row],[Spalte2]])</f>
        <v>3.8</v>
      </c>
      <c r="C46" s="46">
        <f>ROW()-ROW(Prüfkriterien_3[[#Headers],[Spalte3]])</f>
        <v>8</v>
      </c>
      <c r="D46" s="46">
        <f>(Prüfkriterien_3[[#This Row],[Spalte2]]+30)/10</f>
        <v>3.8</v>
      </c>
      <c r="E46" s="95" t="s">
        <v>153</v>
      </c>
      <c r="F46" s="92" t="s">
        <v>189</v>
      </c>
      <c r="G46" s="32" t="s">
        <v>155</v>
      </c>
      <c r="H46" s="33"/>
      <c r="I46" s="33"/>
      <c r="J46" s="33"/>
      <c r="K46" s="33"/>
      <c r="L46" s="33"/>
      <c r="M46" s="34"/>
    </row>
    <row r="47" spans="2:13" s="53" customFormat="1" ht="51" x14ac:dyDescent="0.2">
      <c r="B47" s="45" t="str">
        <f>CONCATENATE("3.",Prüfkriterien_3[[#This Row],[Spalte2]])</f>
        <v>3.9</v>
      </c>
      <c r="C47" s="46">
        <f>ROW()-ROW(Prüfkriterien_3[[#Headers],[Spalte3]])</f>
        <v>9</v>
      </c>
      <c r="D47" s="46">
        <f>(Prüfkriterien_3[[#This Row],[Spalte2]]+30)/10</f>
        <v>3.9</v>
      </c>
      <c r="E47" s="95" t="s">
        <v>150</v>
      </c>
      <c r="F47" s="92" t="s">
        <v>156</v>
      </c>
      <c r="G47" s="32" t="s">
        <v>157</v>
      </c>
      <c r="H47" s="33"/>
      <c r="I47" s="33"/>
      <c r="J47" s="33"/>
      <c r="K47" s="33"/>
      <c r="L47" s="33"/>
      <c r="M47" s="34"/>
    </row>
    <row r="48" spans="2:13" s="53" customFormat="1" ht="63.75" x14ac:dyDescent="0.2">
      <c r="B48" s="45" t="str">
        <f>CONCATENATE("3.",Prüfkriterien_3[[#This Row],[Spalte2]])</f>
        <v>3.10</v>
      </c>
      <c r="C48" s="46">
        <f>ROW()-ROW(Prüfkriterien_3[[#Headers],[Spalte3]])</f>
        <v>10</v>
      </c>
      <c r="D48" s="46">
        <f>(Prüfkriterien_3[[#This Row],[Spalte2]]+30)/10</f>
        <v>4</v>
      </c>
      <c r="E48" s="95" t="s">
        <v>158</v>
      </c>
      <c r="F48" s="92" t="s">
        <v>192</v>
      </c>
      <c r="G48" s="32" t="s">
        <v>159</v>
      </c>
      <c r="H48" s="33"/>
      <c r="I48" s="33"/>
      <c r="J48" s="33"/>
      <c r="K48" s="33"/>
      <c r="L48" s="33"/>
      <c r="M48" s="34"/>
    </row>
    <row r="49" spans="2:13" s="53" customFormat="1" ht="25.5" x14ac:dyDescent="0.2">
      <c r="B49" s="45" t="str">
        <f>CONCATENATE("3.",Prüfkriterien_3[[#This Row],[Spalte2]])</f>
        <v>3.11</v>
      </c>
      <c r="C49" s="46">
        <f>ROW()-ROW(Prüfkriterien_3[[#Headers],[Spalte3]])</f>
        <v>11</v>
      </c>
      <c r="D49" s="46">
        <f>(Prüfkriterien_3[[#This Row],[Spalte2]]+30)/10</f>
        <v>4.0999999999999996</v>
      </c>
      <c r="E49" s="95" t="s">
        <v>158</v>
      </c>
      <c r="F49" s="92" t="s">
        <v>160</v>
      </c>
      <c r="G49" s="32"/>
      <c r="H49" s="33"/>
      <c r="I49" s="33"/>
      <c r="J49" s="33"/>
      <c r="K49" s="33"/>
      <c r="L49" s="33"/>
      <c r="M49" s="34"/>
    </row>
    <row r="50" spans="2:13" s="53" customFormat="1" ht="51" x14ac:dyDescent="0.2">
      <c r="B50" s="45" t="str">
        <f>CONCATENATE("3.",Prüfkriterien_3[[#This Row],[Spalte2]])</f>
        <v>3.12</v>
      </c>
      <c r="C50" s="46">
        <f>ROW()-ROW(Prüfkriterien_3[[#Headers],[Spalte3]])</f>
        <v>12</v>
      </c>
      <c r="D50" s="46">
        <f>(Prüfkriterien_3[[#This Row],[Spalte2]]+30)/10</f>
        <v>4.2</v>
      </c>
      <c r="E50" s="95" t="s">
        <v>158</v>
      </c>
      <c r="F50" s="92" t="s">
        <v>161</v>
      </c>
      <c r="G50" s="32"/>
      <c r="H50" s="33"/>
      <c r="I50" s="33"/>
      <c r="J50" s="33"/>
      <c r="K50" s="33"/>
      <c r="L50" s="33"/>
      <c r="M50" s="34"/>
    </row>
    <row r="51" spans="2:13" s="53" customFormat="1" ht="63.75" x14ac:dyDescent="0.2">
      <c r="B51" s="45" t="str">
        <f>CONCATENATE("3.",Prüfkriterien_3[[#This Row],[Spalte2]])</f>
        <v>3.13</v>
      </c>
      <c r="C51" s="46">
        <f>ROW()-ROW(Prüfkriterien_3[[#Headers],[Spalte3]])</f>
        <v>13</v>
      </c>
      <c r="D51" s="46">
        <f>(Prüfkriterien_3[[#This Row],[Spalte2]]+30)/10</f>
        <v>4.3</v>
      </c>
      <c r="E51" s="95" t="s">
        <v>162</v>
      </c>
      <c r="F51" s="92" t="s">
        <v>163</v>
      </c>
      <c r="G51" s="32" t="s">
        <v>164</v>
      </c>
      <c r="H51" s="33"/>
      <c r="I51" s="33"/>
      <c r="J51" s="33"/>
      <c r="K51" s="33"/>
      <c r="L51" s="33"/>
      <c r="M51" s="34"/>
    </row>
    <row r="52" spans="2:13" s="53" customFormat="1" ht="38.25" x14ac:dyDescent="0.2">
      <c r="B52" s="56" t="str">
        <f>CONCATENATE("3.",Prüfkriterien_3[[#This Row],[Spalte2]])</f>
        <v>3.14</v>
      </c>
      <c r="C52" s="57">
        <f>ROW()-ROW(Prüfkriterien_3[[#Headers],[Spalte3]])</f>
        <v>14</v>
      </c>
      <c r="D52" s="57">
        <f>(Prüfkriterien_3[[#This Row],[Spalte2]]+30)/10</f>
        <v>4.4000000000000004</v>
      </c>
      <c r="E52" s="96" t="s">
        <v>165</v>
      </c>
      <c r="F52" s="93" t="s">
        <v>166</v>
      </c>
      <c r="G52" s="59" t="s">
        <v>167</v>
      </c>
      <c r="H52" s="60"/>
      <c r="I52" s="60"/>
      <c r="J52" s="60"/>
      <c r="K52" s="60"/>
      <c r="L52" s="60"/>
      <c r="M52" s="61"/>
    </row>
    <row r="53" spans="2:13" s="53" customFormat="1" ht="38.25" x14ac:dyDescent="0.2">
      <c r="B53" s="56" t="str">
        <f>CONCATENATE("3.",Prüfkriterien_3[[#This Row],[Spalte2]])</f>
        <v>3.15</v>
      </c>
      <c r="C53" s="57">
        <f>ROW()-ROW(Prüfkriterien_3[[#Headers],[Spalte3]])</f>
        <v>15</v>
      </c>
      <c r="D53" s="57">
        <f>(Prüfkriterien_3[[#This Row],[Spalte2]]+30)/10</f>
        <v>4.5</v>
      </c>
      <c r="E53" s="96" t="s">
        <v>165</v>
      </c>
      <c r="F53" s="93" t="s">
        <v>168</v>
      </c>
      <c r="G53" s="59" t="s">
        <v>167</v>
      </c>
      <c r="H53" s="60"/>
      <c r="I53" s="60"/>
      <c r="J53" s="60"/>
      <c r="K53" s="60"/>
      <c r="L53" s="60"/>
      <c r="M53" s="61"/>
    </row>
    <row r="54" spans="2:13" s="53" customFormat="1" ht="38.25" x14ac:dyDescent="0.2">
      <c r="B54" s="56" t="str">
        <f>CONCATENATE("3.",Prüfkriterien_3[[#This Row],[Spalte2]])</f>
        <v>3.16</v>
      </c>
      <c r="C54" s="57">
        <f>ROW()-ROW(Prüfkriterien_3[[#Headers],[Spalte3]])</f>
        <v>16</v>
      </c>
      <c r="D54" s="57">
        <f>(Prüfkriterien_3[[#This Row],[Spalte2]]+30)/10</f>
        <v>4.5999999999999996</v>
      </c>
      <c r="E54" s="96" t="s">
        <v>108</v>
      </c>
      <c r="F54" s="93" t="s">
        <v>169</v>
      </c>
      <c r="G54" s="59" t="s">
        <v>170</v>
      </c>
      <c r="H54" s="60"/>
      <c r="I54" s="60"/>
      <c r="J54" s="60"/>
      <c r="K54" s="60"/>
      <c r="L54" s="60"/>
      <c r="M54" s="61"/>
    </row>
    <row r="55" spans="2:13" s="53" customFormat="1" ht="38.25" x14ac:dyDescent="0.2">
      <c r="B55" s="56" t="str">
        <f>CONCATENATE("3.",Prüfkriterien_3[[#This Row],[Spalte2]])</f>
        <v>3.17</v>
      </c>
      <c r="C55" s="57">
        <f>ROW()-ROW(Prüfkriterien_3[[#Headers],[Spalte3]])</f>
        <v>17</v>
      </c>
      <c r="D55" s="57">
        <f>(Prüfkriterien_3[[#This Row],[Spalte2]]+30)/10</f>
        <v>4.7</v>
      </c>
      <c r="E55" s="96" t="s">
        <v>108</v>
      </c>
      <c r="F55" s="93" t="s">
        <v>171</v>
      </c>
      <c r="G55" s="59" t="s">
        <v>172</v>
      </c>
      <c r="H55" s="60"/>
      <c r="I55" s="60"/>
      <c r="J55" s="60"/>
      <c r="K55" s="60"/>
      <c r="L55" s="60"/>
      <c r="M55" s="61"/>
    </row>
    <row r="56" spans="2:13" hidden="1" x14ac:dyDescent="0.2">
      <c r="B56" s="125" t="s">
        <v>71</v>
      </c>
      <c r="C56" s="126"/>
      <c r="D56" s="126"/>
      <c r="E56" s="126"/>
      <c r="F56" s="126"/>
      <c r="G56" s="126"/>
      <c r="H56" s="126"/>
      <c r="I56" s="126"/>
      <c r="J56" s="126"/>
      <c r="K56" s="126"/>
      <c r="L56" s="126"/>
      <c r="M56" s="127"/>
    </row>
    <row r="57" spans="2:13" s="48" customFormat="1" hidden="1" x14ac:dyDescent="0.2">
      <c r="B57" s="45" t="s">
        <v>45</v>
      </c>
      <c r="C57" s="46" t="s">
        <v>46</v>
      </c>
      <c r="D57" s="46" t="s">
        <v>47</v>
      </c>
      <c r="E57" s="31" t="s">
        <v>48</v>
      </c>
      <c r="F57" s="32" t="s">
        <v>49</v>
      </c>
      <c r="G57" s="32" t="s">
        <v>52</v>
      </c>
      <c r="H57" s="33" t="s">
        <v>53</v>
      </c>
      <c r="I57" s="33" t="s">
        <v>54</v>
      </c>
      <c r="J57" s="33" t="s">
        <v>55</v>
      </c>
      <c r="K57" s="33" t="s">
        <v>56</v>
      </c>
      <c r="L57" s="33" t="s">
        <v>57</v>
      </c>
      <c r="M57" s="34" t="s">
        <v>58</v>
      </c>
    </row>
    <row r="58" spans="2:13" s="48" customFormat="1" hidden="1" x14ac:dyDescent="0.2">
      <c r="B58" s="45" t="str">
        <f>CONCATENATE("4.",Prüfkriterien_4[[#This Row],[Spalte2]])</f>
        <v>4.1</v>
      </c>
      <c r="C58" s="46">
        <f>ROW()-ROW(Prüfkriterien_4[[#Headers],[Spalte3]])</f>
        <v>1</v>
      </c>
      <c r="D58" s="46">
        <f>(Prüfkriterien_4[Spalte2]+40)/10</f>
        <v>4.0999999999999996</v>
      </c>
      <c r="E58" s="31"/>
      <c r="F58" s="32"/>
      <c r="G58" s="32"/>
      <c r="H58" s="33"/>
      <c r="I58" s="33"/>
      <c r="J58" s="33"/>
      <c r="K58" s="33"/>
      <c r="L58" s="33"/>
      <c r="M58" s="34"/>
    </row>
    <row r="59" spans="2:13" s="48" customFormat="1" hidden="1" x14ac:dyDescent="0.2">
      <c r="B59" s="56" t="str">
        <f>CONCATENATE("4.",Prüfkriterien_4[[#This Row],[Spalte2]])</f>
        <v>4.2</v>
      </c>
      <c r="C59" s="57">
        <f>ROW()-ROW(Prüfkriterien_4[[#Headers],[Spalte3]])</f>
        <v>2</v>
      </c>
      <c r="D59" s="57">
        <f>(Prüfkriterien_4[Spalte2]+40)/10</f>
        <v>4.2</v>
      </c>
      <c r="E59" s="58"/>
      <c r="F59" s="59"/>
      <c r="G59" s="59"/>
      <c r="H59" s="60"/>
      <c r="I59" s="60"/>
      <c r="J59" s="60"/>
      <c r="K59" s="60"/>
      <c r="L59" s="60"/>
      <c r="M59" s="61"/>
    </row>
    <row r="60" spans="2:13" s="48" customFormat="1" hidden="1" x14ac:dyDescent="0.2">
      <c r="B60" s="56" t="str">
        <f>CONCATENATE("4.",Prüfkriterien_4[[#This Row],[Spalte2]])</f>
        <v>4.3</v>
      </c>
      <c r="C60" s="57">
        <f>ROW()-ROW(Prüfkriterien_4[[#Headers],[Spalte3]])</f>
        <v>3</v>
      </c>
      <c r="D60" s="57">
        <f>(Prüfkriterien_4[Spalte2]+40)/10</f>
        <v>4.3</v>
      </c>
      <c r="E60" s="58"/>
      <c r="F60" s="59"/>
      <c r="G60" s="59"/>
      <c r="H60" s="60"/>
      <c r="I60" s="60"/>
      <c r="J60" s="60"/>
      <c r="K60" s="60"/>
      <c r="L60" s="60"/>
      <c r="M60" s="61"/>
    </row>
    <row r="61" spans="2:13" s="48" customFormat="1" hidden="1" x14ac:dyDescent="0.2">
      <c r="B61" s="56" t="str">
        <f>CONCATENATE("4.",Prüfkriterien_4[[#This Row],[Spalte2]])</f>
        <v>4.4</v>
      </c>
      <c r="C61" s="57">
        <f>ROW()-ROW(Prüfkriterien_4[[#Headers],[Spalte3]])</f>
        <v>4</v>
      </c>
      <c r="D61" s="57">
        <f>(Prüfkriterien_4[Spalte2]+40)/10</f>
        <v>4.4000000000000004</v>
      </c>
      <c r="E61" s="58"/>
      <c r="F61" s="59"/>
      <c r="G61" s="59"/>
      <c r="H61" s="60"/>
      <c r="I61" s="60"/>
      <c r="J61" s="60"/>
      <c r="K61" s="60"/>
      <c r="L61" s="60"/>
      <c r="M61" s="61"/>
    </row>
    <row r="62" spans="2:13" s="48" customFormat="1" hidden="1" x14ac:dyDescent="0.2">
      <c r="B62" s="56" t="str">
        <f>CONCATENATE("4.",Prüfkriterien_4[[#This Row],[Spalte2]])</f>
        <v>4.5</v>
      </c>
      <c r="C62" s="57">
        <f>ROW()-ROW(Prüfkriterien_4[[#Headers],[Spalte3]])</f>
        <v>5</v>
      </c>
      <c r="D62" s="57">
        <f>(Prüfkriterien_4[Spalte2]+40)/10</f>
        <v>4.5</v>
      </c>
      <c r="E62" s="58"/>
      <c r="F62" s="59"/>
      <c r="G62" s="59"/>
      <c r="H62" s="60"/>
      <c r="I62" s="60"/>
      <c r="J62" s="60"/>
      <c r="K62" s="60"/>
      <c r="L62" s="60"/>
      <c r="M62" s="61"/>
    </row>
    <row r="63" spans="2:13" hidden="1" x14ac:dyDescent="0.2">
      <c r="B63" s="125" t="s">
        <v>72</v>
      </c>
      <c r="C63" s="126"/>
      <c r="D63" s="126"/>
      <c r="E63" s="126"/>
      <c r="F63" s="126"/>
      <c r="G63" s="126"/>
      <c r="H63" s="126"/>
      <c r="I63" s="126"/>
      <c r="J63" s="126"/>
      <c r="K63" s="126"/>
      <c r="L63" s="126"/>
      <c r="M63" s="127"/>
    </row>
    <row r="64" spans="2:13" s="48" customFormat="1" hidden="1" x14ac:dyDescent="0.2">
      <c r="B64" s="45" t="s">
        <v>45</v>
      </c>
      <c r="C64" s="46" t="s">
        <v>46</v>
      </c>
      <c r="D64" s="46" t="s">
        <v>47</v>
      </c>
      <c r="E64" s="31" t="s">
        <v>48</v>
      </c>
      <c r="F64" s="32" t="s">
        <v>49</v>
      </c>
      <c r="G64" s="32" t="s">
        <v>52</v>
      </c>
      <c r="H64" s="33" t="s">
        <v>53</v>
      </c>
      <c r="I64" s="33" t="s">
        <v>54</v>
      </c>
      <c r="J64" s="33" t="s">
        <v>55</v>
      </c>
      <c r="K64" s="33" t="s">
        <v>56</v>
      </c>
      <c r="L64" s="33" t="s">
        <v>57</v>
      </c>
      <c r="M64" s="34" t="s">
        <v>58</v>
      </c>
    </row>
    <row r="65" spans="2:13" s="48" customFormat="1" hidden="1" x14ac:dyDescent="0.2">
      <c r="B65" s="45" t="str">
        <f>CONCATENATE("5.",Prüfkriterien_5[[#This Row],[Spalte2]])</f>
        <v>5.1</v>
      </c>
      <c r="C65" s="46">
        <f>ROW()-ROW(Prüfkriterien_5[[#Headers],[Spalte3]])</f>
        <v>1</v>
      </c>
      <c r="D65" s="46">
        <f>(Prüfkriterien_5[Spalte2]+50)/10</f>
        <v>5.0999999999999996</v>
      </c>
      <c r="E65" s="31"/>
      <c r="F65" s="32"/>
      <c r="G65" s="32"/>
      <c r="H65" s="33"/>
      <c r="I65" s="33"/>
      <c r="J65" s="33"/>
      <c r="K65" s="33"/>
      <c r="L65" s="33"/>
      <c r="M65" s="34"/>
    </row>
    <row r="66" spans="2:13" s="48" customFormat="1" hidden="1" x14ac:dyDescent="0.2">
      <c r="B66" s="56" t="str">
        <f>CONCATENATE("5.",Prüfkriterien_5[[#This Row],[Spalte2]])</f>
        <v>5.2</v>
      </c>
      <c r="C66" s="57">
        <f>ROW()-ROW(Prüfkriterien_5[[#Headers],[Spalte3]])</f>
        <v>2</v>
      </c>
      <c r="D66" s="57">
        <f>(Prüfkriterien_5[Spalte2]+50)/10</f>
        <v>5.2</v>
      </c>
      <c r="E66" s="58"/>
      <c r="F66" s="59"/>
      <c r="G66" s="59"/>
      <c r="H66" s="60"/>
      <c r="I66" s="60"/>
      <c r="J66" s="60"/>
      <c r="K66" s="60"/>
      <c r="L66" s="60"/>
      <c r="M66" s="61"/>
    </row>
    <row r="67" spans="2:13" s="48" customFormat="1" hidden="1" x14ac:dyDescent="0.2">
      <c r="B67" s="45" t="str">
        <f>CONCATENATE("5.",Prüfkriterien_5[[#This Row],[Spalte2]])</f>
        <v>5.3</v>
      </c>
      <c r="C67" s="46">
        <f>ROW()-ROW(Prüfkriterien_5[[#Headers],[Spalte3]])</f>
        <v>3</v>
      </c>
      <c r="D67" s="46">
        <f>(Prüfkriterien_5[Spalte2]+50)/10</f>
        <v>5.3</v>
      </c>
      <c r="E67" s="31"/>
      <c r="F67" s="32"/>
      <c r="G67" s="32"/>
      <c r="H67" s="33"/>
      <c r="I67" s="33"/>
      <c r="J67" s="33"/>
      <c r="K67" s="33"/>
      <c r="L67" s="33"/>
      <c r="M67" s="34"/>
    </row>
    <row r="68" spans="2:13" s="48" customFormat="1" hidden="1" x14ac:dyDescent="0.2">
      <c r="B68" s="45" t="str">
        <f>CONCATENATE("5.",Prüfkriterien_5[[#This Row],[Spalte2]])</f>
        <v>5.4</v>
      </c>
      <c r="C68" s="46">
        <f>ROW()-ROW(Prüfkriterien_5[[#Headers],[Spalte3]])</f>
        <v>4</v>
      </c>
      <c r="D68" s="46">
        <f>(Prüfkriterien_5[Spalte2]+50)/10</f>
        <v>5.4</v>
      </c>
      <c r="E68" s="31"/>
      <c r="F68" s="32"/>
      <c r="G68" s="32"/>
      <c r="H68" s="33"/>
      <c r="I68" s="33"/>
      <c r="J68" s="33"/>
      <c r="K68" s="33"/>
      <c r="L68" s="33"/>
      <c r="M68" s="34"/>
    </row>
    <row r="69" spans="2:13" s="48" customFormat="1" hidden="1" x14ac:dyDescent="0.2">
      <c r="B69" s="56" t="str">
        <f>CONCATENATE("5.",Prüfkriterien_5[[#This Row],[Spalte2]])</f>
        <v>5.5</v>
      </c>
      <c r="C69" s="57">
        <f>ROW()-ROW(Prüfkriterien_5[[#Headers],[Spalte3]])</f>
        <v>5</v>
      </c>
      <c r="D69" s="57">
        <f>(Prüfkriterien_5[Spalte2]+50)/10</f>
        <v>5.5</v>
      </c>
      <c r="E69" s="58"/>
      <c r="F69" s="59"/>
      <c r="G69" s="59"/>
      <c r="H69" s="60"/>
      <c r="I69" s="60"/>
      <c r="J69" s="60"/>
      <c r="K69" s="60"/>
      <c r="L69" s="60"/>
      <c r="M69" s="61"/>
    </row>
    <row r="70" spans="2:13" hidden="1" x14ac:dyDescent="0.2">
      <c r="B70" s="125" t="s">
        <v>73</v>
      </c>
      <c r="C70" s="126"/>
      <c r="D70" s="126"/>
      <c r="E70" s="126"/>
      <c r="F70" s="126"/>
      <c r="G70" s="126"/>
      <c r="H70" s="126"/>
      <c r="I70" s="126"/>
      <c r="J70" s="126"/>
      <c r="K70" s="126"/>
      <c r="L70" s="126"/>
      <c r="M70" s="127"/>
    </row>
    <row r="71" spans="2:13" s="48" customFormat="1" hidden="1" x14ac:dyDescent="0.2">
      <c r="B71" s="45" t="s">
        <v>45</v>
      </c>
      <c r="C71" s="46" t="s">
        <v>46</v>
      </c>
      <c r="D71" s="46" t="s">
        <v>47</v>
      </c>
      <c r="E71" s="31" t="s">
        <v>48</v>
      </c>
      <c r="F71" s="32" t="s">
        <v>49</v>
      </c>
      <c r="G71" s="32" t="s">
        <v>52</v>
      </c>
      <c r="H71" s="33" t="s">
        <v>53</v>
      </c>
      <c r="I71" s="33" t="s">
        <v>54</v>
      </c>
      <c r="J71" s="33" t="s">
        <v>55</v>
      </c>
      <c r="K71" s="33" t="s">
        <v>56</v>
      </c>
      <c r="L71" s="33" t="s">
        <v>57</v>
      </c>
      <c r="M71" s="34" t="s">
        <v>58</v>
      </c>
    </row>
    <row r="72" spans="2:13" s="48" customFormat="1" hidden="1" x14ac:dyDescent="0.2">
      <c r="B72" s="45" t="str">
        <f>CONCATENATE("6.",Prüfkriterien_6[[#This Row],[Spalte2]])</f>
        <v>6.1</v>
      </c>
      <c r="C72" s="46">
        <f>ROW()-ROW(Prüfkriterien_6[[#Headers],[Spalte3]])</f>
        <v>1</v>
      </c>
      <c r="D72" s="46">
        <f>(Prüfkriterien_6[Spalte2]+60)/10</f>
        <v>6.1</v>
      </c>
      <c r="E72" s="31"/>
      <c r="F72" s="32"/>
      <c r="G72" s="32"/>
      <c r="H72" s="33"/>
      <c r="I72" s="33"/>
      <c r="J72" s="33"/>
      <c r="K72" s="33"/>
      <c r="L72" s="33"/>
      <c r="M72" s="34"/>
    </row>
    <row r="73" spans="2:13" s="48" customFormat="1" hidden="1" x14ac:dyDescent="0.2">
      <c r="B73" s="56" t="str">
        <f>CONCATENATE("6.",Prüfkriterien_6[[#This Row],[Spalte2]])</f>
        <v>6.2</v>
      </c>
      <c r="C73" s="57">
        <f>ROW()-ROW(Prüfkriterien_6[[#Headers],[Spalte3]])</f>
        <v>2</v>
      </c>
      <c r="D73" s="57">
        <f>(Prüfkriterien_6[Spalte2]+60)/10</f>
        <v>6.2</v>
      </c>
      <c r="E73" s="58"/>
      <c r="F73" s="59"/>
      <c r="G73" s="59"/>
      <c r="H73" s="60"/>
      <c r="I73" s="60"/>
      <c r="J73" s="60"/>
      <c r="K73" s="60"/>
      <c r="L73" s="60"/>
      <c r="M73" s="61"/>
    </row>
    <row r="74" spans="2:13" s="48" customFormat="1" hidden="1" x14ac:dyDescent="0.2">
      <c r="B74" s="45" t="str">
        <f>CONCATENATE("6.",Prüfkriterien_6[[#This Row],[Spalte2]])</f>
        <v>6.3</v>
      </c>
      <c r="C74" s="46">
        <f>ROW()-ROW(Prüfkriterien_6[[#Headers],[Spalte3]])</f>
        <v>3</v>
      </c>
      <c r="D74" s="46">
        <f>(Prüfkriterien_6[Spalte2]+60)/10</f>
        <v>6.3</v>
      </c>
      <c r="E74" s="31"/>
      <c r="F74" s="32"/>
      <c r="G74" s="32"/>
      <c r="H74" s="33"/>
      <c r="I74" s="33"/>
      <c r="J74" s="33"/>
      <c r="K74" s="33"/>
      <c r="L74" s="33"/>
      <c r="M74" s="34"/>
    </row>
    <row r="75" spans="2:13" s="48" customFormat="1" hidden="1" x14ac:dyDescent="0.2">
      <c r="B75" s="45" t="str">
        <f>CONCATENATE("6.",Prüfkriterien_6[[#This Row],[Spalte2]])</f>
        <v>6.4</v>
      </c>
      <c r="C75" s="46">
        <f>ROW()-ROW(Prüfkriterien_6[[#Headers],[Spalte3]])</f>
        <v>4</v>
      </c>
      <c r="D75" s="46">
        <f>(Prüfkriterien_6[Spalte2]+60)/10</f>
        <v>6.4</v>
      </c>
      <c r="E75" s="31"/>
      <c r="F75" s="32"/>
      <c r="G75" s="32"/>
      <c r="H75" s="33"/>
      <c r="I75" s="33"/>
      <c r="J75" s="33"/>
      <c r="K75" s="33"/>
      <c r="L75" s="33"/>
      <c r="M75" s="34"/>
    </row>
    <row r="76" spans="2:13" s="48" customFormat="1" hidden="1" x14ac:dyDescent="0.2">
      <c r="B76" s="56" t="str">
        <f>CONCATENATE("6.",Prüfkriterien_6[[#This Row],[Spalte2]])</f>
        <v>6.5</v>
      </c>
      <c r="C76" s="57">
        <f>ROW()-ROW(Prüfkriterien_6[[#Headers],[Spalte3]])</f>
        <v>5</v>
      </c>
      <c r="D76" s="57">
        <f>(Prüfkriterien_6[Spalte2]+60)/10</f>
        <v>6.5</v>
      </c>
      <c r="E76" s="58"/>
      <c r="F76" s="59"/>
      <c r="G76" s="59"/>
      <c r="H76" s="60"/>
      <c r="I76" s="60"/>
      <c r="J76" s="60"/>
      <c r="K76" s="60"/>
      <c r="L76" s="60"/>
      <c r="M76" s="61"/>
    </row>
    <row r="77" spans="2:13" hidden="1" x14ac:dyDescent="0.2">
      <c r="B77" s="125" t="s">
        <v>74</v>
      </c>
      <c r="C77" s="126"/>
      <c r="D77" s="126"/>
      <c r="E77" s="126"/>
      <c r="F77" s="126"/>
      <c r="G77" s="126"/>
      <c r="H77" s="126"/>
      <c r="I77" s="126"/>
      <c r="J77" s="126"/>
      <c r="K77" s="126"/>
      <c r="L77" s="126"/>
      <c r="M77" s="127"/>
    </row>
    <row r="78" spans="2:13" s="48" customFormat="1" hidden="1" x14ac:dyDescent="0.2">
      <c r="B78" s="45" t="s">
        <v>45</v>
      </c>
      <c r="C78" s="46" t="s">
        <v>46</v>
      </c>
      <c r="D78" s="46" t="s">
        <v>47</v>
      </c>
      <c r="E78" s="31" t="s">
        <v>48</v>
      </c>
      <c r="F78" s="32" t="s">
        <v>49</v>
      </c>
      <c r="G78" s="32" t="s">
        <v>52</v>
      </c>
      <c r="H78" s="33" t="s">
        <v>53</v>
      </c>
      <c r="I78" s="33" t="s">
        <v>54</v>
      </c>
      <c r="J78" s="33" t="s">
        <v>55</v>
      </c>
      <c r="K78" s="33" t="s">
        <v>56</v>
      </c>
      <c r="L78" s="33" t="s">
        <v>57</v>
      </c>
      <c r="M78" s="34" t="s">
        <v>58</v>
      </c>
    </row>
    <row r="79" spans="2:13" s="48" customFormat="1" hidden="1" x14ac:dyDescent="0.2">
      <c r="B79" s="45" t="str">
        <f>CONCATENATE("7.",Prüfkriterien_7[[#This Row],[Spalte2]])</f>
        <v>7.1</v>
      </c>
      <c r="C79" s="46">
        <f>ROW()-ROW(Prüfkriterien_7[[#Headers],[Spalte3]])</f>
        <v>1</v>
      </c>
      <c r="D79" s="46">
        <f>(Prüfkriterien_7[Spalte2]+70)/10</f>
        <v>7.1</v>
      </c>
      <c r="E79" s="31"/>
      <c r="F79" s="32"/>
      <c r="G79" s="32"/>
      <c r="H79" s="33"/>
      <c r="I79" s="33"/>
      <c r="J79" s="33"/>
      <c r="K79" s="33"/>
      <c r="L79" s="33"/>
      <c r="M79" s="34"/>
    </row>
    <row r="80" spans="2:13" s="48" customFormat="1" hidden="1" x14ac:dyDescent="0.2">
      <c r="B80" s="56" t="str">
        <f>CONCATENATE("7.",Prüfkriterien_7[[#This Row],[Spalte2]])</f>
        <v>7.2</v>
      </c>
      <c r="C80" s="57">
        <f>ROW()-ROW(Prüfkriterien_7[[#Headers],[Spalte3]])</f>
        <v>2</v>
      </c>
      <c r="D80" s="57">
        <f>(Prüfkriterien_7[Spalte2]+70)/10</f>
        <v>7.2</v>
      </c>
      <c r="E80" s="58"/>
      <c r="F80" s="59"/>
      <c r="G80" s="59"/>
      <c r="H80" s="60"/>
      <c r="I80" s="60"/>
      <c r="J80" s="60"/>
      <c r="K80" s="60"/>
      <c r="L80" s="60"/>
      <c r="M80" s="61"/>
    </row>
    <row r="81" spans="2:13" s="48" customFormat="1" hidden="1" x14ac:dyDescent="0.2">
      <c r="B81" s="45" t="str">
        <f>CONCATENATE("7.",Prüfkriterien_7[[#This Row],[Spalte2]])</f>
        <v>7.3</v>
      </c>
      <c r="C81" s="46">
        <f>ROW()-ROW(Prüfkriterien_7[[#Headers],[Spalte3]])</f>
        <v>3</v>
      </c>
      <c r="D81" s="46">
        <f>(Prüfkriterien_7[Spalte2]+70)/10</f>
        <v>7.3</v>
      </c>
      <c r="E81" s="31"/>
      <c r="F81" s="32"/>
      <c r="G81" s="32"/>
      <c r="H81" s="33"/>
      <c r="I81" s="33"/>
      <c r="J81" s="33"/>
      <c r="K81" s="33"/>
      <c r="L81" s="33"/>
      <c r="M81" s="34"/>
    </row>
    <row r="82" spans="2:13" s="48" customFormat="1" hidden="1" x14ac:dyDescent="0.2">
      <c r="B82" s="45" t="str">
        <f>CONCATENATE("7.",Prüfkriterien_7[[#This Row],[Spalte2]])</f>
        <v>7.4</v>
      </c>
      <c r="C82" s="46">
        <f>ROW()-ROW(Prüfkriterien_7[[#Headers],[Spalte3]])</f>
        <v>4</v>
      </c>
      <c r="D82" s="46">
        <f>(Prüfkriterien_7[Spalte2]+70)/10</f>
        <v>7.4</v>
      </c>
      <c r="E82" s="31"/>
      <c r="F82" s="32"/>
      <c r="G82" s="32"/>
      <c r="H82" s="33"/>
      <c r="I82" s="33"/>
      <c r="J82" s="33"/>
      <c r="K82" s="33"/>
      <c r="L82" s="33"/>
      <c r="M82" s="34"/>
    </row>
    <row r="83" spans="2:13" s="48" customFormat="1" hidden="1" x14ac:dyDescent="0.2">
      <c r="B83" s="56" t="str">
        <f>CONCATENATE("7.",Prüfkriterien_7[[#This Row],[Spalte2]])</f>
        <v>7.5</v>
      </c>
      <c r="C83" s="57">
        <f>ROW()-ROW(Prüfkriterien_7[[#Headers],[Spalte3]])</f>
        <v>5</v>
      </c>
      <c r="D83" s="57">
        <f>(Prüfkriterien_7[Spalte2]+70)/10</f>
        <v>7.5</v>
      </c>
      <c r="E83" s="58"/>
      <c r="F83" s="59"/>
      <c r="G83" s="59"/>
      <c r="H83" s="60"/>
      <c r="I83" s="60"/>
      <c r="J83" s="60"/>
      <c r="K83" s="60"/>
      <c r="L83" s="60"/>
      <c r="M83" s="61"/>
    </row>
    <row r="84" spans="2:13" hidden="1" x14ac:dyDescent="0.2">
      <c r="B84" s="125" t="s">
        <v>75</v>
      </c>
      <c r="C84" s="126"/>
      <c r="D84" s="126"/>
      <c r="E84" s="126"/>
      <c r="F84" s="126"/>
      <c r="G84" s="126"/>
      <c r="H84" s="126"/>
      <c r="I84" s="126"/>
      <c r="J84" s="126"/>
      <c r="K84" s="126"/>
      <c r="L84" s="126"/>
      <c r="M84" s="127"/>
    </row>
    <row r="85" spans="2:13" s="48" customFormat="1" hidden="1" x14ac:dyDescent="0.2">
      <c r="B85" s="45" t="s">
        <v>45</v>
      </c>
      <c r="C85" s="46" t="s">
        <v>46</v>
      </c>
      <c r="D85" s="46" t="s">
        <v>47</v>
      </c>
      <c r="E85" s="31" t="s">
        <v>48</v>
      </c>
      <c r="F85" s="32" t="s">
        <v>49</v>
      </c>
      <c r="G85" s="32" t="s">
        <v>52</v>
      </c>
      <c r="H85" s="33" t="s">
        <v>53</v>
      </c>
      <c r="I85" s="33" t="s">
        <v>54</v>
      </c>
      <c r="J85" s="33" t="s">
        <v>55</v>
      </c>
      <c r="K85" s="33" t="s">
        <v>56</v>
      </c>
      <c r="L85" s="33" t="s">
        <v>57</v>
      </c>
      <c r="M85" s="34" t="s">
        <v>58</v>
      </c>
    </row>
    <row r="86" spans="2:13" s="48" customFormat="1" hidden="1" x14ac:dyDescent="0.2">
      <c r="B86" s="45" t="str">
        <f>CONCATENATE("8.",Prüfkriterien_8[[#This Row],[Spalte2]])</f>
        <v>8.1</v>
      </c>
      <c r="C86" s="46">
        <f>ROW()-ROW(Prüfkriterien_8[[#Headers],[Spalte3]])</f>
        <v>1</v>
      </c>
      <c r="D86" s="46">
        <f>(Prüfkriterien_8[Spalte2]+80)/10</f>
        <v>8.1</v>
      </c>
      <c r="E86" s="31"/>
      <c r="F86" s="32"/>
      <c r="G86" s="32"/>
      <c r="H86" s="33"/>
      <c r="I86" s="33"/>
      <c r="J86" s="33"/>
      <c r="K86" s="33"/>
      <c r="L86" s="33"/>
      <c r="M86" s="34"/>
    </row>
    <row r="87" spans="2:13" s="48" customFormat="1" hidden="1" x14ac:dyDescent="0.2">
      <c r="B87" s="56" t="str">
        <f>CONCATENATE("8.",Prüfkriterien_8[[#This Row],[Spalte2]])</f>
        <v>8.2</v>
      </c>
      <c r="C87" s="57">
        <f>ROW()-ROW(Prüfkriterien_8[[#Headers],[Spalte3]])</f>
        <v>2</v>
      </c>
      <c r="D87" s="57">
        <f>(Prüfkriterien_8[Spalte2]+80)/10</f>
        <v>8.1999999999999993</v>
      </c>
      <c r="E87" s="58"/>
      <c r="F87" s="59"/>
      <c r="G87" s="59"/>
      <c r="H87" s="60"/>
      <c r="I87" s="60"/>
      <c r="J87" s="60"/>
      <c r="K87" s="60"/>
      <c r="L87" s="60"/>
      <c r="M87" s="61"/>
    </row>
    <row r="88" spans="2:13" s="48" customFormat="1" hidden="1" x14ac:dyDescent="0.2">
      <c r="B88" s="45" t="str">
        <f>CONCATENATE("8.",Prüfkriterien_8[[#This Row],[Spalte2]])</f>
        <v>8.3</v>
      </c>
      <c r="C88" s="46">
        <f>ROW()-ROW(Prüfkriterien_8[[#Headers],[Spalte3]])</f>
        <v>3</v>
      </c>
      <c r="D88" s="46">
        <f>(Prüfkriterien_8[Spalte2]+80)/10</f>
        <v>8.3000000000000007</v>
      </c>
      <c r="E88" s="31"/>
      <c r="F88" s="32"/>
      <c r="G88" s="32"/>
      <c r="H88" s="33"/>
      <c r="I88" s="33"/>
      <c r="J88" s="33"/>
      <c r="K88" s="33"/>
      <c r="L88" s="33"/>
      <c r="M88" s="34"/>
    </row>
    <row r="89" spans="2:13" s="48" customFormat="1" hidden="1" x14ac:dyDescent="0.2">
      <c r="B89" s="45" t="str">
        <f>CONCATENATE("8.",Prüfkriterien_8[[#This Row],[Spalte2]])</f>
        <v>8.4</v>
      </c>
      <c r="C89" s="46">
        <f>ROW()-ROW(Prüfkriterien_8[[#Headers],[Spalte3]])</f>
        <v>4</v>
      </c>
      <c r="D89" s="46">
        <f>(Prüfkriterien_8[Spalte2]+80)/10</f>
        <v>8.4</v>
      </c>
      <c r="E89" s="31"/>
      <c r="F89" s="32"/>
      <c r="G89" s="32"/>
      <c r="H89" s="33"/>
      <c r="I89" s="33"/>
      <c r="J89" s="33"/>
      <c r="K89" s="33"/>
      <c r="L89" s="33"/>
      <c r="M89" s="34"/>
    </row>
    <row r="90" spans="2:13" s="48" customFormat="1" hidden="1" x14ac:dyDescent="0.2">
      <c r="B90" s="56" t="str">
        <f>CONCATENATE("8.",Prüfkriterien_8[[#This Row],[Spalte2]])</f>
        <v>8.5</v>
      </c>
      <c r="C90" s="57">
        <f>ROW()-ROW(Prüfkriterien_8[[#Headers],[Spalte3]])</f>
        <v>5</v>
      </c>
      <c r="D90" s="57">
        <f>(Prüfkriterien_8[Spalte2]+80)/10</f>
        <v>8.5</v>
      </c>
      <c r="E90" s="58"/>
      <c r="F90" s="59"/>
      <c r="G90" s="59"/>
      <c r="H90" s="60"/>
      <c r="I90" s="60"/>
      <c r="J90" s="60"/>
      <c r="K90" s="60"/>
      <c r="L90" s="60"/>
      <c r="M90" s="61"/>
    </row>
    <row r="91" spans="2:13" hidden="1" x14ac:dyDescent="0.2">
      <c r="B91" s="125" t="s">
        <v>76</v>
      </c>
      <c r="C91" s="126"/>
      <c r="D91" s="126"/>
      <c r="E91" s="126"/>
      <c r="F91" s="126"/>
      <c r="G91" s="126"/>
      <c r="H91" s="126"/>
      <c r="I91" s="126"/>
      <c r="J91" s="126"/>
      <c r="K91" s="126"/>
      <c r="L91" s="126"/>
      <c r="M91" s="127"/>
    </row>
    <row r="92" spans="2:13" s="48" customFormat="1" hidden="1" x14ac:dyDescent="0.2">
      <c r="B92" s="45" t="s">
        <v>45</v>
      </c>
      <c r="C92" s="46" t="s">
        <v>46</v>
      </c>
      <c r="D92" s="46" t="s">
        <v>47</v>
      </c>
      <c r="E92" s="31" t="s">
        <v>48</v>
      </c>
      <c r="F92" s="32" t="s">
        <v>49</v>
      </c>
      <c r="G92" s="32" t="s">
        <v>52</v>
      </c>
      <c r="H92" s="33" t="s">
        <v>53</v>
      </c>
      <c r="I92" s="33" t="s">
        <v>54</v>
      </c>
      <c r="J92" s="33" t="s">
        <v>55</v>
      </c>
      <c r="K92" s="33" t="s">
        <v>56</v>
      </c>
      <c r="L92" s="33" t="s">
        <v>57</v>
      </c>
      <c r="M92" s="34" t="s">
        <v>58</v>
      </c>
    </row>
    <row r="93" spans="2:13" s="48" customFormat="1" hidden="1" x14ac:dyDescent="0.2">
      <c r="B93" s="45" t="str">
        <f>CONCATENATE("9.",Prüfkriterien_9[[#This Row],[Spalte2]])</f>
        <v>9.1</v>
      </c>
      <c r="C93" s="46">
        <f>ROW()-ROW(Prüfkriterien_9[[#Headers],[Spalte3]])</f>
        <v>1</v>
      </c>
      <c r="D93" s="46">
        <f>(Prüfkriterien_9[Spalte2]+90)/10</f>
        <v>9.1</v>
      </c>
      <c r="E93" s="31"/>
      <c r="F93" s="32"/>
      <c r="G93" s="32"/>
      <c r="H93" s="33"/>
      <c r="I93" s="33"/>
      <c r="J93" s="33"/>
      <c r="K93" s="33"/>
      <c r="L93" s="33"/>
      <c r="M93" s="34"/>
    </row>
    <row r="94" spans="2:13" s="48" customFormat="1" hidden="1" x14ac:dyDescent="0.2">
      <c r="B94" s="56" t="str">
        <f>CONCATENATE("9.",Prüfkriterien_9[[#This Row],[Spalte2]])</f>
        <v>9.2</v>
      </c>
      <c r="C94" s="57">
        <f>ROW()-ROW(Prüfkriterien_9[[#Headers],[Spalte3]])</f>
        <v>2</v>
      </c>
      <c r="D94" s="57">
        <f>(Prüfkriterien_9[Spalte2]+90)/10</f>
        <v>9.1999999999999993</v>
      </c>
      <c r="E94" s="58"/>
      <c r="F94" s="59"/>
      <c r="G94" s="59"/>
      <c r="H94" s="60"/>
      <c r="I94" s="60"/>
      <c r="J94" s="60"/>
      <c r="K94" s="60"/>
      <c r="L94" s="60"/>
      <c r="M94" s="61"/>
    </row>
    <row r="95" spans="2:13" s="48" customFormat="1" hidden="1" x14ac:dyDescent="0.2">
      <c r="B95" s="45" t="str">
        <f>CONCATENATE("9.",Prüfkriterien_9[[#This Row],[Spalte2]])</f>
        <v>9.3</v>
      </c>
      <c r="C95" s="46">
        <f>ROW()-ROW(Prüfkriterien_9[[#Headers],[Spalte3]])</f>
        <v>3</v>
      </c>
      <c r="D95" s="46">
        <f>(Prüfkriterien_9[Spalte2]+90)/10</f>
        <v>9.3000000000000007</v>
      </c>
      <c r="E95" s="31"/>
      <c r="F95" s="32"/>
      <c r="G95" s="32"/>
      <c r="H95" s="33"/>
      <c r="I95" s="33"/>
      <c r="J95" s="33"/>
      <c r="K95" s="33"/>
      <c r="L95" s="33"/>
      <c r="M95" s="34"/>
    </row>
    <row r="96" spans="2:13" s="48" customFormat="1" hidden="1" x14ac:dyDescent="0.2">
      <c r="B96" s="45" t="str">
        <f>CONCATENATE("9.",Prüfkriterien_9[[#This Row],[Spalte2]])</f>
        <v>9.4</v>
      </c>
      <c r="C96" s="46">
        <f>ROW()-ROW(Prüfkriterien_9[[#Headers],[Spalte3]])</f>
        <v>4</v>
      </c>
      <c r="D96" s="46">
        <f>(Prüfkriterien_9[Spalte2]+90)/10</f>
        <v>9.4</v>
      </c>
      <c r="E96" s="31"/>
      <c r="F96" s="32"/>
      <c r="G96" s="32"/>
      <c r="H96" s="33"/>
      <c r="I96" s="33"/>
      <c r="J96" s="33"/>
      <c r="K96" s="33"/>
      <c r="L96" s="33"/>
      <c r="M96" s="34"/>
    </row>
    <row r="97" spans="2:13" s="48" customFormat="1" hidden="1" x14ac:dyDescent="0.2">
      <c r="B97" s="56" t="str">
        <f>CONCATENATE("9.",Prüfkriterien_9[[#This Row],[Spalte2]])</f>
        <v>9.5</v>
      </c>
      <c r="C97" s="57">
        <f>ROW()-ROW(Prüfkriterien_9[[#Headers],[Spalte3]])</f>
        <v>5</v>
      </c>
      <c r="D97" s="57">
        <f>(Prüfkriterien_9[Spalte2]+90)/10</f>
        <v>9.5</v>
      </c>
      <c r="E97" s="58"/>
      <c r="F97" s="59"/>
      <c r="G97" s="59"/>
      <c r="H97" s="60"/>
      <c r="I97" s="60"/>
      <c r="J97" s="60"/>
      <c r="K97" s="60"/>
      <c r="L97" s="60"/>
      <c r="M97" s="61"/>
    </row>
    <row r="98" spans="2:13" hidden="1" x14ac:dyDescent="0.2">
      <c r="B98" s="125" t="s">
        <v>77</v>
      </c>
      <c r="C98" s="126"/>
      <c r="D98" s="126"/>
      <c r="E98" s="126"/>
      <c r="F98" s="126"/>
      <c r="G98" s="126"/>
      <c r="H98" s="126"/>
      <c r="I98" s="126"/>
      <c r="J98" s="126"/>
      <c r="K98" s="126"/>
      <c r="L98" s="126"/>
      <c r="M98" s="127"/>
    </row>
    <row r="99" spans="2:13" s="48" customFormat="1" hidden="1" x14ac:dyDescent="0.2">
      <c r="B99" s="45" t="s">
        <v>45</v>
      </c>
      <c r="C99" s="46" t="s">
        <v>46</v>
      </c>
      <c r="D99" s="46" t="s">
        <v>47</v>
      </c>
      <c r="E99" s="31" t="s">
        <v>48</v>
      </c>
      <c r="F99" s="32" t="s">
        <v>49</v>
      </c>
      <c r="G99" s="32" t="s">
        <v>52</v>
      </c>
      <c r="H99" s="33" t="s">
        <v>53</v>
      </c>
      <c r="I99" s="33" t="s">
        <v>54</v>
      </c>
      <c r="J99" s="33" t="s">
        <v>55</v>
      </c>
      <c r="K99" s="33" t="s">
        <v>56</v>
      </c>
      <c r="L99" s="33" t="s">
        <v>57</v>
      </c>
      <c r="M99" s="34" t="s">
        <v>58</v>
      </c>
    </row>
    <row r="100" spans="2:13" s="48" customFormat="1" hidden="1" x14ac:dyDescent="0.2">
      <c r="B100" s="45" t="str">
        <f>CONCATENATE("10.",Prüfkriterien_10[[#This Row],[Spalte2]])</f>
        <v>10.1</v>
      </c>
      <c r="C100" s="46">
        <f>ROW()-ROW(Prüfkriterien_10[[#Headers],[Spalte3]])</f>
        <v>1</v>
      </c>
      <c r="D100" s="46">
        <f>(Prüfkriterien_10[Spalte2]+100)/10</f>
        <v>10.1</v>
      </c>
      <c r="E100" s="31"/>
      <c r="F100" s="32"/>
      <c r="G100" s="32"/>
      <c r="H100" s="33"/>
      <c r="I100" s="33"/>
      <c r="J100" s="33"/>
      <c r="K100" s="33"/>
      <c r="L100" s="33"/>
      <c r="M100" s="34"/>
    </row>
    <row r="101" spans="2:13" s="48" customFormat="1" hidden="1" x14ac:dyDescent="0.2">
      <c r="B101" s="56" t="str">
        <f>CONCATENATE("10.",Prüfkriterien_10[[#This Row],[Spalte2]])</f>
        <v>10.2</v>
      </c>
      <c r="C101" s="57">
        <f>ROW()-ROW(Prüfkriterien_10[[#Headers],[Spalte3]])</f>
        <v>2</v>
      </c>
      <c r="D101" s="57">
        <f>(Prüfkriterien_10[Spalte2]+100)/10</f>
        <v>10.199999999999999</v>
      </c>
      <c r="E101" s="58"/>
      <c r="F101" s="59"/>
      <c r="G101" s="59"/>
      <c r="H101" s="60"/>
      <c r="I101" s="60"/>
      <c r="J101" s="60"/>
      <c r="K101" s="60"/>
      <c r="L101" s="60"/>
      <c r="M101" s="61"/>
    </row>
    <row r="102" spans="2:13" s="48" customFormat="1" hidden="1" x14ac:dyDescent="0.2">
      <c r="B102" s="45" t="str">
        <f>CONCATENATE("10.",Prüfkriterien_10[[#This Row],[Spalte2]])</f>
        <v>10.3</v>
      </c>
      <c r="C102" s="46">
        <f>ROW()-ROW(Prüfkriterien_10[[#Headers],[Spalte3]])</f>
        <v>3</v>
      </c>
      <c r="D102" s="46">
        <f>(Prüfkriterien_10[Spalte2]+100)/10</f>
        <v>10.3</v>
      </c>
      <c r="E102" s="31"/>
      <c r="F102" s="32"/>
      <c r="G102" s="32"/>
      <c r="H102" s="33"/>
      <c r="I102" s="33"/>
      <c r="J102" s="33"/>
      <c r="K102" s="33"/>
      <c r="L102" s="33"/>
      <c r="M102" s="34"/>
    </row>
    <row r="103" spans="2:13" s="48" customFormat="1" hidden="1" x14ac:dyDescent="0.2">
      <c r="B103" s="45" t="str">
        <f>CONCATENATE("10.",Prüfkriterien_10[[#This Row],[Spalte2]])</f>
        <v>10.4</v>
      </c>
      <c r="C103" s="46">
        <f>ROW()-ROW(Prüfkriterien_10[[#Headers],[Spalte3]])</f>
        <v>4</v>
      </c>
      <c r="D103" s="46">
        <f>(Prüfkriterien_10[Spalte2]+100)/10</f>
        <v>10.4</v>
      </c>
      <c r="E103" s="31"/>
      <c r="F103" s="32"/>
      <c r="G103" s="32"/>
      <c r="H103" s="33"/>
      <c r="I103" s="33"/>
      <c r="J103" s="33"/>
      <c r="K103" s="33"/>
      <c r="L103" s="33"/>
      <c r="M103" s="34"/>
    </row>
    <row r="104" spans="2:13" s="48" customFormat="1" hidden="1" x14ac:dyDescent="0.2">
      <c r="B104" s="56" t="str">
        <f>CONCATENATE("10.",Prüfkriterien_10[[#This Row],[Spalte2]])</f>
        <v>10.5</v>
      </c>
      <c r="C104" s="57">
        <f>ROW()-ROW(Prüfkriterien_10[[#Headers],[Spalte3]])</f>
        <v>5</v>
      </c>
      <c r="D104" s="57">
        <f>(Prüfkriterien_10[Spalte2]+100)/10</f>
        <v>10.5</v>
      </c>
      <c r="E104" s="58"/>
      <c r="F104" s="59"/>
      <c r="G104" s="59"/>
      <c r="H104" s="60"/>
      <c r="I104" s="60"/>
      <c r="J104" s="60"/>
      <c r="K104" s="60"/>
      <c r="L104" s="60"/>
      <c r="M104" s="61"/>
    </row>
    <row r="105" spans="2:13" hidden="1" x14ac:dyDescent="0.2">
      <c r="B105" s="125" t="s">
        <v>78</v>
      </c>
      <c r="C105" s="126"/>
      <c r="D105" s="126"/>
      <c r="E105" s="126"/>
      <c r="F105" s="126"/>
      <c r="G105" s="126"/>
      <c r="H105" s="126"/>
      <c r="I105" s="126"/>
      <c r="J105" s="126"/>
      <c r="K105" s="126"/>
      <c r="L105" s="126"/>
      <c r="M105" s="127"/>
    </row>
    <row r="106" spans="2:13" s="48" customFormat="1" hidden="1" x14ac:dyDescent="0.2">
      <c r="B106" s="45" t="s">
        <v>45</v>
      </c>
      <c r="C106" s="46" t="s">
        <v>46</v>
      </c>
      <c r="D106" s="46" t="s">
        <v>47</v>
      </c>
      <c r="E106" s="31" t="s">
        <v>48</v>
      </c>
      <c r="F106" s="32" t="s">
        <v>49</v>
      </c>
      <c r="G106" s="32" t="s">
        <v>52</v>
      </c>
      <c r="H106" s="33" t="s">
        <v>53</v>
      </c>
      <c r="I106" s="33" t="s">
        <v>54</v>
      </c>
      <c r="J106" s="33" t="s">
        <v>55</v>
      </c>
      <c r="K106" s="33" t="s">
        <v>56</v>
      </c>
      <c r="L106" s="33" t="s">
        <v>57</v>
      </c>
      <c r="M106" s="34" t="s">
        <v>58</v>
      </c>
    </row>
    <row r="107" spans="2:13" s="48" customFormat="1" hidden="1" x14ac:dyDescent="0.2">
      <c r="B107" s="45" t="str">
        <f>CONCATENATE("11.",Prüfkriterien_11[[#This Row],[Spalte2]])</f>
        <v>11.1</v>
      </c>
      <c r="C107" s="46">
        <f>ROW()-ROW(Prüfkriterien_11[[#Headers],[Spalte3]])</f>
        <v>1</v>
      </c>
      <c r="D107" s="46">
        <f>(Prüfkriterien_11[Spalte2]+110)/10</f>
        <v>11.1</v>
      </c>
      <c r="E107" s="31"/>
      <c r="F107" s="32"/>
      <c r="G107" s="32"/>
      <c r="H107" s="33"/>
      <c r="I107" s="33"/>
      <c r="J107" s="33"/>
      <c r="K107" s="33"/>
      <c r="L107" s="33"/>
      <c r="M107" s="34"/>
    </row>
    <row r="108" spans="2:13" s="48" customFormat="1" hidden="1" x14ac:dyDescent="0.2">
      <c r="B108" s="56" t="str">
        <f>CONCATENATE("11.",Prüfkriterien_11[[#This Row],[Spalte2]])</f>
        <v>11.2</v>
      </c>
      <c r="C108" s="57">
        <f>ROW()-ROW(Prüfkriterien_11[[#Headers],[Spalte3]])</f>
        <v>2</v>
      </c>
      <c r="D108" s="57">
        <f>(Prüfkriterien_11[Spalte2]+110)/10</f>
        <v>11.2</v>
      </c>
      <c r="E108" s="58"/>
      <c r="F108" s="59"/>
      <c r="G108" s="59"/>
      <c r="H108" s="60"/>
      <c r="I108" s="60"/>
      <c r="J108" s="60"/>
      <c r="K108" s="60"/>
      <c r="L108" s="60"/>
      <c r="M108" s="61"/>
    </row>
    <row r="109" spans="2:13" s="48" customFormat="1" hidden="1" x14ac:dyDescent="0.2">
      <c r="B109" s="45" t="str">
        <f>CONCATENATE("11.",Prüfkriterien_11[[#This Row],[Spalte2]])</f>
        <v>11.3</v>
      </c>
      <c r="C109" s="46">
        <f>ROW()-ROW(Prüfkriterien_11[[#Headers],[Spalte3]])</f>
        <v>3</v>
      </c>
      <c r="D109" s="46">
        <f>(Prüfkriterien_11[Spalte2]+110)/10</f>
        <v>11.3</v>
      </c>
      <c r="E109" s="31"/>
      <c r="F109" s="32"/>
      <c r="G109" s="32"/>
      <c r="H109" s="33"/>
      <c r="I109" s="33"/>
      <c r="J109" s="33"/>
      <c r="K109" s="33"/>
      <c r="L109" s="33"/>
      <c r="M109" s="34"/>
    </row>
    <row r="110" spans="2:13" s="48" customFormat="1" hidden="1" x14ac:dyDescent="0.2">
      <c r="B110" s="45" t="str">
        <f>CONCATENATE("11.",Prüfkriterien_11[[#This Row],[Spalte2]])</f>
        <v>11.4</v>
      </c>
      <c r="C110" s="46">
        <f>ROW()-ROW(Prüfkriterien_11[[#Headers],[Spalte3]])</f>
        <v>4</v>
      </c>
      <c r="D110" s="46">
        <f>(Prüfkriterien_11[Spalte2]+110)/10</f>
        <v>11.4</v>
      </c>
      <c r="E110" s="31"/>
      <c r="F110" s="32"/>
      <c r="G110" s="32"/>
      <c r="H110" s="33"/>
      <c r="I110" s="33"/>
      <c r="J110" s="33"/>
      <c r="K110" s="33"/>
      <c r="L110" s="33"/>
      <c r="M110" s="34"/>
    </row>
    <row r="111" spans="2:13" s="48" customFormat="1" hidden="1" x14ac:dyDescent="0.2">
      <c r="B111" s="56" t="str">
        <f>CONCATENATE("11.",Prüfkriterien_11[[#This Row],[Spalte2]])</f>
        <v>11.5</v>
      </c>
      <c r="C111" s="57">
        <f>ROW()-ROW(Prüfkriterien_11[[#Headers],[Spalte3]])</f>
        <v>5</v>
      </c>
      <c r="D111" s="57">
        <f>(Prüfkriterien_11[Spalte2]+110)/10</f>
        <v>11.5</v>
      </c>
      <c r="E111" s="58"/>
      <c r="F111" s="59"/>
      <c r="G111" s="59"/>
      <c r="H111" s="60"/>
      <c r="I111" s="60"/>
      <c r="J111" s="60"/>
      <c r="K111" s="60"/>
      <c r="L111" s="60"/>
      <c r="M111" s="61"/>
    </row>
    <row r="112" spans="2:13" ht="6.75" customHeight="1" x14ac:dyDescent="0.2"/>
  </sheetData>
  <sheetProtection password="AA96" sheet="1" objects="1" scenarios="1" formatCells="0" formatRows="0" insertRows="0" deleteRows="0"/>
  <mergeCells count="22">
    <mergeCell ref="B63:M63"/>
    <mergeCell ref="C4:K4"/>
    <mergeCell ref="B6:B7"/>
    <mergeCell ref="C6:C7"/>
    <mergeCell ref="E6:E7"/>
    <mergeCell ref="F6:F7"/>
    <mergeCell ref="G6:G7"/>
    <mergeCell ref="H6:L6"/>
    <mergeCell ref="M6:M7"/>
    <mergeCell ref="D6:D7"/>
    <mergeCell ref="B56:M56"/>
    <mergeCell ref="B2:M2"/>
    <mergeCell ref="B5:M5"/>
    <mergeCell ref="B8:M8"/>
    <mergeCell ref="B20:M20"/>
    <mergeCell ref="B37:M37"/>
    <mergeCell ref="B105:M105"/>
    <mergeCell ref="B70:M70"/>
    <mergeCell ref="B77:M77"/>
    <mergeCell ref="B84:M84"/>
    <mergeCell ref="B91:M91"/>
    <mergeCell ref="B98:M98"/>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rowBreaks count="2" manualBreakCount="2">
    <brk id="36" max="13" man="1"/>
    <brk id="48" max="13" man="1"/>
  </rowBreak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1" operator="containsText" id="{5E95DCB8-8D9B-43CB-9F0E-367D7B8C392E}">
            <xm:f>NOT(ISERROR(SEARCH("grau",H21)))</xm:f>
            <xm:f>"grau"</xm:f>
            <x14:dxf>
              <font>
                <color rgb="FF808080"/>
              </font>
              <fill>
                <patternFill>
                  <bgColor rgb="FF808080"/>
                </patternFill>
              </fill>
            </x14:dxf>
          </x14:cfRule>
          <xm:sqref>H64:L69 H38:L55 H21:L36 H57:L62</xm:sqref>
        </x14:conditionalFormatting>
        <x14:conditionalFormatting xmlns:xm="http://schemas.microsoft.com/office/excel/2006/main">
          <x14:cfRule type="containsText" priority="8" operator="containsText" id="{856D55F9-5406-42BE-8943-059812964641}">
            <xm:f>NOT(ISERROR(SEARCH("grau",H10)))</xm:f>
            <xm:f>"grau"</xm:f>
            <x14:dxf>
              <font>
                <strike val="0"/>
                <color rgb="FF808080"/>
              </font>
              <fill>
                <patternFill>
                  <bgColor rgb="FF808080"/>
                </patternFill>
              </fill>
            </x14:dxf>
          </x14:cfRule>
          <xm:sqref>H10:L19</xm:sqref>
        </x14:conditionalFormatting>
        <x14:conditionalFormatting xmlns:xm="http://schemas.microsoft.com/office/excel/2006/main">
          <x14:cfRule type="containsText" priority="6" operator="containsText" id="{3EA6EFDB-E455-4F38-A982-1E38324F0343}">
            <xm:f>NOT(ISERROR(SEARCH("grau",H71)))</xm:f>
            <xm:f>"grau"</xm:f>
            <x14:dxf>
              <font>
                <color rgb="FF808080"/>
              </font>
              <fill>
                <patternFill>
                  <bgColor rgb="FF808080"/>
                </patternFill>
              </fill>
            </x14:dxf>
          </x14:cfRule>
          <xm:sqref>H71:L76</xm:sqref>
        </x14:conditionalFormatting>
        <x14:conditionalFormatting xmlns:xm="http://schemas.microsoft.com/office/excel/2006/main">
          <x14:cfRule type="containsText" priority="5" operator="containsText" id="{5BEAB68E-34A9-4110-B056-50320AFBCCB0}">
            <xm:f>NOT(ISERROR(SEARCH("grau",H78)))</xm:f>
            <xm:f>"grau"</xm:f>
            <x14:dxf>
              <font>
                <color rgb="FF808080"/>
              </font>
              <fill>
                <patternFill>
                  <bgColor rgb="FF808080"/>
                </patternFill>
              </fill>
            </x14:dxf>
          </x14:cfRule>
          <xm:sqref>H78:L83</xm:sqref>
        </x14:conditionalFormatting>
        <x14:conditionalFormatting xmlns:xm="http://schemas.microsoft.com/office/excel/2006/main">
          <x14:cfRule type="containsText" priority="4" operator="containsText" id="{CF7EDDB7-2157-4E54-80CC-AC6AB6FBA5CD}">
            <xm:f>NOT(ISERROR(SEARCH("grau",H85)))</xm:f>
            <xm:f>"grau"</xm:f>
            <x14:dxf>
              <font>
                <color rgb="FF808080"/>
              </font>
              <fill>
                <patternFill>
                  <bgColor rgb="FF808080"/>
                </patternFill>
              </fill>
            </x14:dxf>
          </x14:cfRule>
          <xm:sqref>H85:L90</xm:sqref>
        </x14:conditionalFormatting>
        <x14:conditionalFormatting xmlns:xm="http://schemas.microsoft.com/office/excel/2006/main">
          <x14:cfRule type="containsText" priority="3" operator="containsText" id="{A15A7D79-1345-4D48-A805-61E375A492E8}">
            <xm:f>NOT(ISERROR(SEARCH("grau",H92)))</xm:f>
            <xm:f>"grau"</xm:f>
            <x14:dxf>
              <font>
                <color rgb="FF808080"/>
              </font>
              <fill>
                <patternFill>
                  <bgColor rgb="FF808080"/>
                </patternFill>
              </fill>
            </x14:dxf>
          </x14:cfRule>
          <xm:sqref>H92:L97</xm:sqref>
        </x14:conditionalFormatting>
        <x14:conditionalFormatting xmlns:xm="http://schemas.microsoft.com/office/excel/2006/main">
          <x14:cfRule type="containsText" priority="2" operator="containsText" id="{24D64CB9-06C8-4AB6-96E9-068B2C93B725}">
            <xm:f>NOT(ISERROR(SEARCH("grau",H99)))</xm:f>
            <xm:f>"grau"</xm:f>
            <x14:dxf>
              <font>
                <color rgb="FF808080"/>
              </font>
              <fill>
                <patternFill>
                  <bgColor rgb="FF808080"/>
                </patternFill>
              </fill>
            </x14:dxf>
          </x14:cfRule>
          <xm:sqref>H99:L104</xm:sqref>
        </x14:conditionalFormatting>
        <x14:conditionalFormatting xmlns:xm="http://schemas.microsoft.com/office/excel/2006/main">
          <x14:cfRule type="containsText" priority="1" operator="containsText" id="{04852FE4-12C5-447A-9DDA-1F52D59ECA2D}">
            <xm:f>NOT(ISERROR(SEARCH("grau",H106)))</xm:f>
            <xm:f>"grau"</xm:f>
            <x14:dxf>
              <font>
                <color rgb="FF808080"/>
              </font>
              <fill>
                <patternFill>
                  <bgColor rgb="FF808080"/>
                </patternFill>
              </fill>
            </x14:dxf>
          </x14:cfRule>
          <xm:sqref>H106:L111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I64:J64</xm:sqref>
        </x14:dataValidation>
        <x14:dataValidation type="list" allowBlank="1" showInputMessage="1" showErrorMessage="1">
          <x14:formula1>
            <xm:f>Einstellungen!$C$9:$C$11</xm:f>
          </x14:formula1>
          <xm:sqref>H9:L19 H21:L36 H38:L55 H57:L62 H64:L69 H71:L76 H78:L83 H85:L90 H92:L97 H99:L104 H106:L111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topLeftCell="C1" zoomScaleNormal="100" workbookViewId="0">
      <selection activeCell="C8" sqref="C8"/>
    </sheetView>
  </sheetViews>
  <sheetFormatPr baseColWidth="10" defaultColWidth="11.5703125" defaultRowHeight="14.25" x14ac:dyDescent="0.2"/>
  <cols>
    <col min="1" max="1" width="1.140625" style="6" customWidth="1"/>
    <col min="2" max="2" width="29.42578125" style="6" customWidth="1"/>
    <col min="3" max="3" width="53.42578125" style="7" customWidth="1"/>
    <col min="4" max="4" width="1.140625" style="6" customWidth="1"/>
    <col min="5" max="16384" width="11.5703125" style="6"/>
  </cols>
  <sheetData>
    <row r="1" spans="2:5" ht="6" customHeight="1" x14ac:dyDescent="0.2"/>
    <row r="2" spans="2:5" ht="15" x14ac:dyDescent="0.25">
      <c r="B2" s="144" t="s">
        <v>81</v>
      </c>
      <c r="C2" s="144"/>
    </row>
    <row r="3" spans="2:5" ht="8.1" customHeight="1" x14ac:dyDescent="0.25">
      <c r="B3" s="8"/>
      <c r="C3" s="8"/>
    </row>
    <row r="4" spans="2:5" ht="56.1" customHeight="1" x14ac:dyDescent="0.25">
      <c r="B4" s="145" t="s">
        <v>44</v>
      </c>
      <c r="C4" s="145"/>
    </row>
    <row r="5" spans="2:5" ht="8.1" customHeight="1" x14ac:dyDescent="0.2">
      <c r="B5" s="9"/>
      <c r="C5" s="9"/>
    </row>
    <row r="6" spans="2:5" s="10" customFormat="1" ht="26.1" customHeight="1" x14ac:dyDescent="0.25">
      <c r="B6" s="79" t="s">
        <v>59</v>
      </c>
      <c r="C6" s="54" t="s">
        <v>84</v>
      </c>
    </row>
    <row r="7" spans="2:5" s="10" customFormat="1" ht="26.1" customHeight="1" x14ac:dyDescent="0.25">
      <c r="B7" s="79" t="s">
        <v>82</v>
      </c>
      <c r="C7" s="54" t="s">
        <v>85</v>
      </c>
    </row>
    <row r="8" spans="2:5" s="10" customFormat="1" ht="26.1" customHeight="1" x14ac:dyDescent="0.25">
      <c r="B8" s="78" t="s">
        <v>80</v>
      </c>
      <c r="C8" s="55" t="s">
        <v>173</v>
      </c>
    </row>
    <row r="9" spans="2:5" s="10" customFormat="1" ht="26.1" customHeight="1" x14ac:dyDescent="0.25">
      <c r="B9" s="63" t="s">
        <v>60</v>
      </c>
      <c r="C9" s="12" t="s">
        <v>15</v>
      </c>
    </row>
    <row r="10" spans="2:5" s="10" customFormat="1" ht="26.1" customHeight="1" x14ac:dyDescent="0.25">
      <c r="B10" s="11"/>
      <c r="C10" s="88"/>
      <c r="E10" s="80" t="s">
        <v>83</v>
      </c>
    </row>
    <row r="11" spans="2:5" s="10" customFormat="1" ht="26.1" customHeight="1" x14ac:dyDescent="0.25">
      <c r="B11" s="11"/>
      <c r="C11" s="87" t="s">
        <v>42</v>
      </c>
    </row>
    <row r="12" spans="2:5" s="10" customFormat="1" ht="26.1" customHeight="1" x14ac:dyDescent="0.25">
      <c r="B12" s="63" t="s">
        <v>61</v>
      </c>
      <c r="C12" s="82" t="s">
        <v>28</v>
      </c>
    </row>
    <row r="13" spans="2:5" s="10" customFormat="1" ht="26.1" customHeight="1" x14ac:dyDescent="0.25">
      <c r="B13" s="11"/>
      <c r="C13" s="82" t="s">
        <v>29</v>
      </c>
    </row>
    <row r="14" spans="2:5" s="10" customFormat="1" ht="26.1" customHeight="1" x14ac:dyDescent="0.25">
      <c r="B14" s="11"/>
      <c r="C14" s="82" t="s">
        <v>30</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2021_CL_F_V_HTN</dc:title>
  <dc:creator/>
  <cp:lastModifiedBy/>
  <dcterms:created xsi:type="dcterms:W3CDTF">2006-09-16T00:00:00Z</dcterms:created>
  <dcterms:modified xsi:type="dcterms:W3CDTF">2020-10-20T13:13:48Z</dcterms:modified>
</cp:coreProperties>
</file>