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670" yWindow="255" windowWidth="14430" windowHeight="13170" activeTab="2"/>
  </bookViews>
  <sheets>
    <sheet name="Angaben zum Audit" sheetId="1" r:id="rId1"/>
    <sheet name="Maßnahmenplan" sheetId="2" r:id="rId2"/>
    <sheet name="Checkliste" sheetId="7" r:id="rId3"/>
    <sheet name="Einstellungen" sheetId="4" r:id="rId4"/>
  </sheets>
  <externalReferences>
    <externalReference r:id="rId5"/>
    <externalReference r:id="rId6"/>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Checkliste!$A$1:$N$110</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7" i="7" l="1"/>
  <c r="B17" i="7" s="1"/>
  <c r="D17" i="7" l="1"/>
  <c r="C15" i="7"/>
  <c r="B15" i="7" s="1"/>
  <c r="D15" i="7"/>
  <c r="C16" i="7"/>
  <c r="B16" i="7" s="1"/>
  <c r="D16" i="7" l="1"/>
  <c r="C19" i="7"/>
  <c r="B19" i="7" s="1"/>
  <c r="D19" i="7" l="1"/>
  <c r="C31" i="7"/>
  <c r="B31" i="7" s="1"/>
  <c r="D31" i="7"/>
  <c r="C32" i="7"/>
  <c r="B32" i="7" s="1"/>
  <c r="C33" i="7"/>
  <c r="D33" i="7" s="1"/>
  <c r="C34" i="7"/>
  <c r="D34" i="7" s="1"/>
  <c r="C35" i="7"/>
  <c r="D35" i="7" s="1"/>
  <c r="C36" i="7"/>
  <c r="D36" i="7" s="1"/>
  <c r="C37" i="7"/>
  <c r="B37" i="7" s="1"/>
  <c r="C38" i="7"/>
  <c r="D38" i="7" s="1"/>
  <c r="C39" i="7"/>
  <c r="B39" i="7" s="1"/>
  <c r="C40" i="7"/>
  <c r="D40" i="7" s="1"/>
  <c r="C41" i="7"/>
  <c r="D41" i="7" s="1"/>
  <c r="C42" i="7"/>
  <c r="D42" i="7" s="1"/>
  <c r="C43" i="7"/>
  <c r="D43" i="7" s="1"/>
  <c r="C44" i="7"/>
  <c r="D44" i="7" s="1"/>
  <c r="C45" i="7"/>
  <c r="D45" i="7" s="1"/>
  <c r="B43" i="7" l="1"/>
  <c r="B40" i="7"/>
  <c r="D32" i="7"/>
  <c r="B36" i="7"/>
  <c r="B38" i="7"/>
  <c r="B35" i="7"/>
  <c r="B45" i="7"/>
  <c r="B44" i="7"/>
  <c r="D37" i="7"/>
  <c r="B42" i="7"/>
  <c r="B34" i="7"/>
  <c r="B41" i="7"/>
  <c r="B33" i="7"/>
  <c r="D39" i="7"/>
  <c r="C20" i="7"/>
  <c r="B20" i="7" s="1"/>
  <c r="D20" i="7" l="1"/>
  <c r="C11" i="7" l="1"/>
  <c r="B11" i="7" s="1"/>
  <c r="D11" i="7" l="1"/>
  <c r="C26" i="7" l="1"/>
  <c r="B26" i="7" s="1"/>
  <c r="C27" i="7"/>
  <c r="B27" i="7" s="1"/>
  <c r="C25" i="7"/>
  <c r="B25" i="7" s="1"/>
  <c r="D26" i="7" l="1"/>
  <c r="D27" i="7"/>
  <c r="D25" i="7"/>
  <c r="C18" i="7" l="1"/>
  <c r="B18" i="7" s="1"/>
  <c r="D18" i="7" l="1"/>
  <c r="C49" i="7"/>
  <c r="B49" i="7" s="1"/>
  <c r="C21" i="7"/>
  <c r="B21" i="7" s="1"/>
  <c r="C10" i="7"/>
  <c r="B10" i="7" s="1"/>
  <c r="C12" i="7"/>
  <c r="B12" i="7" s="1"/>
  <c r="C13" i="7"/>
  <c r="B13" i="7" s="1"/>
  <c r="C14" i="7"/>
  <c r="B14" i="7" s="1"/>
  <c r="C22" i="7"/>
  <c r="D22" i="7" s="1"/>
  <c r="C23" i="7"/>
  <c r="D23" i="7" s="1"/>
  <c r="C24" i="7"/>
  <c r="D24" i="7" s="1"/>
  <c r="C28" i="7"/>
  <c r="D28" i="7" s="1"/>
  <c r="D49" i="7" l="1"/>
  <c r="B22" i="7"/>
  <c r="B28" i="7"/>
  <c r="D21" i="7"/>
  <c r="D14" i="7"/>
  <c r="B24" i="7"/>
  <c r="D10" i="7"/>
  <c r="D13" i="7"/>
  <c r="D12" i="7"/>
  <c r="B23" i="7"/>
  <c r="C50" i="7"/>
  <c r="B50" i="7" s="1"/>
  <c r="C51" i="7"/>
  <c r="B51" i="7" s="1"/>
  <c r="C52" i="7"/>
  <c r="B52" i="7" s="1"/>
  <c r="C53" i="7"/>
  <c r="B53" i="7" s="1"/>
  <c r="D50" i="7" l="1"/>
  <c r="D51" i="7"/>
  <c r="D52" i="7"/>
  <c r="D53" i="7"/>
  <c r="C109" i="7" l="1"/>
  <c r="B109" i="7" s="1"/>
  <c r="C108" i="7"/>
  <c r="B108" i="7" s="1"/>
  <c r="C107" i="7"/>
  <c r="D107" i="7" s="1"/>
  <c r="C106" i="7"/>
  <c r="D106" i="7" s="1"/>
  <c r="C105" i="7"/>
  <c r="B105" i="7" s="1"/>
  <c r="C102" i="7"/>
  <c r="D102" i="7" s="1"/>
  <c r="C101" i="7"/>
  <c r="B101" i="7" s="1"/>
  <c r="C100" i="7"/>
  <c r="D100" i="7" s="1"/>
  <c r="C99" i="7"/>
  <c r="D99" i="7" s="1"/>
  <c r="C98" i="7"/>
  <c r="D98" i="7" s="1"/>
  <c r="C95" i="7"/>
  <c r="D95" i="7" s="1"/>
  <c r="C94" i="7"/>
  <c r="B94" i="7" s="1"/>
  <c r="C93" i="7"/>
  <c r="D93" i="7" s="1"/>
  <c r="C92" i="7"/>
  <c r="D92" i="7" s="1"/>
  <c r="C91" i="7"/>
  <c r="B91" i="7" s="1"/>
  <c r="C88" i="7"/>
  <c r="D88" i="7" s="1"/>
  <c r="C87" i="7"/>
  <c r="B87" i="7" s="1"/>
  <c r="C86" i="7"/>
  <c r="D86" i="7" s="1"/>
  <c r="C85" i="7"/>
  <c r="D85" i="7" s="1"/>
  <c r="C84" i="7"/>
  <c r="B84" i="7" s="1"/>
  <c r="C81" i="7"/>
  <c r="B81" i="7" s="1"/>
  <c r="C80" i="7"/>
  <c r="B80" i="7" s="1"/>
  <c r="C79" i="7"/>
  <c r="D79" i="7" s="1"/>
  <c r="C78" i="7"/>
  <c r="D78" i="7" s="1"/>
  <c r="C77" i="7"/>
  <c r="B77" i="7" s="1"/>
  <c r="C74" i="7"/>
  <c r="D74" i="7" s="1"/>
  <c r="C73" i="7"/>
  <c r="B73" i="7" s="1"/>
  <c r="C72" i="7"/>
  <c r="D72" i="7" s="1"/>
  <c r="C71" i="7"/>
  <c r="D71" i="7" s="1"/>
  <c r="C70" i="7"/>
  <c r="B70" i="7" s="1"/>
  <c r="B72" i="7" l="1"/>
  <c r="B88" i="7"/>
  <c r="B92" i="7"/>
  <c r="B100" i="7"/>
  <c r="B71" i="7"/>
  <c r="B79" i="7"/>
  <c r="B95" i="7"/>
  <c r="B99" i="7"/>
  <c r="B107" i="7"/>
  <c r="B74" i="7"/>
  <c r="B78" i="7"/>
  <c r="B86" i="7"/>
  <c r="B102" i="7"/>
  <c r="B98" i="7"/>
  <c r="B106" i="7"/>
  <c r="B85" i="7"/>
  <c r="B93" i="7"/>
  <c r="D70" i="7"/>
  <c r="D73" i="7"/>
  <c r="D109" i="7"/>
  <c r="D105" i="7"/>
  <c r="D108" i="7"/>
  <c r="D101" i="7"/>
  <c r="D91" i="7"/>
  <c r="D94" i="7"/>
  <c r="D84" i="7"/>
  <c r="D87" i="7"/>
  <c r="D81" i="7"/>
  <c r="D77" i="7"/>
  <c r="D80" i="7"/>
  <c r="B2" i="7"/>
  <c r="B2" i="2"/>
  <c r="B2" i="1"/>
  <c r="C66" i="7" l="1"/>
  <c r="B66" i="7" s="1"/>
  <c r="C65" i="7"/>
  <c r="B65" i="7" s="1"/>
  <c r="D66" i="7" l="1"/>
  <c r="D65" i="7"/>
  <c r="C67" i="7"/>
  <c r="D67" i="7" s="1"/>
  <c r="C64" i="7"/>
  <c r="D64" i="7" s="1"/>
  <c r="C60" i="7"/>
  <c r="D60" i="7" s="1"/>
  <c r="C58" i="7"/>
  <c r="D58" i="7" s="1"/>
  <c r="C59" i="7"/>
  <c r="D59" i="7" s="1"/>
  <c r="C54" i="7"/>
  <c r="D54" i="7" s="1"/>
  <c r="B67" i="7" l="1"/>
  <c r="B64" i="7"/>
  <c r="B60" i="7"/>
  <c r="B58" i="7"/>
  <c r="B59" i="7"/>
  <c r="B54" i="7"/>
  <c r="C48" i="7" l="1"/>
  <c r="C57" i="7"/>
  <c r="C63" i="7"/>
  <c r="D48" i="7" l="1"/>
  <c r="B48" i="7"/>
  <c r="D57" i="7"/>
  <c r="B57" i="7"/>
  <c r="D63" i="7"/>
  <c r="B63" i="7"/>
</calcChain>
</file>

<file path=xl/sharedStrings.xml><?xml version="1.0" encoding="utf-8"?>
<sst xmlns="http://schemas.openxmlformats.org/spreadsheetml/2006/main" count="377" uniqueCount="201">
  <si>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</si>
  <si>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</si>
  <si>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</si>
  <si>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</si>
  <si>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</si>
  <si>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</si>
  <si>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</si>
  <si>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</si>
  <si>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</si>
  <si>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</si>
  <si>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</si>
  <si>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</si>
  <si>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</si>
  <si>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</si>
  <si>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</si>
  <si>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</si>
  <si>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</si>
  <si>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</si>
  <si>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</si>
  <si>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</si>
  <si>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</si>
  <si>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</si>
  <si>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</si>
  <si>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</si>
  <si>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</si>
  <si>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</si>
  <si>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</si>
  <si>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</si>
  <si>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</si>
  <si>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</si>
  <si>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</si>
  <si>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</si>
  <si>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</si>
  <si>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</si>
  <si>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</si>
  <si>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</si>
  <si>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</si>
  <si>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</si>
  <si>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</si>
  <si>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</si>
  <si>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</si>
  <si>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</si>
  <si>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</si>
  <si>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</si>
  <si>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</si>
  <si>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</si>
  <si>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</si>
  <si>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</si>
  <si>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</si>
  <si>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</si>
  <si>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</si>
  <si>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</si>
  <si>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</si>
  <si>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</si>
  <si>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</si>
  <si>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</si>
  <si>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</si>
  <si>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</si>
  <si>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</si>
  <si>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</si>
  <si>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</si>
  <si>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</si>
  <si>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</si>
  <si>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</si>
  <si>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5.</t>
  </si>
  <si>
    <t>6.</t>
  </si>
  <si>
    <t>7.</t>
  </si>
  <si>
    <t>8.</t>
  </si>
  <si>
    <t>9.</t>
  </si>
  <si>
    <t>10.</t>
  </si>
  <si>
    <t>11.</t>
  </si>
  <si>
    <t>Titel der Checkliste:</t>
  </si>
  <si>
    <t>Einstellungen</t>
  </si>
  <si>
    <t>Betriebsname:</t>
  </si>
  <si>
    <t>&lt;- Hier nichts eintragen</t>
  </si>
  <si>
    <t>dd.mm.yyyy</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</si>
  <si>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</si>
  <si>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</si>
  <si>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</si>
  <si>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</si>
  <si>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</si>
  <si>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t>Aktuelle Produktionsprotokolle liegen vor.</t>
  </si>
  <si>
    <t>Dokumentation liegt in der Unternehmensakte bzw. im Unternehmen vor.</t>
  </si>
  <si>
    <t>Zur Vermeidung von Verschleppung wurde eine ordnungsgemäße Reinigung der für die Verarbeitung zur Verfügung stehenden Räume durchgeführt, bzw. ein adäquates Vorgehen angewendet und dokumentiert.</t>
  </si>
  <si>
    <t>Überprüfung der Reinigungsprotokolle und Sichtprüfung.</t>
  </si>
  <si>
    <t>2. Dokumentenprüfung - spezieller Teil Zutaten</t>
  </si>
  <si>
    <t>Weitere Zutaten tierischen Ursprungs stammen nur von Gans, Pekingente, Pute, Schaf oder Ziege.</t>
  </si>
  <si>
    <t>Es wird kein Karmin bzw. Cochenille (E120) eingesetzt.</t>
  </si>
  <si>
    <t>Bei einem zusammengesetzten Produkt wird bei Nicht-Verfügbarkeit des mengenmäßig geringeren Produktes dieses nur durch Zutaten aus zulässiger Herkunft ersetzt.</t>
  </si>
  <si>
    <t>Eine dokumentierte Wareneingangsprüfung liegt vor.</t>
  </si>
  <si>
    <r>
      <t xml:space="preserve">TSL-Erzeugnisse der </t>
    </r>
    <r>
      <rPr>
        <b/>
        <sz val="10"/>
        <color theme="1"/>
        <rFont val="Arial"/>
        <family val="2"/>
      </rPr>
      <t>Einstiegsstufe</t>
    </r>
    <r>
      <rPr>
        <sz val="10"/>
        <color theme="1"/>
        <rFont val="Arial"/>
        <family val="2"/>
      </rPr>
      <t xml:space="preserve"> werden nur aus tierischen Zutaten hergestellt, die aus der Erzeugung der Einstiegs- und / oder Premiumstufe stammen.</t>
    </r>
  </si>
  <si>
    <r>
      <t xml:space="preserve">TSL-Erzeugnisse der </t>
    </r>
    <r>
      <rPr>
        <b/>
        <sz val="10"/>
        <color theme="1"/>
        <rFont val="Arial"/>
        <family val="2"/>
      </rPr>
      <t>Premiumstufe</t>
    </r>
    <r>
      <rPr>
        <sz val="10"/>
        <color theme="1"/>
        <rFont val="Arial"/>
        <family val="2"/>
      </rPr>
      <t xml:space="preserve"> werden nur aus tierischen Zutaten hergestellt, die aus der Erzeugung der Premiumstufe stammen.</t>
    </r>
  </si>
  <si>
    <t>3.2.1</t>
  </si>
  <si>
    <t>3.2.2</t>
  </si>
  <si>
    <t>Zu jeder Zeit erfolgt eine eindeutige Trennung der TSL-Ware von Nicht-TSL-Ware.</t>
  </si>
  <si>
    <r>
      <t xml:space="preserve">Eine Identifikation von Waren der </t>
    </r>
    <r>
      <rPr>
        <b/>
        <sz val="10"/>
        <color theme="1"/>
        <rFont val="Arial"/>
        <family val="2"/>
      </rPr>
      <t>Einstiegsstufe</t>
    </r>
    <r>
      <rPr>
        <sz val="10"/>
        <color theme="1"/>
        <rFont val="Arial"/>
        <family val="2"/>
      </rPr>
      <t xml:space="preserve"> ist im Betrieb jederzeit auf allen Produktions-, Verarbeitungs- und Vertriebsstufen durch eine innerbetriebliche Kennzeichnung möglich.</t>
    </r>
  </si>
  <si>
    <r>
      <t xml:space="preserve">Eine Identifikation von Waren der </t>
    </r>
    <r>
      <rPr>
        <b/>
        <sz val="10"/>
        <color theme="1"/>
        <rFont val="Arial"/>
        <family val="2"/>
      </rPr>
      <t>Premiumstufe</t>
    </r>
    <r>
      <rPr>
        <sz val="10"/>
        <color theme="1"/>
        <rFont val="Arial"/>
        <family val="2"/>
      </rPr>
      <t xml:space="preserve"> ist im Betrieb jederzeit auf allen Produktions-, Verarbeitungs- und Vertriebsstufen durch eine innerbetriebliche Kennzeichnung möglich.</t>
    </r>
  </si>
  <si>
    <t>Es wird eindeutig sichergestellt, dass die TSL-Ware in die richtige Verpackung gelangt, bzw. dass ausschließlich TSL-Ware in ausgelobte Verpackung gelangt.</t>
  </si>
  <si>
    <t>Ein dokumentierter Warenausgang liegt vor.</t>
  </si>
  <si>
    <t>Die Berechnung von Wareneingang und Warenausgang ergab keinen Grund zur Beanstandung.</t>
  </si>
  <si>
    <t>Stichprobenartige Berechnung des Warenstroms für einen Zeitraum von min. 4 Wochen.</t>
  </si>
  <si>
    <t>4. Physische Prüfung - spezieller Teil Zerlegung</t>
  </si>
  <si>
    <r>
      <t xml:space="preserve">Für Produkte der </t>
    </r>
    <r>
      <rPr>
        <b/>
        <sz val="10"/>
        <color theme="1"/>
        <rFont val="Arial"/>
        <family val="2"/>
      </rPr>
      <t>Einstiegsstufe</t>
    </r>
    <r>
      <rPr>
        <sz val="10"/>
        <color theme="1"/>
        <rFont val="Arial"/>
        <family val="2"/>
      </rPr>
      <t xml:space="preserve"> erfolgt eine Zerlegung von Schlachtkörpern aus der Erzeugung der Einstiegs- oder Premiumstufe.</t>
    </r>
  </si>
  <si>
    <r>
      <t xml:space="preserve">Für Produkte der </t>
    </r>
    <r>
      <rPr>
        <b/>
        <sz val="10"/>
        <color theme="1"/>
        <rFont val="Arial"/>
        <family val="2"/>
      </rPr>
      <t>Premiumstufe</t>
    </r>
    <r>
      <rPr>
        <sz val="10"/>
        <color theme="1"/>
        <rFont val="Arial"/>
        <family val="2"/>
      </rPr>
      <t xml:space="preserve"> erfolgt eine Zerlegung von Schlachtkörpern aus der Erzeugung der Premiumstufe.</t>
    </r>
  </si>
  <si>
    <t>Verarbeitung Fleisch</t>
  </si>
  <si>
    <t>rfgregf</t>
  </si>
  <si>
    <t>Alle Korrekturmaßnahmen aus vergangenen Audits wurden umgesetzt und damit die Abweichungen abgestellt.</t>
  </si>
  <si>
    <r>
      <t xml:space="preserve">Es werden keine </t>
    </r>
    <r>
      <rPr>
        <sz val="10"/>
        <rFont val="Arial"/>
        <family val="2"/>
      </rPr>
      <t xml:space="preserve">Eier </t>
    </r>
    <r>
      <rPr>
        <sz val="10"/>
        <color theme="1"/>
        <rFont val="Arial"/>
        <family val="2"/>
      </rPr>
      <t>aus Boden- oder Volierenhaltung sowie Käfigeier – auch der aus so genannten Kleingruppenkäfigen – verwendet.</t>
    </r>
  </si>
  <si>
    <t>3. Physische Prüfung- spezieller Teil Verarbeitung Fleisch</t>
  </si>
  <si>
    <t>Ist Rohware auf Etiketten und warenbegleitenden Dokumenten entsprechend gekennzeichnet?</t>
  </si>
  <si>
    <t>1. Dokumenteprüfung</t>
  </si>
  <si>
    <t xml:space="preserve">Nr. Checkliste </t>
  </si>
  <si>
    <t>Nr. Check-liste</t>
  </si>
  <si>
    <t>Bei einer zeitlichen Trennung werden die Anforderungen an die Produktionsreihenfolge eingehalten.</t>
  </si>
  <si>
    <t>Die Betriebsbeschreibung ist vollständig und aktuell.</t>
  </si>
  <si>
    <t>Alle Verpackungsarten und Lieferscheine tragen das TSL-Label der entsprechenden Stufe oder eine einheitliche, eindeutige innerbetriebliche Kennzeichnung mit Einstufungshinweis.</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</si>
  <si>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</si>
  <si>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</si>
  <si>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Es ist meldepflichtig, wenn Zertifikate entzogen wurden (zum Beispiel IFS und QS), oder es zu einem Ausbruch von meldepflichtige mikrobielle Erregern gekommen ist. Ebenso sind Sabotagen oder Einbrüche auf dem Betrieb zu melden.</t>
  </si>
  <si>
    <t xml:space="preserve">RL Zert 2023
3.3
</t>
  </si>
  <si>
    <t>RL Zert 2023
3.2</t>
  </si>
  <si>
    <t>RL Zert 2023 6.4.2</t>
  </si>
  <si>
    <t>Gültig ab: 01.01.2023
*Übergangsfrist für Bestandsbetriebe (Zertifizierung vor 01.01.;  s. bereichsspezifische Richtlinie, Kap. 1.2): Erfassung von Abweichungen ab 01.01., Berücksichtigung in Risikoeinstufung ab 01.07.</t>
  </si>
  <si>
    <t>2.3</t>
  </si>
  <si>
    <t>Die Konformität von Waren, Produkten und Erzeugnissen kann durch Zertifikate und Lieferscheine nachgewiesen werden.</t>
  </si>
  <si>
    <t>2.6.3</t>
  </si>
  <si>
    <t>Es wird kein Hühner-Lecithin verwendet.*</t>
  </si>
  <si>
    <t>Es wird kein Bienenwachs verwendet.*</t>
  </si>
  <si>
    <t>Bei Misch- und Verarbeitungsprodukten wird die TSL-Zutat kenntlich gemacht.</t>
  </si>
  <si>
    <t>2.6.1</t>
  </si>
  <si>
    <r>
      <t>Tierische Nebenprodukte (Kat-3-Ware), die für die Herstellung von Heimtiernahrung gesammelt werdem, mü</t>
    </r>
    <r>
      <rPr>
        <sz val="10"/>
        <rFont val="Arial"/>
        <family val="2"/>
      </rPr>
      <t>ssen separat gesammelt und transportiert, sowie</t>
    </r>
    <r>
      <rPr>
        <sz val="10"/>
        <color theme="1"/>
        <rFont val="Arial"/>
        <family val="2"/>
      </rPr>
      <t xml:space="preserve"> eindeutig gekennzeichnet werden.</t>
    </r>
  </si>
  <si>
    <r>
      <t xml:space="preserve">Die </t>
    </r>
    <r>
      <rPr>
        <sz val="10"/>
        <rFont val="Arial"/>
        <family val="2"/>
      </rPr>
      <t>lückenlose</t>
    </r>
    <r>
      <rPr>
        <sz val="10"/>
        <color theme="1"/>
        <rFont val="Arial"/>
        <family val="2"/>
      </rPr>
      <t xml:space="preserve"> Herkunftssicherung anhand von Lieferdokumenten ist gegeben.</t>
    </r>
  </si>
  <si>
    <t>2.8</t>
  </si>
  <si>
    <r>
      <t xml:space="preserve">Zum Zeitpunkt der Verarbeitung werden max. 40 % </t>
    </r>
    <r>
      <rPr>
        <sz val="10"/>
        <rFont val="Arial"/>
        <family val="2"/>
      </rPr>
      <t>des Gewichtsanteils d</t>
    </r>
    <r>
      <rPr>
        <sz val="10"/>
        <color theme="1"/>
        <rFont val="Arial"/>
        <family val="2"/>
      </rPr>
      <t>es Fleisches / der Innereien ersetzt.</t>
    </r>
  </si>
  <si>
    <t>Es werden keine Zutaten oder Zusatzstoffe verwendet, die nach der Verordnung (EG) Nr. 1830/2003 über die Rückverfolgbarkeit und Kennzeichnung von GVO deklarationspflichtig sind.</t>
  </si>
  <si>
    <t>Es wird keine Stopfleber bzw. Produkte daraus verarbeitet.</t>
  </si>
  <si>
    <t>Bei Nicht-Verfügbarkeit von Fleisch oder Innereien einer noch nicht im Label vorhandenen Tierart wird ersatzweise nur Fleisch von NEULAND oder Bio gem. der Basis-Verordnung (EU) 2018/848 verwendet.</t>
  </si>
  <si>
    <t>Bei einem zusammengesetzten Produkt besteht die tierische Zutat zu min. 50 % aus TSL-Ware oder die TSL-Zutat ist namensgebend oder die TSL-Zutat entspricht weder 50 % der Gesamtmenge noch ist sie namensgebend und es erfolgt ausschließlich eine Auslobung als TSL-Zutat.</t>
  </si>
  <si>
    <t>Eine aktuelle TSL-Sortimentsliste liegt vor.</t>
  </si>
  <si>
    <t>2.9.1
2.10</t>
  </si>
  <si>
    <t>2.4</t>
  </si>
  <si>
    <t>2.6
2.7.3</t>
  </si>
  <si>
    <t>2.6
2.7.2</t>
  </si>
  <si>
    <t>2.7.3</t>
  </si>
  <si>
    <t>2.7.4</t>
  </si>
  <si>
    <t xml:space="preserve">2.7.2
</t>
  </si>
  <si>
    <t>2.7.2</t>
  </si>
  <si>
    <t>2.11</t>
  </si>
  <si>
    <t>2.10.1</t>
  </si>
  <si>
    <t>2.9</t>
  </si>
  <si>
    <t>2.6.3
2.7.1</t>
  </si>
  <si>
    <t>2.6.3                  2.9</t>
  </si>
  <si>
    <t>2.7.1
2.7.2</t>
  </si>
  <si>
    <t>2.7.1</t>
  </si>
  <si>
    <t xml:space="preserve">2.7.3  </t>
  </si>
  <si>
    <t xml:space="preserve">2.7.3                  </t>
  </si>
  <si>
    <t>TSL-systemrelevante Informationen sind an den DTSchB zu melden.*</t>
  </si>
  <si>
    <t>TSL-systemrelevante Informationen sind an die zuständige Zertifizierungsstelle zu melden.*</t>
  </si>
  <si>
    <t>2.6
2.6.1</t>
  </si>
  <si>
    <t>Dokumentation liegt in der Unternehmensakte bzw. im Unternehmen vor. Kontrolle der Anforderungen von zusammengesetzten Erzeugnissen, Nicht-Verfügbarkeit und weitere Zutaten tierischen Ursprungs. Für die Einhaltung der Kriterien ist der MLN verantwortlich.</t>
  </si>
  <si>
    <t xml:space="preserve">Rezepturen (ggf. Spezifikationen oder Zutatenlisten) aller Produkte entsprechen den Anforderungen der RL Verarbeitung.* </t>
  </si>
  <si>
    <t>2.6.1
2.9
2.10
2.11</t>
  </si>
  <si>
    <t>Dokumentation liegt in der Unternehmensakte bzw. in jedem Unternehmen vor. Die TSL-Sortimentsliste ist spätestens zu den Stichtagen 15. Januar und 1. Juli aktualisiert worden.</t>
  </si>
  <si>
    <t>Abweichungen, die in der Eigenkontrolle festgestellt wurden, Korrektumaßnahmen sowie Fristen sind schriftlich festgelegt.</t>
  </si>
  <si>
    <t>Die Eigenkontrolle wurde min. alle 12 Monate durchgeführt und ist dokumentiert.</t>
  </si>
  <si>
    <r>
      <t xml:space="preserve">Prüfung der vorangegangenen Auditberichte.
</t>
    </r>
    <r>
      <rPr>
        <b/>
        <sz val="10"/>
        <color theme="1"/>
        <rFont val="Arial"/>
        <family val="2"/>
      </rPr>
      <t>Erstaudit = n.a.</t>
    </r>
  </si>
  <si>
    <t>Der Systemteilnehmer erkennt die Nutzungsbedingungen und Vorgaben der Zertifizierungsstelle an.</t>
  </si>
  <si>
    <t>Der Systemteilnehmer erkennt die Nutzungsbedingungen und Vorgaben des Labelgebers an.</t>
  </si>
  <si>
    <t>RL Zert 2023
6</t>
  </si>
  <si>
    <t>Keine ANG/BiB vorhanden = n.a.
Erstaudit = n.a.</t>
  </si>
  <si>
    <r>
      <rPr>
        <sz val="10"/>
        <color theme="1"/>
        <rFont val="Arial"/>
        <family val="2"/>
      </rPr>
      <t>Prüfung der letzten Eigenkontrolle.</t>
    </r>
    <r>
      <rPr>
        <b/>
        <sz val="10"/>
        <color theme="1"/>
        <rFont val="Arial"/>
        <family val="2"/>
      </rPr>
      <t xml:space="preserve">
Erstaudit = n.a.</t>
    </r>
  </si>
  <si>
    <t>Für jede Labelnutzung liegt das offizielle Freigabedokument vor.</t>
  </si>
  <si>
    <t xml:space="preserve">Wareneingangsdokumentationen prüfen: Lieferantennachweis, Lieferscheine, Rechnungen, Etiketten. </t>
  </si>
  <si>
    <r>
      <t xml:space="preserve">Ausgangsdokumentation prüfen: Lieferscheine, Etiketten, ggfs. Rechnungen. </t>
    </r>
    <r>
      <rPr>
        <sz val="10"/>
        <color theme="9" tint="-0.249977111117893"/>
        <rFont val="Arial"/>
        <family val="2"/>
      </rPr>
      <t>Warenbegleitende Dokumente sind min. 12 Monate (nach Ablauf MHD) aufzubewahren.*</t>
    </r>
  </si>
  <si>
    <r>
      <t xml:space="preserve">Lieferschein / Herkunftsnachweis prüfen.
</t>
    </r>
    <r>
      <rPr>
        <b/>
        <sz val="10"/>
        <color theme="1"/>
        <rFont val="Arial"/>
        <family val="2"/>
      </rPr>
      <t>K.O.</t>
    </r>
    <r>
      <rPr>
        <sz val="10"/>
        <color theme="1"/>
        <rFont val="Arial"/>
        <family val="2"/>
      </rPr>
      <t xml:space="preserve">
</t>
    </r>
    <r>
      <rPr>
        <b/>
        <sz val="10"/>
        <color theme="1"/>
        <rFont val="Arial"/>
        <family val="2"/>
      </rPr>
      <t>Prüfung der Premiumstufe = n.a.</t>
    </r>
  </si>
  <si>
    <r>
      <t xml:space="preserve">Lieferschein / Herkunftsnachweis prüfen.
</t>
    </r>
    <r>
      <rPr>
        <b/>
        <sz val="10"/>
        <color theme="1"/>
        <rFont val="Arial"/>
        <family val="2"/>
      </rPr>
      <t>K.O.</t>
    </r>
    <r>
      <rPr>
        <sz val="10"/>
        <color theme="1"/>
        <rFont val="Arial"/>
        <family val="2"/>
      </rPr>
      <t xml:space="preserve">
</t>
    </r>
    <r>
      <rPr>
        <b/>
        <sz val="10"/>
        <color theme="1"/>
        <rFont val="Arial"/>
        <family val="2"/>
      </rPr>
      <t>Prüfung der Einstiegsstufe = n.a.</t>
    </r>
  </si>
  <si>
    <t>Überprüfung der Produktspezifikationen anhand der Zutatenliste.</t>
  </si>
  <si>
    <r>
      <t xml:space="preserve">Die genannten Tierarten dürfen unter Berücksichtigung der Nicht-Verfügbarkeit verwendet werden.                                                                                                                                                                 </t>
    </r>
    <r>
      <rPr>
        <b/>
        <sz val="10"/>
        <color theme="1"/>
        <rFont val="Arial"/>
        <family val="2"/>
      </rPr>
      <t>K.O.</t>
    </r>
  </si>
  <si>
    <r>
      <t xml:space="preserve">Überprüfung der Rezeptur.
</t>
    </r>
    <r>
      <rPr>
        <b/>
        <sz val="10"/>
        <color theme="1"/>
        <rFont val="Arial"/>
        <family val="2"/>
      </rPr>
      <t>K.O.</t>
    </r>
  </si>
  <si>
    <t>Es werden keine aquatisch lebenden Tiere eingesetzt.
Z.B. Fisch, Hummer, Aal, Muscheln</t>
  </si>
  <si>
    <r>
      <t xml:space="preserve">Überprüfung der Produkspezifikationen anhand der Zutatenliste.
</t>
    </r>
    <r>
      <rPr>
        <b/>
        <sz val="10"/>
        <color theme="1"/>
        <rFont val="Arial"/>
        <family val="2"/>
      </rPr>
      <t>K.O.</t>
    </r>
  </si>
  <si>
    <t xml:space="preserve">Überprüfung der Rezeptur. </t>
  </si>
  <si>
    <t>Überprüfung der Rezeptur und Produktionspezifikationen 
Liste zugelassener Produkte s. Richtlinie.</t>
  </si>
  <si>
    <t>Gilt auch für Kleinpackungen, Großverpackungen und Umkartons. Für Dokumente, Schilder etc. genügt eine Abkürzung mit Einstufungshinweis (z.B. TSL E, TSL *, TSL 1). Bei Kartons, die nicht für den Verbraucher sichtbar sind, genügt das Label in schwarz-weiß oder eine der oben genannten Abkürzungen auf dem Etikett. Bei den für den Verbraucher sichtbaren Verpackungen gilt Punkt 1.10.</t>
  </si>
  <si>
    <t>Ansicht der Zutatenliste oder Etikett (nabensgebende Bestandteile oder Zutatenkennzeichnung).</t>
  </si>
  <si>
    <t>Z.B. Gekennzeichnete Stellfläche, gekennzeichnete Kisten, korrekt ausgelobte Ware, korrekte Trennung im Kühlhaus, Trennung während der Bearbeitung der Ware.</t>
  </si>
  <si>
    <r>
      <t xml:space="preserve">Ist </t>
    </r>
    <r>
      <rPr>
        <sz val="10"/>
        <rFont val="Arial"/>
        <family val="2"/>
      </rPr>
      <t xml:space="preserve">TSL-Ware </t>
    </r>
    <r>
      <rPr>
        <sz val="10"/>
        <color theme="1"/>
        <rFont val="Arial"/>
        <family val="2"/>
      </rPr>
      <t xml:space="preserve">immer konsequent und systhematisch von Nicht-TSL-Ware getrennt?
Z.B. unverwechselbare Kennzeichnung der Waren, Kisten, Stellflächen etc.
</t>
    </r>
    <r>
      <rPr>
        <b/>
        <sz val="10"/>
        <color theme="1"/>
        <rFont val="Arial"/>
        <family val="2"/>
      </rPr>
      <t>Prüfung der Premiumstufe = n.a.</t>
    </r>
  </si>
  <si>
    <r>
      <t xml:space="preserve">Ist TSL-Ware immer konsequent und systematisch von nicht-TSL-Ware getrennt? 
Z.B. unverwechselbare Kennzeichnung der Waren, Kisten, Stellflächen etc.
</t>
    </r>
    <r>
      <rPr>
        <b/>
        <sz val="10"/>
        <color theme="1"/>
        <rFont val="Arial"/>
        <family val="2"/>
      </rPr>
      <t>Prüfung der Einstiegsstufe = n.a.</t>
    </r>
  </si>
  <si>
    <t>Separate Sammelbehältnisse, eindeutige Kennzeichnung mit Einstufungshinweis
Überprüfung der Dokumentation und Abgleich der Mengen.</t>
  </si>
  <si>
    <r>
      <t xml:space="preserve">Einsicht der Wareneingangsdokumentation.
</t>
    </r>
    <r>
      <rPr>
        <b/>
        <sz val="10"/>
        <color theme="1"/>
        <rFont val="Arial"/>
        <family val="2"/>
      </rPr>
      <t>K.O.</t>
    </r>
    <r>
      <rPr>
        <sz val="10"/>
        <color theme="1"/>
        <rFont val="Arial"/>
        <family val="2"/>
      </rPr>
      <t xml:space="preserve">
</t>
    </r>
    <r>
      <rPr>
        <b/>
        <sz val="10"/>
        <color theme="1"/>
        <rFont val="Arial"/>
        <family val="2"/>
      </rPr>
      <t>Prüfung der Einstiegsstufe = n.a.</t>
    </r>
  </si>
  <si>
    <r>
      <t xml:space="preserve">Einsicht der Wareneingangsdokumentation.
</t>
    </r>
    <r>
      <rPr>
        <b/>
        <sz val="10"/>
        <color theme="1"/>
        <rFont val="Arial"/>
        <family val="2"/>
      </rPr>
      <t>K.O.</t>
    </r>
    <r>
      <rPr>
        <sz val="10"/>
        <color theme="1"/>
        <rFont val="Arial"/>
        <family val="2"/>
      </rPr>
      <t xml:space="preserve">
</t>
    </r>
    <r>
      <rPr>
        <b/>
        <sz val="10"/>
        <color theme="1"/>
        <rFont val="Arial"/>
        <family val="2"/>
      </rPr>
      <t>Prüfung der Premiumstufe = n.a.</t>
    </r>
  </si>
  <si>
    <t xml:space="preserve">Einsicht der Wareneingangsdokumentation.                                                                                                                                                                                                                             </t>
  </si>
  <si>
    <t>Eindeutiges System zur Rückverfolgbarkeit über z.B. Artikelnummern ist etabliert.</t>
  </si>
  <si>
    <t>Festgelegte Korrekturmaßnahmen aus der Eienkontrolle wurden fristgerecht umgesetzt und dokumentiert.*</t>
  </si>
  <si>
    <r>
      <t xml:space="preserve">Die Nutzung des Labels auf Verpackungen, Etiketten oder Werbemaßnahmen bedarf einer Freigabe des DTSchB in Form des offiziellen Freigabedokuments (PDF) inkls. der Freigabe E-Mail. Dabei ist min. eine Layoutfreigabe mit der Originalverpackung abzugleichen.
Erstaudit: Es sind </t>
    </r>
    <r>
      <rPr>
        <u/>
        <sz val="10"/>
        <rFont val="Arial"/>
        <family val="2"/>
      </rPr>
      <t>alle</t>
    </r>
    <r>
      <rPr>
        <sz val="10"/>
        <rFont val="Arial"/>
        <family val="2"/>
      </rPr>
      <t xml:space="preserve"> Layoutfreigaben zu überprüfen. 
Folgeaudit: Es sind alle neu hinzu gekommenen/geänderten Produkte zu überprüfen. Keine neue bzw. geänderte Layouts = min. drei zufällige Layoutfreigaben. </t>
    </r>
  </si>
  <si>
    <t>Überprüfung der Produktionsprotokolle.
Verarbeitung in absteigende Wertigkeit der Ware bei zeitlicher Trennung.
Verarbeitung getrennt nach Standards, TSL vor konventioneller Ware.</t>
  </si>
  <si>
    <t>Die an die ANG bzw. BiB geknüpften Auflagen werden eingehalten.*</t>
  </si>
  <si>
    <r>
      <t xml:space="preserve">Es wurde anhand der Punkte dieser Checkliste eine Eigenkontrolle zum TSL durchgeführt. Die Eigenkontrolle enthält Datum und Unterschrift. Interne Systeme zur Eigenkontrolle, die auf dem Betrieb etabliert sind, können genutzt werden. Alle Punkte der aktuellen Checkliste müssen dabei enthalten sein. 
</t>
    </r>
    <r>
      <rPr>
        <b/>
        <sz val="10"/>
        <color theme="1"/>
        <rFont val="Arial"/>
        <family val="2"/>
      </rPr>
      <t>Erstaudit = n.a.</t>
    </r>
  </si>
  <si>
    <t>Nachweis über einen gültigen Vertrag mit der Zertifizierungsgesellschaft wird in der Betriebsbeschreibung bestätigt.</t>
  </si>
  <si>
    <t>Nachweis wird in der Betriebsbeschreibung bestätigt. Dieser enthält u.a. die Datenschutzerklärung und eine Einwilligung zur Dateneinsicht durch den Deutschen Tierschutzbund.</t>
  </si>
  <si>
    <r>
      <t xml:space="preserve">Abgleich der Betriebsbeschreibung, ggf. Korrektur bei betrieblichen Veränderungen.
Es ist die → </t>
    </r>
    <r>
      <rPr>
        <b/>
        <sz val="10"/>
        <color theme="1"/>
        <rFont val="Arial"/>
        <family val="2"/>
      </rPr>
      <t>Betriebsbeschreibung Verabeitung</t>
    </r>
    <r>
      <rPr>
        <sz val="10"/>
        <color theme="1"/>
        <rFont val="Arial"/>
        <family val="2"/>
      </rPr>
      <t xml:space="preserve"> zu verwenden.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</si>
</sst>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name val="Arial"/>
      <family val="2"/>
    </font>
    <font>
      <sz val="10"/>
      <color theme="1"/>
      <name val="Arial"/>
      <family val="2"/>
    </font>
    <font>
      <vertAlign val="superscript"/>
      <sz val="10"/>
      <color theme="1"/>
      <name val="Arial"/>
      <family val="2"/>
    </font>
    <font>
      <sz val="9"/>
      <color theme="1"/>
      <name val="Arial"/>
      <family val="2"/>
    </font>
    <font>
      <u/>
      <sz val="10"/>
      <name val="Arial"/>
      <family val="2"/>
    </font>
    <font>
      <sz val="10"/>
      <color theme="9" tint="-0.249977111117893"/>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75">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165"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Fill="1" applyBorder="1" applyAlignment="1" applyProtection="1">
      <alignment horizontal="left" vertical="center" wrapText="1"/>
      <protection locked="0"/>
    </xf>
    <xf numFmtId="0" fontId="8" fillId="0" borderId="0" xfId="0" applyFont="1" applyFill="1" applyAlignment="1" applyProtection="1">
      <alignment wrapText="1"/>
      <protection locked="0"/>
    </xf>
    <xf numFmtId="0" fontId="8" fillId="0" borderId="0" xfId="0" applyFont="1" applyFill="1" applyBorder="1" applyProtection="1">
      <protection locked="0"/>
    </xf>
    <xf numFmtId="1" fontId="8"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49" fontId="19" fillId="0" borderId="0" xfId="0" applyNumberFormat="1" applyFont="1" applyFill="1" applyBorder="1" applyAlignment="1" applyProtection="1">
      <alignment horizontal="left" vertical="center" wrapText="1"/>
    </xf>
    <xf numFmtId="0" fontId="16" fillId="0" borderId="0" xfId="0" applyNumberFormat="1" applyFont="1" applyBorder="1" applyAlignment="1" applyProtection="1">
      <alignment horizontal="left" vertical="center" wrapText="1"/>
    </xf>
    <xf numFmtId="165" fontId="16"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0" fontId="9" fillId="0" borderId="0" xfId="0" applyFont="1" applyFill="1" applyBorder="1" applyAlignment="1" applyProtection="1">
      <alignment vertical="center" wrapText="1"/>
    </xf>
    <xf numFmtId="0" fontId="8" fillId="7" borderId="0" xfId="0" applyFont="1" applyFill="1" applyBorder="1" applyAlignment="1" applyProtection="1">
      <alignment horizontal="left" vertical="center" wrapText="1"/>
    </xf>
    <xf numFmtId="0" fontId="9" fillId="7" borderId="0" xfId="0" applyFont="1" applyFill="1" applyBorder="1" applyAlignment="1" applyProtection="1">
      <alignment vertical="center" wrapText="1"/>
    </xf>
    <xf numFmtId="0" fontId="16" fillId="0" borderId="0" xfId="0" applyNumberFormat="1" applyFont="1" applyFill="1" applyBorder="1" applyAlignment="1" applyProtection="1">
      <alignment horizontal="left" vertical="center" wrapText="1"/>
    </xf>
    <xf numFmtId="165" fontId="16"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1" fontId="20" fillId="0" borderId="0" xfId="0" applyNumberFormat="1" applyFont="1" applyFill="1" applyBorder="1" applyAlignment="1" applyProtection="1">
      <alignment horizontal="left" vertical="center" wrapText="1"/>
    </xf>
    <xf numFmtId="165" fontId="20"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1" fontId="8" fillId="0" borderId="0" xfId="0" applyNumberFormat="1" applyFont="1" applyBorder="1" applyAlignment="1" applyProtection="1">
      <alignment horizontal="left" vertical="center" wrapText="1"/>
    </xf>
    <xf numFmtId="0" fontId="8" fillId="0" borderId="0" xfId="0" applyFont="1" applyFill="1" applyAlignment="1" applyProtection="1">
      <alignment horizontal="left" vertical="center" wrapText="1"/>
    </xf>
    <xf numFmtId="0" fontId="8" fillId="0" borderId="0" xfId="0" applyFont="1" applyAlignment="1" applyProtection="1">
      <alignment vertical="center" wrapText="1"/>
    </xf>
    <xf numFmtId="49" fontId="19" fillId="0" borderId="0" xfId="0" applyNumberFormat="1" applyFont="1" applyFill="1" applyBorder="1" applyAlignment="1" applyProtection="1">
      <alignment vertical="center" wrapText="1"/>
    </xf>
    <xf numFmtId="0" fontId="19" fillId="7" borderId="0" xfId="0" applyFont="1" applyFill="1" applyBorder="1" applyAlignment="1" applyProtection="1">
      <alignment horizontal="left" vertical="center" wrapText="1"/>
    </xf>
    <xf numFmtId="0" fontId="19" fillId="7" borderId="0" xfId="0" applyFont="1" applyFill="1" applyBorder="1" applyAlignment="1" applyProtection="1">
      <alignment vertical="center" wrapText="1"/>
    </xf>
    <xf numFmtId="1" fontId="15" fillId="0" borderId="0" xfId="0" applyNumberFormat="1" applyFont="1" applyBorder="1" applyAlignment="1" applyProtection="1">
      <alignment horizontal="left" vertical="center" wrapText="1"/>
    </xf>
    <xf numFmtId="0" fontId="19" fillId="0" borderId="0" xfId="0" applyFont="1" applyBorder="1" applyAlignment="1" applyProtection="1">
      <alignment vertical="center" wrapText="1"/>
    </xf>
    <xf numFmtId="1" fontId="15" fillId="0" borderId="0" xfId="0"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vertical="center" wrapText="1"/>
    </xf>
    <xf numFmtId="0" fontId="8" fillId="7" borderId="0" xfId="0" applyFont="1" applyFill="1" applyBorder="1" applyAlignment="1" applyProtection="1">
      <alignment vertical="center" wrapText="1"/>
    </xf>
    <xf numFmtId="165"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1" fontId="8" fillId="0" borderId="0" xfId="0" applyNumberFormat="1" applyFont="1" applyFill="1" applyBorder="1" applyAlignment="1" applyProtection="1">
      <alignment horizontal="left" vertical="center" wrapText="1"/>
    </xf>
    <xf numFmtId="165" fontId="15" fillId="0" borderId="0" xfId="0" applyNumberFormat="1" applyFont="1" applyBorder="1" applyAlignment="1" applyProtection="1">
      <alignment horizontal="center" vertical="center" wrapText="1"/>
    </xf>
    <xf numFmtId="0" fontId="8" fillId="0" borderId="4" xfId="0" applyFont="1" applyBorder="1" applyAlignment="1" applyProtection="1">
      <alignment horizontal="center" vertical="center"/>
    </xf>
    <xf numFmtId="14" fontId="6" fillId="0" borderId="0" xfId="0" applyNumberFormat="1" applyFont="1" applyAlignment="1" applyProtection="1">
      <alignment horizontal="right" vertical="center"/>
      <protection locked="0"/>
    </xf>
    <xf numFmtId="0" fontId="8" fillId="0" borderId="1" xfId="0" applyFont="1" applyBorder="1" applyAlignment="1" applyProtection="1">
      <alignment horizontal="left" vertical="center" wrapText="1"/>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wrapText="1"/>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wrapText="1"/>
    </xf>
    <xf numFmtId="0" fontId="22" fillId="0" borderId="0" xfId="0" applyFont="1" applyAlignment="1" applyProtection="1">
      <alignment horizontal="center" vertical="center" wrapText="1"/>
    </xf>
    <xf numFmtId="0" fontId="22" fillId="0" borderId="0" xfId="0" applyFont="1" applyAlignment="1" applyProtection="1">
      <alignment horizontal="center" vertical="center"/>
    </xf>
    <xf numFmtId="0" fontId="8" fillId="0" borderId="2" xfId="0" applyFont="1" applyBorder="1" applyAlignment="1" applyProtection="1">
      <alignment horizontal="left" vertical="center"/>
      <protection locked="0"/>
    </xf>
    <xf numFmtId="0" fontId="19" fillId="0" borderId="9"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8" fillId="0" borderId="0" xfId="0" applyFont="1" applyBorder="1" applyAlignment="1" applyProtection="1">
      <alignment horizontal="center" vertical="center" wrapText="1"/>
    </xf>
    <xf numFmtId="0" fontId="8" fillId="6" borderId="0" xfId="0" applyFont="1" applyFill="1" applyBorder="1" applyAlignment="1" applyProtection="1">
      <alignment horizontal="center" vertical="center" wrapText="1"/>
    </xf>
  </cellXfs>
  <cellStyles count="2">
    <cellStyle name="Eingabe" xfId="1" builtinId="20"/>
    <cellStyle name="Standard" xfId="0" builtinId="0"/>
  </cellStyles>
  <dxfs count="197">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numFmt numFmtId="0" formatCode="General"/>
      <alignment horizontal="center" vertical="center" textRotation="0" wrapText="1" indent="0" justifyLastLine="0" shrinkToFit="0" readingOrder="0"/>
      <protection locked="1" hidden="0"/>
    </dxf>
    <dxf>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6"/>
      <tableStyleElement type="headerRow" dxfId="195"/>
      <tableStyleElement type="totalRow" dxfId="194"/>
      <tableStyleElement type="firstColumn" dxfId="193"/>
      <tableStyleElement type="lastColumn" dxfId="192"/>
      <tableStyleElement type="firstRowStripe" dxfId="191"/>
      <tableStyleElement type="secondRowStripe" dxfId="190"/>
      <tableStyleElement type="firstColumnStripe" dxfId="189"/>
      <tableStyleElement type="secondColumnStripe" dxfId="188"/>
    </tableStyle>
    <tableStyle name="TSL_1" pivot="0" count="9">
      <tableStyleElement type="wholeTable" dxfId="187"/>
      <tableStyleElement type="headerRow" dxfId="186"/>
      <tableStyleElement type="totalRow" dxfId="185"/>
      <tableStyleElement type="firstColumn" dxfId="184"/>
      <tableStyleElement type="lastColumn" dxfId="183"/>
      <tableStyleElement type="firstRowStripe" dxfId="182"/>
      <tableStyleElement type="secondRowStripe" dxfId="181"/>
      <tableStyleElement type="firstColumnStripe" dxfId="180"/>
      <tableStyleElement type="secondColumnStripe" dxfId="179"/>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eisenburger\Desktop\CL\2021_CL_A_V_Fleis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eisenburger\Desktop\CL\2022_CL_AH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 val="Angaben zum Audit"/>
      <sheetName val="Maßnahmenplan"/>
      <sheetName val="Checklist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 val="Angaben zum Audit"/>
      <sheetName val="Maßnahmenplan"/>
      <sheetName val="Checkliste"/>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2" name="Prüfkriterien_1" displayName="Prüfkriterien_1" ref="B9:M28" totalsRowShown="0" headerRowDxfId="147" dataDxfId="146" tableBorderDxfId="164">
  <autoFilter ref="B9:M28"/>
  <tableColumns count="12">
    <tableColumn id="1" name="Lfd. Nr" dataDxfId="23">
      <calculatedColumnFormula>CONCATENATE("1.",Prüfkriterien_1[[#This Row],[Hilfsspalte_Num]])</calculatedColumnFormula>
    </tableColumn>
    <tableColumn id="2" name="Hilfsspalte_Num" dataDxfId="22">
      <calculatedColumnFormula>ROW()-ROW(Prüfkriterien_1[[#Headers],[Hilfsspalte_Kom]])</calculatedColumnFormula>
    </tableColumn>
    <tableColumn id="12" name="Hilfsspalte_Kom" dataDxfId="21">
      <calculatedColumnFormula>(Prüfkriterien_1[Hilfsspalte_Num]+10)/10</calculatedColumnFormula>
    </tableColumn>
    <tableColumn id="3" name="Kapitel_x000a_Richtlinie" dataDxfId="20"/>
    <tableColumn id="4" name="Kriterium" dataDxfId="19"/>
    <tableColumn id="5" name="Erläuterung / _x000a_Durchführungshinweis" dataDxfId="18"/>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97:M102" totalsRowShown="0" headerRowDxfId="39" dataDxfId="38" tableBorderDxfId="155">
  <autoFilter ref="B97:M102"/>
  <tableColumns count="12">
    <tableColumn id="1" name="Spalte1" dataDxfId="51">
      <calculatedColumnFormula>CONCATENATE("10.",Prüfkriterien_10[[#This Row],[Spalte2]])</calculatedColumnFormula>
    </tableColumn>
    <tableColumn id="2" name="Spalte2" dataDxfId="50">
      <calculatedColumnFormula>ROW()-ROW(Prüfkriterien_10[[#Headers],[Spalte3]])</calculatedColumnFormula>
    </tableColumn>
    <tableColumn id="3" name="Spalte3" dataDxfId="49">
      <calculatedColumnFormula>(Prüfkriterien_10[Spalte2]+100)/10</calculatedColumnFormula>
    </tableColumn>
    <tableColumn id="4" name="Spalte4" dataDxfId="48"/>
    <tableColumn id="5" name="Spalte5" dataDxfId="47"/>
    <tableColumn id="6" name="Spalte6" dataDxfId="46"/>
    <tableColumn id="7" name="Spalte7" dataDxfId="45"/>
    <tableColumn id="8" name="Spalte8" dataDxfId="44"/>
    <tableColumn id="9" name="Spalte9" dataDxfId="43"/>
    <tableColumn id="10" name="Spalte10" dataDxfId="42"/>
    <tableColumn id="11" name="Spalte11" dataDxfId="41"/>
    <tableColumn id="12" name="Spalte12" dataDxfId="4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04:M109" totalsRowShown="0" headerRowDxfId="25" dataDxfId="24" tableBorderDxfId="154">
  <autoFilter ref="B104:M109"/>
  <tableColumns count="12">
    <tableColumn id="1" name="Spalte1" dataDxfId="37">
      <calculatedColumnFormula>CONCATENATE("11.",Prüfkriterien_11[[#This Row],[Spalte2]])</calculatedColumnFormula>
    </tableColumn>
    <tableColumn id="2" name="Spalte2" dataDxfId="36">
      <calculatedColumnFormula>ROW()-ROW(Prüfkriterien_11[[#Headers],[Spalte3]])</calculatedColumnFormula>
    </tableColumn>
    <tableColumn id="3" name="Spalte3" dataDxfId="35">
      <calculatedColumnFormula>(Prüfkriterien_11[Spalte2]+110)/10</calculatedColumnFormula>
    </tableColumn>
    <tableColumn id="4" name="Spalte4" dataDxfId="34"/>
    <tableColumn id="5" name="Spalte5" dataDxfId="33"/>
    <tableColumn id="6" name="Spalte6" dataDxfId="32"/>
    <tableColumn id="7" name="Spalte7" dataDxfId="31"/>
    <tableColumn id="8" name="Spalte8" dataDxfId="30"/>
    <tableColumn id="9" name="Spalte9" dataDxfId="29"/>
    <tableColumn id="10" name="Spalte10" dataDxfId="28"/>
    <tableColumn id="11" name="Spalte11" dataDxfId="27"/>
    <tableColumn id="12" name="Spalte12" dataDxfId="26"/>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0:M45" totalsRowShown="0" headerRowDxfId="139" dataDxfId="138" tableBorderDxfId="163">
  <autoFilter ref="B30:M45"/>
  <tableColumns count="12">
    <tableColumn id="1" name="Spalte1" dataDxfId="17">
      <calculatedColumnFormula>CONCATENATE("2.",Prüfkriterien_2[[#This Row],[Spalte2]])</calculatedColumnFormula>
    </tableColumn>
    <tableColumn id="2" name="Spalte2" dataDxfId="16">
      <calculatedColumnFormula>ROW()-ROW(Prüfkriterien_2[[#Headers],[Spalte3]])</calculatedColumnFormula>
    </tableColumn>
    <tableColumn id="3" name="Spalte3" dataDxfId="15">
      <calculatedColumnFormula>(Prüfkriterien_2[[#This Row],[Spalte2]]+20)/10</calculatedColumnFormula>
    </tableColumn>
    <tableColumn id="4" name="Spalte4" dataDxfId="14"/>
    <tableColumn id="5" name="Spalte5" dataDxfId="13"/>
    <tableColumn id="6" name="Spalte6" dataDxfId="12"/>
    <tableColumn id="7" name="Spalte7" dataDxfId="145"/>
    <tableColumn id="8" name="Spalte8" dataDxfId="144"/>
    <tableColumn id="9" name="Spalte9" dataDxfId="143"/>
    <tableColumn id="10" name="Spalte10" dataDxfId="142"/>
    <tableColumn id="11" name="Spalte11" dataDxfId="141"/>
    <tableColumn id="12" name="Spalte12" dataDxfId="14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7:M54" totalsRowShown="0" headerRowDxfId="131" dataDxfId="130" tableBorderDxfId="162">
  <autoFilter ref="B47:M54"/>
  <tableColumns count="12">
    <tableColumn id="1" name="Spalte1" dataDxfId="11">
      <calculatedColumnFormula>CONCATENATE("3.",Prüfkriterien_3[[#This Row],[Spalte2]])</calculatedColumnFormula>
    </tableColumn>
    <tableColumn id="2" name="Spalte2" dataDxfId="10">
      <calculatedColumnFormula>ROW()-ROW(Prüfkriterien_3[[#Headers],[Spalte3]])</calculatedColumnFormula>
    </tableColumn>
    <tableColumn id="3" name="Spalte3" dataDxfId="9">
      <calculatedColumnFormula>(Prüfkriterien_3[[#This Row],[Spalte2]]+30)/10</calculatedColumnFormula>
    </tableColumn>
    <tableColumn id="4" name="Spalte4" dataDxfId="8"/>
    <tableColumn id="5" name="Spalte5" dataDxfId="7"/>
    <tableColumn id="6" name="Spalte6" dataDxfId="6"/>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6:M60" totalsRowShown="0" headerRowDxfId="123" dataDxfId="122" tableBorderDxfId="161">
  <autoFilter ref="B56:M60"/>
  <tableColumns count="12">
    <tableColumn id="1" name="Spalte1" dataDxfId="5">
      <calculatedColumnFormula>CONCATENATE("4.",Prüfkriterien_4[[#This Row],[Spalte2]])</calculatedColumnFormula>
    </tableColumn>
    <tableColumn id="2" name="Spalte2" dataDxfId="4">
      <calculatedColumnFormula>ROW()-ROW(Prüfkriterien_4[[#Headers],[Spalte3]])</calculatedColumnFormula>
    </tableColumn>
    <tableColumn id="3" name="Spalte3" dataDxfId="3">
      <calculatedColumnFormula>(Prüfkriterien_4[Spalte2]+40)/10</calculatedColumnFormula>
    </tableColumn>
    <tableColumn id="4" name="Spalte4" dataDxfId="2"/>
    <tableColumn id="5" name="Spalte5" dataDxfId="1"/>
    <tableColumn id="6" name="Spalte6" dataDxfId="0"/>
    <tableColumn id="7" name="Spalte7" dataDxfId="129"/>
    <tableColumn id="8" name="Spalte8" dataDxfId="128"/>
    <tableColumn id="9" name="Spalte9" dataDxfId="127"/>
    <tableColumn id="10" name="Spalte10" dataDxfId="126"/>
    <tableColumn id="11" name="Spalte11" dataDxfId="125"/>
    <tableColumn id="12" name="Spalte12" dataDxfId="124"/>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2:M67" totalsRowShown="0" headerRowDxfId="109" dataDxfId="108" tableBorderDxfId="160">
  <autoFilter ref="B62:M67"/>
  <tableColumns count="12">
    <tableColumn id="1" name="Spalte1" dataDxfId="121">
      <calculatedColumnFormula>CONCATENATE("5.",Prüfkriterien_5[[#This Row],[Spalte2]])</calculatedColumnFormula>
    </tableColumn>
    <tableColumn id="2" name="Spalte2" dataDxfId="120">
      <calculatedColumnFormula>ROW()-ROW(Prüfkriterien_5[[#Headers],[Spalte3]])</calculatedColumnFormula>
    </tableColumn>
    <tableColumn id="3" name="Spalte3" dataDxfId="119">
      <calculatedColumnFormula>(Prüfkriterien_5[Spalte2]+50)/10</calculatedColumnFormula>
    </tableColumn>
    <tableColumn id="4" name="Spalte4" dataDxfId="118"/>
    <tableColumn id="5" name="Spalte5" dataDxfId="117"/>
    <tableColumn id="6" name="Spalte6" dataDxfId="116"/>
    <tableColumn id="7" name="Spalte7" dataDxfId="115"/>
    <tableColumn id="8" name="Spalte8" dataDxfId="114"/>
    <tableColumn id="9" name="Spalte9" dataDxfId="113"/>
    <tableColumn id="10" name="Spalte10" dataDxfId="112"/>
    <tableColumn id="11" name="Spalte11" dataDxfId="111"/>
    <tableColumn id="12" name="Spalte12" dataDxfId="11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69:M74" totalsRowShown="0" headerRowDxfId="95" dataDxfId="94" tableBorderDxfId="159">
  <autoFilter ref="B69:M74"/>
  <tableColumns count="12">
    <tableColumn id="1" name="Spalte1" dataDxfId="107">
      <calculatedColumnFormula>CONCATENATE("6.",Prüfkriterien_6[[#This Row],[Spalte2]])</calculatedColumnFormula>
    </tableColumn>
    <tableColumn id="2" name="Spalte2" dataDxfId="106">
      <calculatedColumnFormula>ROW()-ROW(Prüfkriterien_6[[#Headers],[Spalte3]])</calculatedColumnFormula>
    </tableColumn>
    <tableColumn id="3" name="Spalte3" dataDxfId="105">
      <calculatedColumnFormula>(Prüfkriterien_6[Spalte2]+60)/10</calculatedColumnFormula>
    </tableColumn>
    <tableColumn id="4" name="Spalte4" dataDxfId="104"/>
    <tableColumn id="5" name="Spalte5" dataDxfId="103"/>
    <tableColumn id="6" name="Spalte6" dataDxfId="102"/>
    <tableColumn id="7" name="Spalte7" dataDxfId="101"/>
    <tableColumn id="8" name="Spalte8" dataDxfId="100"/>
    <tableColumn id="9" name="Spalte9" dataDxfId="99"/>
    <tableColumn id="10" name="Spalte10" dataDxfId="98"/>
    <tableColumn id="11" name="Spalte11" dataDxfId="97"/>
    <tableColumn id="12" name="Spalte12" dataDxfId="96"/>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6:M81" totalsRowShown="0" headerRowDxfId="81" dataDxfId="80" tableBorderDxfId="158">
  <autoFilter ref="B76:M81"/>
  <tableColumns count="12">
    <tableColumn id="1" name="Spalte1" dataDxfId="93">
      <calculatedColumnFormula>CONCATENATE("7.",Prüfkriterien_7[[#This Row],[Spalte2]])</calculatedColumnFormula>
    </tableColumn>
    <tableColumn id="2" name="Spalte2" dataDxfId="92">
      <calculatedColumnFormula>ROW()-ROW(Prüfkriterien_7[[#Headers],[Spalte3]])</calculatedColumnFormula>
    </tableColumn>
    <tableColumn id="3" name="Spalte3" dataDxfId="91">
      <calculatedColumnFormula>(Prüfkriterien_7[Spalte2]+70)/10</calculatedColumnFormula>
    </tableColumn>
    <tableColumn id="4" name="Spalte4" dataDxfId="90"/>
    <tableColumn id="5" name="Spalte5" dataDxfId="89"/>
    <tableColumn id="6" name="Spalte6" dataDxfId="88"/>
    <tableColumn id="7" name="Spalte7" dataDxfId="87"/>
    <tableColumn id="8" name="Spalte8" dataDxfId="86"/>
    <tableColumn id="9" name="Spalte9" dataDxfId="85"/>
    <tableColumn id="10" name="Spalte10" dataDxfId="84"/>
    <tableColumn id="11" name="Spalte11" dataDxfId="83"/>
    <tableColumn id="12" name="Spalte12" dataDxfId="82"/>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83:M88" totalsRowShown="0" headerRowDxfId="67" dataDxfId="66" tableBorderDxfId="157">
  <autoFilter ref="B83:M88"/>
  <tableColumns count="12">
    <tableColumn id="1" name="Spalte1" dataDxfId="79">
      <calculatedColumnFormula>CONCATENATE("8.",Prüfkriterien_8[[#This Row],[Spalte2]])</calculatedColumnFormula>
    </tableColumn>
    <tableColumn id="2" name="Spalte2" dataDxfId="78">
      <calculatedColumnFormula>ROW()-ROW(Prüfkriterien_8[[#Headers],[Spalte3]])</calculatedColumnFormula>
    </tableColumn>
    <tableColumn id="3" name="Spalte3" dataDxfId="77">
      <calculatedColumnFormula>(Prüfkriterien_8[Spalte2]+80)/10</calculatedColumnFormula>
    </tableColumn>
    <tableColumn id="4" name="Spalte4" dataDxfId="76"/>
    <tableColumn id="5" name="Spalte5" dataDxfId="75"/>
    <tableColumn id="6" name="Spalte6" dataDxfId="74"/>
    <tableColumn id="7" name="Spalte7" dataDxfId="73"/>
    <tableColumn id="8" name="Spalte8" dataDxfId="72"/>
    <tableColumn id="9" name="Spalte9" dataDxfId="71"/>
    <tableColumn id="10" name="Spalte10" dataDxfId="70"/>
    <tableColumn id="11" name="Spalte11" dataDxfId="69"/>
    <tableColumn id="12" name="Spalte12" dataDxfId="68"/>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0:M95" totalsRowShown="0" headerRowDxfId="53" dataDxfId="52" tableBorderDxfId="156">
  <autoFilter ref="B90:M95"/>
  <tableColumns count="12">
    <tableColumn id="1" name="Spalte1" dataDxfId="65">
      <calculatedColumnFormula>CONCATENATE("9.",Prüfkriterien_9[[#This Row],[Spalte2]])</calculatedColumnFormula>
    </tableColumn>
    <tableColumn id="2" name="Spalte2" dataDxfId="64">
      <calculatedColumnFormula>ROW()-ROW(Prüfkriterien_9[[#Headers],[Spalte3]])</calculatedColumnFormula>
    </tableColumn>
    <tableColumn id="3" name="Spalte3" dataDxfId="63">
      <calculatedColumnFormula>(Prüfkriterien_9[Spalte2]+90)/10</calculatedColumnFormula>
    </tableColumn>
    <tableColumn id="4" name="Spalte4" dataDxfId="62"/>
    <tableColumn id="5" name="Spalte5" dataDxfId="61"/>
    <tableColumn id="6" name="Spalte6" dataDxfId="60"/>
    <tableColumn id="7" name="Spalte7" dataDxfId="59"/>
    <tableColumn id="8" name="Spalte8" dataDxfId="58"/>
    <tableColumn id="9" name="Spalte9" dataDxfId="57"/>
    <tableColumn id="10" name="Spalte10" dataDxfId="56"/>
    <tableColumn id="11" name="Spalte11" dataDxfId="55"/>
    <tableColumn id="12" name="Spalte12" dataDxfId="5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1"/>
  <sheetViews>
    <sheetView zoomScale="75" zoomScaleNormal="75" zoomScalePageLayoutView="70" workbookViewId="0">
      <selection activeCell="G22" sqref="G22"/>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32" t="str">
        <f>"Checkliste "&amp;_RLV&amp;""</f>
        <v>Checkliste Verarbeitung Fleisch</v>
      </c>
      <c r="C2" s="132"/>
      <c r="D2" s="132"/>
      <c r="E2" s="132"/>
      <c r="F2" s="132"/>
      <c r="G2" s="132"/>
      <c r="H2" s="132"/>
      <c r="I2" s="132"/>
      <c r="J2" s="132"/>
      <c r="K2" s="132"/>
      <c r="L2" s="132"/>
    </row>
    <row r="3" spans="2:12" ht="6" customHeight="1" x14ac:dyDescent="0.2"/>
    <row r="4" spans="2:12" ht="27" customHeight="1" x14ac:dyDescent="0.2"/>
    <row r="5" spans="2:12" s="24" customFormat="1" ht="27" customHeight="1" x14ac:dyDescent="0.25">
      <c r="B5" s="133" t="s">
        <v>0</v>
      </c>
      <c r="C5" s="133"/>
      <c r="D5" s="133"/>
      <c r="E5" s="133"/>
      <c r="F5" s="133"/>
      <c r="G5" s="133"/>
      <c r="H5" s="133"/>
      <c r="I5" s="133"/>
      <c r="J5" s="133"/>
      <c r="K5" s="133"/>
      <c r="L5" s="133"/>
    </row>
    <row r="6" spans="2:12" s="24" customFormat="1" ht="29.45" customHeight="1" x14ac:dyDescent="0.25">
      <c r="B6" s="121" t="s">
        <v>78</v>
      </c>
      <c r="C6" s="121"/>
      <c r="D6" s="121"/>
      <c r="E6" s="121"/>
      <c r="F6" s="121"/>
      <c r="G6" s="123"/>
      <c r="H6" s="123"/>
      <c r="I6" s="123"/>
      <c r="J6" s="123"/>
      <c r="K6" s="123"/>
      <c r="L6" s="123"/>
    </row>
    <row r="7" spans="2:12" s="24" customFormat="1" ht="29.45" customHeight="1" x14ac:dyDescent="0.25">
      <c r="B7" s="121" t="s">
        <v>77</v>
      </c>
      <c r="C7" s="121"/>
      <c r="D7" s="121"/>
      <c r="E7" s="121"/>
      <c r="F7" s="121"/>
      <c r="G7" s="123"/>
      <c r="H7" s="123"/>
      <c r="I7" s="123"/>
      <c r="J7" s="123"/>
      <c r="K7" s="123"/>
      <c r="L7" s="123"/>
    </row>
    <row r="8" spans="2:12" s="24" customFormat="1" ht="29.45" customHeight="1" x14ac:dyDescent="0.25">
      <c r="B8" s="121" t="s">
        <v>1</v>
      </c>
      <c r="C8" s="121"/>
      <c r="D8" s="121"/>
      <c r="E8" s="121"/>
      <c r="F8" s="121"/>
      <c r="G8" s="123"/>
      <c r="H8" s="123"/>
      <c r="I8" s="123"/>
      <c r="J8" s="123"/>
      <c r="K8" s="123"/>
      <c r="L8" s="123"/>
    </row>
    <row r="9" spans="2:12" s="24" customFormat="1" ht="29.45" customHeight="1" x14ac:dyDescent="0.25">
      <c r="B9" s="121" t="s">
        <v>2</v>
      </c>
      <c r="C9" s="121"/>
      <c r="D9" s="121"/>
      <c r="E9" s="121"/>
      <c r="F9" s="121"/>
      <c r="G9" s="123"/>
      <c r="H9" s="123"/>
      <c r="I9" s="123"/>
      <c r="J9" s="123"/>
      <c r="K9" s="123"/>
      <c r="L9" s="123"/>
    </row>
    <row r="10" spans="2:12" s="24" customFormat="1" ht="29.45" customHeight="1" x14ac:dyDescent="0.25">
      <c r="B10" s="121" t="s">
        <v>3</v>
      </c>
      <c r="C10" s="121"/>
      <c r="D10" s="121"/>
      <c r="E10" s="121"/>
      <c r="F10" s="121"/>
      <c r="G10" s="123"/>
      <c r="H10" s="123"/>
      <c r="I10" s="123"/>
      <c r="J10" s="123"/>
      <c r="K10" s="123"/>
      <c r="L10" s="123"/>
    </row>
    <row r="11" spans="2:12" s="24" customFormat="1" ht="29.45" customHeight="1" x14ac:dyDescent="0.25">
      <c r="B11" s="121" t="s">
        <v>4</v>
      </c>
      <c r="C11" s="121"/>
      <c r="D11" s="121"/>
      <c r="E11" s="121"/>
      <c r="F11" s="121"/>
      <c r="G11" s="123"/>
      <c r="H11" s="123"/>
      <c r="I11" s="123"/>
      <c r="J11" s="123"/>
      <c r="K11" s="123"/>
      <c r="L11" s="123"/>
    </row>
    <row r="12" spans="2:12" s="24" customFormat="1" ht="29.45" customHeight="1" x14ac:dyDescent="0.25">
      <c r="B12" s="121" t="s">
        <v>5</v>
      </c>
      <c r="C12" s="121"/>
      <c r="D12" s="121"/>
      <c r="E12" s="121"/>
      <c r="F12" s="121"/>
      <c r="G12" s="123"/>
      <c r="H12" s="123"/>
      <c r="I12" s="123"/>
      <c r="J12" s="123"/>
      <c r="K12" s="123"/>
      <c r="L12" s="123"/>
    </row>
    <row r="13" spans="2:12" s="24" customFormat="1" ht="29.45" customHeight="1" x14ac:dyDescent="0.25">
      <c r="B13" s="121" t="s">
        <v>6</v>
      </c>
      <c r="C13" s="121"/>
      <c r="D13" s="121"/>
      <c r="E13" s="121"/>
      <c r="F13" s="121"/>
      <c r="G13" s="32" t="s">
        <v>60</v>
      </c>
      <c r="H13" s="51"/>
      <c r="I13" s="32" t="s">
        <v>61</v>
      </c>
      <c r="J13" s="51"/>
      <c r="K13" s="32" t="s">
        <v>62</v>
      </c>
      <c r="L13" s="51"/>
    </row>
    <row r="14" spans="2:12" s="24" customFormat="1" ht="29.45" customHeight="1" x14ac:dyDescent="0.25">
      <c r="B14" s="126" t="s">
        <v>59</v>
      </c>
      <c r="C14" s="126"/>
      <c r="D14" s="126"/>
      <c r="E14" s="126"/>
      <c r="F14" s="126"/>
      <c r="G14" s="124"/>
      <c r="H14" s="124"/>
      <c r="I14" s="124"/>
      <c r="J14" s="124"/>
      <c r="K14" s="124"/>
      <c r="L14" s="124"/>
    </row>
    <row r="15" spans="2:12" s="24" customFormat="1" ht="29.45" customHeight="1" x14ac:dyDescent="0.25">
      <c r="B15" s="126" t="s">
        <v>7</v>
      </c>
      <c r="C15" s="126"/>
      <c r="D15" s="126"/>
      <c r="E15" s="126"/>
      <c r="F15" s="126"/>
      <c r="G15" s="52" t="s">
        <v>58</v>
      </c>
      <c r="H15" s="13"/>
      <c r="I15" s="52" t="s">
        <v>10</v>
      </c>
      <c r="J15" s="13"/>
      <c r="K15" s="52" t="s">
        <v>11</v>
      </c>
      <c r="L15" s="14"/>
    </row>
    <row r="16" spans="2:12" s="24" customFormat="1" ht="29.45" customHeight="1" x14ac:dyDescent="0.25">
      <c r="B16" s="126" t="s">
        <v>8</v>
      </c>
      <c r="C16" s="126"/>
      <c r="D16" s="126"/>
      <c r="E16" s="126"/>
      <c r="F16" s="126"/>
      <c r="G16" s="123"/>
      <c r="H16" s="123"/>
      <c r="I16" s="123"/>
      <c r="J16" s="123"/>
      <c r="K16" s="123"/>
      <c r="L16" s="123"/>
    </row>
    <row r="17" spans="2:12" s="24" customFormat="1" ht="29.45" customHeight="1" x14ac:dyDescent="0.25">
      <c r="B17" s="126" t="s">
        <v>9</v>
      </c>
      <c r="C17" s="126"/>
      <c r="D17" s="126"/>
      <c r="E17" s="126"/>
      <c r="F17" s="126"/>
      <c r="G17" s="123"/>
      <c r="H17" s="123"/>
      <c r="I17" s="123"/>
      <c r="J17" s="123"/>
      <c r="K17" s="123"/>
      <c r="L17" s="123"/>
    </row>
    <row r="18" spans="2:12" ht="29.25" customHeight="1" x14ac:dyDescent="0.2">
      <c r="B18" s="126" t="s">
        <v>80</v>
      </c>
      <c r="C18" s="126"/>
      <c r="D18" s="126"/>
      <c r="E18" s="126"/>
      <c r="F18" s="126"/>
      <c r="G18" s="130"/>
      <c r="H18" s="130"/>
      <c r="I18" s="130"/>
      <c r="J18" s="130"/>
      <c r="K18" s="130"/>
      <c r="L18" s="130"/>
    </row>
    <row r="21" spans="2:12" s="10" customFormat="1" ht="13.9" customHeight="1" x14ac:dyDescent="0.2">
      <c r="B21" s="125" t="s">
        <v>12</v>
      </c>
      <c r="C21" s="125"/>
      <c r="D21" s="125"/>
      <c r="E21" s="125"/>
      <c r="F21" s="125"/>
      <c r="G21" s="125"/>
      <c r="H21" s="125"/>
      <c r="I21" s="125"/>
      <c r="J21" s="125"/>
      <c r="K21" s="125"/>
      <c r="L21" s="125"/>
    </row>
    <row r="22" spans="2:12" ht="6.6" customHeight="1" x14ac:dyDescent="0.2">
      <c r="B22" s="2"/>
      <c r="C22" s="2"/>
      <c r="D22" s="2"/>
      <c r="E22" s="2"/>
      <c r="F22" s="2"/>
      <c r="G22" s="2"/>
      <c r="H22" s="2"/>
      <c r="I22" s="2"/>
      <c r="J22" s="2"/>
      <c r="K22" s="2"/>
      <c r="L22" s="2"/>
    </row>
    <row r="23" spans="2:12" s="10" customFormat="1" ht="13.9" customHeight="1" x14ac:dyDescent="0.25">
      <c r="B23" s="15"/>
      <c r="C23" s="29"/>
      <c r="D23" s="60" t="s">
        <v>13</v>
      </c>
      <c r="E23" s="60"/>
      <c r="F23" s="60"/>
      <c r="G23" s="60"/>
      <c r="H23" s="60"/>
      <c r="I23" s="60"/>
      <c r="J23" s="60"/>
      <c r="K23" s="60"/>
      <c r="L23" s="60"/>
    </row>
    <row r="24" spans="2:12" ht="13.9" customHeight="1" x14ac:dyDescent="0.2">
      <c r="B24" s="3"/>
      <c r="C24" s="3"/>
      <c r="D24" s="59"/>
      <c r="E24" s="59"/>
      <c r="F24" s="59"/>
      <c r="G24" s="59"/>
      <c r="H24" s="59"/>
      <c r="I24" s="59"/>
      <c r="J24" s="59"/>
      <c r="K24" s="59"/>
      <c r="L24" s="59"/>
    </row>
    <row r="25" spans="2:12" ht="13.9" customHeight="1" x14ac:dyDescent="0.2">
      <c r="B25" s="15"/>
      <c r="C25" s="29"/>
      <c r="D25" s="60" t="s">
        <v>14</v>
      </c>
      <c r="E25" s="60"/>
      <c r="F25" s="60"/>
      <c r="G25" s="60"/>
      <c r="H25" s="60"/>
      <c r="I25" s="60"/>
      <c r="J25" s="60"/>
      <c r="K25" s="60"/>
      <c r="L25" s="60"/>
    </row>
    <row r="26" spans="2:12" x14ac:dyDescent="0.2">
      <c r="B26" s="2"/>
      <c r="C26" s="2"/>
      <c r="D26" s="2"/>
      <c r="E26" s="2"/>
      <c r="F26" s="2"/>
      <c r="G26" s="2"/>
      <c r="H26" s="2"/>
      <c r="I26" s="2"/>
      <c r="J26" s="2"/>
      <c r="K26" s="2"/>
      <c r="L26" s="2"/>
    </row>
    <row r="27" spans="2:12" ht="27" customHeight="1" x14ac:dyDescent="0.2">
      <c r="B27" s="129" t="s">
        <v>79</v>
      </c>
      <c r="C27" s="129"/>
      <c r="D27" s="129"/>
      <c r="E27" s="129"/>
      <c r="F27" s="129"/>
      <c r="G27" s="129"/>
      <c r="H27" s="129"/>
      <c r="I27" s="129"/>
      <c r="J27" s="129"/>
      <c r="K27" s="129"/>
      <c r="L27" s="129"/>
    </row>
    <row r="29" spans="2:12" x14ac:dyDescent="0.2">
      <c r="B29" s="131"/>
      <c r="C29" s="131"/>
      <c r="D29" s="131"/>
      <c r="E29" s="131"/>
      <c r="F29" s="131"/>
      <c r="G29" s="33"/>
      <c r="H29" s="33"/>
      <c r="I29" s="33"/>
      <c r="J29" s="33"/>
      <c r="K29" s="33"/>
      <c r="L29" s="33"/>
    </row>
    <row r="30" spans="2:12" ht="14.45" customHeight="1" x14ac:dyDescent="0.2">
      <c r="B30" s="122" t="s">
        <v>16</v>
      </c>
      <c r="C30" s="122"/>
      <c r="D30" s="122"/>
      <c r="E30" s="122"/>
      <c r="F30" s="128" t="s">
        <v>19</v>
      </c>
      <c r="G30" s="128"/>
      <c r="H30" s="128"/>
      <c r="I30" s="128"/>
      <c r="J30" s="128"/>
      <c r="K30" s="127" t="s">
        <v>18</v>
      </c>
      <c r="L30" s="127"/>
    </row>
    <row r="31" spans="2:12" ht="6" customHeight="1" x14ac:dyDescent="0.2"/>
  </sheetData>
  <sheetProtection formatCells="0"/>
  <mergeCells count="32">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55" zoomScaleNormal="55" workbookViewId="0">
      <selection activeCell="C4" sqref="C4:G4"/>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0" customFormat="1" ht="18" customHeight="1" x14ac:dyDescent="0.25">
      <c r="B2" s="146" t="str">
        <f>"Checkliste "&amp;_RLV&amp;""</f>
        <v>Checkliste Verarbeitung Fleisch</v>
      </c>
      <c r="C2" s="146"/>
      <c r="D2" s="146"/>
      <c r="E2" s="146"/>
      <c r="F2" s="146"/>
      <c r="G2" s="146"/>
      <c r="H2" s="146"/>
      <c r="I2" s="146"/>
    </row>
    <row r="3" spans="2:9" s="19" customFormat="1" ht="6" customHeight="1" x14ac:dyDescent="0.25">
      <c r="B3" s="17"/>
      <c r="C3" s="17"/>
      <c r="D3" s="17"/>
      <c r="E3" s="17"/>
      <c r="F3" s="18"/>
      <c r="G3" s="18"/>
      <c r="H3" s="18"/>
      <c r="I3" s="17"/>
    </row>
    <row r="4" spans="2:9" ht="27" customHeight="1" x14ac:dyDescent="0.25">
      <c r="B4" s="20" t="s">
        <v>20</v>
      </c>
      <c r="C4" s="137"/>
      <c r="D4" s="137"/>
      <c r="E4" s="137"/>
      <c r="F4" s="137"/>
      <c r="G4" s="137"/>
      <c r="H4" s="21"/>
      <c r="I4" s="48"/>
    </row>
    <row r="5" spans="2:9" ht="27" customHeight="1" x14ac:dyDescent="0.25">
      <c r="B5" s="136" t="s">
        <v>21</v>
      </c>
      <c r="C5" s="136"/>
      <c r="D5" s="136"/>
      <c r="E5" s="136"/>
      <c r="F5" s="136"/>
      <c r="G5" s="136"/>
      <c r="H5" s="136"/>
      <c r="I5" s="136"/>
    </row>
    <row r="6" spans="2:9" s="16" customFormat="1" ht="27" customHeight="1" x14ac:dyDescent="0.25">
      <c r="B6" s="5" t="s">
        <v>22</v>
      </c>
      <c r="C6" s="5" t="s">
        <v>111</v>
      </c>
      <c r="D6" s="141" t="s">
        <v>23</v>
      </c>
      <c r="E6" s="142"/>
      <c r="F6" s="4" t="s">
        <v>30</v>
      </c>
      <c r="G6" s="5" t="s">
        <v>25</v>
      </c>
      <c r="H6" s="5" t="s">
        <v>26</v>
      </c>
      <c r="I6" s="5" t="s">
        <v>116</v>
      </c>
    </row>
    <row r="7" spans="2:9" ht="56.1" customHeight="1" x14ac:dyDescent="0.25">
      <c r="B7" s="5">
        <v>1</v>
      </c>
      <c r="C7" s="1"/>
      <c r="D7" s="143"/>
      <c r="E7" s="144"/>
      <c r="F7" s="57"/>
      <c r="G7" s="68"/>
      <c r="H7" s="68"/>
      <c r="I7" s="1"/>
    </row>
    <row r="8" spans="2:9" ht="56.1" customHeight="1" x14ac:dyDescent="0.25">
      <c r="B8" s="5">
        <v>2</v>
      </c>
      <c r="C8" s="1"/>
      <c r="D8" s="143"/>
      <c r="E8" s="144"/>
      <c r="F8" s="58"/>
      <c r="G8" s="68"/>
      <c r="H8" s="68"/>
      <c r="I8" s="1"/>
    </row>
    <row r="9" spans="2:9" ht="56.1" customHeight="1" x14ac:dyDescent="0.25">
      <c r="B9" s="5">
        <v>3</v>
      </c>
      <c r="C9" s="1"/>
      <c r="D9" s="143"/>
      <c r="E9" s="144"/>
      <c r="F9" s="58"/>
      <c r="G9" s="68"/>
      <c r="H9" s="68"/>
      <c r="I9" s="1"/>
    </row>
    <row r="10" spans="2:9" ht="56.1" customHeight="1" x14ac:dyDescent="0.25">
      <c r="B10" s="5">
        <v>4</v>
      </c>
      <c r="C10" s="1"/>
      <c r="D10" s="143"/>
      <c r="E10" s="144"/>
      <c r="F10" s="58"/>
      <c r="G10" s="68"/>
      <c r="H10" s="68"/>
      <c r="I10" s="1"/>
    </row>
    <row r="11" spans="2:9" ht="56.1" customHeight="1" x14ac:dyDescent="0.25">
      <c r="B11" s="5">
        <v>5</v>
      </c>
      <c r="C11" s="1"/>
      <c r="D11" s="143"/>
      <c r="E11" s="144"/>
      <c r="F11" s="58"/>
      <c r="G11" s="68"/>
      <c r="H11" s="68"/>
      <c r="I11" s="1"/>
    </row>
    <row r="12" spans="2:9" ht="56.1" customHeight="1" x14ac:dyDescent="0.25">
      <c r="B12" s="5">
        <v>6</v>
      </c>
      <c r="C12" s="1"/>
      <c r="D12" s="143"/>
      <c r="E12" s="144"/>
      <c r="F12" s="58"/>
      <c r="G12" s="68"/>
      <c r="H12" s="68"/>
      <c r="I12" s="1"/>
    </row>
    <row r="13" spans="2:9" ht="56.1" customHeight="1" x14ac:dyDescent="0.25">
      <c r="B13" s="5">
        <v>7</v>
      </c>
      <c r="C13" s="1"/>
      <c r="D13" s="143"/>
      <c r="E13" s="144"/>
      <c r="F13" s="58"/>
      <c r="G13" s="68"/>
      <c r="H13" s="68"/>
      <c r="I13" s="1"/>
    </row>
    <row r="14" spans="2:9" ht="56.1" customHeight="1" x14ac:dyDescent="0.25">
      <c r="B14" s="5">
        <v>8</v>
      </c>
      <c r="C14" s="1"/>
      <c r="D14" s="143"/>
      <c r="E14" s="144"/>
      <c r="F14" s="58"/>
      <c r="G14" s="68"/>
      <c r="H14" s="68"/>
      <c r="I14" s="1"/>
    </row>
    <row r="15" spans="2:9" ht="56.1" customHeight="1" x14ac:dyDescent="0.25">
      <c r="B15" s="5">
        <v>9</v>
      </c>
      <c r="C15" s="1"/>
      <c r="D15" s="143"/>
      <c r="E15" s="144"/>
      <c r="F15" s="58"/>
      <c r="G15" s="68"/>
      <c r="H15" s="68"/>
      <c r="I15" s="1"/>
    </row>
    <row r="16" spans="2:9" ht="56.1" customHeight="1" x14ac:dyDescent="0.25">
      <c r="B16" s="5">
        <v>10</v>
      </c>
      <c r="C16" s="1"/>
      <c r="D16" s="143"/>
      <c r="E16" s="144"/>
      <c r="F16" s="58"/>
      <c r="G16" s="68"/>
      <c r="H16" s="68"/>
      <c r="I16" s="1"/>
    </row>
    <row r="17" spans="2:9" x14ac:dyDescent="0.25">
      <c r="B17" s="138" t="s">
        <v>117</v>
      </c>
      <c r="C17" s="138"/>
      <c r="D17" s="138"/>
      <c r="E17" s="138"/>
      <c r="F17" s="3"/>
      <c r="G17" s="20"/>
      <c r="H17" s="20"/>
      <c r="I17" s="20"/>
    </row>
    <row r="19" spans="2:9" ht="28.15" customHeight="1" x14ac:dyDescent="0.25">
      <c r="B19" s="139" t="s">
        <v>63</v>
      </c>
      <c r="C19" s="140"/>
      <c r="D19" s="140"/>
      <c r="E19" s="140"/>
      <c r="F19" s="140"/>
      <c r="G19" s="140"/>
      <c r="H19" s="140"/>
      <c r="I19" s="140"/>
    </row>
    <row r="22" spans="2:9" x14ac:dyDescent="0.25">
      <c r="B22" s="145"/>
      <c r="C22" s="145"/>
      <c r="D22" s="145"/>
      <c r="E22" s="22"/>
      <c r="F22" s="23"/>
      <c r="G22" s="22"/>
      <c r="H22" s="22"/>
      <c r="I22" s="22"/>
    </row>
    <row r="23" spans="2:9" x14ac:dyDescent="0.25">
      <c r="B23" s="134" t="s">
        <v>16</v>
      </c>
      <c r="C23" s="134"/>
      <c r="E23" s="135" t="s">
        <v>17</v>
      </c>
      <c r="F23" s="135"/>
      <c r="G23" s="135"/>
      <c r="H23" s="127" t="s">
        <v>18</v>
      </c>
      <c r="I23" s="127"/>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78" priority="1" operator="containsText" text="sAbw">
      <formula>NOT(ISERROR(SEARCH("sAbw",F7)))</formula>
    </cfRule>
    <cfRule type="containsText" dxfId="177" priority="2" operator="containsText" text="lAbw">
      <formula>NOT(ISERROR(SEARCH("lAbw",F7)))</formula>
    </cfRule>
    <cfRule type="containsText" dxfId="176"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10"/>
  <sheetViews>
    <sheetView tabSelected="1" zoomScale="70" zoomScaleNormal="70" workbookViewId="0">
      <selection activeCell="L15" sqref="L15"/>
    </sheetView>
  </sheetViews>
  <sheetFormatPr baseColWidth="10" defaultColWidth="8.85546875" defaultRowHeight="12.75" x14ac:dyDescent="0.2"/>
  <cols>
    <col min="1" max="1" width="1.140625" style="37" customWidth="1"/>
    <col min="2" max="2" width="8.7109375" style="80" customWidth="1"/>
    <col min="3" max="4" width="18.28515625" style="81" hidden="1" customWidth="1"/>
    <col min="5" max="5" width="12.7109375" style="82" customWidth="1"/>
    <col min="6" max="7" width="40.7109375" style="37" customWidth="1"/>
    <col min="8" max="10" width="9.7109375" style="37" customWidth="1"/>
    <col min="11" max="11" width="10.28515625" style="37" customWidth="1"/>
    <col min="12" max="12" width="10.7109375" style="37" customWidth="1"/>
    <col min="13" max="13" width="52.7109375" style="37" customWidth="1"/>
    <col min="14" max="14" width="1.140625" style="37" customWidth="1"/>
    <col min="15" max="16384" width="8.85546875" style="37"/>
  </cols>
  <sheetData>
    <row r="1" spans="2:13" s="74" customFormat="1" ht="6" customHeight="1" x14ac:dyDescent="0.25">
      <c r="B1" s="24"/>
      <c r="C1" s="16"/>
      <c r="D1" s="16"/>
      <c r="E1" s="10"/>
      <c r="F1" s="10"/>
      <c r="G1" s="16"/>
      <c r="H1" s="10"/>
      <c r="I1" s="10"/>
      <c r="J1" s="10"/>
      <c r="K1" s="10"/>
      <c r="L1" s="10"/>
      <c r="M1" s="10"/>
    </row>
    <row r="2" spans="2:13" s="75" customFormat="1" ht="18" customHeight="1" x14ac:dyDescent="0.25">
      <c r="B2" s="132" t="str">
        <f>"Checkliste "&amp;_RLV&amp;""</f>
        <v>Checkliste Verarbeitung Fleisch</v>
      </c>
      <c r="C2" s="132"/>
      <c r="D2" s="132"/>
      <c r="E2" s="132"/>
      <c r="F2" s="132"/>
      <c r="G2" s="132"/>
      <c r="H2" s="132"/>
      <c r="I2" s="132"/>
      <c r="J2" s="132"/>
      <c r="K2" s="132"/>
      <c r="L2" s="132"/>
      <c r="M2" s="132"/>
    </row>
    <row r="3" spans="2:13" s="76" customFormat="1" ht="26.25" customHeight="1" x14ac:dyDescent="0.25">
      <c r="B3" s="157" t="s">
        <v>122</v>
      </c>
      <c r="C3" s="158"/>
      <c r="D3" s="158"/>
      <c r="E3" s="158"/>
      <c r="F3" s="158"/>
      <c r="G3" s="158"/>
      <c r="H3" s="158"/>
      <c r="I3" s="158"/>
      <c r="J3" s="158"/>
      <c r="K3" s="158"/>
      <c r="L3" s="158"/>
      <c r="M3" s="158"/>
    </row>
    <row r="4" spans="2:13" s="74" customFormat="1" ht="27" customHeight="1" x14ac:dyDescent="0.25">
      <c r="B4" s="60" t="s">
        <v>20</v>
      </c>
      <c r="C4" s="159"/>
      <c r="D4" s="159"/>
      <c r="E4" s="159"/>
      <c r="F4" s="159"/>
      <c r="G4" s="159"/>
      <c r="H4" s="159"/>
      <c r="I4" s="159"/>
      <c r="J4" s="159"/>
      <c r="K4" s="159"/>
      <c r="M4" s="120"/>
    </row>
    <row r="5" spans="2:13" ht="27" customHeight="1" x14ac:dyDescent="0.2">
      <c r="B5" s="136" t="s">
        <v>31</v>
      </c>
      <c r="C5" s="136"/>
      <c r="D5" s="136"/>
      <c r="E5" s="136"/>
      <c r="F5" s="136"/>
      <c r="G5" s="136"/>
      <c r="H5" s="136"/>
      <c r="I5" s="136"/>
      <c r="J5" s="136"/>
      <c r="K5" s="136"/>
      <c r="L5" s="136"/>
      <c r="M5" s="136"/>
    </row>
    <row r="6" spans="2:13" s="77" customFormat="1" ht="26.45" customHeight="1" x14ac:dyDescent="0.25">
      <c r="B6" s="160" t="s">
        <v>112</v>
      </c>
      <c r="C6" s="162" t="s">
        <v>46</v>
      </c>
      <c r="D6" s="162" t="s">
        <v>47</v>
      </c>
      <c r="E6" s="164" t="s">
        <v>33</v>
      </c>
      <c r="F6" s="162" t="s">
        <v>34</v>
      </c>
      <c r="G6" s="166" t="s">
        <v>35</v>
      </c>
      <c r="H6" s="168" t="s">
        <v>24</v>
      </c>
      <c r="I6" s="169"/>
      <c r="J6" s="169"/>
      <c r="K6" s="169"/>
      <c r="L6" s="170"/>
      <c r="M6" s="162" t="s">
        <v>76</v>
      </c>
    </row>
    <row r="7" spans="2:13" x14ac:dyDescent="0.2">
      <c r="B7" s="161"/>
      <c r="C7" s="163"/>
      <c r="D7" s="163"/>
      <c r="E7" s="165"/>
      <c r="F7" s="163"/>
      <c r="G7" s="167"/>
      <c r="H7" s="119" t="s">
        <v>39</v>
      </c>
      <c r="I7" s="119" t="s">
        <v>27</v>
      </c>
      <c r="J7" s="119" t="s">
        <v>28</v>
      </c>
      <c r="K7" s="119" t="s">
        <v>29</v>
      </c>
      <c r="L7" s="119" t="s">
        <v>36</v>
      </c>
      <c r="M7" s="163"/>
    </row>
    <row r="8" spans="2:13" s="78" customFormat="1" x14ac:dyDescent="0.2">
      <c r="B8" s="150" t="s">
        <v>110</v>
      </c>
      <c r="C8" s="151"/>
      <c r="D8" s="151"/>
      <c r="E8" s="151"/>
      <c r="F8" s="151"/>
      <c r="G8" s="151"/>
      <c r="H8" s="151"/>
      <c r="I8" s="151"/>
      <c r="J8" s="151"/>
      <c r="K8" s="151"/>
      <c r="L8" s="151"/>
      <c r="M8" s="152"/>
    </row>
    <row r="9" spans="2:13" ht="25.5" hidden="1" x14ac:dyDescent="0.2">
      <c r="B9" s="35" t="s">
        <v>32</v>
      </c>
      <c r="C9" s="36" t="s">
        <v>46</v>
      </c>
      <c r="D9" s="36" t="s">
        <v>47</v>
      </c>
      <c r="E9" s="79" t="s">
        <v>33</v>
      </c>
      <c r="F9" s="69" t="s">
        <v>34</v>
      </c>
      <c r="G9" s="26" t="s">
        <v>35</v>
      </c>
      <c r="H9" s="27" t="s">
        <v>24</v>
      </c>
      <c r="I9" s="27" t="s">
        <v>41</v>
      </c>
      <c r="J9" s="27" t="s">
        <v>42</v>
      </c>
      <c r="K9" s="27" t="s">
        <v>43</v>
      </c>
      <c r="L9" s="27" t="s">
        <v>44</v>
      </c>
      <c r="M9" s="28" t="s">
        <v>37</v>
      </c>
    </row>
    <row r="10" spans="2:13" s="50" customFormat="1" ht="38.25" x14ac:dyDescent="0.2">
      <c r="B10" s="83" t="str">
        <f>CONCATENATE("1.",Prüfkriterien_1[[#This Row],[Hilfsspalte_Num]])</f>
        <v>1.1</v>
      </c>
      <c r="C10" s="84">
        <f>ROW()-ROW(Prüfkriterien_1[[#Headers],[Hilfsspalte_Kom]])</f>
        <v>1</v>
      </c>
      <c r="D10" s="85">
        <f>(Prüfkriterien_1[Hilfsspalte_Num]+10)/10</f>
        <v>1.1000000000000001</v>
      </c>
      <c r="E10" s="86" t="s">
        <v>119</v>
      </c>
      <c r="F10" s="87" t="s">
        <v>166</v>
      </c>
      <c r="G10" s="88" t="s">
        <v>198</v>
      </c>
      <c r="H10" s="31"/>
      <c r="I10" s="173" t="s">
        <v>38</v>
      </c>
      <c r="J10" s="173" t="s">
        <v>38</v>
      </c>
      <c r="K10" s="31"/>
      <c r="L10" s="173" t="s">
        <v>38</v>
      </c>
      <c r="M10" s="69"/>
    </row>
    <row r="11" spans="2:13" s="50" customFormat="1" ht="63.75" x14ac:dyDescent="0.2">
      <c r="B11" s="83" t="str">
        <f>CONCATENATE("1.",Prüfkriterien_1[[#This Row],[Hilfsspalte_Num]])</f>
        <v>1.2</v>
      </c>
      <c r="C11" s="84">
        <f>ROW()-ROW(Prüfkriterien_1[[#Headers],[Hilfsspalte_Kom]])</f>
        <v>2</v>
      </c>
      <c r="D11" s="85">
        <f>(Prüfkriterien_1[Hilfsspalte_Num]+10)/10</f>
        <v>1.2</v>
      </c>
      <c r="E11" s="86" t="s">
        <v>120</v>
      </c>
      <c r="F11" s="87" t="s">
        <v>167</v>
      </c>
      <c r="G11" s="88" t="s">
        <v>199</v>
      </c>
      <c r="H11" s="31"/>
      <c r="I11" s="173" t="s">
        <v>38</v>
      </c>
      <c r="J11" s="173" t="s">
        <v>38</v>
      </c>
      <c r="K11" s="31"/>
      <c r="L11" s="173" t="s">
        <v>38</v>
      </c>
      <c r="M11" s="69"/>
    </row>
    <row r="12" spans="2:13" s="50" customFormat="1" ht="51" x14ac:dyDescent="0.2">
      <c r="B12" s="83" t="str">
        <f>CONCATENATE("1.",Prüfkriterien_1[[#This Row],[Hilfsspalte_Num]])</f>
        <v>1.3</v>
      </c>
      <c r="C12" s="84">
        <f>ROW()-ROW(Prüfkriterien_1[[#Headers],[Hilfsspalte_Kom]])</f>
        <v>3</v>
      </c>
      <c r="D12" s="85">
        <f>(Prüfkriterien_1[Hilfsspalte_Num]+10)/10</f>
        <v>1.3</v>
      </c>
      <c r="E12" s="89" t="s">
        <v>123</v>
      </c>
      <c r="F12" s="87" t="s">
        <v>114</v>
      </c>
      <c r="G12" s="88" t="s">
        <v>200</v>
      </c>
      <c r="H12" s="31"/>
      <c r="I12" s="31"/>
      <c r="J12" s="31"/>
      <c r="K12" s="31"/>
      <c r="L12" s="31"/>
      <c r="M12" s="69"/>
    </row>
    <row r="13" spans="2:13" s="50" customFormat="1" ht="38.25" x14ac:dyDescent="0.2">
      <c r="B13" s="90" t="str">
        <f>CONCATENATE("1.",Prüfkriterien_1[[#This Row],[Hilfsspalte_Num]])</f>
        <v>1.4</v>
      </c>
      <c r="C13" s="91">
        <f>ROW()-ROW(Prüfkriterien_1[[#Headers],[Hilfsspalte_Kom]])</f>
        <v>4</v>
      </c>
      <c r="D13" s="92">
        <f>(Prüfkriterien_1[Hilfsspalte_Num]+10)/10</f>
        <v>1.4</v>
      </c>
      <c r="E13" s="89" t="s">
        <v>121</v>
      </c>
      <c r="F13" s="87" t="s">
        <v>106</v>
      </c>
      <c r="G13" s="88" t="s">
        <v>165</v>
      </c>
      <c r="H13" s="31"/>
      <c r="I13" s="31"/>
      <c r="J13" s="31"/>
      <c r="K13" s="31"/>
      <c r="L13" s="31"/>
      <c r="M13" s="70"/>
    </row>
    <row r="14" spans="2:13" s="50" customFormat="1" ht="109.5" customHeight="1" x14ac:dyDescent="0.2">
      <c r="B14" s="90" t="str">
        <f>CONCATENATE("1.",Prüfkriterien_1[[#This Row],[Hilfsspalte_Num]])</f>
        <v>1.5</v>
      </c>
      <c r="C14" s="91">
        <f>ROW()-ROW(Prüfkriterien_1[[#Headers],[Hilfsspalte_Kom]])</f>
        <v>5</v>
      </c>
      <c r="D14" s="92">
        <f>(Prüfkriterien_1[Hilfsspalte_Num]+10)/10</f>
        <v>1.5</v>
      </c>
      <c r="E14" s="89" t="s">
        <v>140</v>
      </c>
      <c r="F14" s="87" t="s">
        <v>164</v>
      </c>
      <c r="G14" s="88" t="s">
        <v>197</v>
      </c>
      <c r="H14" s="31"/>
      <c r="I14" s="31"/>
      <c r="J14" s="31"/>
      <c r="K14" s="31"/>
      <c r="L14" s="31"/>
      <c r="M14" s="70"/>
    </row>
    <row r="15" spans="2:13" s="50" customFormat="1" ht="38.25" x14ac:dyDescent="0.2">
      <c r="B15" s="90" t="str">
        <f>CONCATENATE("1.",Prüfkriterien_1[[#This Row],[Hilfsspalte_Num]])</f>
        <v>1.6</v>
      </c>
      <c r="C15" s="91">
        <f>ROW()-ROW(Prüfkriterien_1[[#Headers],[Hilfsspalte_Kom]])</f>
        <v>6</v>
      </c>
      <c r="D15" s="92">
        <f>(Prüfkriterien_1[Hilfsspalte_Num]+10)/10</f>
        <v>1.6</v>
      </c>
      <c r="E15" s="89" t="s">
        <v>140</v>
      </c>
      <c r="F15" s="87" t="s">
        <v>163</v>
      </c>
      <c r="G15" s="93" t="s">
        <v>170</v>
      </c>
      <c r="H15" s="31"/>
      <c r="I15" s="31"/>
      <c r="J15" s="31"/>
      <c r="K15" s="31"/>
      <c r="L15" s="31"/>
      <c r="M15" s="70"/>
    </row>
    <row r="16" spans="2:13" s="50" customFormat="1" ht="38.25" x14ac:dyDescent="0.2">
      <c r="B16" s="90" t="str">
        <f>CONCATENATE("1.",Prüfkriterien_1[[#This Row],[Hilfsspalte_Num]])</f>
        <v>1.7</v>
      </c>
      <c r="C16" s="91">
        <f>ROW()-ROW(Prüfkriterien_1[[#Headers],[Hilfsspalte_Kom]])</f>
        <v>7</v>
      </c>
      <c r="D16" s="92">
        <f>(Prüfkriterien_1[Hilfsspalte_Num]+10)/10</f>
        <v>1.7</v>
      </c>
      <c r="E16" s="89" t="s">
        <v>140</v>
      </c>
      <c r="F16" s="94" t="s">
        <v>193</v>
      </c>
      <c r="G16" s="95" t="s">
        <v>170</v>
      </c>
      <c r="H16" s="31"/>
      <c r="I16" s="31"/>
      <c r="J16" s="31"/>
      <c r="K16" s="31"/>
      <c r="L16" s="31"/>
      <c r="M16" s="70"/>
    </row>
    <row r="17" spans="2:13" s="50" customFormat="1" ht="25.5" x14ac:dyDescent="0.2">
      <c r="B17" s="96" t="str">
        <f>CONCATENATE("1.",Prüfkriterien_1[[#This Row],[Hilfsspalte_Num]])</f>
        <v>1.8</v>
      </c>
      <c r="C17" s="97">
        <f>ROW()-ROW(Prüfkriterien_1[[#Headers],[Hilfsspalte_Kom]])</f>
        <v>8</v>
      </c>
      <c r="D17" s="98">
        <f>(Prüfkriterien_1[Hilfsspalte_Num]+10)/10</f>
        <v>1.8</v>
      </c>
      <c r="E17" s="89" t="s">
        <v>168</v>
      </c>
      <c r="F17" s="94" t="s">
        <v>196</v>
      </c>
      <c r="G17" s="95" t="s">
        <v>169</v>
      </c>
      <c r="H17" s="31"/>
      <c r="I17" s="31"/>
      <c r="J17" s="31"/>
      <c r="K17" s="31"/>
      <c r="L17" s="31"/>
      <c r="M17" s="70"/>
    </row>
    <row r="18" spans="2:13" s="64" customFormat="1" ht="38.25" x14ac:dyDescent="0.2">
      <c r="B18" s="99" t="str">
        <f>CONCATENATE("1.",Prüfkriterien_1[[#This Row],[Hilfsspalte_Num]])</f>
        <v>1.9</v>
      </c>
      <c r="C18" s="100">
        <f>ROW()-ROW(Prüfkriterien_1[[#Headers],[Hilfsspalte_Kom]])</f>
        <v>9</v>
      </c>
      <c r="D18" s="101">
        <f>(Prüfkriterien_1[Hilfsspalte_Num]+10)/10</f>
        <v>1.9</v>
      </c>
      <c r="E18" s="89" t="s">
        <v>141</v>
      </c>
      <c r="F18" s="87" t="s">
        <v>124</v>
      </c>
      <c r="G18" s="87" t="s">
        <v>109</v>
      </c>
      <c r="H18" s="31"/>
      <c r="I18" s="31"/>
      <c r="J18" s="31"/>
      <c r="K18" s="31"/>
      <c r="L18" s="31"/>
      <c r="M18" s="71"/>
    </row>
    <row r="19" spans="2:13" s="64" customFormat="1" ht="76.5" x14ac:dyDescent="0.2">
      <c r="B19" s="99" t="str">
        <f>CONCATENATE("1.",Prüfkriterien_1[[#This Row],[Hilfsspalte_Num]])</f>
        <v>1.10</v>
      </c>
      <c r="C19" s="100">
        <f>ROW()-ROW(Prüfkriterien_1[[#Headers],[Hilfsspalte_Kom]])</f>
        <v>10</v>
      </c>
      <c r="D19" s="101">
        <f>(Prüfkriterien_1[Hilfsspalte_Num]+10)/10</f>
        <v>2</v>
      </c>
      <c r="E19" s="89" t="s">
        <v>158</v>
      </c>
      <c r="F19" s="94" t="s">
        <v>156</v>
      </c>
      <c r="G19" s="94" t="s">
        <v>118</v>
      </c>
      <c r="H19" s="31"/>
      <c r="I19" s="31"/>
      <c r="J19" s="31"/>
      <c r="K19" s="31"/>
      <c r="L19" s="31"/>
      <c r="M19" s="71"/>
    </row>
    <row r="20" spans="2:13" s="64" customFormat="1" ht="76.5" x14ac:dyDescent="0.2">
      <c r="B20" s="99" t="str">
        <f>CONCATENATE("1.",Prüfkriterien_1[[#This Row],[Hilfsspalte_Num]])</f>
        <v>1.11</v>
      </c>
      <c r="C20" s="100">
        <f>ROW()-ROW(Prüfkriterien_1[[#Headers],[Hilfsspalte_Kom]])</f>
        <v>11</v>
      </c>
      <c r="D20" s="101">
        <f>(Prüfkriterien_1[Hilfsspalte_Num]+10)/10</f>
        <v>2.1</v>
      </c>
      <c r="E20" s="89" t="s">
        <v>158</v>
      </c>
      <c r="F20" s="94" t="s">
        <v>157</v>
      </c>
      <c r="G20" s="94" t="s">
        <v>118</v>
      </c>
      <c r="H20" s="31"/>
      <c r="I20" s="31"/>
      <c r="J20" s="31"/>
      <c r="K20" s="31"/>
      <c r="L20" s="31"/>
      <c r="M20" s="71"/>
    </row>
    <row r="21" spans="2:13" s="50" customFormat="1" ht="63.75" x14ac:dyDescent="0.2">
      <c r="B21" s="90" t="str">
        <f>CONCATENATE("1.",Prüfkriterien_1[[#This Row],[Hilfsspalte_Num]])</f>
        <v>1.12</v>
      </c>
      <c r="C21" s="91">
        <f>ROW()-ROW(Prüfkriterien_1[[#Headers],[Hilfsspalte_Kom]])</f>
        <v>12</v>
      </c>
      <c r="D21" s="92">
        <f>(Prüfkriterien_1[Hilfsspalte_Num]+10)/10</f>
        <v>2.2000000000000002</v>
      </c>
      <c r="E21" s="89" t="s">
        <v>129</v>
      </c>
      <c r="F21" s="87" t="s">
        <v>138</v>
      </c>
      <c r="G21" s="102" t="s">
        <v>162</v>
      </c>
      <c r="H21" s="31"/>
      <c r="I21" s="31"/>
      <c r="J21" s="31"/>
      <c r="K21" s="31"/>
      <c r="L21" s="31"/>
      <c r="M21" s="70"/>
    </row>
    <row r="22" spans="2:13" s="50" customFormat="1" ht="25.5" x14ac:dyDescent="0.2">
      <c r="B22" s="90" t="str">
        <f>CONCATENATE("1.",Prüfkriterien_1[[#This Row],[Hilfsspalte_Num]])</f>
        <v>1.13</v>
      </c>
      <c r="C22" s="91">
        <f>ROW()-ROW(Prüfkriterien_1[[#Headers],[Hilfsspalte_Kom]])</f>
        <v>13</v>
      </c>
      <c r="D22" s="92">
        <f>(Prüfkriterien_1[Hilfsspalte_Num]+10)/10</f>
        <v>2.2999999999999998</v>
      </c>
      <c r="E22" s="89" t="s">
        <v>142</v>
      </c>
      <c r="F22" s="87" t="s">
        <v>81</v>
      </c>
      <c r="G22" s="88" t="s">
        <v>82</v>
      </c>
      <c r="H22" s="31"/>
      <c r="I22" s="31"/>
      <c r="J22" s="31"/>
      <c r="K22" s="31"/>
      <c r="L22" s="31"/>
      <c r="M22" s="70"/>
    </row>
    <row r="23" spans="2:13" s="50" customFormat="1" ht="162.75" customHeight="1" x14ac:dyDescent="0.2">
      <c r="B23" s="90" t="str">
        <f>CONCATENATE("1.",Prüfkriterien_1[[#This Row],[Hilfsspalte_Num]])</f>
        <v>1.14</v>
      </c>
      <c r="C23" s="91">
        <f>ROW()-ROW(Prüfkriterien_1[[#Headers],[Hilfsspalte_Kom]])</f>
        <v>14</v>
      </c>
      <c r="D23" s="92">
        <f>(Prüfkriterien_1[Hilfsspalte_Num]+10)/10</f>
        <v>2.4</v>
      </c>
      <c r="E23" s="89" t="s">
        <v>125</v>
      </c>
      <c r="F23" s="103" t="s">
        <v>171</v>
      </c>
      <c r="G23" s="102" t="s">
        <v>194</v>
      </c>
      <c r="H23" s="31"/>
      <c r="I23" s="31"/>
      <c r="J23" s="31"/>
      <c r="K23" s="31"/>
      <c r="L23" s="31"/>
      <c r="M23" s="70"/>
    </row>
    <row r="24" spans="2:13" s="50" customFormat="1" ht="63.75" x14ac:dyDescent="0.2">
      <c r="B24" s="90" t="str">
        <f>CONCATENATE("1.",Prüfkriterien_1[[#This Row],[Hilfsspalte_Num]])</f>
        <v>1.15</v>
      </c>
      <c r="C24" s="91">
        <f>ROW()-ROW(Prüfkriterien_1[[#Headers],[Hilfsspalte_Kom]])</f>
        <v>15</v>
      </c>
      <c r="D24" s="92">
        <f>(Prüfkriterien_1[Hilfsspalte_Num]+10)/10</f>
        <v>2.5</v>
      </c>
      <c r="E24" s="89" t="s">
        <v>145</v>
      </c>
      <c r="F24" s="88" t="s">
        <v>113</v>
      </c>
      <c r="G24" s="102" t="s">
        <v>195</v>
      </c>
      <c r="H24" s="31"/>
      <c r="I24" s="31"/>
      <c r="J24" s="31"/>
      <c r="K24" s="31"/>
      <c r="L24" s="31"/>
      <c r="M24" s="70"/>
    </row>
    <row r="25" spans="2:13" s="50" customFormat="1" ht="63.75" x14ac:dyDescent="0.2">
      <c r="B25" s="104" t="str">
        <f>CONCATENATE("1.",Prüfkriterien_1[[#This Row],[Hilfsspalte_Num]])</f>
        <v>1.16</v>
      </c>
      <c r="C25" s="84">
        <f>ROW()-ROW(Prüfkriterien_1[[#Headers],[Hilfsspalte_Kom]])</f>
        <v>16</v>
      </c>
      <c r="D25" s="85">
        <f>(Prüfkriterien_1[Hilfsspalte_Num]+10)/10</f>
        <v>2.6</v>
      </c>
      <c r="E25" s="89" t="s">
        <v>146</v>
      </c>
      <c r="F25" s="105" t="s">
        <v>83</v>
      </c>
      <c r="G25" s="106" t="s">
        <v>84</v>
      </c>
      <c r="H25" s="31"/>
      <c r="I25" s="31"/>
      <c r="J25" s="31"/>
      <c r="K25" s="31"/>
      <c r="L25" s="31"/>
      <c r="M25" s="69"/>
    </row>
    <row r="26" spans="2:13" s="50" customFormat="1" ht="38.25" x14ac:dyDescent="0.2">
      <c r="B26" s="104" t="str">
        <f>CONCATENATE("1.",Prüfkriterien_1[[#This Row],[Hilfsspalte_Num]])</f>
        <v>1.17</v>
      </c>
      <c r="C26" s="84">
        <f>ROW()-ROW(Prüfkriterien_1[[#Headers],[Hilfsspalte_Kom]])</f>
        <v>17</v>
      </c>
      <c r="D26" s="85">
        <f>(Prüfkriterien_1[Hilfsspalte_Num]+10)/10</f>
        <v>2.7</v>
      </c>
      <c r="E26" s="107" t="s">
        <v>143</v>
      </c>
      <c r="F26" s="88" t="s">
        <v>89</v>
      </c>
      <c r="G26" s="34" t="s">
        <v>172</v>
      </c>
      <c r="H26" s="31"/>
      <c r="I26" s="31"/>
      <c r="J26" s="31"/>
      <c r="K26" s="31"/>
      <c r="L26" s="31"/>
      <c r="M26" s="69"/>
    </row>
    <row r="27" spans="2:13" s="50" customFormat="1" ht="51" x14ac:dyDescent="0.2">
      <c r="B27" s="104" t="str">
        <f>CONCATENATE("1.",Prüfkriterien_1[[#This Row],[Hilfsspalte_Num]])</f>
        <v>1.18</v>
      </c>
      <c r="C27" s="84">
        <f>ROW()-ROW(Prüfkriterien_1[[#Headers],[Hilfsspalte_Kom]])</f>
        <v>18</v>
      </c>
      <c r="D27" s="85">
        <f>(Prüfkriterien_1[Hilfsspalte_Num]+10)/10</f>
        <v>2.8</v>
      </c>
      <c r="E27" s="107" t="s">
        <v>144</v>
      </c>
      <c r="F27" s="88" t="s">
        <v>98</v>
      </c>
      <c r="G27" s="88" t="s">
        <v>173</v>
      </c>
      <c r="H27" s="31"/>
      <c r="I27" s="31"/>
      <c r="J27" s="31"/>
      <c r="K27" s="31"/>
      <c r="L27" s="31"/>
      <c r="M27" s="69"/>
    </row>
    <row r="28" spans="2:13" s="50" customFormat="1" ht="38.25" x14ac:dyDescent="0.2">
      <c r="B28" s="90" t="str">
        <f>CONCATENATE("1.",Prüfkriterien_1[[#This Row],[Hilfsspalte_Num]])</f>
        <v>1.19</v>
      </c>
      <c r="C28" s="91">
        <f>ROW()-ROW(Prüfkriterien_1[[#Headers],[Hilfsspalte_Kom]])</f>
        <v>19</v>
      </c>
      <c r="D28" s="92">
        <f>(Prüfkriterien_1[Hilfsspalte_Num]+10)/10</f>
        <v>2.9</v>
      </c>
      <c r="E28" s="107" t="s">
        <v>144</v>
      </c>
      <c r="F28" s="34" t="s">
        <v>99</v>
      </c>
      <c r="G28" s="88" t="s">
        <v>100</v>
      </c>
      <c r="H28" s="31"/>
      <c r="I28" s="31"/>
      <c r="J28" s="31"/>
      <c r="K28" s="31"/>
      <c r="L28" s="31"/>
      <c r="M28" s="70"/>
    </row>
    <row r="29" spans="2:13" x14ac:dyDescent="0.2">
      <c r="B29" s="153" t="s">
        <v>85</v>
      </c>
      <c r="C29" s="153"/>
      <c r="D29" s="153"/>
      <c r="E29" s="153"/>
      <c r="F29" s="153"/>
      <c r="G29" s="153"/>
      <c r="H29" s="153"/>
      <c r="I29" s="153"/>
      <c r="J29" s="153"/>
      <c r="K29" s="153"/>
      <c r="L29" s="153"/>
      <c r="M29" s="153"/>
    </row>
    <row r="30" spans="2:13" s="39" customFormat="1" hidden="1" x14ac:dyDescent="0.2">
      <c r="B30" s="66" t="s">
        <v>41</v>
      </c>
      <c r="C30" s="38" t="s">
        <v>42</v>
      </c>
      <c r="D30" s="38" t="s">
        <v>43</v>
      </c>
      <c r="E30" s="25" t="s">
        <v>44</v>
      </c>
      <c r="F30" s="26" t="s">
        <v>45</v>
      </c>
      <c r="G30" s="26" t="s">
        <v>48</v>
      </c>
      <c r="H30" s="31" t="s">
        <v>49</v>
      </c>
      <c r="I30" s="31" t="s">
        <v>50</v>
      </c>
      <c r="J30" s="31" t="s">
        <v>51</v>
      </c>
      <c r="K30" s="31" t="s">
        <v>52</v>
      </c>
      <c r="L30" s="31" t="s">
        <v>53</v>
      </c>
      <c r="M30" s="26" t="s">
        <v>54</v>
      </c>
    </row>
    <row r="31" spans="2:13" s="39" customFormat="1" ht="89.25" x14ac:dyDescent="0.2">
      <c r="B31" s="104" t="str">
        <f>CONCATENATE("2.",Prüfkriterien_2[[#This Row],[Spalte2]])</f>
        <v>2.1</v>
      </c>
      <c r="C31" s="84">
        <f>ROW()-ROW(Prüfkriterien_2[[#Headers],[Spalte3]])</f>
        <v>1</v>
      </c>
      <c r="D31" s="85">
        <f>(Prüfkriterien_2[[#This Row],[Spalte2]]+20)/10</f>
        <v>2.1</v>
      </c>
      <c r="E31" s="89" t="s">
        <v>161</v>
      </c>
      <c r="F31" s="108" t="s">
        <v>160</v>
      </c>
      <c r="G31" s="109" t="s">
        <v>159</v>
      </c>
      <c r="H31" s="31"/>
      <c r="I31" s="31"/>
      <c r="J31" s="31"/>
      <c r="K31" s="31"/>
      <c r="L31" s="31"/>
      <c r="M31" s="69"/>
    </row>
    <row r="32" spans="2:13" s="39" customFormat="1" ht="51" x14ac:dyDescent="0.2">
      <c r="B32" s="104" t="str">
        <f>CONCATENATE("2.",Prüfkriterien_2[[#This Row],[Spalte2]])</f>
        <v>2.2</v>
      </c>
      <c r="C32" s="84">
        <f>ROW()-ROW(Prüfkriterien_2[[#Headers],[Spalte3]])</f>
        <v>2</v>
      </c>
      <c r="D32" s="85">
        <f>(Prüfkriterien_2[[#This Row],[Spalte2]]+20)/10</f>
        <v>2.2000000000000002</v>
      </c>
      <c r="E32" s="107" t="s">
        <v>92</v>
      </c>
      <c r="F32" s="88" t="s">
        <v>90</v>
      </c>
      <c r="G32" s="34" t="s">
        <v>174</v>
      </c>
      <c r="H32" s="31"/>
      <c r="I32" s="174"/>
      <c r="J32" s="174"/>
      <c r="K32" s="31"/>
      <c r="L32" s="31"/>
      <c r="M32" s="69"/>
    </row>
    <row r="33" spans="2:13" s="39" customFormat="1" ht="38.25" x14ac:dyDescent="0.2">
      <c r="B33" s="104" t="str">
        <f>CONCATENATE("2.",Prüfkriterien_2[[#This Row],[Spalte2]])</f>
        <v>2.3</v>
      </c>
      <c r="C33" s="84">
        <f>ROW()-ROW(Prüfkriterien_2[[#Headers],[Spalte3]])</f>
        <v>3</v>
      </c>
      <c r="D33" s="85">
        <f>(Prüfkriterien_2[[#This Row],[Spalte2]]+20)/10</f>
        <v>2.2999999999999998</v>
      </c>
      <c r="E33" s="107" t="s">
        <v>93</v>
      </c>
      <c r="F33" s="88" t="s">
        <v>91</v>
      </c>
      <c r="G33" s="34" t="s">
        <v>175</v>
      </c>
      <c r="H33" s="31"/>
      <c r="I33" s="174"/>
      <c r="J33" s="174"/>
      <c r="K33" s="31"/>
      <c r="L33" s="31"/>
      <c r="M33" s="69"/>
    </row>
    <row r="34" spans="2:13" s="39" customFormat="1" ht="63.75" x14ac:dyDescent="0.2">
      <c r="B34" s="110" t="str">
        <f>CONCATENATE("2.",Prüfkriterien_2[[#This Row],[Spalte2]])</f>
        <v>2.4</v>
      </c>
      <c r="C34" s="84">
        <f>ROW()-ROW(Prüfkriterien_2[[#Headers],[Spalte3]])</f>
        <v>4</v>
      </c>
      <c r="D34" s="85">
        <f>(Prüfkriterien_2[[#This Row],[Spalte2]]+20)/10</f>
        <v>2.4</v>
      </c>
      <c r="E34" s="107" t="s">
        <v>132</v>
      </c>
      <c r="F34" s="102" t="s">
        <v>134</v>
      </c>
      <c r="G34" s="34" t="s">
        <v>176</v>
      </c>
      <c r="H34" s="31"/>
      <c r="I34" s="31"/>
      <c r="J34" s="67"/>
      <c r="K34" s="31"/>
      <c r="L34" s="31"/>
      <c r="M34" s="72"/>
    </row>
    <row r="35" spans="2:13" s="39" customFormat="1" ht="51" x14ac:dyDescent="0.2">
      <c r="B35" s="110" t="str">
        <f>CONCATENATE("2.",Prüfkriterien_2[[#This Row],[Spalte2]])</f>
        <v>2.5</v>
      </c>
      <c r="C35" s="84">
        <f>ROW()-ROW(Prüfkriterien_2[[#Headers],[Spalte3]])</f>
        <v>5</v>
      </c>
      <c r="D35" s="85">
        <f>(Prüfkriterien_2[[#This Row],[Spalte2]]+20)/10</f>
        <v>2.5</v>
      </c>
      <c r="E35" s="107" t="s">
        <v>147</v>
      </c>
      <c r="F35" s="111" t="s">
        <v>86</v>
      </c>
      <c r="G35" s="34" t="s">
        <v>177</v>
      </c>
      <c r="H35" s="31"/>
      <c r="I35" s="173" t="s">
        <v>38</v>
      </c>
      <c r="J35" s="173" t="s">
        <v>38</v>
      </c>
      <c r="K35" s="31"/>
      <c r="L35" s="31"/>
      <c r="M35" s="72"/>
    </row>
    <row r="36" spans="2:13" s="39" customFormat="1" ht="25.5" x14ac:dyDescent="0.2">
      <c r="B36" s="110" t="str">
        <f>CONCATENATE("2.",Prüfkriterien_2[[#This Row],[Spalte2]])</f>
        <v>2.6</v>
      </c>
      <c r="C36" s="84">
        <f>ROW()-ROW(Prüfkriterien_2[[#Headers],[Spalte3]])</f>
        <v>6</v>
      </c>
      <c r="D36" s="85">
        <f>(Prüfkriterien_2[[#This Row],[Spalte2]]+20)/10</f>
        <v>2.6</v>
      </c>
      <c r="E36" s="107" t="s">
        <v>147</v>
      </c>
      <c r="F36" s="111" t="s">
        <v>87</v>
      </c>
      <c r="G36" s="34" t="s">
        <v>178</v>
      </c>
      <c r="H36" s="31"/>
      <c r="I36" s="173" t="s">
        <v>38</v>
      </c>
      <c r="J36" s="173" t="s">
        <v>38</v>
      </c>
      <c r="K36" s="31"/>
      <c r="L36" s="31"/>
      <c r="M36" s="72"/>
    </row>
    <row r="37" spans="2:13" s="39" customFormat="1" ht="25.5" x14ac:dyDescent="0.2">
      <c r="B37" s="110" t="str">
        <f>CONCATENATE("2.",Prüfkriterien_2[[#This Row],[Spalte2]])</f>
        <v>2.7</v>
      </c>
      <c r="C37" s="84">
        <f>ROW()-ROW(Prüfkriterien_2[[#Headers],[Spalte3]])</f>
        <v>7</v>
      </c>
      <c r="D37" s="85">
        <f>(Prüfkriterien_2[[#This Row],[Spalte2]]+20)/10</f>
        <v>2.7</v>
      </c>
      <c r="E37" s="107" t="s">
        <v>147</v>
      </c>
      <c r="F37" s="102" t="s">
        <v>135</v>
      </c>
      <c r="G37" s="34" t="s">
        <v>178</v>
      </c>
      <c r="H37" s="31"/>
      <c r="I37" s="173" t="s">
        <v>38</v>
      </c>
      <c r="J37" s="173" t="s">
        <v>38</v>
      </c>
      <c r="K37" s="31"/>
      <c r="L37" s="31"/>
      <c r="M37" s="72"/>
    </row>
    <row r="38" spans="2:13" s="39" customFormat="1" ht="38.25" x14ac:dyDescent="0.2">
      <c r="B38" s="110" t="str">
        <f>CONCATENATE("2.",Prüfkriterien_2[[#This Row],[Spalte2]])</f>
        <v>2.8</v>
      </c>
      <c r="C38" s="84">
        <f>ROW()-ROW(Prüfkriterien_2[[#Headers],[Spalte3]])</f>
        <v>8</v>
      </c>
      <c r="D38" s="85">
        <f>(Prüfkriterien_2[[#This Row],[Spalte2]]+20)/10</f>
        <v>2.8</v>
      </c>
      <c r="E38" s="107" t="s">
        <v>147</v>
      </c>
      <c r="F38" s="34" t="s">
        <v>179</v>
      </c>
      <c r="G38" s="34" t="s">
        <v>178</v>
      </c>
      <c r="H38" s="31"/>
      <c r="I38" s="173" t="s">
        <v>38</v>
      </c>
      <c r="J38" s="173" t="s">
        <v>38</v>
      </c>
      <c r="K38" s="31"/>
      <c r="L38" s="31"/>
      <c r="M38" s="72"/>
    </row>
    <row r="39" spans="2:13" s="39" customFormat="1" ht="51" x14ac:dyDescent="0.2">
      <c r="B39" s="110" t="str">
        <f>CONCATENATE("2.",Prüfkriterien_2[[#This Row],[Spalte2]])</f>
        <v>2.9</v>
      </c>
      <c r="C39" s="84">
        <f>ROW()-ROW(Prüfkriterien_2[[#Headers],[Spalte3]])</f>
        <v>9</v>
      </c>
      <c r="D39" s="85">
        <f>(Prüfkriterien_2[[#This Row],[Spalte2]]+20)/10</f>
        <v>2.9</v>
      </c>
      <c r="E39" s="107" t="s">
        <v>147</v>
      </c>
      <c r="F39" s="34" t="s">
        <v>107</v>
      </c>
      <c r="G39" s="34" t="s">
        <v>180</v>
      </c>
      <c r="H39" s="31"/>
      <c r="I39" s="173" t="s">
        <v>38</v>
      </c>
      <c r="J39" s="173" t="s">
        <v>38</v>
      </c>
      <c r="K39" s="31"/>
      <c r="L39" s="31"/>
      <c r="M39" s="72"/>
    </row>
    <row r="40" spans="2:13" s="39" customFormat="1" ht="25.5" x14ac:dyDescent="0.2">
      <c r="B40" s="112" t="str">
        <f>CONCATENATE("2.",Prüfkriterien_2[[#This Row],[Spalte2]])</f>
        <v>2.10</v>
      </c>
      <c r="C40" s="84">
        <f>ROW()-ROW(Prüfkriterien_2[[#Headers],[Spalte3]])</f>
        <v>10</v>
      </c>
      <c r="D40" s="85">
        <f>(Prüfkriterien_2[[#This Row],[Spalte2]]+20)/10</f>
        <v>3</v>
      </c>
      <c r="E40" s="113" t="s">
        <v>147</v>
      </c>
      <c r="F40" s="114" t="s">
        <v>126</v>
      </c>
      <c r="G40" s="114" t="s">
        <v>178</v>
      </c>
      <c r="H40" s="31"/>
      <c r="I40" s="173" t="s">
        <v>38</v>
      </c>
      <c r="J40" s="173" t="s">
        <v>38</v>
      </c>
      <c r="K40" s="31"/>
      <c r="L40" s="31"/>
      <c r="M40" s="72"/>
    </row>
    <row r="41" spans="2:13" s="39" customFormat="1" ht="25.5" x14ac:dyDescent="0.2">
      <c r="B41" s="112" t="str">
        <f>CONCATENATE("2.",Prüfkriterien_2[[#This Row],[Spalte2]])</f>
        <v>2.11</v>
      </c>
      <c r="C41" s="84">
        <f>ROW()-ROW(Prüfkriterien_2[[#Headers],[Spalte3]])</f>
        <v>11</v>
      </c>
      <c r="D41" s="85">
        <f>(Prüfkriterien_2[[#This Row],[Spalte2]]+20)/10</f>
        <v>3.1</v>
      </c>
      <c r="E41" s="113" t="s">
        <v>147</v>
      </c>
      <c r="F41" s="114" t="s">
        <v>127</v>
      </c>
      <c r="G41" s="114" t="s">
        <v>178</v>
      </c>
      <c r="H41" s="31"/>
      <c r="I41" s="173" t="s">
        <v>38</v>
      </c>
      <c r="J41" s="173" t="s">
        <v>38</v>
      </c>
      <c r="K41" s="31"/>
      <c r="L41" s="31"/>
      <c r="M41" s="72"/>
    </row>
    <row r="42" spans="2:13" s="39" customFormat="1" ht="63.75" x14ac:dyDescent="0.2">
      <c r="B42" s="110" t="str">
        <f>CONCATENATE("2.",Prüfkriterien_2[[#This Row],[Spalte2]])</f>
        <v>2.12</v>
      </c>
      <c r="C42" s="84">
        <f>ROW()-ROW(Prüfkriterien_2[[#Headers],[Spalte3]])</f>
        <v>12</v>
      </c>
      <c r="D42" s="85">
        <f>(Prüfkriterien_2[[#This Row],[Spalte2]]+20)/10</f>
        <v>3.2</v>
      </c>
      <c r="E42" s="107" t="s">
        <v>148</v>
      </c>
      <c r="F42" s="102" t="s">
        <v>136</v>
      </c>
      <c r="G42" s="34" t="s">
        <v>178</v>
      </c>
      <c r="H42" s="31"/>
      <c r="I42" s="173" t="s">
        <v>38</v>
      </c>
      <c r="J42" s="173" t="s">
        <v>38</v>
      </c>
      <c r="K42" s="31"/>
      <c r="L42" s="31"/>
      <c r="M42" s="72"/>
    </row>
    <row r="43" spans="2:13" s="39" customFormat="1" ht="38.25" x14ac:dyDescent="0.2">
      <c r="B43" s="110" t="str">
        <f>CONCATENATE("2.",Prüfkriterien_2[[#This Row],[Spalte2]])</f>
        <v>2.13</v>
      </c>
      <c r="C43" s="84">
        <f>ROW()-ROW(Prüfkriterien_2[[#Headers],[Spalte3]])</f>
        <v>13</v>
      </c>
      <c r="D43" s="85">
        <f>(Prüfkriterien_2[[#This Row],[Spalte2]]+20)/10</f>
        <v>3.3</v>
      </c>
      <c r="E43" s="107" t="s">
        <v>148</v>
      </c>
      <c r="F43" s="88" t="s">
        <v>133</v>
      </c>
      <c r="G43" s="34" t="s">
        <v>181</v>
      </c>
      <c r="H43" s="31"/>
      <c r="I43" s="31"/>
      <c r="J43" s="31"/>
      <c r="K43" s="31"/>
      <c r="L43" s="31"/>
      <c r="M43" s="72"/>
    </row>
    <row r="44" spans="2:13" s="65" customFormat="1" ht="89.25" x14ac:dyDescent="0.2">
      <c r="B44" s="112" t="str">
        <f>CONCATENATE("2.",Prüfkriterien_2[[#This Row],[Spalte2]])</f>
        <v>2.14</v>
      </c>
      <c r="C44" s="115">
        <f>ROW()-ROW(Prüfkriterien_2[[#Headers],[Spalte3]])</f>
        <v>14</v>
      </c>
      <c r="D44" s="116">
        <f>(Prüfkriterien_2[[#This Row],[Spalte2]]+20)/10</f>
        <v>3.4</v>
      </c>
      <c r="E44" s="107" t="s">
        <v>149</v>
      </c>
      <c r="F44" s="88" t="s">
        <v>137</v>
      </c>
      <c r="G44" s="88" t="s">
        <v>181</v>
      </c>
      <c r="H44" s="31"/>
      <c r="I44" s="31"/>
      <c r="J44" s="31"/>
      <c r="K44" s="31"/>
      <c r="L44" s="31"/>
      <c r="M44" s="73"/>
    </row>
    <row r="45" spans="2:13" s="65" customFormat="1" ht="51" x14ac:dyDescent="0.2">
      <c r="B45" s="117" t="str">
        <f>CONCATENATE("2.",Prüfkriterien_2[[#This Row],[Spalte2]])</f>
        <v>2.15</v>
      </c>
      <c r="C45" s="115">
        <f>ROW()-ROW(Prüfkriterien_2[[#Headers],[Spalte3]])</f>
        <v>15</v>
      </c>
      <c r="D45" s="116">
        <f>(Prüfkriterien_2[[#This Row],[Spalte2]]+20)/10</f>
        <v>3.5</v>
      </c>
      <c r="E45" s="107" t="s">
        <v>139</v>
      </c>
      <c r="F45" s="88" t="s">
        <v>88</v>
      </c>
      <c r="G45" s="88" t="s">
        <v>182</v>
      </c>
      <c r="H45" s="31"/>
      <c r="I45" s="31"/>
      <c r="J45" s="31"/>
      <c r="K45" s="31"/>
      <c r="L45" s="31"/>
      <c r="M45" s="63"/>
    </row>
    <row r="46" spans="2:13" x14ac:dyDescent="0.2">
      <c r="B46" s="154" t="s">
        <v>108</v>
      </c>
      <c r="C46" s="155"/>
      <c r="D46" s="155"/>
      <c r="E46" s="155"/>
      <c r="F46" s="155"/>
      <c r="G46" s="155"/>
      <c r="H46" s="155"/>
      <c r="I46" s="155"/>
      <c r="J46" s="155"/>
      <c r="K46" s="155"/>
      <c r="L46" s="155"/>
      <c r="M46" s="156"/>
    </row>
    <row r="47" spans="2:13" s="39" customFormat="1" hidden="1" x14ac:dyDescent="0.2">
      <c r="B47" s="66" t="s">
        <v>41</v>
      </c>
      <c r="C47" s="38" t="s">
        <v>42</v>
      </c>
      <c r="D47" s="38" t="s">
        <v>43</v>
      </c>
      <c r="E47" s="25" t="s">
        <v>44</v>
      </c>
      <c r="F47" s="26" t="s">
        <v>45</v>
      </c>
      <c r="G47" s="26" t="s">
        <v>48</v>
      </c>
      <c r="H47" s="31" t="s">
        <v>49</v>
      </c>
      <c r="I47" s="31" t="s">
        <v>50</v>
      </c>
      <c r="J47" s="31" t="s">
        <v>51</v>
      </c>
      <c r="K47" s="31" t="s">
        <v>52</v>
      </c>
      <c r="L47" s="31" t="s">
        <v>53</v>
      </c>
      <c r="M47" s="26" t="s">
        <v>54</v>
      </c>
    </row>
    <row r="48" spans="2:13" s="39" customFormat="1" ht="129.75" customHeight="1" x14ac:dyDescent="0.2">
      <c r="B48" s="104" t="str">
        <f>CONCATENATE("3.",Prüfkriterien_3[[#This Row],[Spalte2]])</f>
        <v>3.1</v>
      </c>
      <c r="C48" s="84">
        <f>ROW()-ROW(Prüfkriterien_3[[#Headers],[Spalte3]])</f>
        <v>1</v>
      </c>
      <c r="D48" s="84">
        <f>(Prüfkriterien_3[[#This Row],[Spalte2]]+30)/10</f>
        <v>3.1</v>
      </c>
      <c r="E48" s="107" t="s">
        <v>150</v>
      </c>
      <c r="F48" s="88" t="s">
        <v>115</v>
      </c>
      <c r="G48" s="88" t="s">
        <v>183</v>
      </c>
      <c r="H48" s="31"/>
      <c r="I48" s="31"/>
      <c r="J48" s="31"/>
      <c r="K48" s="31"/>
      <c r="L48" s="31"/>
      <c r="M48" s="69"/>
    </row>
    <row r="49" spans="2:13" s="65" customFormat="1" ht="38.25" x14ac:dyDescent="0.2">
      <c r="B49" s="117" t="str">
        <f>CONCATENATE("3.",Prüfkriterien_3[[#This Row],[Spalte2]])</f>
        <v>3.2</v>
      </c>
      <c r="C49" s="115">
        <f>ROW()-ROW(Prüfkriterien_3[[#Headers],[Spalte3]])</f>
        <v>2</v>
      </c>
      <c r="D49" s="115">
        <f>(Prüfkriterien_3[[#This Row],[Spalte2]]+30)/10</f>
        <v>3.2</v>
      </c>
      <c r="E49" s="107" t="s">
        <v>151</v>
      </c>
      <c r="F49" s="88" t="s">
        <v>128</v>
      </c>
      <c r="G49" s="88" t="s">
        <v>184</v>
      </c>
      <c r="H49" s="31"/>
      <c r="I49" s="31"/>
      <c r="J49" s="31"/>
      <c r="K49" s="31"/>
      <c r="L49" s="31"/>
      <c r="M49" s="63"/>
    </row>
    <row r="50" spans="2:13" s="39" customFormat="1" ht="51" x14ac:dyDescent="0.2">
      <c r="B50" s="104" t="str">
        <f>CONCATENATE("3.",Prüfkriterien_3[[#This Row],[Spalte2]])</f>
        <v>3.3</v>
      </c>
      <c r="C50" s="84">
        <f>ROW()-ROW(Prüfkriterien_3[[#Headers],[Spalte3]])</f>
        <v>3</v>
      </c>
      <c r="D50" s="84">
        <f>(Prüfkriterien_3[[#This Row],[Spalte2]]+30)/10</f>
        <v>3.3</v>
      </c>
      <c r="E50" s="107" t="s">
        <v>146</v>
      </c>
      <c r="F50" s="34" t="s">
        <v>94</v>
      </c>
      <c r="G50" s="34" t="s">
        <v>185</v>
      </c>
      <c r="H50" s="31"/>
      <c r="I50" s="31"/>
      <c r="J50" s="31"/>
      <c r="K50" s="31"/>
      <c r="L50" s="31"/>
      <c r="M50" s="69"/>
    </row>
    <row r="51" spans="2:13" s="39" customFormat="1" ht="63.75" x14ac:dyDescent="0.2">
      <c r="B51" s="104" t="str">
        <f>CONCATENATE("3.",Prüfkriterien_3[[#This Row],[Spalte2]])</f>
        <v>3.4</v>
      </c>
      <c r="C51" s="84">
        <f>ROW()-ROW(Prüfkriterien_3[[#Headers],[Spalte3]])</f>
        <v>4</v>
      </c>
      <c r="D51" s="84">
        <f>(Prüfkriterien_3[[#This Row],[Spalte2]]+30)/10</f>
        <v>3.4</v>
      </c>
      <c r="E51" s="107" t="s">
        <v>152</v>
      </c>
      <c r="F51" s="34" t="s">
        <v>95</v>
      </c>
      <c r="G51" s="34" t="s">
        <v>186</v>
      </c>
      <c r="H51" s="31"/>
      <c r="I51" s="31"/>
      <c r="J51" s="31"/>
      <c r="K51" s="31"/>
      <c r="L51" s="31"/>
      <c r="M51" s="69"/>
    </row>
    <row r="52" spans="2:13" s="39" customFormat="1" ht="63.75" x14ac:dyDescent="0.2">
      <c r="B52" s="104" t="str">
        <f>CONCATENATE("3.",Prüfkriterien_3[[#This Row],[Spalte2]])</f>
        <v>3.5</v>
      </c>
      <c r="C52" s="84">
        <f>ROW()-ROW(Prüfkriterien_3[[#Headers],[Spalte3]])</f>
        <v>5</v>
      </c>
      <c r="D52" s="84">
        <f>(Prüfkriterien_3[[#This Row],[Spalte2]]+30)/10</f>
        <v>3.5</v>
      </c>
      <c r="E52" s="107" t="s">
        <v>152</v>
      </c>
      <c r="F52" s="34" t="s">
        <v>96</v>
      </c>
      <c r="G52" s="34" t="s">
        <v>187</v>
      </c>
      <c r="H52" s="31"/>
      <c r="I52" s="31"/>
      <c r="J52" s="31"/>
      <c r="K52" s="31"/>
      <c r="L52" s="31"/>
      <c r="M52" s="69"/>
    </row>
    <row r="53" spans="2:13" s="39" customFormat="1" ht="51" x14ac:dyDescent="0.2">
      <c r="B53" s="104" t="str">
        <f>CONCATENATE("3.",Prüfkriterien_3[[#This Row],[Spalte2]])</f>
        <v>3.6</v>
      </c>
      <c r="C53" s="84">
        <f>ROW()-ROW(Prüfkriterien_3[[#Headers],[Spalte3]])</f>
        <v>6</v>
      </c>
      <c r="D53" s="84">
        <f>(Prüfkriterien_3[[#This Row],[Spalte2]]+30)/10</f>
        <v>3.6</v>
      </c>
      <c r="E53" s="107" t="s">
        <v>153</v>
      </c>
      <c r="F53" s="34" t="s">
        <v>97</v>
      </c>
      <c r="G53" s="34" t="s">
        <v>192</v>
      </c>
      <c r="H53" s="31"/>
      <c r="I53" s="31"/>
      <c r="J53" s="31"/>
      <c r="K53" s="31"/>
      <c r="L53" s="31"/>
      <c r="M53" s="69"/>
    </row>
    <row r="54" spans="2:13" s="39" customFormat="1" ht="63.75" x14ac:dyDescent="0.2">
      <c r="B54" s="110" t="str">
        <f>CONCATENATE("3.",Prüfkriterien_3[[#This Row],[Spalte2]])</f>
        <v>3.7</v>
      </c>
      <c r="C54" s="118">
        <f>ROW()-ROW(Prüfkriterien_3[[#Headers],[Spalte3]])</f>
        <v>7</v>
      </c>
      <c r="D54" s="118">
        <f>(Prüfkriterien_3[[#This Row],[Spalte2]]+30)/10</f>
        <v>3.7</v>
      </c>
      <c r="E54" s="107" t="s">
        <v>146</v>
      </c>
      <c r="F54" s="88" t="s">
        <v>130</v>
      </c>
      <c r="G54" s="34" t="s">
        <v>188</v>
      </c>
      <c r="H54" s="31"/>
      <c r="I54" s="31"/>
      <c r="J54" s="31"/>
      <c r="K54" s="31"/>
      <c r="L54" s="31"/>
      <c r="M54" s="72"/>
    </row>
    <row r="55" spans="2:13" x14ac:dyDescent="0.2">
      <c r="B55" s="154" t="s">
        <v>101</v>
      </c>
      <c r="C55" s="155"/>
      <c r="D55" s="155"/>
      <c r="E55" s="155"/>
      <c r="F55" s="155"/>
      <c r="G55" s="155"/>
      <c r="H55" s="155"/>
      <c r="I55" s="155"/>
      <c r="J55" s="155"/>
      <c r="K55" s="155"/>
      <c r="L55" s="155"/>
      <c r="M55" s="156"/>
    </row>
    <row r="56" spans="2:13" hidden="1" x14ac:dyDescent="0.2">
      <c r="B56" s="66" t="s">
        <v>41</v>
      </c>
      <c r="C56" s="38" t="s">
        <v>42</v>
      </c>
      <c r="D56" s="38" t="s">
        <v>43</v>
      </c>
      <c r="E56" s="25" t="s">
        <v>44</v>
      </c>
      <c r="F56" s="26" t="s">
        <v>45</v>
      </c>
      <c r="G56" s="26" t="s">
        <v>48</v>
      </c>
      <c r="H56" s="31" t="s">
        <v>49</v>
      </c>
      <c r="I56" s="31" t="s">
        <v>50</v>
      </c>
      <c r="J56" s="31" t="s">
        <v>51</v>
      </c>
      <c r="K56" s="31" t="s">
        <v>52</v>
      </c>
      <c r="L56" s="31" t="s">
        <v>53</v>
      </c>
      <c r="M56" s="26" t="s">
        <v>54</v>
      </c>
    </row>
    <row r="57" spans="2:13" ht="38.25" x14ac:dyDescent="0.2">
      <c r="B57" s="104" t="str">
        <f>CONCATENATE("4.",Prüfkriterien_4[[#This Row],[Spalte2]])</f>
        <v>4.1</v>
      </c>
      <c r="C57" s="84">
        <f>ROW()-ROW(Prüfkriterien_4[[#Headers],[Spalte3]])</f>
        <v>1</v>
      </c>
      <c r="D57" s="84">
        <f>(Prüfkriterien_4[Spalte2]+40)/10</f>
        <v>4.0999999999999996</v>
      </c>
      <c r="E57" s="107" t="s">
        <v>154</v>
      </c>
      <c r="F57" s="88" t="s">
        <v>102</v>
      </c>
      <c r="G57" s="34" t="s">
        <v>190</v>
      </c>
      <c r="H57" s="67"/>
      <c r="I57" s="173" t="s">
        <v>38</v>
      </c>
      <c r="J57" s="173" t="s">
        <v>38</v>
      </c>
      <c r="K57" s="67"/>
      <c r="L57" s="67"/>
      <c r="M57" s="69"/>
    </row>
    <row r="58" spans="2:13" ht="38.25" x14ac:dyDescent="0.2">
      <c r="B58" s="110" t="str">
        <f>CONCATENATE("4.",Prüfkriterien_4[[#This Row],[Spalte2]])</f>
        <v>4.2</v>
      </c>
      <c r="C58" s="118">
        <f>ROW()-ROW(Prüfkriterien_4[[#Headers],[Spalte3]])</f>
        <v>2</v>
      </c>
      <c r="D58" s="118">
        <f>(Prüfkriterien_4[Spalte2]+40)/10</f>
        <v>4.2</v>
      </c>
      <c r="E58" s="107" t="s">
        <v>155</v>
      </c>
      <c r="F58" s="88" t="s">
        <v>103</v>
      </c>
      <c r="G58" s="34" t="s">
        <v>189</v>
      </c>
      <c r="H58" s="67"/>
      <c r="I58" s="173" t="s">
        <v>38</v>
      </c>
      <c r="J58" s="173" t="s">
        <v>38</v>
      </c>
      <c r="K58" s="67"/>
      <c r="L58" s="67"/>
      <c r="M58" s="72"/>
    </row>
    <row r="59" spans="2:13" ht="25.5" x14ac:dyDescent="0.2">
      <c r="B59" s="110" t="str">
        <f>CONCATENATE("4.",Prüfkriterien_4[[#This Row],[Spalte2]])</f>
        <v>4.3</v>
      </c>
      <c r="C59" s="118">
        <f>ROW()-ROW(Prüfkriterien_4[[#Headers],[Spalte3]])</f>
        <v>3</v>
      </c>
      <c r="D59" s="118">
        <f>(Prüfkriterien_4[Spalte2]+40)/10</f>
        <v>4.3</v>
      </c>
      <c r="E59" s="107" t="s">
        <v>153</v>
      </c>
      <c r="F59" s="88" t="s">
        <v>131</v>
      </c>
      <c r="G59" s="34" t="s">
        <v>191</v>
      </c>
      <c r="H59" s="67"/>
      <c r="I59" s="67"/>
      <c r="J59" s="67"/>
      <c r="K59" s="67"/>
      <c r="L59" s="67"/>
      <c r="M59" s="72"/>
    </row>
    <row r="60" spans="2:13" ht="51" x14ac:dyDescent="0.2">
      <c r="B60" s="110" t="str">
        <f>CONCATENATE("4.",Prüfkriterien_4[[#This Row],[Spalte2]])</f>
        <v>4.4</v>
      </c>
      <c r="C60" s="118">
        <f>ROW()-ROW(Prüfkriterien_4[[#Headers],[Spalte3]])</f>
        <v>4</v>
      </c>
      <c r="D60" s="118">
        <f>(Prüfkriterien_4[Spalte2]+40)/10</f>
        <v>4.4000000000000004</v>
      </c>
      <c r="E60" s="107" t="s">
        <v>146</v>
      </c>
      <c r="F60" s="88" t="s">
        <v>94</v>
      </c>
      <c r="G60" s="34" t="s">
        <v>185</v>
      </c>
      <c r="H60" s="67"/>
      <c r="I60" s="67"/>
      <c r="J60" s="67"/>
      <c r="K60" s="67"/>
      <c r="L60" s="67"/>
      <c r="M60" s="72"/>
    </row>
    <row r="61" spans="2:13" ht="12.75" hidden="1" customHeight="1" x14ac:dyDescent="0.2">
      <c r="B61" s="147" t="s">
        <v>64</v>
      </c>
      <c r="C61" s="148"/>
      <c r="D61" s="148"/>
      <c r="E61" s="148"/>
      <c r="F61" s="148"/>
      <c r="G61" s="148"/>
      <c r="H61" s="148"/>
      <c r="I61" s="148"/>
      <c r="J61" s="148"/>
      <c r="K61" s="148"/>
      <c r="L61" s="148"/>
      <c r="M61" s="149"/>
    </row>
    <row r="62" spans="2:13" hidden="1" x14ac:dyDescent="0.2">
      <c r="B62" s="35" t="s">
        <v>41</v>
      </c>
      <c r="C62" s="36" t="s">
        <v>42</v>
      </c>
      <c r="D62" s="36" t="s">
        <v>43</v>
      </c>
      <c r="E62" s="25" t="s">
        <v>44</v>
      </c>
      <c r="F62" s="26" t="s">
        <v>45</v>
      </c>
      <c r="G62" s="26" t="s">
        <v>48</v>
      </c>
      <c r="H62" s="27" t="s">
        <v>49</v>
      </c>
      <c r="I62" s="27" t="s">
        <v>50</v>
      </c>
      <c r="J62" s="27" t="s">
        <v>51</v>
      </c>
      <c r="K62" s="27" t="s">
        <v>52</v>
      </c>
      <c r="L62" s="27" t="s">
        <v>53</v>
      </c>
      <c r="M62" s="28" t="s">
        <v>54</v>
      </c>
    </row>
    <row r="63" spans="2:13" hidden="1" x14ac:dyDescent="0.2">
      <c r="B63" s="35" t="str">
        <f>CONCATENATE("5.",Prüfkriterien_5[[#This Row],[Spalte2]])</f>
        <v>5.1</v>
      </c>
      <c r="C63" s="36">
        <f>ROW()-ROW(Prüfkriterien_5[[#Headers],[Spalte3]])</f>
        <v>1</v>
      </c>
      <c r="D63" s="36">
        <f>(Prüfkriterien_5[Spalte2]+50)/10</f>
        <v>5.0999999999999996</v>
      </c>
      <c r="E63" s="25"/>
      <c r="F63" s="26"/>
      <c r="G63" s="26"/>
      <c r="H63" s="27"/>
      <c r="I63" s="27"/>
      <c r="J63" s="27"/>
      <c r="K63" s="27"/>
      <c r="L63" s="27"/>
      <c r="M63" s="28"/>
    </row>
    <row r="64" spans="2:13" hidden="1" x14ac:dyDescent="0.2">
      <c r="B64" s="42" t="str">
        <f>CONCATENATE("5.",Prüfkriterien_5[[#This Row],[Spalte2]])</f>
        <v>5.2</v>
      </c>
      <c r="C64" s="43">
        <f>ROW()-ROW(Prüfkriterien_5[[#Headers],[Spalte3]])</f>
        <v>2</v>
      </c>
      <c r="D64" s="43">
        <f>(Prüfkriterien_5[Spalte2]+50)/10</f>
        <v>5.2</v>
      </c>
      <c r="E64" s="44"/>
      <c r="F64" s="45"/>
      <c r="G64" s="45"/>
      <c r="H64" s="46"/>
      <c r="I64" s="46"/>
      <c r="J64" s="46"/>
      <c r="K64" s="46"/>
      <c r="L64" s="46"/>
      <c r="M64" s="47"/>
    </row>
    <row r="65" spans="2:13" hidden="1" x14ac:dyDescent="0.2">
      <c r="B65" s="35" t="str">
        <f>CONCATENATE("5.",Prüfkriterien_5[[#This Row],[Spalte2]])</f>
        <v>5.3</v>
      </c>
      <c r="C65" s="36">
        <f>ROW()-ROW(Prüfkriterien_5[[#Headers],[Spalte3]])</f>
        <v>3</v>
      </c>
      <c r="D65" s="36">
        <f>(Prüfkriterien_5[Spalte2]+50)/10</f>
        <v>5.3</v>
      </c>
      <c r="E65" s="25"/>
      <c r="F65" s="26"/>
      <c r="G65" s="26"/>
      <c r="H65" s="27"/>
      <c r="I65" s="27"/>
      <c r="J65" s="27"/>
      <c r="K65" s="27"/>
      <c r="L65" s="27"/>
      <c r="M65" s="28"/>
    </row>
    <row r="66" spans="2:13" hidden="1" x14ac:dyDescent="0.2">
      <c r="B66" s="35" t="str">
        <f>CONCATENATE("5.",Prüfkriterien_5[[#This Row],[Spalte2]])</f>
        <v>5.4</v>
      </c>
      <c r="C66" s="36">
        <f>ROW()-ROW(Prüfkriterien_5[[#Headers],[Spalte3]])</f>
        <v>4</v>
      </c>
      <c r="D66" s="36">
        <f>(Prüfkriterien_5[Spalte2]+50)/10</f>
        <v>5.4</v>
      </c>
      <c r="E66" s="25"/>
      <c r="F66" s="26"/>
      <c r="G66" s="26"/>
      <c r="H66" s="27"/>
      <c r="I66" s="27"/>
      <c r="J66" s="27"/>
      <c r="K66" s="27"/>
      <c r="L66" s="27"/>
      <c r="M66" s="28"/>
    </row>
    <row r="67" spans="2:13" hidden="1" x14ac:dyDescent="0.2">
      <c r="B67" s="42" t="str">
        <f>CONCATENATE("5.",Prüfkriterien_5[[#This Row],[Spalte2]])</f>
        <v>5.5</v>
      </c>
      <c r="C67" s="43">
        <f>ROW()-ROW(Prüfkriterien_5[[#Headers],[Spalte3]])</f>
        <v>5</v>
      </c>
      <c r="D67" s="43">
        <f>(Prüfkriterien_5[Spalte2]+50)/10</f>
        <v>5.5</v>
      </c>
      <c r="E67" s="44"/>
      <c r="F67" s="45"/>
      <c r="G67" s="45"/>
      <c r="H67" s="46"/>
      <c r="I67" s="46"/>
      <c r="J67" s="46"/>
      <c r="K67" s="46"/>
      <c r="L67" s="46"/>
      <c r="M67" s="47"/>
    </row>
    <row r="68" spans="2:13" ht="12.75" hidden="1" customHeight="1" x14ac:dyDescent="0.2">
      <c r="B68" s="147" t="s">
        <v>65</v>
      </c>
      <c r="C68" s="148"/>
      <c r="D68" s="148"/>
      <c r="E68" s="148"/>
      <c r="F68" s="148"/>
      <c r="G68" s="148"/>
      <c r="H68" s="148"/>
      <c r="I68" s="148"/>
      <c r="J68" s="148"/>
      <c r="K68" s="148"/>
      <c r="L68" s="148"/>
      <c r="M68" s="149"/>
    </row>
    <row r="69" spans="2:13" hidden="1" x14ac:dyDescent="0.2">
      <c r="B69" s="35" t="s">
        <v>41</v>
      </c>
      <c r="C69" s="36" t="s">
        <v>42</v>
      </c>
      <c r="D69" s="36" t="s">
        <v>43</v>
      </c>
      <c r="E69" s="25" t="s">
        <v>44</v>
      </c>
      <c r="F69" s="26" t="s">
        <v>45</v>
      </c>
      <c r="G69" s="26" t="s">
        <v>48</v>
      </c>
      <c r="H69" s="27" t="s">
        <v>49</v>
      </c>
      <c r="I69" s="27" t="s">
        <v>50</v>
      </c>
      <c r="J69" s="27" t="s">
        <v>51</v>
      </c>
      <c r="K69" s="27" t="s">
        <v>52</v>
      </c>
      <c r="L69" s="27" t="s">
        <v>53</v>
      </c>
      <c r="M69" s="28" t="s">
        <v>54</v>
      </c>
    </row>
    <row r="70" spans="2:13" hidden="1" x14ac:dyDescent="0.2">
      <c r="B70" s="35" t="str">
        <f>CONCATENATE("6.",Prüfkriterien_6[[#This Row],[Spalte2]])</f>
        <v>6.1</v>
      </c>
      <c r="C70" s="36">
        <f>ROW()-ROW(Prüfkriterien_6[[#Headers],[Spalte3]])</f>
        <v>1</v>
      </c>
      <c r="D70" s="36">
        <f>(Prüfkriterien_6[Spalte2]+60)/10</f>
        <v>6.1</v>
      </c>
      <c r="E70" s="25"/>
      <c r="F70" s="26"/>
      <c r="G70" s="26"/>
      <c r="H70" s="27"/>
      <c r="I70" s="27"/>
      <c r="J70" s="27"/>
      <c r="K70" s="27"/>
      <c r="L70" s="27"/>
      <c r="M70" s="28"/>
    </row>
    <row r="71" spans="2:13" hidden="1" x14ac:dyDescent="0.2">
      <c r="B71" s="42" t="str">
        <f>CONCATENATE("6.",Prüfkriterien_6[[#This Row],[Spalte2]])</f>
        <v>6.2</v>
      </c>
      <c r="C71" s="43">
        <f>ROW()-ROW(Prüfkriterien_6[[#Headers],[Spalte3]])</f>
        <v>2</v>
      </c>
      <c r="D71" s="43">
        <f>(Prüfkriterien_6[Spalte2]+60)/10</f>
        <v>6.2</v>
      </c>
      <c r="E71" s="44"/>
      <c r="F71" s="45"/>
      <c r="G71" s="45"/>
      <c r="H71" s="46"/>
      <c r="I71" s="46"/>
      <c r="J71" s="46"/>
      <c r="K71" s="46"/>
      <c r="L71" s="46"/>
      <c r="M71" s="47"/>
    </row>
    <row r="72" spans="2:13" hidden="1" x14ac:dyDescent="0.2">
      <c r="B72" s="35" t="str">
        <f>CONCATENATE("6.",Prüfkriterien_6[[#This Row],[Spalte2]])</f>
        <v>6.3</v>
      </c>
      <c r="C72" s="36">
        <f>ROW()-ROW(Prüfkriterien_6[[#Headers],[Spalte3]])</f>
        <v>3</v>
      </c>
      <c r="D72" s="36">
        <f>(Prüfkriterien_6[Spalte2]+60)/10</f>
        <v>6.3</v>
      </c>
      <c r="E72" s="25"/>
      <c r="F72" s="26"/>
      <c r="G72" s="26"/>
      <c r="H72" s="27"/>
      <c r="I72" s="27"/>
      <c r="J72" s="27"/>
      <c r="K72" s="27"/>
      <c r="L72" s="27"/>
      <c r="M72" s="28"/>
    </row>
    <row r="73" spans="2:13" hidden="1" x14ac:dyDescent="0.2">
      <c r="B73" s="35" t="str">
        <f>CONCATENATE("6.",Prüfkriterien_6[[#This Row],[Spalte2]])</f>
        <v>6.4</v>
      </c>
      <c r="C73" s="36">
        <f>ROW()-ROW(Prüfkriterien_6[[#Headers],[Spalte3]])</f>
        <v>4</v>
      </c>
      <c r="D73" s="36">
        <f>(Prüfkriterien_6[Spalte2]+60)/10</f>
        <v>6.4</v>
      </c>
      <c r="E73" s="25"/>
      <c r="F73" s="26"/>
      <c r="G73" s="26"/>
      <c r="H73" s="27"/>
      <c r="I73" s="27"/>
      <c r="J73" s="27"/>
      <c r="K73" s="27"/>
      <c r="L73" s="27"/>
      <c r="M73" s="28"/>
    </row>
    <row r="74" spans="2:13" hidden="1" x14ac:dyDescent="0.2">
      <c r="B74" s="42" t="str">
        <f>CONCATENATE("6.",Prüfkriterien_6[[#This Row],[Spalte2]])</f>
        <v>6.5</v>
      </c>
      <c r="C74" s="43">
        <f>ROW()-ROW(Prüfkriterien_6[[#Headers],[Spalte3]])</f>
        <v>5</v>
      </c>
      <c r="D74" s="43">
        <f>(Prüfkriterien_6[Spalte2]+60)/10</f>
        <v>6.5</v>
      </c>
      <c r="E74" s="44"/>
      <c r="F74" s="45"/>
      <c r="G74" s="45"/>
      <c r="H74" s="46"/>
      <c r="I74" s="46"/>
      <c r="J74" s="46"/>
      <c r="K74" s="46"/>
      <c r="L74" s="46"/>
      <c r="M74" s="47"/>
    </row>
    <row r="75" spans="2:13" ht="12.75" hidden="1" customHeight="1" x14ac:dyDescent="0.2">
      <c r="B75" s="147" t="s">
        <v>66</v>
      </c>
      <c r="C75" s="148"/>
      <c r="D75" s="148"/>
      <c r="E75" s="148"/>
      <c r="F75" s="148"/>
      <c r="G75" s="148"/>
      <c r="H75" s="148"/>
      <c r="I75" s="148"/>
      <c r="J75" s="148"/>
      <c r="K75" s="148"/>
      <c r="L75" s="148"/>
      <c r="M75" s="149"/>
    </row>
    <row r="76" spans="2:13" hidden="1" x14ac:dyDescent="0.2">
      <c r="B76" s="35" t="s">
        <v>41</v>
      </c>
      <c r="C76" s="36" t="s">
        <v>42</v>
      </c>
      <c r="D76" s="36" t="s">
        <v>43</v>
      </c>
      <c r="E76" s="25" t="s">
        <v>44</v>
      </c>
      <c r="F76" s="26" t="s">
        <v>45</v>
      </c>
      <c r="G76" s="26" t="s">
        <v>48</v>
      </c>
      <c r="H76" s="27" t="s">
        <v>49</v>
      </c>
      <c r="I76" s="27" t="s">
        <v>50</v>
      </c>
      <c r="J76" s="27" t="s">
        <v>51</v>
      </c>
      <c r="K76" s="27" t="s">
        <v>52</v>
      </c>
      <c r="L76" s="27" t="s">
        <v>53</v>
      </c>
      <c r="M76" s="28" t="s">
        <v>54</v>
      </c>
    </row>
    <row r="77" spans="2:13" hidden="1" x14ac:dyDescent="0.2">
      <c r="B77" s="35" t="str">
        <f>CONCATENATE("7.",Prüfkriterien_7[[#This Row],[Spalte2]])</f>
        <v>7.1</v>
      </c>
      <c r="C77" s="36">
        <f>ROW()-ROW(Prüfkriterien_7[[#Headers],[Spalte3]])</f>
        <v>1</v>
      </c>
      <c r="D77" s="36">
        <f>(Prüfkriterien_7[Spalte2]+70)/10</f>
        <v>7.1</v>
      </c>
      <c r="E77" s="25"/>
      <c r="F77" s="26"/>
      <c r="G77" s="26"/>
      <c r="H77" s="27"/>
      <c r="I77" s="27"/>
      <c r="J77" s="27"/>
      <c r="K77" s="27"/>
      <c r="L77" s="27"/>
      <c r="M77" s="28"/>
    </row>
    <row r="78" spans="2:13" hidden="1" x14ac:dyDescent="0.2">
      <c r="B78" s="42" t="str">
        <f>CONCATENATE("7.",Prüfkriterien_7[[#This Row],[Spalte2]])</f>
        <v>7.2</v>
      </c>
      <c r="C78" s="43">
        <f>ROW()-ROW(Prüfkriterien_7[[#Headers],[Spalte3]])</f>
        <v>2</v>
      </c>
      <c r="D78" s="43">
        <f>(Prüfkriterien_7[Spalte2]+70)/10</f>
        <v>7.2</v>
      </c>
      <c r="E78" s="44"/>
      <c r="F78" s="45"/>
      <c r="G78" s="45"/>
      <c r="H78" s="46"/>
      <c r="I78" s="46"/>
      <c r="J78" s="46"/>
      <c r="K78" s="46"/>
      <c r="L78" s="46"/>
      <c r="M78" s="47"/>
    </row>
    <row r="79" spans="2:13" hidden="1" x14ac:dyDescent="0.2">
      <c r="B79" s="35" t="str">
        <f>CONCATENATE("7.",Prüfkriterien_7[[#This Row],[Spalte2]])</f>
        <v>7.3</v>
      </c>
      <c r="C79" s="36">
        <f>ROW()-ROW(Prüfkriterien_7[[#Headers],[Spalte3]])</f>
        <v>3</v>
      </c>
      <c r="D79" s="36">
        <f>(Prüfkriterien_7[Spalte2]+70)/10</f>
        <v>7.3</v>
      </c>
      <c r="E79" s="25"/>
      <c r="F79" s="26"/>
      <c r="G79" s="26"/>
      <c r="H79" s="27"/>
      <c r="I79" s="27"/>
      <c r="J79" s="27"/>
      <c r="K79" s="27"/>
      <c r="L79" s="27"/>
      <c r="M79" s="28"/>
    </row>
    <row r="80" spans="2:13" hidden="1" x14ac:dyDescent="0.2">
      <c r="B80" s="35" t="str">
        <f>CONCATENATE("7.",Prüfkriterien_7[[#This Row],[Spalte2]])</f>
        <v>7.4</v>
      </c>
      <c r="C80" s="36">
        <f>ROW()-ROW(Prüfkriterien_7[[#Headers],[Spalte3]])</f>
        <v>4</v>
      </c>
      <c r="D80" s="36">
        <f>(Prüfkriterien_7[Spalte2]+70)/10</f>
        <v>7.4</v>
      </c>
      <c r="E80" s="25"/>
      <c r="F80" s="26"/>
      <c r="G80" s="26"/>
      <c r="H80" s="27"/>
      <c r="I80" s="27"/>
      <c r="J80" s="27"/>
      <c r="K80" s="27"/>
      <c r="L80" s="27"/>
      <c r="M80" s="28"/>
    </row>
    <row r="81" spans="2:13" hidden="1" x14ac:dyDescent="0.2">
      <c r="B81" s="42" t="str">
        <f>CONCATENATE("7.",Prüfkriterien_7[[#This Row],[Spalte2]])</f>
        <v>7.5</v>
      </c>
      <c r="C81" s="43">
        <f>ROW()-ROW(Prüfkriterien_7[[#Headers],[Spalte3]])</f>
        <v>5</v>
      </c>
      <c r="D81" s="43">
        <f>(Prüfkriterien_7[Spalte2]+70)/10</f>
        <v>7.5</v>
      </c>
      <c r="E81" s="44"/>
      <c r="F81" s="45"/>
      <c r="G81" s="45"/>
      <c r="H81" s="46"/>
      <c r="I81" s="46"/>
      <c r="J81" s="46"/>
      <c r="K81" s="46"/>
      <c r="L81" s="46"/>
      <c r="M81" s="47"/>
    </row>
    <row r="82" spans="2:13" ht="12.75" hidden="1" customHeight="1" x14ac:dyDescent="0.2">
      <c r="B82" s="147" t="s">
        <v>67</v>
      </c>
      <c r="C82" s="148"/>
      <c r="D82" s="148"/>
      <c r="E82" s="148"/>
      <c r="F82" s="148"/>
      <c r="G82" s="148"/>
      <c r="H82" s="148"/>
      <c r="I82" s="148"/>
      <c r="J82" s="148"/>
      <c r="K82" s="148"/>
      <c r="L82" s="148"/>
      <c r="M82" s="149"/>
    </row>
    <row r="83" spans="2:13" hidden="1" x14ac:dyDescent="0.2">
      <c r="B83" s="35" t="s">
        <v>41</v>
      </c>
      <c r="C83" s="36" t="s">
        <v>42</v>
      </c>
      <c r="D83" s="36" t="s">
        <v>43</v>
      </c>
      <c r="E83" s="25" t="s">
        <v>44</v>
      </c>
      <c r="F83" s="26" t="s">
        <v>45</v>
      </c>
      <c r="G83" s="26" t="s">
        <v>48</v>
      </c>
      <c r="H83" s="27" t="s">
        <v>49</v>
      </c>
      <c r="I83" s="27" t="s">
        <v>50</v>
      </c>
      <c r="J83" s="27" t="s">
        <v>51</v>
      </c>
      <c r="K83" s="27" t="s">
        <v>52</v>
      </c>
      <c r="L83" s="27" t="s">
        <v>53</v>
      </c>
      <c r="M83" s="28" t="s">
        <v>54</v>
      </c>
    </row>
    <row r="84" spans="2:13" hidden="1" x14ac:dyDescent="0.2">
      <c r="B84" s="35" t="str">
        <f>CONCATENATE("8.",Prüfkriterien_8[[#This Row],[Spalte2]])</f>
        <v>8.1</v>
      </c>
      <c r="C84" s="36">
        <f>ROW()-ROW(Prüfkriterien_8[[#Headers],[Spalte3]])</f>
        <v>1</v>
      </c>
      <c r="D84" s="36">
        <f>(Prüfkriterien_8[Spalte2]+80)/10</f>
        <v>8.1</v>
      </c>
      <c r="E84" s="25"/>
      <c r="F84" s="26"/>
      <c r="G84" s="26"/>
      <c r="H84" s="27"/>
      <c r="I84" s="27"/>
      <c r="J84" s="27"/>
      <c r="K84" s="27"/>
      <c r="L84" s="27"/>
      <c r="M84" s="28"/>
    </row>
    <row r="85" spans="2:13" hidden="1" x14ac:dyDescent="0.2">
      <c r="B85" s="42" t="str">
        <f>CONCATENATE("8.",Prüfkriterien_8[[#This Row],[Spalte2]])</f>
        <v>8.2</v>
      </c>
      <c r="C85" s="43">
        <f>ROW()-ROW(Prüfkriterien_8[[#Headers],[Spalte3]])</f>
        <v>2</v>
      </c>
      <c r="D85" s="43">
        <f>(Prüfkriterien_8[Spalte2]+80)/10</f>
        <v>8.1999999999999993</v>
      </c>
      <c r="E85" s="44"/>
      <c r="F85" s="45"/>
      <c r="G85" s="45"/>
      <c r="H85" s="46"/>
      <c r="I85" s="46"/>
      <c r="J85" s="46"/>
      <c r="K85" s="46"/>
      <c r="L85" s="46"/>
      <c r="M85" s="47"/>
    </row>
    <row r="86" spans="2:13" hidden="1" x14ac:dyDescent="0.2">
      <c r="B86" s="35" t="str">
        <f>CONCATENATE("8.",Prüfkriterien_8[[#This Row],[Spalte2]])</f>
        <v>8.3</v>
      </c>
      <c r="C86" s="36">
        <f>ROW()-ROW(Prüfkriterien_8[[#Headers],[Spalte3]])</f>
        <v>3</v>
      </c>
      <c r="D86" s="36">
        <f>(Prüfkriterien_8[Spalte2]+80)/10</f>
        <v>8.3000000000000007</v>
      </c>
      <c r="E86" s="25"/>
      <c r="F86" s="26"/>
      <c r="G86" s="26"/>
      <c r="H86" s="27"/>
      <c r="I86" s="27"/>
      <c r="J86" s="27"/>
      <c r="K86" s="27"/>
      <c r="L86" s="27"/>
      <c r="M86" s="28"/>
    </row>
    <row r="87" spans="2:13" hidden="1" x14ac:dyDescent="0.2">
      <c r="B87" s="35" t="str">
        <f>CONCATENATE("8.",Prüfkriterien_8[[#This Row],[Spalte2]])</f>
        <v>8.4</v>
      </c>
      <c r="C87" s="36">
        <f>ROW()-ROW(Prüfkriterien_8[[#Headers],[Spalte3]])</f>
        <v>4</v>
      </c>
      <c r="D87" s="36">
        <f>(Prüfkriterien_8[Spalte2]+80)/10</f>
        <v>8.4</v>
      </c>
      <c r="E87" s="25"/>
      <c r="F87" s="26"/>
      <c r="G87" s="26"/>
      <c r="H87" s="27"/>
      <c r="I87" s="27"/>
      <c r="J87" s="27"/>
      <c r="K87" s="27"/>
      <c r="L87" s="27"/>
      <c r="M87" s="28"/>
    </row>
    <row r="88" spans="2:13" hidden="1" x14ac:dyDescent="0.2">
      <c r="B88" s="42" t="str">
        <f>CONCATENATE("8.",Prüfkriterien_8[[#This Row],[Spalte2]])</f>
        <v>8.5</v>
      </c>
      <c r="C88" s="43">
        <f>ROW()-ROW(Prüfkriterien_8[[#Headers],[Spalte3]])</f>
        <v>5</v>
      </c>
      <c r="D88" s="43">
        <f>(Prüfkriterien_8[Spalte2]+80)/10</f>
        <v>8.5</v>
      </c>
      <c r="E88" s="44"/>
      <c r="F88" s="45"/>
      <c r="G88" s="45"/>
      <c r="H88" s="46"/>
      <c r="I88" s="46"/>
      <c r="J88" s="46"/>
      <c r="K88" s="46"/>
      <c r="L88" s="46"/>
      <c r="M88" s="47"/>
    </row>
    <row r="89" spans="2:13" ht="12.75" hidden="1" customHeight="1" x14ac:dyDescent="0.2">
      <c r="B89" s="147" t="s">
        <v>68</v>
      </c>
      <c r="C89" s="148"/>
      <c r="D89" s="148"/>
      <c r="E89" s="148"/>
      <c r="F89" s="148"/>
      <c r="G89" s="148"/>
      <c r="H89" s="148"/>
      <c r="I89" s="148"/>
      <c r="J89" s="148"/>
      <c r="K89" s="148"/>
      <c r="L89" s="148"/>
      <c r="M89" s="149"/>
    </row>
    <row r="90" spans="2:13" hidden="1" x14ac:dyDescent="0.2">
      <c r="B90" s="35" t="s">
        <v>41</v>
      </c>
      <c r="C90" s="36" t="s">
        <v>42</v>
      </c>
      <c r="D90" s="36" t="s">
        <v>43</v>
      </c>
      <c r="E90" s="25" t="s">
        <v>44</v>
      </c>
      <c r="F90" s="26" t="s">
        <v>45</v>
      </c>
      <c r="G90" s="26" t="s">
        <v>48</v>
      </c>
      <c r="H90" s="27" t="s">
        <v>49</v>
      </c>
      <c r="I90" s="27" t="s">
        <v>50</v>
      </c>
      <c r="J90" s="27" t="s">
        <v>51</v>
      </c>
      <c r="K90" s="27" t="s">
        <v>52</v>
      </c>
      <c r="L90" s="27" t="s">
        <v>53</v>
      </c>
      <c r="M90" s="28" t="s">
        <v>54</v>
      </c>
    </row>
    <row r="91" spans="2:13" hidden="1" x14ac:dyDescent="0.2">
      <c r="B91" s="35" t="str">
        <f>CONCATENATE("9.",Prüfkriterien_9[[#This Row],[Spalte2]])</f>
        <v>9.1</v>
      </c>
      <c r="C91" s="36">
        <f>ROW()-ROW(Prüfkriterien_9[[#Headers],[Spalte3]])</f>
        <v>1</v>
      </c>
      <c r="D91" s="36">
        <f>(Prüfkriterien_9[Spalte2]+90)/10</f>
        <v>9.1</v>
      </c>
      <c r="E91" s="25"/>
      <c r="F91" s="26"/>
      <c r="G91" s="26"/>
      <c r="H91" s="27"/>
      <c r="I91" s="27"/>
      <c r="J91" s="27"/>
      <c r="K91" s="27"/>
      <c r="L91" s="27"/>
      <c r="M91" s="28"/>
    </row>
    <row r="92" spans="2:13" hidden="1" x14ac:dyDescent="0.2">
      <c r="B92" s="42" t="str">
        <f>CONCATENATE("9.",Prüfkriterien_9[[#This Row],[Spalte2]])</f>
        <v>9.2</v>
      </c>
      <c r="C92" s="43">
        <f>ROW()-ROW(Prüfkriterien_9[[#Headers],[Spalte3]])</f>
        <v>2</v>
      </c>
      <c r="D92" s="43">
        <f>(Prüfkriterien_9[Spalte2]+90)/10</f>
        <v>9.1999999999999993</v>
      </c>
      <c r="E92" s="44"/>
      <c r="F92" s="45"/>
      <c r="G92" s="45"/>
      <c r="H92" s="46"/>
      <c r="I92" s="46"/>
      <c r="J92" s="46"/>
      <c r="K92" s="46"/>
      <c r="L92" s="46"/>
      <c r="M92" s="47"/>
    </row>
    <row r="93" spans="2:13" hidden="1" x14ac:dyDescent="0.2">
      <c r="B93" s="35" t="str">
        <f>CONCATENATE("9.",Prüfkriterien_9[[#This Row],[Spalte2]])</f>
        <v>9.3</v>
      </c>
      <c r="C93" s="36">
        <f>ROW()-ROW(Prüfkriterien_9[[#Headers],[Spalte3]])</f>
        <v>3</v>
      </c>
      <c r="D93" s="36">
        <f>(Prüfkriterien_9[Spalte2]+90)/10</f>
        <v>9.3000000000000007</v>
      </c>
      <c r="E93" s="25"/>
      <c r="F93" s="26"/>
      <c r="G93" s="26"/>
      <c r="H93" s="27"/>
      <c r="I93" s="27"/>
      <c r="J93" s="27"/>
      <c r="K93" s="27"/>
      <c r="L93" s="27"/>
      <c r="M93" s="28"/>
    </row>
    <row r="94" spans="2:13" hidden="1" x14ac:dyDescent="0.2">
      <c r="B94" s="35" t="str">
        <f>CONCATENATE("9.",Prüfkriterien_9[[#This Row],[Spalte2]])</f>
        <v>9.4</v>
      </c>
      <c r="C94" s="36">
        <f>ROW()-ROW(Prüfkriterien_9[[#Headers],[Spalte3]])</f>
        <v>4</v>
      </c>
      <c r="D94" s="36">
        <f>(Prüfkriterien_9[Spalte2]+90)/10</f>
        <v>9.4</v>
      </c>
      <c r="E94" s="25"/>
      <c r="F94" s="26"/>
      <c r="G94" s="26"/>
      <c r="H94" s="27"/>
      <c r="I94" s="27"/>
      <c r="J94" s="27"/>
      <c r="K94" s="27"/>
      <c r="L94" s="27"/>
      <c r="M94" s="28"/>
    </row>
    <row r="95" spans="2:13" hidden="1" x14ac:dyDescent="0.2">
      <c r="B95" s="42" t="str">
        <f>CONCATENATE("9.",Prüfkriterien_9[[#This Row],[Spalte2]])</f>
        <v>9.5</v>
      </c>
      <c r="C95" s="43">
        <f>ROW()-ROW(Prüfkriterien_9[[#Headers],[Spalte3]])</f>
        <v>5</v>
      </c>
      <c r="D95" s="43">
        <f>(Prüfkriterien_9[Spalte2]+90)/10</f>
        <v>9.5</v>
      </c>
      <c r="E95" s="44"/>
      <c r="F95" s="45"/>
      <c r="G95" s="45"/>
      <c r="H95" s="46"/>
      <c r="I95" s="46"/>
      <c r="J95" s="46"/>
      <c r="K95" s="46"/>
      <c r="L95" s="46"/>
      <c r="M95" s="47"/>
    </row>
    <row r="96" spans="2:13" ht="12.75" hidden="1" customHeight="1" x14ac:dyDescent="0.2">
      <c r="B96" s="147" t="s">
        <v>69</v>
      </c>
      <c r="C96" s="148"/>
      <c r="D96" s="148"/>
      <c r="E96" s="148"/>
      <c r="F96" s="148"/>
      <c r="G96" s="148"/>
      <c r="H96" s="148"/>
      <c r="I96" s="148"/>
      <c r="J96" s="148"/>
      <c r="K96" s="148"/>
      <c r="L96" s="148"/>
      <c r="M96" s="149"/>
    </row>
    <row r="97" spans="2:13" hidden="1" x14ac:dyDescent="0.2">
      <c r="B97" s="35" t="s">
        <v>41</v>
      </c>
      <c r="C97" s="36" t="s">
        <v>42</v>
      </c>
      <c r="D97" s="36" t="s">
        <v>43</v>
      </c>
      <c r="E97" s="25" t="s">
        <v>44</v>
      </c>
      <c r="F97" s="26" t="s">
        <v>45</v>
      </c>
      <c r="G97" s="26" t="s">
        <v>48</v>
      </c>
      <c r="H97" s="27" t="s">
        <v>49</v>
      </c>
      <c r="I97" s="27" t="s">
        <v>50</v>
      </c>
      <c r="J97" s="27" t="s">
        <v>51</v>
      </c>
      <c r="K97" s="27" t="s">
        <v>52</v>
      </c>
      <c r="L97" s="27" t="s">
        <v>53</v>
      </c>
      <c r="M97" s="28" t="s">
        <v>54</v>
      </c>
    </row>
    <row r="98" spans="2:13" hidden="1" x14ac:dyDescent="0.2">
      <c r="B98" s="35" t="str">
        <f>CONCATENATE("10.",Prüfkriterien_10[[#This Row],[Spalte2]])</f>
        <v>10.1</v>
      </c>
      <c r="C98" s="36">
        <f>ROW()-ROW(Prüfkriterien_10[[#Headers],[Spalte3]])</f>
        <v>1</v>
      </c>
      <c r="D98" s="36">
        <f>(Prüfkriterien_10[Spalte2]+100)/10</f>
        <v>10.1</v>
      </c>
      <c r="E98" s="25"/>
      <c r="F98" s="26"/>
      <c r="G98" s="26"/>
      <c r="H98" s="27"/>
      <c r="I98" s="27"/>
      <c r="J98" s="27"/>
      <c r="K98" s="27"/>
      <c r="L98" s="27"/>
      <c r="M98" s="28"/>
    </row>
    <row r="99" spans="2:13" hidden="1" x14ac:dyDescent="0.2">
      <c r="B99" s="42" t="str">
        <f>CONCATENATE("10.",Prüfkriterien_10[[#This Row],[Spalte2]])</f>
        <v>10.2</v>
      </c>
      <c r="C99" s="43">
        <f>ROW()-ROW(Prüfkriterien_10[[#Headers],[Spalte3]])</f>
        <v>2</v>
      </c>
      <c r="D99" s="43">
        <f>(Prüfkriterien_10[Spalte2]+100)/10</f>
        <v>10.199999999999999</v>
      </c>
      <c r="E99" s="44"/>
      <c r="F99" s="45"/>
      <c r="G99" s="45"/>
      <c r="H99" s="46"/>
      <c r="I99" s="46"/>
      <c r="J99" s="46"/>
      <c r="K99" s="46"/>
      <c r="L99" s="46"/>
      <c r="M99" s="47"/>
    </row>
    <row r="100" spans="2:13" hidden="1" x14ac:dyDescent="0.2">
      <c r="B100" s="35" t="str">
        <f>CONCATENATE("10.",Prüfkriterien_10[[#This Row],[Spalte2]])</f>
        <v>10.3</v>
      </c>
      <c r="C100" s="36">
        <f>ROW()-ROW(Prüfkriterien_10[[#Headers],[Spalte3]])</f>
        <v>3</v>
      </c>
      <c r="D100" s="36">
        <f>(Prüfkriterien_10[Spalte2]+100)/10</f>
        <v>10.3</v>
      </c>
      <c r="E100" s="25"/>
      <c r="F100" s="26"/>
      <c r="G100" s="26"/>
      <c r="H100" s="27"/>
      <c r="I100" s="27"/>
      <c r="J100" s="27"/>
      <c r="K100" s="27"/>
      <c r="L100" s="27"/>
      <c r="M100" s="28"/>
    </row>
    <row r="101" spans="2:13" hidden="1" x14ac:dyDescent="0.2">
      <c r="B101" s="35" t="str">
        <f>CONCATENATE("10.",Prüfkriterien_10[[#This Row],[Spalte2]])</f>
        <v>10.4</v>
      </c>
      <c r="C101" s="36">
        <f>ROW()-ROW(Prüfkriterien_10[[#Headers],[Spalte3]])</f>
        <v>4</v>
      </c>
      <c r="D101" s="36">
        <f>(Prüfkriterien_10[Spalte2]+100)/10</f>
        <v>10.4</v>
      </c>
      <c r="E101" s="25"/>
      <c r="F101" s="26"/>
      <c r="G101" s="26"/>
      <c r="H101" s="27"/>
      <c r="I101" s="27"/>
      <c r="J101" s="27"/>
      <c r="K101" s="27"/>
      <c r="L101" s="27"/>
      <c r="M101" s="28"/>
    </row>
    <row r="102" spans="2:13" hidden="1" x14ac:dyDescent="0.2">
      <c r="B102" s="42" t="str">
        <f>CONCATENATE("10.",Prüfkriterien_10[[#This Row],[Spalte2]])</f>
        <v>10.5</v>
      </c>
      <c r="C102" s="43">
        <f>ROW()-ROW(Prüfkriterien_10[[#Headers],[Spalte3]])</f>
        <v>5</v>
      </c>
      <c r="D102" s="43">
        <f>(Prüfkriterien_10[Spalte2]+100)/10</f>
        <v>10.5</v>
      </c>
      <c r="E102" s="44"/>
      <c r="F102" s="45"/>
      <c r="G102" s="45"/>
      <c r="H102" s="46"/>
      <c r="I102" s="46"/>
      <c r="J102" s="46"/>
      <c r="K102" s="46"/>
      <c r="L102" s="46"/>
      <c r="M102" s="47"/>
    </row>
    <row r="103" spans="2:13" ht="12.75" hidden="1" customHeight="1" x14ac:dyDescent="0.2">
      <c r="B103" s="147" t="s">
        <v>70</v>
      </c>
      <c r="C103" s="148"/>
      <c r="D103" s="148"/>
      <c r="E103" s="148"/>
      <c r="F103" s="148"/>
      <c r="G103" s="148"/>
      <c r="H103" s="148"/>
      <c r="I103" s="148"/>
      <c r="J103" s="148"/>
      <c r="K103" s="148"/>
      <c r="L103" s="148"/>
      <c r="M103" s="149"/>
    </row>
    <row r="104" spans="2:13" hidden="1" x14ac:dyDescent="0.2">
      <c r="B104" s="35" t="s">
        <v>41</v>
      </c>
      <c r="C104" s="36" t="s">
        <v>42</v>
      </c>
      <c r="D104" s="36" t="s">
        <v>43</v>
      </c>
      <c r="E104" s="25" t="s">
        <v>44</v>
      </c>
      <c r="F104" s="26" t="s">
        <v>45</v>
      </c>
      <c r="G104" s="26" t="s">
        <v>48</v>
      </c>
      <c r="H104" s="27" t="s">
        <v>49</v>
      </c>
      <c r="I104" s="27" t="s">
        <v>50</v>
      </c>
      <c r="J104" s="27" t="s">
        <v>51</v>
      </c>
      <c r="K104" s="27" t="s">
        <v>52</v>
      </c>
      <c r="L104" s="27" t="s">
        <v>53</v>
      </c>
      <c r="M104" s="28" t="s">
        <v>54</v>
      </c>
    </row>
    <row r="105" spans="2:13" hidden="1" x14ac:dyDescent="0.2">
      <c r="B105" s="35" t="str">
        <f>CONCATENATE("11.",Prüfkriterien_11[[#This Row],[Spalte2]])</f>
        <v>11.1</v>
      </c>
      <c r="C105" s="36">
        <f>ROW()-ROW(Prüfkriterien_11[[#Headers],[Spalte3]])</f>
        <v>1</v>
      </c>
      <c r="D105" s="36">
        <f>(Prüfkriterien_11[Spalte2]+110)/10</f>
        <v>11.1</v>
      </c>
      <c r="E105" s="25"/>
      <c r="F105" s="26"/>
      <c r="G105" s="26"/>
      <c r="H105" s="27"/>
      <c r="I105" s="27"/>
      <c r="J105" s="27"/>
      <c r="K105" s="27"/>
      <c r="L105" s="27"/>
      <c r="M105" s="28"/>
    </row>
    <row r="106" spans="2:13" hidden="1" x14ac:dyDescent="0.2">
      <c r="B106" s="42" t="str">
        <f>CONCATENATE("11.",Prüfkriterien_11[[#This Row],[Spalte2]])</f>
        <v>11.2</v>
      </c>
      <c r="C106" s="43">
        <f>ROW()-ROW(Prüfkriterien_11[[#Headers],[Spalte3]])</f>
        <v>2</v>
      </c>
      <c r="D106" s="43">
        <f>(Prüfkriterien_11[Spalte2]+110)/10</f>
        <v>11.2</v>
      </c>
      <c r="E106" s="44"/>
      <c r="F106" s="45"/>
      <c r="G106" s="45"/>
      <c r="H106" s="46"/>
      <c r="I106" s="46"/>
      <c r="J106" s="46"/>
      <c r="K106" s="46"/>
      <c r="L106" s="46"/>
      <c r="M106" s="47"/>
    </row>
    <row r="107" spans="2:13" hidden="1" x14ac:dyDescent="0.2">
      <c r="B107" s="35" t="str">
        <f>CONCATENATE("11.",Prüfkriterien_11[[#This Row],[Spalte2]])</f>
        <v>11.3</v>
      </c>
      <c r="C107" s="36">
        <f>ROW()-ROW(Prüfkriterien_11[[#Headers],[Spalte3]])</f>
        <v>3</v>
      </c>
      <c r="D107" s="36">
        <f>(Prüfkriterien_11[Spalte2]+110)/10</f>
        <v>11.3</v>
      </c>
      <c r="E107" s="25"/>
      <c r="F107" s="26"/>
      <c r="G107" s="26"/>
      <c r="H107" s="27"/>
      <c r="I107" s="27"/>
      <c r="J107" s="27"/>
      <c r="K107" s="27"/>
      <c r="L107" s="27"/>
      <c r="M107" s="28"/>
    </row>
    <row r="108" spans="2:13" hidden="1" x14ac:dyDescent="0.2">
      <c r="B108" s="35" t="str">
        <f>CONCATENATE("11.",Prüfkriterien_11[[#This Row],[Spalte2]])</f>
        <v>11.4</v>
      </c>
      <c r="C108" s="36">
        <f>ROW()-ROW(Prüfkriterien_11[[#Headers],[Spalte3]])</f>
        <v>4</v>
      </c>
      <c r="D108" s="36">
        <f>(Prüfkriterien_11[Spalte2]+110)/10</f>
        <v>11.4</v>
      </c>
      <c r="E108" s="25"/>
      <c r="F108" s="26"/>
      <c r="G108" s="26"/>
      <c r="H108" s="27"/>
      <c r="I108" s="27"/>
      <c r="J108" s="27"/>
      <c r="K108" s="27"/>
      <c r="L108" s="27"/>
      <c r="M108" s="28"/>
    </row>
    <row r="109" spans="2:13" hidden="1" x14ac:dyDescent="0.2">
      <c r="B109" s="42" t="str">
        <f>CONCATENATE("11.",Prüfkriterien_11[[#This Row],[Spalte2]])</f>
        <v>11.5</v>
      </c>
      <c r="C109" s="43">
        <f>ROW()-ROW(Prüfkriterien_11[[#Headers],[Spalte3]])</f>
        <v>5</v>
      </c>
      <c r="D109" s="43">
        <f>(Prüfkriterien_11[Spalte2]+110)/10</f>
        <v>11.5</v>
      </c>
      <c r="E109" s="44"/>
      <c r="F109" s="45"/>
      <c r="G109" s="45"/>
      <c r="H109" s="46"/>
      <c r="I109" s="46"/>
      <c r="J109" s="46"/>
      <c r="K109" s="46"/>
      <c r="L109" s="46"/>
      <c r="M109" s="47"/>
    </row>
    <row r="110" spans="2:13" ht="6.75" customHeight="1" x14ac:dyDescent="0.2"/>
  </sheetData>
  <sheetProtection algorithmName="SHA-512" hashValue="wH8Da80P385WvJUG364SPY1qcsxVWPmtNMFFWNaMT8dl1Rnk4yLHilopUyCHEWhepudOzHz1Iq6p+93F+yjFgw==" saltValue="dfZ6n0+zN2XADs4c7j1dPQ==" spinCount="100000" sheet="1" formatCells="0" formatRows="0" insertRows="0" deleteRows="0"/>
  <mergeCells count="23">
    <mergeCell ref="B61:M61"/>
    <mergeCell ref="C4:K4"/>
    <mergeCell ref="B6:B7"/>
    <mergeCell ref="C6:C7"/>
    <mergeCell ref="E6:E7"/>
    <mergeCell ref="F6:F7"/>
    <mergeCell ref="G6:G7"/>
    <mergeCell ref="H6:L6"/>
    <mergeCell ref="M6:M7"/>
    <mergeCell ref="D6:D7"/>
    <mergeCell ref="B55:M55"/>
    <mergeCell ref="B2:M2"/>
    <mergeCell ref="B5:M5"/>
    <mergeCell ref="B8:M8"/>
    <mergeCell ref="B29:M29"/>
    <mergeCell ref="B46:M46"/>
    <mergeCell ref="B3:M3"/>
    <mergeCell ref="B103:M103"/>
    <mergeCell ref="B68:M68"/>
    <mergeCell ref="B75:M75"/>
    <mergeCell ref="B82:M82"/>
    <mergeCell ref="B89:M89"/>
    <mergeCell ref="B96:M96"/>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rowBreaks count="1" manualBreakCount="1">
    <brk id="45" max="13" man="1"/>
  </rowBreak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6" operator="containsText" id="{5E95DCB8-8D9B-43CB-9F0E-367D7B8C392E}">
            <xm:f>NOT(ISERROR(SEARCH("grau",H30)))</xm:f>
            <xm:f>"grau"</xm:f>
            <x14:dxf>
              <font>
                <color rgb="FF808080"/>
              </font>
              <fill>
                <patternFill>
                  <bgColor rgb="FF808080"/>
                </patternFill>
              </fill>
            </x14:dxf>
          </x14:cfRule>
          <xm:sqref>H62:L67 H56:L56 H32:K33 H34:J41 H30:L31 H32:H45 K32:L45 H43:L45 H47:L54 H59:L60 H57:H58 K57:L58</xm:sqref>
        </x14:conditionalFormatting>
        <x14:conditionalFormatting xmlns:xm="http://schemas.microsoft.com/office/excel/2006/main">
          <x14:cfRule type="containsText" priority="13" operator="containsText" id="{856D55F9-5406-42BE-8943-059812964641}">
            <xm:f>NOT(ISERROR(SEARCH("grau",H10)))</xm:f>
            <xm:f>"grau"</xm:f>
            <x14:dxf>
              <font>
                <strike val="0"/>
                <color rgb="FF808080"/>
              </font>
              <fill>
                <patternFill>
                  <bgColor rgb="FF808080"/>
                </patternFill>
              </fill>
            </x14:dxf>
          </x14:cfRule>
          <xm:sqref>H10:L28</xm:sqref>
        </x14:conditionalFormatting>
        <x14:conditionalFormatting xmlns:xm="http://schemas.microsoft.com/office/excel/2006/main">
          <x14:cfRule type="containsText" priority="11" operator="containsText" id="{3EA6EFDB-E455-4F38-A982-1E38324F0343}">
            <xm:f>NOT(ISERROR(SEARCH("grau",H69)))</xm:f>
            <xm:f>"grau"</xm:f>
            <x14:dxf>
              <font>
                <color rgb="FF808080"/>
              </font>
              <fill>
                <patternFill>
                  <bgColor rgb="FF808080"/>
                </patternFill>
              </fill>
            </x14:dxf>
          </x14:cfRule>
          <xm:sqref>H69:L74</xm:sqref>
        </x14:conditionalFormatting>
        <x14:conditionalFormatting xmlns:xm="http://schemas.microsoft.com/office/excel/2006/main">
          <x14:cfRule type="containsText" priority="10" operator="containsText" id="{5BEAB68E-34A9-4110-B056-50320AFBCCB0}">
            <xm:f>NOT(ISERROR(SEARCH("grau",H76)))</xm:f>
            <xm:f>"grau"</xm:f>
            <x14:dxf>
              <font>
                <color rgb="FF808080"/>
              </font>
              <fill>
                <patternFill>
                  <bgColor rgb="FF808080"/>
                </patternFill>
              </fill>
            </x14:dxf>
          </x14:cfRule>
          <xm:sqref>H76:L81</xm:sqref>
        </x14:conditionalFormatting>
        <x14:conditionalFormatting xmlns:xm="http://schemas.microsoft.com/office/excel/2006/main">
          <x14:cfRule type="containsText" priority="9" operator="containsText" id="{CF7EDDB7-2157-4E54-80CC-AC6AB6FBA5CD}">
            <xm:f>NOT(ISERROR(SEARCH("grau",H83)))</xm:f>
            <xm:f>"grau"</xm:f>
            <x14:dxf>
              <font>
                <color rgb="FF808080"/>
              </font>
              <fill>
                <patternFill>
                  <bgColor rgb="FF808080"/>
                </patternFill>
              </fill>
            </x14:dxf>
          </x14:cfRule>
          <xm:sqref>H83:L88</xm:sqref>
        </x14:conditionalFormatting>
        <x14:conditionalFormatting xmlns:xm="http://schemas.microsoft.com/office/excel/2006/main">
          <x14:cfRule type="containsText" priority="8" operator="containsText" id="{A15A7D79-1345-4D48-A805-61E375A492E8}">
            <xm:f>NOT(ISERROR(SEARCH("grau",H90)))</xm:f>
            <xm:f>"grau"</xm:f>
            <x14:dxf>
              <font>
                <color rgb="FF808080"/>
              </font>
              <fill>
                <patternFill>
                  <bgColor rgb="FF808080"/>
                </patternFill>
              </fill>
            </x14:dxf>
          </x14:cfRule>
          <xm:sqref>H90:L95</xm:sqref>
        </x14:conditionalFormatting>
        <x14:conditionalFormatting xmlns:xm="http://schemas.microsoft.com/office/excel/2006/main">
          <x14:cfRule type="containsText" priority="7" operator="containsText" id="{24D64CB9-06C8-4AB6-96E9-068B2C93B725}">
            <xm:f>NOT(ISERROR(SEARCH("grau",H97)))</xm:f>
            <xm:f>"grau"</xm:f>
            <x14:dxf>
              <font>
                <color rgb="FF808080"/>
              </font>
              <fill>
                <patternFill>
                  <bgColor rgb="FF808080"/>
                </patternFill>
              </fill>
            </x14:dxf>
          </x14:cfRule>
          <xm:sqref>H97:L102</xm:sqref>
        </x14:conditionalFormatting>
        <x14:conditionalFormatting xmlns:xm="http://schemas.microsoft.com/office/excel/2006/main">
          <x14:cfRule type="containsText" priority="6" operator="containsText" id="{04852FE4-12C5-447A-9DDA-1F52D59ECA2D}">
            <xm:f>NOT(ISERROR(SEARCH("grau",H104)))</xm:f>
            <xm:f>"grau"</xm:f>
            <x14:dxf>
              <font>
                <color rgb="FF808080"/>
              </font>
              <fill>
                <patternFill>
                  <bgColor rgb="FF808080"/>
                </patternFill>
              </fill>
            </x14:dxf>
          </x14:cfRule>
          <xm:sqref>H104:L109</xm:sqref>
        </x14:conditionalFormatting>
        <x14:conditionalFormatting xmlns:xm="http://schemas.microsoft.com/office/excel/2006/main">
          <x14:cfRule type="containsText" priority="4" operator="containsText" id="{27517A5A-848C-4822-9530-4405DCDB1DF1}">
            <xm:f>NOT(ISERROR(SEARCH("grau",I42)))</xm:f>
            <xm:f>"grau"</xm:f>
            <x14:dxf>
              <font>
                <color rgb="FF808080"/>
              </font>
              <fill>
                <patternFill>
                  <bgColor rgb="FF808080"/>
                </patternFill>
              </fill>
            </x14:dxf>
          </x14:cfRule>
          <xm:sqref>I42:J42</xm:sqref>
        </x14:conditionalFormatting>
        <x14:conditionalFormatting xmlns:xm="http://schemas.microsoft.com/office/excel/2006/main">
          <x14:cfRule type="containsText" priority="2" operator="containsText" id="{0689F2A1-387B-4829-8409-B985D1422D22}">
            <xm:f>NOT(ISERROR(SEARCH("grau",I57)))</xm:f>
            <xm:f>"grau"</xm:f>
            <x14:dxf>
              <font>
                <color rgb="FF808080"/>
              </font>
              <fill>
                <patternFill>
                  <bgColor rgb="FF808080"/>
                </patternFill>
              </fill>
            </x14:dxf>
          </x14:cfRule>
          <xm:sqref>I57:J58</xm:sqref>
        </x14:conditionalFormatting>
        <x14:conditionalFormatting xmlns:xm="http://schemas.microsoft.com/office/excel/2006/main">
          <x14:cfRule type="containsText" priority="1" operator="containsText" id="{31BDD375-9D32-4E9D-ABB8-433B4890AC11}">
            <xm:f>NOT(ISERROR(SEARCH("grau",H42)))</xm:f>
            <xm:f>"grau"</xm:f>
            <x14:dxf>
              <font>
                <color rgb="FF808080"/>
              </font>
              <fill>
                <patternFill>
                  <bgColor rgb="FF808080"/>
                </patternFill>
              </fill>
            </x14:dxf>
          </x14:cfRule>
          <xm:sqref>H42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Einstellungen!$C$10:$C$11</xm:f>
          </x14:formula1>
          <xm:sqref>I62:J62</xm:sqref>
        </x14:dataValidation>
        <x14:dataValidation type="list" allowBlank="1" showInputMessage="1" showErrorMessage="1">
          <x14:formula1>
            <xm:f>Einstellungen!$C$9:$C$11</xm:f>
          </x14:formula1>
          <xm:sqref>H30:L31 H62:L67 H69:L74 H76:L81 H83:L88 H90:L95 H97:L102 H104:L109 H32:H45 I56:J56 H56:H60 I43:L45 I32:J34 H47:L54 K32:L42 H9:L28 I59:L60 K56:L58</xm:sqref>
        </x14:dataValidation>
        <x14:dataValidation type="list" allowBlank="1" showInputMessage="1" showErrorMessage="1">
          <x14:formula1>
            <xm:f>'C:\Users\weisenburger\Desktop\CL\[2021_CL_A_V_Fleisch.xlsx]Einstellungen'!#REF!</xm:f>
          </x14:formula1>
          <xm:sqref>I57:J58 I42:J42</xm:sqref>
        </x14:dataValidation>
        <x14:dataValidation type="list" allowBlank="1" showInputMessage="1" showErrorMessage="1">
          <x14:formula1>
            <xm:f>'C:\Users\weisenburger\Desktop\CL\[2022_CL_AHV.xlsx]Einstellungen'!#REF!</xm:f>
          </x14:formula1>
          <xm:sqref>I35:J41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71" t="s">
        <v>72</v>
      </c>
      <c r="C2" s="171"/>
    </row>
    <row r="3" spans="2:5" ht="7.9" customHeight="1" x14ac:dyDescent="0.25">
      <c r="B3" s="8"/>
      <c r="C3" s="8"/>
    </row>
    <row r="4" spans="2:5" ht="55.9" customHeight="1" x14ac:dyDescent="0.25">
      <c r="B4" s="172" t="s">
        <v>40</v>
      </c>
      <c r="C4" s="172"/>
    </row>
    <row r="5" spans="2:5" ht="7.9" customHeight="1" x14ac:dyDescent="0.2">
      <c r="B5" s="9"/>
      <c r="C5" s="9"/>
    </row>
    <row r="6" spans="2:5" s="10" customFormat="1" ht="25.9" customHeight="1" x14ac:dyDescent="0.25">
      <c r="B6" s="54" t="s">
        <v>55</v>
      </c>
      <c r="C6" s="40" t="s">
        <v>75</v>
      </c>
    </row>
    <row r="7" spans="2:5" s="10" customFormat="1" ht="25.9" customHeight="1" x14ac:dyDescent="0.25">
      <c r="B7" s="54" t="s">
        <v>73</v>
      </c>
      <c r="C7" s="40" t="s">
        <v>105</v>
      </c>
    </row>
    <row r="8" spans="2:5" s="10" customFormat="1" ht="25.9" customHeight="1" x14ac:dyDescent="0.25">
      <c r="B8" s="53" t="s">
        <v>71</v>
      </c>
      <c r="C8" s="41" t="s">
        <v>104</v>
      </c>
    </row>
    <row r="9" spans="2:5" s="10" customFormat="1" ht="25.9" customHeight="1" x14ac:dyDescent="0.25">
      <c r="B9" s="49" t="s">
        <v>56</v>
      </c>
      <c r="C9" s="12" t="s">
        <v>15</v>
      </c>
    </row>
    <row r="10" spans="2:5" s="10" customFormat="1" ht="25.9" customHeight="1" x14ac:dyDescent="0.25">
      <c r="B10" s="11"/>
      <c r="C10" s="62"/>
      <c r="E10" s="55" t="s">
        <v>74</v>
      </c>
    </row>
    <row r="11" spans="2:5" s="10" customFormat="1" ht="25.9" customHeight="1" x14ac:dyDescent="0.25">
      <c r="B11" s="11"/>
      <c r="C11" s="61" t="s">
        <v>38</v>
      </c>
    </row>
    <row r="12" spans="2:5" s="10" customFormat="1" ht="25.9" customHeight="1" x14ac:dyDescent="0.25">
      <c r="B12" s="49" t="s">
        <v>57</v>
      </c>
      <c r="C12" s="56" t="s">
        <v>27</v>
      </c>
    </row>
    <row r="13" spans="2:5" s="10" customFormat="1" ht="25.9" customHeight="1" x14ac:dyDescent="0.25">
      <c r="B13" s="11"/>
      <c r="C13" s="56" t="s">
        <v>28</v>
      </c>
    </row>
    <row r="14" spans="2:5" s="10" customFormat="1" ht="25.9" customHeight="1" x14ac:dyDescent="0.25">
      <c r="B14" s="11"/>
      <c r="C14" s="56" t="s">
        <v>29</v>
      </c>
    </row>
  </sheetData>
  <sheetProtection password="AA96" sheet="1" objects="1" scenarios="1"/>
  <dataConsolidate/>
  <mergeCells count="2">
    <mergeCell ref="B2:C2"/>
    <mergeCell ref="B4:C4"/>
  </mergeCell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01.01.2022 *ab 01.07.2022 fließen Abweichungen in die Risikoeinstufung ein 
Version 2022&amp;C&amp;G&amp;R
&amp;"Arial,Standard"&amp;8&amp;P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2022-11-14T08:02:44Z</dcterms:modified>
</cp:coreProperties>
</file>