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tabRatio="776"/>
  </bookViews>
  <sheets>
    <sheet name="Angaben zum Audit" sheetId="1" r:id="rId1"/>
    <sheet name="Maßnahmenplan" sheetId="2" r:id="rId2"/>
    <sheet name="Checkliste" sheetId="7" r:id="rId3"/>
    <sheet name="Einstellungen" sheetId="4" r:id="rId4"/>
  </sheets>
  <externalReferences>
    <externalReference r:id="rId5"/>
    <externalReference r:id="rId6"/>
    <externalReference r:id="rId7"/>
    <externalReference r:id="rId8"/>
    <externalReference r:id="rId9"/>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Checkliste!$A$1:$N$123</definedName>
    <definedName name="_xlnm.Print_Area" localSheetId="1">Maßnahmenplan!$A$1:$J$24</definedName>
    <definedName name="_xlnm.Print_Titles" localSheetId="2">Checkliste!$1:$7</definedName>
  </definedNames>
  <calcPr calcId="162913" calcMode="manual"/>
</workbook>
</file>

<file path=xl/calcChain.xml><?xml version="1.0" encoding="utf-8"?>
<calcChain xmlns="http://schemas.openxmlformats.org/spreadsheetml/2006/main">
  <c r="C63" i="7" l="1"/>
  <c r="B63" i="7" s="1"/>
  <c r="C64" i="7"/>
  <c r="D64" i="7" s="1"/>
  <c r="C17" i="7"/>
  <c r="B17" i="7" s="1"/>
  <c r="B64" i="7" l="1"/>
  <c r="D17" i="7"/>
  <c r="D63" i="7"/>
  <c r="C15" i="7"/>
  <c r="B15" i="7" s="1"/>
  <c r="C16" i="7"/>
  <c r="B16" i="7" s="1"/>
  <c r="D16" i="7" l="1"/>
  <c r="D15" i="7"/>
  <c r="C20" i="7"/>
  <c r="B20" i="7" s="1"/>
  <c r="D20" i="7" l="1"/>
  <c r="B2" i="7" l="1"/>
  <c r="C52" i="7" l="1"/>
  <c r="B52" i="7" s="1"/>
  <c r="C50" i="7"/>
  <c r="B50" i="7" s="1"/>
  <c r="C39" i="7"/>
  <c r="B39" i="7" s="1"/>
  <c r="C35" i="7"/>
  <c r="D35" i="7" s="1"/>
  <c r="C36" i="7"/>
  <c r="B36" i="7" s="1"/>
  <c r="C37" i="7"/>
  <c r="B37" i="7" s="1"/>
  <c r="C38" i="7"/>
  <c r="B38" i="7" s="1"/>
  <c r="C19" i="7"/>
  <c r="B19" i="7" s="1"/>
  <c r="C65" i="7"/>
  <c r="B65" i="7" s="1"/>
  <c r="D52" i="7" l="1"/>
  <c r="D50" i="7"/>
  <c r="D36" i="7"/>
  <c r="D39" i="7"/>
  <c r="B35" i="7"/>
  <c r="D37" i="7"/>
  <c r="D38" i="7"/>
  <c r="D19" i="7"/>
  <c r="D65" i="7"/>
  <c r="C48" i="7"/>
  <c r="B48" i="7" s="1"/>
  <c r="C49" i="7"/>
  <c r="B49" i="7" s="1"/>
  <c r="C51" i="7"/>
  <c r="B51" i="7" s="1"/>
  <c r="C53" i="7"/>
  <c r="D53" i="7" s="1"/>
  <c r="C54" i="7"/>
  <c r="B54" i="7" s="1"/>
  <c r="C55" i="7"/>
  <c r="B55" i="7" s="1"/>
  <c r="C56" i="7"/>
  <c r="B56" i="7" s="1"/>
  <c r="C57" i="7"/>
  <c r="B57" i="7" s="1"/>
  <c r="C58" i="7"/>
  <c r="B58" i="7" s="1"/>
  <c r="C59" i="7"/>
  <c r="B59" i="7" s="1"/>
  <c r="C32" i="7"/>
  <c r="B32" i="7" s="1"/>
  <c r="C33" i="7"/>
  <c r="B33" i="7" s="1"/>
  <c r="C34" i="7"/>
  <c r="B34" i="7" s="1"/>
  <c r="C40" i="7"/>
  <c r="B40" i="7" s="1"/>
  <c r="C41" i="7"/>
  <c r="B41" i="7" s="1"/>
  <c r="C42" i="7"/>
  <c r="B42" i="7" s="1"/>
  <c r="C14" i="7"/>
  <c r="B14" i="7" s="1"/>
  <c r="C18" i="7"/>
  <c r="B18" i="7" s="1"/>
  <c r="C21" i="7"/>
  <c r="B21" i="7" s="1"/>
  <c r="C22" i="7"/>
  <c r="B22" i="7" s="1"/>
  <c r="C23" i="7"/>
  <c r="B23" i="7" s="1"/>
  <c r="C24" i="7"/>
  <c r="B24" i="7" s="1"/>
  <c r="C25" i="7"/>
  <c r="B25" i="7" s="1"/>
  <c r="C26" i="7"/>
  <c r="B26" i="7" s="1"/>
  <c r="C27" i="7"/>
  <c r="D27" i="7" s="1"/>
  <c r="D48" i="7" l="1"/>
  <c r="D49" i="7"/>
  <c r="D51" i="7"/>
  <c r="B53" i="7"/>
  <c r="D55" i="7"/>
  <c r="D54" i="7"/>
  <c r="D34" i="7"/>
  <c r="D56" i="7"/>
  <c r="D59" i="7"/>
  <c r="D57" i="7"/>
  <c r="D58" i="7"/>
  <c r="D33" i="7"/>
  <c r="D32" i="7"/>
  <c r="D41" i="7"/>
  <c r="D40" i="7"/>
  <c r="D42" i="7"/>
  <c r="D21" i="7"/>
  <c r="D18" i="7"/>
  <c r="D14" i="7"/>
  <c r="D23" i="7"/>
  <c r="D22" i="7"/>
  <c r="D24" i="7"/>
  <c r="D26" i="7"/>
  <c r="D25" i="7"/>
  <c r="B27" i="7"/>
  <c r="C12" i="7"/>
  <c r="D12" i="7" s="1"/>
  <c r="C13" i="7"/>
  <c r="D13" i="7" s="1"/>
  <c r="C122" i="7"/>
  <c r="B122" i="7" s="1"/>
  <c r="C121" i="7"/>
  <c r="B121" i="7" s="1"/>
  <c r="C120" i="7"/>
  <c r="D120" i="7" s="1"/>
  <c r="C119" i="7"/>
  <c r="D119" i="7" s="1"/>
  <c r="C118" i="7"/>
  <c r="B118" i="7" s="1"/>
  <c r="C115" i="7"/>
  <c r="D115" i="7" s="1"/>
  <c r="C114" i="7"/>
  <c r="B114" i="7" s="1"/>
  <c r="C113" i="7"/>
  <c r="D113" i="7" s="1"/>
  <c r="C112" i="7"/>
  <c r="D112" i="7" s="1"/>
  <c r="C111" i="7"/>
  <c r="D111" i="7" s="1"/>
  <c r="C108" i="7"/>
  <c r="D108" i="7" s="1"/>
  <c r="C107" i="7"/>
  <c r="B107" i="7" s="1"/>
  <c r="C106" i="7"/>
  <c r="D106" i="7" s="1"/>
  <c r="C105" i="7"/>
  <c r="D105" i="7" s="1"/>
  <c r="C104" i="7"/>
  <c r="B104" i="7" s="1"/>
  <c r="C101" i="7"/>
  <c r="D101" i="7" s="1"/>
  <c r="C100" i="7"/>
  <c r="B100" i="7" s="1"/>
  <c r="C99" i="7"/>
  <c r="D99" i="7" s="1"/>
  <c r="C98" i="7"/>
  <c r="D98" i="7" s="1"/>
  <c r="C97" i="7"/>
  <c r="B97" i="7" s="1"/>
  <c r="C94" i="7"/>
  <c r="B94" i="7" s="1"/>
  <c r="C93" i="7"/>
  <c r="B93" i="7" s="1"/>
  <c r="C92" i="7"/>
  <c r="D92" i="7" s="1"/>
  <c r="C91" i="7"/>
  <c r="D91" i="7" s="1"/>
  <c r="C90" i="7"/>
  <c r="B90" i="7" s="1"/>
  <c r="C87" i="7"/>
  <c r="D87" i="7" s="1"/>
  <c r="C86" i="7"/>
  <c r="B86" i="7" s="1"/>
  <c r="C85" i="7"/>
  <c r="D85" i="7" s="1"/>
  <c r="C84" i="7"/>
  <c r="D84" i="7" s="1"/>
  <c r="C83" i="7"/>
  <c r="B83" i="7" s="1"/>
  <c r="B85" i="7" l="1"/>
  <c r="B101" i="7"/>
  <c r="B105" i="7"/>
  <c r="B113" i="7"/>
  <c r="B12" i="7"/>
  <c r="B84" i="7"/>
  <c r="B92" i="7"/>
  <c r="B108" i="7"/>
  <c r="B112" i="7"/>
  <c r="B120" i="7"/>
  <c r="B87" i="7"/>
  <c r="B91" i="7"/>
  <c r="B99" i="7"/>
  <c r="B115" i="7"/>
  <c r="B111" i="7"/>
  <c r="B119" i="7"/>
  <c r="B98" i="7"/>
  <c r="B106" i="7"/>
  <c r="B13" i="7"/>
  <c r="D83" i="7"/>
  <c r="D86" i="7"/>
  <c r="D122" i="7"/>
  <c r="D118" i="7"/>
  <c r="D121" i="7"/>
  <c r="D114" i="7"/>
  <c r="D104" i="7"/>
  <c r="D107" i="7"/>
  <c r="D97" i="7"/>
  <c r="D100" i="7"/>
  <c r="D94" i="7"/>
  <c r="D90" i="7"/>
  <c r="D93" i="7"/>
  <c r="B2" i="2"/>
  <c r="B2" i="1"/>
  <c r="C79" i="7" l="1"/>
  <c r="B79" i="7" s="1"/>
  <c r="C78" i="7"/>
  <c r="B78" i="7" s="1"/>
  <c r="D79" i="7" l="1"/>
  <c r="D78" i="7"/>
  <c r="C80" i="7"/>
  <c r="D80" i="7" s="1"/>
  <c r="C77" i="7"/>
  <c r="D77" i="7" s="1"/>
  <c r="C73" i="7"/>
  <c r="D73" i="7" s="1"/>
  <c r="C72" i="7"/>
  <c r="D72" i="7" s="1"/>
  <c r="C70" i="7"/>
  <c r="D70" i="7" s="1"/>
  <c r="C71" i="7"/>
  <c r="D71" i="7" s="1"/>
  <c r="C66" i="7"/>
  <c r="B66" i="7" s="1"/>
  <c r="C62" i="7"/>
  <c r="B62" i="7" s="1"/>
  <c r="C61" i="7"/>
  <c r="D61" i="7" s="1"/>
  <c r="C60" i="7"/>
  <c r="D60" i="7" s="1"/>
  <c r="C44" i="7"/>
  <c r="D44" i="7" s="1"/>
  <c r="C43" i="7"/>
  <c r="B43" i="7" s="1"/>
  <c r="B80" i="7" l="1"/>
  <c r="B77" i="7"/>
  <c r="B73" i="7"/>
  <c r="B72" i="7"/>
  <c r="B70" i="7"/>
  <c r="B71" i="7"/>
  <c r="D62" i="7"/>
  <c r="D66" i="7"/>
  <c r="B61" i="7"/>
  <c r="B60" i="7"/>
  <c r="B44" i="7"/>
  <c r="D43" i="7"/>
  <c r="C47" i="7" l="1"/>
  <c r="C31" i="7"/>
  <c r="C69" i="7"/>
  <c r="C76" i="7"/>
  <c r="C28" i="7"/>
  <c r="C10" i="7"/>
  <c r="C11" i="7"/>
  <c r="D47" i="7" l="1"/>
  <c r="B47" i="7"/>
  <c r="D69" i="7"/>
  <c r="B69" i="7"/>
  <c r="D10" i="7"/>
  <c r="B10" i="7"/>
  <c r="D76" i="7"/>
  <c r="B76" i="7"/>
  <c r="D31" i="7"/>
  <c r="B31" i="7"/>
  <c r="D28" i="7"/>
  <c r="B28" i="7"/>
  <c r="D11" i="7"/>
  <c r="B11" i="7"/>
</calcChain>
</file>

<file path=xl/sharedStrings.xml><?xml version="1.0" encoding="utf-8"?>
<sst xmlns="http://schemas.openxmlformats.org/spreadsheetml/2006/main" count="395" uniqueCount="219">
  <si>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</si>
  <si>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</si>
  <si>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</si>
  <si>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</si>
  <si>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</si>
  <si>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</si>
  <si>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</si>
  <si>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</si>
  <si>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</si>
  <si>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</si>
  <si>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</si>
  <si>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</si>
  <si>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</si>
  <si>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</si>
  <si>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</si>
  <si>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</si>
  <si>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</si>
  <si>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</si>
  <si>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</si>
  <si>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</si>
  <si>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</si>
  <si>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</si>
  <si>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</si>
  <si>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</si>
  <si>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</si>
  <si>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</si>
  <si>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</si>
  <si>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</si>
  <si>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</si>
  <si>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</si>
  <si>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</si>
  <si>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</si>
  <si>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</si>
  <si>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</si>
  <si>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</si>
  <si>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</si>
  <si>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</si>
  <si>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</si>
  <si>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</si>
  <si>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</si>
  <si>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</si>
  <si>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</si>
  <si>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</si>
  <si>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</si>
  <si>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</si>
  <si>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</si>
  <si>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</si>
  <si>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</si>
  <si>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</si>
  <si>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</si>
  <si>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</si>
  <si>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</si>
  <si>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</si>
  <si>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</si>
  <si>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</si>
  <si>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</si>
  <si>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</si>
  <si>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</si>
  <si>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</si>
  <si>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</si>
  <si>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</si>
  <si>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</si>
  <si>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</si>
  <si>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</si>
  <si>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</si>
  <si>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</si>
  <si>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4.</t>
  </si>
  <si>
    <t>5.</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</si>
  <si>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</si>
  <si>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</si>
  <si>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</si>
  <si>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</si>
  <si>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</si>
  <si>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</si>
  <si>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</si>
  <si>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</si>
  <si>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</si>
  <si>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</si>
  <si>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</si>
  <si>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</si>
  <si>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</si>
  <si>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</si>
  <si>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</si>
  <si>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</si>
  <si>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</si>
  <si>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</si>
  <si>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</si>
  <si>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Verarbeitung Milch</t>
  </si>
  <si>
    <t>2.3</t>
  </si>
  <si>
    <t>Die Betriebsbeschreibung ist vollständig und aktuell.</t>
  </si>
  <si>
    <t>Alle Korrekturmaßnahmen aus vergangenen Audits wurden umgesetzt und damit die Abweichungen abgestellt.</t>
  </si>
  <si>
    <t>Prüfung der vorangegangenen Auditberichte.</t>
  </si>
  <si>
    <t>Ist Rohware auf Etiketten und warenbegleitenden Dokumenten entsprechend gekennzeichnet?</t>
  </si>
  <si>
    <t>2.6.1</t>
  </si>
  <si>
    <t>Dokumentation liegt in der Unternehmensakte bzw. im Unternehmen vor.</t>
  </si>
  <si>
    <t>Aktuelle Produktionsprotokolle liegen vor.</t>
  </si>
  <si>
    <t>Für jede Labelnutzung liegt das offizielle Freigabedokument vor.</t>
  </si>
  <si>
    <t>Zur Vermeidung von Verschleppung wurde eine ordnungsgemäße Reinigung der für die Verarbeitung zur Verfügung stehenden Räume durchgeführt, bzw. ein adäquates Vorgehen angewendet und dokumentiert.</t>
  </si>
  <si>
    <t>Überprüfung der Reinigungsprotokolle und Sichtprüfung.</t>
  </si>
  <si>
    <t>Eine dokumentierte Wareneingangsprüfung liegt vor.</t>
  </si>
  <si>
    <t>Ein dokumentierter Warenausgang liegt vor.</t>
  </si>
  <si>
    <t>Die Berechnung von Wareneingang und Warenausgang ergab keinen Grund zur Beanstandung.</t>
  </si>
  <si>
    <t>Stichprobenartige Berechnung des Warenstroms für einen Zeitraum von min. 4 Wochen.</t>
  </si>
  <si>
    <t>2. Dokumentenprüfung - spezieller Teil Zutaten</t>
  </si>
  <si>
    <t>5.3.1</t>
  </si>
  <si>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 / oder Premiumstufe stammen.</t>
    </r>
  </si>
  <si>
    <t>5.3.2</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</si>
  <si>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</si>
  <si>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5.4.1</t>
  </si>
  <si>
    <t>Das verwendete Milchpulver entspricht den Anforderungen.</t>
  </si>
  <si>
    <t>Die aus technologischen Gründen zugegebenen Inhaltsstoffe betragen max. 5 % des Gesamtgewichts.</t>
  </si>
  <si>
    <t>5.4.2</t>
  </si>
  <si>
    <t>Kulturen von Mikroorganismen werden anforderungsgemäß verwendet.</t>
  </si>
  <si>
    <t>Die Anzucht und Weiterführung betriebseigener Starter erfolgt in betriebseigener Milch.</t>
  </si>
  <si>
    <t>3. Physische Prüfung</t>
  </si>
  <si>
    <t>Alle Verpackungsarten und Lieferscheine tragen das TSL-Label der entsprechenden Stufe oder eine einheitliche, eindeutige innerbetriebliche Kennzeichnung mit Einstufungshinweis.</t>
  </si>
  <si>
    <t>5.2.1</t>
  </si>
  <si>
    <r>
      <t xml:space="preserve">Rohmilch der </t>
    </r>
    <r>
      <rPr>
        <b/>
        <sz val="10"/>
        <color theme="1"/>
        <rFont val="Arial"/>
        <family val="2"/>
      </rPr>
      <t>Einstiegsstufe</t>
    </r>
    <r>
      <rPr>
        <sz val="10"/>
        <color theme="1"/>
        <rFont val="Arial"/>
        <family val="2"/>
      </rPr>
      <t xml:space="preserve"> wird getrennt von Rohmilch anderer Standards erfasst.</t>
    </r>
  </si>
  <si>
    <r>
      <t xml:space="preserve">Rohmilch der </t>
    </r>
    <r>
      <rPr>
        <b/>
        <sz val="10"/>
        <color theme="1"/>
        <rFont val="Arial"/>
        <family val="2"/>
      </rPr>
      <t>Premiumstufe</t>
    </r>
    <r>
      <rPr>
        <sz val="10"/>
        <color theme="1"/>
        <rFont val="Arial"/>
        <family val="2"/>
      </rPr>
      <t xml:space="preserve"> wird getrennt von Rohmilch anderer Standards erfasst.</t>
    </r>
  </si>
  <si>
    <t>5.2.2</t>
  </si>
  <si>
    <t>Am Abtankort ist ein System vorhanden, welches ein Abladen in einen falschen Tank verhindert.</t>
  </si>
  <si>
    <r>
      <t xml:space="preserve">Die Abpumpstation für Milch der </t>
    </r>
    <r>
      <rPr>
        <b/>
        <sz val="10"/>
        <color theme="1"/>
        <rFont val="Arial"/>
        <family val="2"/>
      </rPr>
      <t>Einstiegsstufe</t>
    </r>
    <r>
      <rPr>
        <sz val="10"/>
        <color theme="1"/>
        <rFont val="Arial"/>
        <family val="2"/>
      </rPr>
      <t xml:space="preserve"> ist gekennzeichnet.</t>
    </r>
  </si>
  <si>
    <r>
      <t xml:space="preserve">Die Abpumpstation für Milch der </t>
    </r>
    <r>
      <rPr>
        <b/>
        <sz val="10"/>
        <color theme="1"/>
        <rFont val="Arial"/>
        <family val="2"/>
      </rPr>
      <t>Premiumstufe</t>
    </r>
    <r>
      <rPr>
        <sz val="10"/>
        <color theme="1"/>
        <rFont val="Arial"/>
        <family val="2"/>
      </rPr>
      <t xml:space="preserve"> ist gekennzeichnet.</t>
    </r>
  </si>
  <si>
    <t>Bei einem Wechsel der Abpumpstation zur Übernahme der Milch erfolgt eine entsprechende Zwischenreinigung.</t>
  </si>
  <si>
    <t>5.2.3</t>
  </si>
  <si>
    <r>
      <t xml:space="preserve">Die Tanks zur Zwischenlagerung der Rohmilch der </t>
    </r>
    <r>
      <rPr>
        <b/>
        <sz val="10"/>
        <color theme="1"/>
        <rFont val="Arial"/>
        <family val="2"/>
      </rPr>
      <t>Einstiegsstufe</t>
    </r>
    <r>
      <rPr>
        <sz val="10"/>
        <color theme="1"/>
        <rFont val="Arial"/>
        <family val="2"/>
      </rPr>
      <t xml:space="preserve"> sind gekennzeichnet.</t>
    </r>
  </si>
  <si>
    <r>
      <t xml:space="preserve">Die Tanks zur Zwischenlagerung der Rohmilch der </t>
    </r>
    <r>
      <rPr>
        <b/>
        <sz val="10"/>
        <color theme="1"/>
        <rFont val="Arial"/>
        <family val="2"/>
      </rPr>
      <t>Premiumstufe</t>
    </r>
    <r>
      <rPr>
        <sz val="10"/>
        <color theme="1"/>
        <rFont val="Arial"/>
        <family val="2"/>
      </rPr>
      <t xml:space="preserve"> sind gekennzeichnet.</t>
    </r>
  </si>
  <si>
    <r>
      <t xml:space="preserve">Der Milchfluss der </t>
    </r>
    <r>
      <rPr>
        <b/>
        <sz val="10"/>
        <color theme="1"/>
        <rFont val="Arial"/>
        <family val="2"/>
      </rPr>
      <t>Einstiegsstufe</t>
    </r>
    <r>
      <rPr>
        <sz val="10"/>
        <color theme="1"/>
        <rFont val="Arial"/>
        <family val="2"/>
      </rPr>
      <t xml:space="preserve"> ist über alle Verarbeitungsstufen bis zum Abfüllen / Abpacken nachvollziehbar.</t>
    </r>
  </si>
  <si>
    <r>
      <t xml:space="preserve">Der Milchfluss der </t>
    </r>
    <r>
      <rPr>
        <b/>
        <sz val="10"/>
        <color theme="1"/>
        <rFont val="Arial"/>
        <family val="2"/>
      </rPr>
      <t>Premiumstufe</t>
    </r>
    <r>
      <rPr>
        <sz val="10"/>
        <color theme="1"/>
        <rFont val="Arial"/>
        <family val="2"/>
      </rPr>
      <t xml:space="preserve"> ist über alle Verarbeitungsstufen bis zum Abfüllen / Abpacken nachvollziehbar.</t>
    </r>
  </si>
  <si>
    <t>Nach der Verarbeitung von Milch eines "niedrigeren" Standards erfolgt vor der Verarbeitung von TSL-Milch eine Zwischenreinigung.</t>
  </si>
  <si>
    <t>Es wird eindeutig sichergestellt, dass die TSL-Ware in die richtige Verpackung gelangt, bzw. dass ausschließlich TSL-Ware in ausgelobte Verpackung gelangt.</t>
  </si>
  <si>
    <t xml:space="preserve">RL Zert 2023
3.3
</t>
  </si>
  <si>
    <t>RL Zert 2023
3.2</t>
  </si>
  <si>
    <t>RL Zert 2023 6.4.2</t>
  </si>
  <si>
    <t>Die Konformität von Waren, Produkten und Erzeugnissen kann durch Zertifikate und Lieferscheine nachgewiesen werden.</t>
  </si>
  <si>
    <t>Es werden keine Zutaten oder Zusatzstoffe verwendet, die nach der Verordnung (EG) Nr. 1830/2003 über die Rückverfolgbarkeit und Kennzeichnung von GVO deklarationspflichtig sind.</t>
  </si>
  <si>
    <t>Bei Misch- und Verarbeitungsprodukten wird die TSL-Zutat kenntlichgemacht.</t>
  </si>
  <si>
    <t>Zu jeder Zeit erfolgt eine eindeutige Trennung der TSL-Ware von Nicht-TSL-Ware.</t>
  </si>
  <si>
    <t>Tierische Nebenprodukte (Kat-3-Ware), die für die Herstellung von Heimtiernahrung gesammelt werdem, müssen separat gesammelt und transportiert, sowie eindeutig gekennzeichnet werden.</t>
  </si>
  <si>
    <t>Es ist meldepflichtig, wenn Zertifikate entzogen wurden (zum Beispiel IFS und QS), oder es zu einem Ausbruch von meldepflichtige mikrobielle Erregern gekommen ist. Ebenso sind Sabotagen oder Einbrüche auf dem Betrieb zu melden.</t>
  </si>
  <si>
    <t>Es wird kein Hühner-Lecithin verwendet.*</t>
  </si>
  <si>
    <t>Es wird kein Bienenwachs verwendet.*</t>
  </si>
  <si>
    <t>Das verwendete Milcheiweißpulver und Molkeprotein entspricht den Anforderungen.*</t>
  </si>
  <si>
    <r>
      <t>Prüfung der Produktspezifikation
Verwendung üblicher Säuerungs- und Reifungskulturen sowie Direktstarter</t>
    </r>
    <r>
      <rPr>
        <sz val="10"/>
        <rFont val="Arial"/>
        <family val="2"/>
      </rPr>
      <t>. Bei der Verwendung von betriebseigenen Startern müssen die Anzucht und die Weiterführung von Starterkulturen in betriebseigener Milch ohne Gentechnik erfolgen.</t>
    </r>
  </si>
  <si>
    <t>Die verwendeten Enzyme entsprechen den Anforderungen.</t>
  </si>
  <si>
    <r>
      <t xml:space="preserve">Separate Artikelnummern oder extra Tourennummern für Rohmilch der </t>
    </r>
    <r>
      <rPr>
        <b/>
        <sz val="10"/>
        <color theme="1"/>
        <rFont val="Arial"/>
        <family val="2"/>
      </rPr>
      <t>Einstiegsstufe</t>
    </r>
    <r>
      <rPr>
        <sz val="10"/>
        <color theme="1"/>
        <rFont val="Arial"/>
        <family val="2"/>
      </rPr>
      <t xml:space="preserve"> sind z.B. im betriebsinternen Warenwirtschaftssystem hinterlegt.</t>
    </r>
  </si>
  <si>
    <t>Aus technologischen Gründen dürfen Inhaltsstoffe der Einstiegsstufe beigemischt werden, ohne das Produkt von der Premiumstufe abzuwerten.</t>
  </si>
  <si>
    <r>
      <t xml:space="preserve">Es werden keine </t>
    </r>
    <r>
      <rPr>
        <sz val="10"/>
        <rFont val="Arial"/>
        <family val="2"/>
      </rPr>
      <t xml:space="preserve">Eier </t>
    </r>
    <r>
      <rPr>
        <sz val="10"/>
        <color theme="1"/>
        <rFont val="Arial"/>
        <family val="2"/>
      </rPr>
      <t>aus Boden- oder Volierenhaltung sowie Käfigeier – auch der aus so genannten Kleingruppenkäfigen – verwendet.*</t>
    </r>
  </si>
  <si>
    <t>Es wird kein Karmin bzw. Cochenille (E120) eingesetzt.*</t>
  </si>
  <si>
    <t>Der Systemteilnehmer erkennt die Nutzungsbedingungen und Vorgaben der Zertifizierungsstelle an.</t>
  </si>
  <si>
    <t>Der Systemteilnehmer erkennt die Nutzungsbedingungen und Vorgaben des Labelgebers an.</t>
  </si>
  <si>
    <t>Bei einer zeitlichen Trennung werden die Anforderungen an die Produktionsreihenfolge eingehalten.</t>
  </si>
  <si>
    <t>2.6.1
2.9
2.10
2.11</t>
  </si>
  <si>
    <t xml:space="preserve">Rezepturen (ggf. Spezifikationen oder Zutatenlisten) aller Produkte entsprechen den Anforderungen der RL Verarbeitung.* </t>
  </si>
  <si>
    <t>Dokumentation liegt in der Unternehmensakte bzw. im Unternehmen vor. Kontrolle der Anforderungen von zusammengesetzten Erzeugnissen, Nicht-Verfügbarkeit und weitere Zutaten tierischen Ursprungs. Für die Einhaltung der Kriterien ist der MLN verantwortlich.</t>
  </si>
  <si>
    <t>2.6
2.6.1</t>
  </si>
  <si>
    <t>TSL-systemrelevante Informationen sind an den DTSchB zu melden.*</t>
  </si>
  <si>
    <t>TSL-systemrelevante Informationen sind an die zuständige Zertifizierungsstelle zu melden.*</t>
  </si>
  <si>
    <t>2.4</t>
  </si>
  <si>
    <t>Die Eigenkontrolle wurde min. alle 12 Monate durchgeführt und ist dokumentiert.</t>
  </si>
  <si>
    <t>Abweichungen, die in der Eigenkontrolle festgestellt wurden, Korrektumaßnahmen sowie Fristen sind schriftlich festgelegt.</t>
  </si>
  <si>
    <t>Festgelegte Korrekturmaßnahmen aus der Eienkontrolle wurden fristgerecht umgesetzt und dokumentiert.*</t>
  </si>
  <si>
    <r>
      <t xml:space="preserve">Eindeutige Trennung der Milch durch getrennte Tourenplanung oder Einsatz separater Sammelwagen.
</t>
    </r>
    <r>
      <rPr>
        <b/>
        <sz val="10"/>
        <color theme="1"/>
        <rFont val="Arial"/>
        <family val="2"/>
      </rPr>
      <t xml:space="preserve">Prüfung der Premiumstufe = n.a. </t>
    </r>
  </si>
  <si>
    <r>
      <t xml:space="preserve">Eindeutige Trennung der Milch durch getrennte Tourenplanung oder Einsatz separater Sammelwagen.
</t>
    </r>
    <r>
      <rPr>
        <b/>
        <sz val="10"/>
        <color theme="1"/>
        <rFont val="Arial"/>
        <family val="2"/>
      </rPr>
      <t xml:space="preserve">Prüfung der Einstiegsstufe = n.a. </t>
    </r>
  </si>
  <si>
    <t xml:space="preserve">Prüfung der Premiumstufe = n.a. </t>
  </si>
  <si>
    <t xml:space="preserve">Prüfung der Einstiegsstufe = n.a. </t>
  </si>
  <si>
    <t>2.6.3</t>
  </si>
  <si>
    <t>2.8</t>
  </si>
  <si>
    <t>2.11</t>
  </si>
  <si>
    <t>2.7.2</t>
  </si>
  <si>
    <t>2.7.1</t>
  </si>
  <si>
    <t>2.7.3</t>
  </si>
  <si>
    <t>2.6
2.7.2</t>
  </si>
  <si>
    <t>2.7.4</t>
  </si>
  <si>
    <t>2.7.3
5.2.2</t>
  </si>
  <si>
    <t>Separate Sammelbehältnisse, eindeutige Kennzeichnung mit Einstufungshinweis
Überprüfung der Dokumentation und Abgleich der Mengen.</t>
  </si>
  <si>
    <t>2.6.3
2.7.1</t>
  </si>
  <si>
    <t>RL Zert 2023
6</t>
  </si>
  <si>
    <t>Die an die ANG bzw. BiB geknüpften Auflagen werden eingehalten.*</t>
  </si>
  <si>
    <t>Keine ANG/BiB vorhanden = n.a.
Erstaudit = n.a.</t>
  </si>
  <si>
    <t>2.7.1
2.7.2</t>
  </si>
  <si>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</si>
  <si>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</si>
  <si>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Gültig ab: 01.01.2023
*Übergangsfrist für Bestandsbetriebe (Zertifizierung vor 01.01.;  s. Richtlinie Verarbeitung, Kap. 1.2): Erfassung von Abweichungen ab 01.01., Berücksichtigung in Risikoeinstufung ab 01.07.</t>
  </si>
  <si>
    <t xml:space="preserve">Wareneingangsdokumentationen prüfen: Lieferantennachweis, Lieferscheine, Rechnungen, Etiketten. </t>
  </si>
  <si>
    <r>
      <t xml:space="preserve">Ausgangsdokumentation prüfen: Lieferscheine, Etiketten, ggfs. Rechnungen. </t>
    </r>
    <r>
      <rPr>
        <sz val="10"/>
        <color theme="9" tint="-0.249977111117893"/>
        <rFont val="Arial"/>
        <family val="2"/>
      </rPr>
      <t>Warenbegleitende Dokumente sind min. 12 Monate (nach Ablauf MHD) aufzubewahren.*</t>
    </r>
  </si>
  <si>
    <t>Überprüfung der Reinigungsprotokolle.</t>
  </si>
  <si>
    <r>
      <t xml:space="preserve">Prüfung der Produktspezifikation. Milchpulver aus: TSL-Milch, Bio-Milch erlaubt.
Verwendung von konventionellem Milchpulver </t>
    </r>
    <r>
      <rPr>
        <b/>
        <sz val="10"/>
        <color theme="1"/>
        <rFont val="Arial"/>
        <family val="2"/>
      </rPr>
      <t>K.O.</t>
    </r>
  </si>
  <si>
    <r>
      <t xml:space="preserve">Überprüfung der Produkspezifikationen anhand der Zutatenliste.
</t>
    </r>
    <r>
      <rPr>
        <b/>
        <sz val="10"/>
        <color theme="1"/>
        <rFont val="Arial"/>
        <family val="2"/>
      </rPr>
      <t>K.O.</t>
    </r>
  </si>
  <si>
    <r>
      <t xml:space="preserve">Überprüfung der Rezeptur.
</t>
    </r>
    <r>
      <rPr>
        <b/>
        <sz val="10"/>
        <color theme="1"/>
        <rFont val="Arial"/>
        <family val="2"/>
      </rPr>
      <t>K.O.</t>
    </r>
  </si>
  <si>
    <t>Überprüfung der Produktspezifikationen anhand der Zutatenliste.</t>
  </si>
  <si>
    <r>
      <rPr>
        <sz val="10"/>
        <color theme="1"/>
        <rFont val="Arial"/>
        <family val="2"/>
      </rPr>
      <t>Prüfung der letzten Eigenkontrolle.</t>
    </r>
    <r>
      <rPr>
        <b/>
        <sz val="10"/>
        <color theme="1"/>
        <rFont val="Arial"/>
        <family val="2"/>
      </rPr>
      <t xml:space="preserve">
Erstaudit = n.a.</t>
    </r>
  </si>
  <si>
    <t xml:space="preserve">Die Nutzung des Labels auf Verpackungen, Etiketten oder Werbemaßnahmen bedarf einer Freigabe des DTSchB in Form des offiziellen Freigabedokuments (PDF) inkls. der Freigabe E-Mail. Dabei ist min. eine Layoutfreigabe mit der Originalverpackung abzugleichen.
Erstaudit: Es sind alle Layoutfreigaben zu überprüfen. 
Folgeaudit: Es sind alle neu hinzu gekommenen/geänderten Produkte zu überprüfen. Keine neue bzw. geänderte Layouts = min. drei zufällige Layoutfreigaben. </t>
  </si>
  <si>
    <t>Überprüfung der Produktionsprotokolle.
Verarbeitung in absteigende Wertigkeit der Ware bei zeitlicher Trennung.
Verarbeitung getrennt nach Standards, TSL vor konventioneller Ware.</t>
  </si>
  <si>
    <r>
      <t xml:space="preserve">Lieferschein / Herkunftsnachweis prüfen.
</t>
    </r>
    <r>
      <rPr>
        <b/>
        <sz val="10"/>
        <color theme="1"/>
        <rFont val="Arial"/>
        <family val="2"/>
      </rPr>
      <t>K.O.</t>
    </r>
    <r>
      <rPr>
        <sz val="10"/>
        <color theme="1"/>
        <rFont val="Arial"/>
        <family val="2"/>
      </rPr>
      <t xml:space="preserve">
</t>
    </r>
    <r>
      <rPr>
        <b/>
        <sz val="10"/>
        <color theme="1"/>
        <rFont val="Arial"/>
        <family val="2"/>
      </rPr>
      <t xml:space="preserve">Prüfung der Premiumstufe = n.a. </t>
    </r>
  </si>
  <si>
    <r>
      <t xml:space="preserve">Lieferschein / Herkunftsnachweis prüfen.
</t>
    </r>
    <r>
      <rPr>
        <b/>
        <sz val="10"/>
        <color theme="1"/>
        <rFont val="Arial"/>
        <family val="2"/>
      </rPr>
      <t>K.O.</t>
    </r>
    <r>
      <rPr>
        <sz val="10"/>
        <color theme="1"/>
        <rFont val="Arial"/>
        <family val="2"/>
      </rPr>
      <t xml:space="preserve">
</t>
    </r>
    <r>
      <rPr>
        <b/>
        <sz val="10"/>
        <color theme="1"/>
        <rFont val="Arial"/>
        <family val="2"/>
      </rPr>
      <t xml:space="preserve">Prüfung der Einstiegsstufe = n.a. </t>
    </r>
  </si>
  <si>
    <r>
      <t xml:space="preserve">Prüfung der Produktspezifikation.  Milcheiweißpulver und Molkeprotein aus: TSL-Milch, Bio-Milch erlaubt.
Verwendung von konventionellem Milcheiweißpulver und Molkeprotein 
</t>
    </r>
    <r>
      <rPr>
        <b/>
        <sz val="10"/>
        <color theme="1"/>
        <rFont val="Arial"/>
        <family val="2"/>
      </rPr>
      <t>K.O.</t>
    </r>
  </si>
  <si>
    <t>Dokumentenprüfung.</t>
  </si>
  <si>
    <r>
      <t xml:space="preserve">Prüfung der Produktspezifikation.
Mikrobielles Lab, gentechnikfreie Labaustauschstoffe (z.B. Rhizomucor miehei, Rhizomucor pusillus, Endothia parasitica) und pflanzliche Enzyme sowie Laktase dürfen verwendet werden.
Verwendung von Lab und Labaustauschstoffen, die aus Tieren gewonnen wurden (wie Kälberlab und HEW-Lysozym) und rekombinantes Chymosin 
</t>
    </r>
    <r>
      <rPr>
        <b/>
        <sz val="10"/>
        <color theme="1"/>
        <rFont val="Arial"/>
        <family val="2"/>
      </rPr>
      <t>K.O.</t>
    </r>
  </si>
  <si>
    <t>Gilt auch für Kleinpackungen, Großverpackungen und Umkartons. Für Dokumente, Schilder etc. genügt eine Abkürzung mit Einstufungshinweis (z.B. TSL E, TSL *, TSL 1). Bei Kartons, die nicht für den Verbraucher sichtbar sind, genügt das Label in schwarz-weiß oder eine der oben genannten Abkürzungen auf dem Etikett. Bei den für den Verbraucher sichtbaren Verpackungen gilt Punkt 1.10.</t>
  </si>
  <si>
    <t>Ansicht der Zutatenliste oder Etikett (nabensgebende Bestandteile oder Zutatenkennzeichnung).</t>
  </si>
  <si>
    <t>Trennung während der Bearbeitung der TSL-Ware von Nicht-TSL-Ware.</t>
  </si>
  <si>
    <r>
      <t xml:space="preserve">Die TSL-Rohmilch muss im Wareneingang einer Artikelnummer oder Tourennummer eindeutig zugewiesen werden. Prüfung des Warenwirtschaftssystems.
</t>
    </r>
    <r>
      <rPr>
        <b/>
        <sz val="10"/>
        <color theme="1"/>
        <rFont val="Arial"/>
        <family val="2"/>
      </rPr>
      <t xml:space="preserve">Prüfung der Premiumstufe = n.a. </t>
    </r>
  </si>
  <si>
    <r>
      <t xml:space="preserve">Die TSL-Rohmilch muss im Wareneingang einer Artikelnummer oder Tourennummer eindeutig zugewiesen werden. Prüfung des Warenwirtschaftssystems.
</t>
    </r>
    <r>
      <rPr>
        <b/>
        <sz val="10"/>
        <color theme="1"/>
        <rFont val="Arial"/>
        <family val="2"/>
      </rPr>
      <t xml:space="preserve">Prüfung der Einstiegsstufe = n.a. </t>
    </r>
  </si>
  <si>
    <r>
      <t xml:space="preserve">Separate Artikelnummern oder extra Tourennummern für Rohmilch der </t>
    </r>
    <r>
      <rPr>
        <b/>
        <sz val="10"/>
        <color theme="1"/>
        <rFont val="Arial"/>
        <family val="2"/>
      </rPr>
      <t>Premiumstufe</t>
    </r>
    <r>
      <rPr>
        <sz val="10"/>
        <color theme="1"/>
        <rFont val="Arial"/>
        <family val="2"/>
      </rPr>
      <t xml:space="preserve"> sind z.B. im betriebsinternen Warenwirtschaftssystem hinterlegt.</t>
    </r>
  </si>
  <si>
    <t>Z.B. Datenträger, die beim Verwiegen der TSL-Milch schon mit der Artikelnummer der TSL-Rohmilch beschrieben werden</t>
  </si>
  <si>
    <r>
      <t xml:space="preserve">Ist TSL.-Ware immer konsequent und systhematisch von Nicht-TSL-Ware getrennt?
Z.B. unverwechselbare Kennzeichnung der Waren, Kisten, Stellflächen etc.
</t>
    </r>
    <r>
      <rPr>
        <b/>
        <sz val="10"/>
        <color theme="1"/>
        <rFont val="Arial"/>
        <family val="2"/>
      </rPr>
      <t xml:space="preserve">Prüfung der Premiumstufe = n.a. </t>
    </r>
    <r>
      <rPr>
        <sz val="10"/>
        <color theme="1"/>
        <rFont val="Arial"/>
        <family val="2"/>
      </rPr>
      <t xml:space="preserve"> </t>
    </r>
  </si>
  <si>
    <r>
      <t xml:space="preserve">Ist TSL-Ware immer konsequent und systematisch von nicht-TSL-Ware getrennt? 
Z.B. unverwechselbare Kennzeichnung der Waren, Kisten, Stellflächen etc.
</t>
    </r>
    <r>
      <rPr>
        <b/>
        <sz val="10"/>
        <color theme="1"/>
        <rFont val="Arial"/>
        <family val="2"/>
      </rPr>
      <t xml:space="preserve">Prüfung der Einstiegsstufe = n.a.   </t>
    </r>
    <r>
      <rPr>
        <sz val="10"/>
        <color theme="1"/>
        <rFont val="Arial"/>
        <family val="2"/>
      </rPr>
      <t xml:space="preserve"> </t>
    </r>
  </si>
  <si>
    <t>Eindeutiges System zur Rückverfolgbarkeit z.B. über Artikelnummern ist etabliert.</t>
  </si>
  <si>
    <t>Eine aktuelle TSL-Sortimentsliste liegt vor.</t>
  </si>
  <si>
    <r>
      <t xml:space="preserve">Dokumentation liegt in der Unternehmensakte bzw. in jedem Unternehmen vor. </t>
    </r>
    <r>
      <rPr>
        <sz val="10"/>
        <color theme="9" tint="-0.249977111117893"/>
        <rFont val="Arial"/>
        <family val="2"/>
      </rPr>
      <t>Die TSL-Sortimentsliste ist spätestens zu den Stichtagen 15. Januar und 01. Juli aktualisiert worden.*</t>
    </r>
  </si>
  <si>
    <t>Nachweis über einen gültigen Vertrag mit der Zertifizierungsgesellschaft wird in der Betriebsbeschreibung bestätigt.</t>
  </si>
  <si>
    <r>
      <t xml:space="preserve">Es wurde anhand der Punkte dieser Checkliste eine Eigenkontrolle zum TSL durchgeführt. Die Eigenkontrolle enthält Datum und Unterschrift. Interne Systeme zur Eigenkontrolle, die auf dem Betrieb etabliert sind, können genutzt werden. Alle Punkte der aktuellen Checkliste müssen dabei enthalten sein. 
</t>
    </r>
    <r>
      <rPr>
        <b/>
        <sz val="10"/>
        <rFont val="Arial"/>
        <family val="2"/>
      </rPr>
      <t>Erstaudit = n.a.</t>
    </r>
    <r>
      <rPr>
        <sz val="10"/>
        <rFont val="Arial"/>
        <family val="2"/>
      </rPr>
      <t xml:space="preserve"> </t>
    </r>
  </si>
  <si>
    <r>
      <t xml:space="preserve">Abgleich der Betriebsbeschreibung, ggf. Korrektur bei betrieblichen Veränderungen. 
Es ist die → </t>
    </r>
    <r>
      <rPr>
        <b/>
        <sz val="10"/>
        <color theme="1"/>
        <rFont val="Arial"/>
        <family val="2"/>
      </rPr>
      <t>Betriebsbeschreibung Verarbeitung</t>
    </r>
    <r>
      <rPr>
        <sz val="10"/>
        <color theme="1"/>
        <rFont val="Arial"/>
        <family val="2"/>
      </rPr>
      <t xml:space="preserve"> zu verwenden.</t>
    </r>
  </si>
  <si>
    <t>Nachweis wird in der Betriebsbeschreibung bestätigt.
Diese enthält u.a. die Datenschutzerklärung und eine Einwilligung zur Dateneinsicht durch den Deutschen Tierschutzbund.</t>
  </si>
  <si>
    <t>5.3</t>
  </si>
  <si>
    <t>5.3.3</t>
  </si>
  <si>
    <t>5.3.4</t>
  </si>
  <si>
    <r>
      <t xml:space="preserve">Reinigungsprotokoll prüfen.
Als Reinigung wird aktzeptiert bspw. Trockenausschub, Hauptreinigung, Zwischenreinigung. Wenn technisch unvermeidbar, ist Spülen durch Mischphasen möglich. </t>
    </r>
    <r>
      <rPr>
        <sz val="10"/>
        <color theme="9" tint="-0.249977111117893"/>
        <rFont val="Arial"/>
        <family val="2"/>
      </rPr>
      <t>Mischphasenprotokoll prüfen.*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</si>
</sst>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9"/>
      <color theme="1"/>
      <name val="Arial"/>
      <family val="2"/>
    </font>
    <font>
      <sz val="10"/>
      <color theme="9" tint="-0.249977111117893"/>
      <name val="Arial"/>
      <family val="2"/>
    </font>
    <font>
      <b/>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s>
  <cellStyleXfs count="2">
    <xf numFmtId="0" fontId="0" fillId="0" borderId="0"/>
    <xf numFmtId="0" fontId="17" fillId="4" borderId="12" applyNumberFormat="0" applyAlignment="0" applyProtection="0"/>
  </cellStyleXfs>
  <cellXfs count="160">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7" borderId="0"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9" fontId="20" fillId="0" borderId="0" xfId="0" applyNumberFormat="1"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vertical="center" wrapText="1"/>
    </xf>
    <xf numFmtId="0" fontId="9" fillId="0"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9" fillId="6" borderId="0" xfId="0" applyFont="1" applyFill="1" applyBorder="1" applyAlignment="1" applyProtection="1">
      <alignment vertical="center"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vertical="center" wrapText="1"/>
    </xf>
    <xf numFmtId="49" fontId="8" fillId="0" borderId="0" xfId="0" applyNumberFormat="1" applyFont="1" applyFill="1" applyBorder="1" applyAlignment="1" applyProtection="1">
      <alignment vertical="center" wrapText="1"/>
    </xf>
    <xf numFmtId="0" fontId="8" fillId="0" borderId="0" xfId="0" applyNumberFormat="1" applyFont="1" applyBorder="1" applyAlignment="1" applyProtection="1">
      <alignment horizontal="center" vertical="center"/>
    </xf>
    <xf numFmtId="0" fontId="8" fillId="6" borderId="0" xfId="0"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0" fontId="9"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49" fontId="20" fillId="0" borderId="0" xfId="0" applyNumberFormat="1" applyFont="1" applyFill="1" applyBorder="1" applyAlignment="1" applyProtection="1">
      <alignment vertical="center" wrapText="1"/>
    </xf>
    <xf numFmtId="49" fontId="21" fillId="0" borderId="1" xfId="0" applyNumberFormat="1" applyFont="1" applyFill="1" applyBorder="1" applyAlignment="1" applyProtection="1">
      <alignment vertical="center"/>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209">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8"/>
      <tableStyleElement type="headerRow" dxfId="207"/>
      <tableStyleElement type="totalRow" dxfId="206"/>
      <tableStyleElement type="firstColumn" dxfId="205"/>
      <tableStyleElement type="lastColumn" dxfId="204"/>
      <tableStyleElement type="firstRowStripe" dxfId="203"/>
      <tableStyleElement type="secondRowStripe" dxfId="202"/>
      <tableStyleElement type="firstColumnStripe" dxfId="201"/>
      <tableStyleElement type="secondColumnStripe" dxfId="200"/>
    </tableStyle>
    <tableStyle name="TSL_1" pivot="0" count="9">
      <tableStyleElement type="wholeTable" dxfId="199"/>
      <tableStyleElement type="headerRow" dxfId="198"/>
      <tableStyleElement type="totalRow" dxfId="197"/>
      <tableStyleElement type="firstColumn" dxfId="196"/>
      <tableStyleElement type="lastColumn" dxfId="195"/>
      <tableStyleElement type="firstRowStripe" dxfId="194"/>
      <tableStyleElement type="secondRowStripe" dxfId="193"/>
      <tableStyleElement type="firstColumnStripe" dxfId="192"/>
      <tableStyleElement type="secondColumnStripe" dxfId="191"/>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isenburger\Desktop\CL\2021_CL_D_Mil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isenburger\Desktop\CL\M&#252;ll.xlt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eisenburger\Desktop\CL\2022_CL_AH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daten\TSL\08%20RL-ARBEIT\11%20Verarbeitung\2023\5_RevCL_I\RevCL_I_Fleis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0RL-ARBEIT/11%20Verarbeitung/2023/5_RevCL_I/RevCL_II/RevCL_II_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ngaben zum Audit"/>
      <sheetName val="Maßnahmenplan"/>
      <sheetName val="Checkliste"/>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tables/table1.xml><?xml version="1.0" encoding="utf-8"?>
<table xmlns="http://schemas.openxmlformats.org/spreadsheetml/2006/main" id="2" name="Prüfkriterien_1" displayName="Prüfkriterien_1" ref="B9:M28" totalsRowShown="0" headerRowDxfId="164" dataDxfId="163" tableBorderDxfId="162">
  <autoFilter ref="B9:M28"/>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0:M115" totalsRowShown="0" headerRowDxfId="29" dataDxfId="28" tableBorderDxfId="27">
  <autoFilter ref="B110:M115"/>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7:M122" totalsRowShown="0" headerRowDxfId="14" dataDxfId="13" tableBorderDxfId="12">
  <autoFilter ref="B117:M122"/>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0:M44" totalsRowShown="0" headerRowDxfId="149" dataDxfId="148" tableBorderDxfId="147">
  <autoFilter ref="B30:M44"/>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6:M66" totalsRowShown="0" headerRowDxfId="134" dataDxfId="133" tableBorderDxfId="132">
  <autoFilter ref="B46:M66"/>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8:M73" totalsRowShown="0" headerRowDxfId="119" dataDxfId="118" tableBorderDxfId="117">
  <autoFilter ref="B68:M73"/>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5:M80" totalsRowShown="0" headerRowDxfId="104" dataDxfId="103" tableBorderDxfId="102">
  <autoFilter ref="B75:M80"/>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2:M87" totalsRowShown="0" headerRowDxfId="89" dataDxfId="88" tableBorderDxfId="87">
  <autoFilter ref="B82:M87"/>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9:M94" totalsRowShown="0" headerRowDxfId="74" dataDxfId="73" tableBorderDxfId="72">
  <autoFilter ref="B89:M94"/>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6:M101" totalsRowShown="0" headerRowDxfId="59" dataDxfId="58" tableBorderDxfId="57">
  <autoFilter ref="B96:M101"/>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3:M108" totalsRowShown="0" headerRowDxfId="44" dataDxfId="43" tableBorderDxfId="42">
  <autoFilter ref="B103:M108"/>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tabSelected="1" zoomScale="80" zoomScaleNormal="80" zoomScalePageLayoutView="70" workbookViewId="0">
      <selection activeCell="H23" sqref="H23:I23"/>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21" t="str">
        <f>"Checkliste "&amp;_RLV&amp;""</f>
        <v>Checkliste Verarbeitung Milch</v>
      </c>
      <c r="C2" s="121"/>
      <c r="D2" s="121"/>
      <c r="E2" s="121"/>
      <c r="F2" s="121"/>
      <c r="G2" s="121"/>
      <c r="H2" s="121"/>
      <c r="I2" s="121"/>
      <c r="J2" s="121"/>
      <c r="K2" s="121"/>
      <c r="L2" s="121"/>
    </row>
    <row r="3" spans="2:12" ht="6" customHeight="1" x14ac:dyDescent="0.25"/>
    <row r="4" spans="2:12" ht="27" customHeight="1" x14ac:dyDescent="0.25"/>
    <row r="5" spans="2:12" s="23" customFormat="1" ht="27" customHeight="1" x14ac:dyDescent="0.3">
      <c r="B5" s="122" t="s">
        <v>0</v>
      </c>
      <c r="C5" s="122"/>
      <c r="D5" s="122"/>
      <c r="E5" s="122"/>
      <c r="F5" s="122"/>
      <c r="G5" s="122"/>
      <c r="H5" s="122"/>
      <c r="I5" s="122"/>
      <c r="J5" s="122"/>
      <c r="K5" s="122"/>
      <c r="L5" s="122"/>
    </row>
    <row r="6" spans="2:12" s="23" customFormat="1" ht="29.4" customHeight="1" x14ac:dyDescent="0.3">
      <c r="B6" s="110" t="s">
        <v>82</v>
      </c>
      <c r="C6" s="110"/>
      <c r="D6" s="110"/>
      <c r="E6" s="110"/>
      <c r="F6" s="110"/>
      <c r="G6" s="112"/>
      <c r="H6" s="112"/>
      <c r="I6" s="112"/>
      <c r="J6" s="112"/>
      <c r="K6" s="112"/>
      <c r="L6" s="112"/>
    </row>
    <row r="7" spans="2:12" s="23" customFormat="1" ht="29.4" customHeight="1" x14ac:dyDescent="0.3">
      <c r="B7" s="110" t="s">
        <v>81</v>
      </c>
      <c r="C7" s="110"/>
      <c r="D7" s="110"/>
      <c r="E7" s="110"/>
      <c r="F7" s="110"/>
      <c r="G7" s="112"/>
      <c r="H7" s="112"/>
      <c r="I7" s="112"/>
      <c r="J7" s="112"/>
      <c r="K7" s="112"/>
      <c r="L7" s="112"/>
    </row>
    <row r="8" spans="2:12" s="23" customFormat="1" ht="29.4" customHeight="1" x14ac:dyDescent="0.3">
      <c r="B8" s="110" t="s">
        <v>1</v>
      </c>
      <c r="C8" s="110"/>
      <c r="D8" s="110"/>
      <c r="E8" s="110"/>
      <c r="F8" s="110"/>
      <c r="G8" s="112"/>
      <c r="H8" s="112"/>
      <c r="I8" s="112"/>
      <c r="J8" s="112"/>
      <c r="K8" s="112"/>
      <c r="L8" s="112"/>
    </row>
    <row r="9" spans="2:12" s="23" customFormat="1" ht="29.4" customHeight="1" x14ac:dyDescent="0.3">
      <c r="B9" s="110" t="s">
        <v>2</v>
      </c>
      <c r="C9" s="110"/>
      <c r="D9" s="110"/>
      <c r="E9" s="110"/>
      <c r="F9" s="110"/>
      <c r="G9" s="112"/>
      <c r="H9" s="112"/>
      <c r="I9" s="112"/>
      <c r="J9" s="112"/>
      <c r="K9" s="112"/>
      <c r="L9" s="112"/>
    </row>
    <row r="10" spans="2:12" s="23" customFormat="1" ht="29.4" customHeight="1" x14ac:dyDescent="0.3">
      <c r="B10" s="110" t="s">
        <v>3</v>
      </c>
      <c r="C10" s="110"/>
      <c r="D10" s="110"/>
      <c r="E10" s="110"/>
      <c r="F10" s="110"/>
      <c r="G10" s="112"/>
      <c r="H10" s="112"/>
      <c r="I10" s="112"/>
      <c r="J10" s="112"/>
      <c r="K10" s="112"/>
      <c r="L10" s="112"/>
    </row>
    <row r="11" spans="2:12" s="23" customFormat="1" ht="29.4" customHeight="1" x14ac:dyDescent="0.3">
      <c r="B11" s="110" t="s">
        <v>4</v>
      </c>
      <c r="C11" s="110"/>
      <c r="D11" s="110"/>
      <c r="E11" s="110"/>
      <c r="F11" s="110"/>
      <c r="G11" s="112"/>
      <c r="H11" s="112"/>
      <c r="I11" s="112"/>
      <c r="J11" s="112"/>
      <c r="K11" s="112"/>
      <c r="L11" s="112"/>
    </row>
    <row r="12" spans="2:12" s="23" customFormat="1" ht="29.4" customHeight="1" x14ac:dyDescent="0.3">
      <c r="B12" s="110" t="s">
        <v>5</v>
      </c>
      <c r="C12" s="110"/>
      <c r="D12" s="110"/>
      <c r="E12" s="110"/>
      <c r="F12" s="110"/>
      <c r="G12" s="112"/>
      <c r="H12" s="112"/>
      <c r="I12" s="112"/>
      <c r="J12" s="112"/>
      <c r="K12" s="112"/>
      <c r="L12" s="112"/>
    </row>
    <row r="13" spans="2:12" s="23" customFormat="1" ht="29.4" customHeight="1" x14ac:dyDescent="0.3">
      <c r="B13" s="110" t="s">
        <v>6</v>
      </c>
      <c r="C13" s="110"/>
      <c r="D13" s="110"/>
      <c r="E13" s="110"/>
      <c r="F13" s="110"/>
      <c r="G13" s="33" t="s">
        <v>60</v>
      </c>
      <c r="H13" s="55"/>
      <c r="I13" s="33" t="s">
        <v>61</v>
      </c>
      <c r="J13" s="55"/>
      <c r="K13" s="33" t="s">
        <v>62</v>
      </c>
      <c r="L13" s="55"/>
    </row>
    <row r="14" spans="2:12" s="23" customFormat="1" ht="29.4" customHeight="1" x14ac:dyDescent="0.3">
      <c r="B14" s="115" t="s">
        <v>59</v>
      </c>
      <c r="C14" s="115"/>
      <c r="D14" s="115"/>
      <c r="E14" s="115"/>
      <c r="F14" s="115"/>
      <c r="G14" s="113"/>
      <c r="H14" s="113"/>
      <c r="I14" s="113"/>
      <c r="J14" s="113"/>
      <c r="K14" s="113"/>
      <c r="L14" s="113"/>
    </row>
    <row r="15" spans="2:12" s="23" customFormat="1" ht="29.4" customHeight="1" x14ac:dyDescent="0.3">
      <c r="B15" s="115" t="s">
        <v>7</v>
      </c>
      <c r="C15" s="115"/>
      <c r="D15" s="115"/>
      <c r="E15" s="115"/>
      <c r="F15" s="115"/>
      <c r="G15" s="56" t="s">
        <v>58</v>
      </c>
      <c r="H15" s="12"/>
      <c r="I15" s="56" t="s">
        <v>10</v>
      </c>
      <c r="J15" s="12"/>
      <c r="K15" s="56" t="s">
        <v>11</v>
      </c>
      <c r="L15" s="13"/>
    </row>
    <row r="16" spans="2:12" s="23" customFormat="1" ht="29.4" customHeight="1" x14ac:dyDescent="0.3">
      <c r="B16" s="115" t="s">
        <v>8</v>
      </c>
      <c r="C16" s="115"/>
      <c r="D16" s="115"/>
      <c r="E16" s="115"/>
      <c r="F16" s="115"/>
      <c r="G16" s="112"/>
      <c r="H16" s="112"/>
      <c r="I16" s="112"/>
      <c r="J16" s="112"/>
      <c r="K16" s="112"/>
      <c r="L16" s="112"/>
    </row>
    <row r="17" spans="2:12" s="23" customFormat="1" ht="29.4" customHeight="1" x14ac:dyDescent="0.3">
      <c r="B17" s="115" t="s">
        <v>9</v>
      </c>
      <c r="C17" s="115"/>
      <c r="D17" s="115"/>
      <c r="E17" s="115"/>
      <c r="F17" s="115"/>
      <c r="G17" s="112"/>
      <c r="H17" s="112"/>
      <c r="I17" s="112"/>
      <c r="J17" s="112"/>
      <c r="K17" s="112"/>
      <c r="L17" s="112"/>
    </row>
    <row r="18" spans="2:12" ht="29.25" customHeight="1" x14ac:dyDescent="0.25">
      <c r="B18" s="115" t="s">
        <v>84</v>
      </c>
      <c r="C18" s="115"/>
      <c r="D18" s="115"/>
      <c r="E18" s="115"/>
      <c r="F18" s="115"/>
      <c r="G18" s="119"/>
      <c r="H18" s="119"/>
      <c r="I18" s="119"/>
      <c r="J18" s="119"/>
      <c r="K18" s="119"/>
      <c r="L18" s="119"/>
    </row>
    <row r="21" spans="2:12" s="9" customFormat="1" ht="13.95" customHeight="1" x14ac:dyDescent="0.25">
      <c r="B21" s="114" t="s">
        <v>12</v>
      </c>
      <c r="C21" s="114"/>
      <c r="D21" s="114"/>
      <c r="E21" s="114"/>
      <c r="F21" s="114"/>
      <c r="G21" s="114"/>
      <c r="H21" s="114"/>
      <c r="I21" s="114"/>
      <c r="J21" s="114"/>
      <c r="K21" s="114"/>
      <c r="L21" s="114"/>
    </row>
    <row r="22" spans="2:12" ht="6.6" customHeight="1" x14ac:dyDescent="0.25">
      <c r="B22" s="1"/>
      <c r="C22" s="1"/>
      <c r="D22" s="1"/>
      <c r="E22" s="1"/>
      <c r="F22" s="1"/>
      <c r="G22" s="1"/>
      <c r="H22" s="1"/>
      <c r="I22" s="1"/>
      <c r="J22" s="1"/>
      <c r="K22" s="1"/>
      <c r="L22" s="1"/>
    </row>
    <row r="23" spans="2:12" s="9" customFormat="1" ht="13.95" customHeight="1" x14ac:dyDescent="0.3">
      <c r="B23" s="14"/>
      <c r="C23" s="30"/>
      <c r="D23" s="64" t="s">
        <v>13</v>
      </c>
      <c r="E23" s="64"/>
      <c r="F23" s="64"/>
      <c r="G23" s="64"/>
      <c r="H23" s="64"/>
      <c r="I23" s="64"/>
      <c r="J23" s="64"/>
      <c r="K23" s="64"/>
      <c r="L23" s="64"/>
    </row>
    <row r="24" spans="2:12" ht="13.95" customHeight="1" x14ac:dyDescent="0.25">
      <c r="B24" s="2"/>
      <c r="C24" s="2"/>
      <c r="D24" s="63"/>
      <c r="E24" s="63"/>
      <c r="F24" s="63"/>
      <c r="G24" s="63"/>
      <c r="H24" s="63"/>
      <c r="I24" s="63"/>
      <c r="J24" s="63"/>
      <c r="K24" s="63"/>
      <c r="L24" s="63"/>
    </row>
    <row r="25" spans="2:12" ht="13.95" customHeight="1" x14ac:dyDescent="0.25">
      <c r="B25" s="14"/>
      <c r="C25" s="30"/>
      <c r="D25" s="64" t="s">
        <v>14</v>
      </c>
      <c r="E25" s="64"/>
      <c r="F25" s="64"/>
      <c r="G25" s="64"/>
      <c r="H25" s="64"/>
      <c r="I25" s="64"/>
      <c r="J25" s="64"/>
      <c r="K25" s="64"/>
      <c r="L25" s="64"/>
    </row>
    <row r="26" spans="2:12" x14ac:dyDescent="0.25">
      <c r="B26" s="1"/>
      <c r="C26" s="1"/>
      <c r="D26" s="1"/>
      <c r="E26" s="1"/>
      <c r="F26" s="1"/>
      <c r="G26" s="1"/>
      <c r="H26" s="1"/>
      <c r="I26" s="1"/>
      <c r="J26" s="1"/>
      <c r="K26" s="1"/>
      <c r="L26" s="1"/>
    </row>
    <row r="27" spans="2:12" ht="27" customHeight="1" x14ac:dyDescent="0.25">
      <c r="B27" s="118" t="s">
        <v>83</v>
      </c>
      <c r="C27" s="118"/>
      <c r="D27" s="118"/>
      <c r="E27" s="118"/>
      <c r="F27" s="118"/>
      <c r="G27" s="118"/>
      <c r="H27" s="118"/>
      <c r="I27" s="118"/>
      <c r="J27" s="118"/>
      <c r="K27" s="118"/>
      <c r="L27" s="118"/>
    </row>
    <row r="29" spans="2:12" x14ac:dyDescent="0.25">
      <c r="B29" s="120"/>
      <c r="C29" s="120"/>
      <c r="D29" s="120"/>
      <c r="E29" s="120"/>
      <c r="F29" s="120"/>
      <c r="G29" s="34"/>
      <c r="H29" s="34"/>
      <c r="I29" s="34"/>
      <c r="J29" s="34"/>
      <c r="K29" s="34"/>
      <c r="L29" s="34"/>
    </row>
    <row r="30" spans="2:12" ht="14.4" customHeight="1" x14ac:dyDescent="0.25">
      <c r="B30" s="111" t="s">
        <v>16</v>
      </c>
      <c r="C30" s="111"/>
      <c r="D30" s="111"/>
      <c r="E30" s="111"/>
      <c r="F30" s="117" t="s">
        <v>19</v>
      </c>
      <c r="G30" s="117"/>
      <c r="H30" s="117"/>
      <c r="I30" s="117"/>
      <c r="J30" s="117"/>
      <c r="K30" s="116" t="s">
        <v>18</v>
      </c>
      <c r="L30" s="116"/>
    </row>
    <row r="31" spans="2:12" ht="6" customHeight="1" x14ac:dyDescent="0.25"/>
  </sheetData>
  <sheetProtection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74803149606299213"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view="pageBreakPreview" zoomScale="60" zoomScaleNormal="55" workbookViewId="0">
      <selection activeCell="H23" sqref="H23:I23"/>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31" customFormat="1" ht="18" customHeight="1" x14ac:dyDescent="0.3">
      <c r="B2" s="135" t="str">
        <f>"Checkliste "&amp;_RLV&amp;""</f>
        <v>Checkliste Verarbeitung Milch</v>
      </c>
      <c r="C2" s="135"/>
      <c r="D2" s="135"/>
      <c r="E2" s="135"/>
      <c r="F2" s="135"/>
      <c r="G2" s="135"/>
      <c r="H2" s="135"/>
      <c r="I2" s="135"/>
    </row>
    <row r="3" spans="2:9" s="18" customFormat="1" ht="6" customHeight="1" x14ac:dyDescent="0.3">
      <c r="B3" s="16"/>
      <c r="C3" s="16"/>
      <c r="D3" s="16"/>
      <c r="E3" s="16"/>
      <c r="F3" s="17"/>
      <c r="G3" s="17"/>
      <c r="H3" s="17"/>
      <c r="I3" s="16"/>
    </row>
    <row r="4" spans="2:9" ht="27" customHeight="1" x14ac:dyDescent="0.3">
      <c r="B4" s="19" t="s">
        <v>20</v>
      </c>
      <c r="C4" s="126"/>
      <c r="D4" s="126"/>
      <c r="E4" s="126"/>
      <c r="F4" s="126"/>
      <c r="G4" s="126"/>
      <c r="H4" s="20"/>
      <c r="I4" s="50"/>
    </row>
    <row r="5" spans="2:9" ht="27" customHeight="1" x14ac:dyDescent="0.3">
      <c r="B5" s="125" t="s">
        <v>21</v>
      </c>
      <c r="C5" s="125"/>
      <c r="D5" s="125"/>
      <c r="E5" s="125"/>
      <c r="F5" s="125"/>
      <c r="G5" s="125"/>
      <c r="H5" s="125"/>
      <c r="I5" s="125"/>
    </row>
    <row r="6" spans="2:9" s="15" customFormat="1" ht="27" customHeight="1" x14ac:dyDescent="0.3">
      <c r="B6" s="4" t="s">
        <v>22</v>
      </c>
      <c r="C6" s="4" t="s">
        <v>64</v>
      </c>
      <c r="D6" s="130" t="s">
        <v>23</v>
      </c>
      <c r="E6" s="131"/>
      <c r="F6" s="3" t="s">
        <v>30</v>
      </c>
      <c r="G6" s="4" t="s">
        <v>25</v>
      </c>
      <c r="H6" s="4" t="s">
        <v>26</v>
      </c>
      <c r="I6" s="4" t="s">
        <v>85</v>
      </c>
    </row>
    <row r="7" spans="2:9" ht="56.1" customHeight="1" x14ac:dyDescent="0.3">
      <c r="B7" s="4">
        <v>1</v>
      </c>
      <c r="C7" s="70"/>
      <c r="D7" s="132"/>
      <c r="E7" s="133"/>
      <c r="F7" s="62"/>
      <c r="G7" s="70"/>
      <c r="H7" s="70"/>
      <c r="I7" s="70"/>
    </row>
    <row r="8" spans="2:9" ht="56.1" customHeight="1" x14ac:dyDescent="0.3">
      <c r="B8" s="4">
        <v>2</v>
      </c>
      <c r="C8" s="70"/>
      <c r="D8" s="132"/>
      <c r="E8" s="133"/>
      <c r="F8" s="62"/>
      <c r="G8" s="70"/>
      <c r="H8" s="70"/>
      <c r="I8" s="70"/>
    </row>
    <row r="9" spans="2:9" ht="56.1" customHeight="1" x14ac:dyDescent="0.3">
      <c r="B9" s="4">
        <v>3</v>
      </c>
      <c r="C9" s="70"/>
      <c r="D9" s="132"/>
      <c r="E9" s="133"/>
      <c r="F9" s="62"/>
      <c r="G9" s="70"/>
      <c r="H9" s="70"/>
      <c r="I9" s="70"/>
    </row>
    <row r="10" spans="2:9" ht="56.1" customHeight="1" x14ac:dyDescent="0.3">
      <c r="B10" s="4">
        <v>4</v>
      </c>
      <c r="C10" s="70"/>
      <c r="D10" s="132"/>
      <c r="E10" s="133"/>
      <c r="F10" s="62"/>
      <c r="G10" s="70"/>
      <c r="H10" s="70"/>
      <c r="I10" s="70"/>
    </row>
    <row r="11" spans="2:9" ht="56.1" customHeight="1" x14ac:dyDescent="0.3">
      <c r="B11" s="4">
        <v>5</v>
      </c>
      <c r="C11" s="70"/>
      <c r="D11" s="132"/>
      <c r="E11" s="133"/>
      <c r="F11" s="62"/>
      <c r="G11" s="70"/>
      <c r="H11" s="70"/>
      <c r="I11" s="70"/>
    </row>
    <row r="12" spans="2:9" ht="56.1" customHeight="1" x14ac:dyDescent="0.3">
      <c r="B12" s="4">
        <v>6</v>
      </c>
      <c r="C12" s="70"/>
      <c r="D12" s="132"/>
      <c r="E12" s="133"/>
      <c r="F12" s="62"/>
      <c r="G12" s="70"/>
      <c r="H12" s="70"/>
      <c r="I12" s="70"/>
    </row>
    <row r="13" spans="2:9" ht="56.1" customHeight="1" x14ac:dyDescent="0.3">
      <c r="B13" s="4">
        <v>7</v>
      </c>
      <c r="C13" s="70"/>
      <c r="D13" s="132"/>
      <c r="E13" s="133"/>
      <c r="F13" s="62"/>
      <c r="G13" s="70"/>
      <c r="H13" s="70"/>
      <c r="I13" s="70"/>
    </row>
    <row r="14" spans="2:9" ht="56.1" customHeight="1" x14ac:dyDescent="0.3">
      <c r="B14" s="4">
        <v>8</v>
      </c>
      <c r="C14" s="70"/>
      <c r="D14" s="132"/>
      <c r="E14" s="133"/>
      <c r="F14" s="62"/>
      <c r="G14" s="70"/>
      <c r="H14" s="70"/>
      <c r="I14" s="70"/>
    </row>
    <row r="15" spans="2:9" ht="56.1" customHeight="1" x14ac:dyDescent="0.3">
      <c r="B15" s="4">
        <v>9</v>
      </c>
      <c r="C15" s="70"/>
      <c r="D15" s="132"/>
      <c r="E15" s="133"/>
      <c r="F15" s="62"/>
      <c r="G15" s="70"/>
      <c r="H15" s="70"/>
      <c r="I15" s="70"/>
    </row>
    <row r="16" spans="2:9" ht="56.1" customHeight="1" x14ac:dyDescent="0.3">
      <c r="B16" s="4">
        <v>10</v>
      </c>
      <c r="C16" s="70"/>
      <c r="D16" s="132"/>
      <c r="E16" s="133"/>
      <c r="F16" s="62"/>
      <c r="G16" s="70"/>
      <c r="H16" s="70"/>
      <c r="I16" s="70"/>
    </row>
    <row r="17" spans="2:9" ht="15.6" x14ac:dyDescent="0.3">
      <c r="B17" s="127" t="s">
        <v>86</v>
      </c>
      <c r="C17" s="127"/>
      <c r="D17" s="127"/>
      <c r="E17" s="127"/>
      <c r="F17" s="2"/>
      <c r="G17" s="19"/>
      <c r="H17" s="19"/>
      <c r="I17" s="19"/>
    </row>
    <row r="19" spans="2:9" ht="28.2" customHeight="1" x14ac:dyDescent="0.3">
      <c r="B19" s="128" t="s">
        <v>63</v>
      </c>
      <c r="C19" s="129"/>
      <c r="D19" s="129"/>
      <c r="E19" s="129"/>
      <c r="F19" s="129"/>
      <c r="G19" s="129"/>
      <c r="H19" s="129"/>
      <c r="I19" s="129"/>
    </row>
    <row r="22" spans="2:9" x14ac:dyDescent="0.3">
      <c r="B22" s="134"/>
      <c r="C22" s="134"/>
      <c r="D22" s="134"/>
      <c r="E22" s="21"/>
      <c r="F22" s="22"/>
      <c r="G22" s="21"/>
      <c r="H22" s="21"/>
      <c r="I22" s="21"/>
    </row>
    <row r="23" spans="2:9" x14ac:dyDescent="0.3">
      <c r="B23" s="123" t="s">
        <v>16</v>
      </c>
      <c r="C23" s="123"/>
      <c r="E23" s="124" t="s">
        <v>17</v>
      </c>
      <c r="F23" s="124"/>
      <c r="G23" s="124"/>
      <c r="H23" s="116" t="s">
        <v>18</v>
      </c>
      <c r="I23" s="116"/>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90" priority="1" operator="containsText" text="sAbw">
      <formula>NOT(ISERROR(SEARCH("sAbw",F7)))</formula>
    </cfRule>
    <cfRule type="containsText" dxfId="189" priority="2" operator="containsText" text="lAbw">
      <formula>NOT(ISERROR(SEARCH("lAbw",F7)))</formula>
    </cfRule>
    <cfRule type="containsText" dxfId="188"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74803149606299213" bottom="0.78740157480314965" header="0.31496062992125984" footer="0.19685039370078741"/>
  <pageSetup paperSize="9" scale="60"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23"/>
  <sheetViews>
    <sheetView tabSelected="1" topLeftCell="A23" zoomScaleNormal="100" zoomScaleSheetLayoutView="70" workbookViewId="0">
      <selection activeCell="H23" sqref="H23:I23"/>
    </sheetView>
  </sheetViews>
  <sheetFormatPr baseColWidth="10" defaultColWidth="8.88671875" defaultRowHeight="13.2" x14ac:dyDescent="0.25"/>
  <cols>
    <col min="1" max="1" width="1.109375" style="39" customWidth="1"/>
    <col min="2" max="2" width="8.6640625" style="81" customWidth="1"/>
    <col min="3" max="4" width="18.33203125" style="82" hidden="1" customWidth="1"/>
    <col min="5" max="5" width="12.6640625" style="83" customWidth="1"/>
    <col min="6" max="7" width="40.6640625" style="39" customWidth="1"/>
    <col min="8" max="10" width="9.6640625" style="39" customWidth="1"/>
    <col min="11" max="11" width="10.33203125" style="39" customWidth="1"/>
    <col min="12" max="12" width="10.6640625" style="39" customWidth="1"/>
    <col min="13" max="13" width="52.6640625" style="39" customWidth="1"/>
    <col min="14" max="14" width="1.109375" style="39" customWidth="1"/>
    <col min="15" max="16384" width="8.88671875" style="39"/>
  </cols>
  <sheetData>
    <row r="1" spans="2:13" s="75" customFormat="1" ht="6" customHeight="1" x14ac:dyDescent="0.3">
      <c r="B1" s="73"/>
      <c r="C1" s="74"/>
      <c r="D1" s="74"/>
      <c r="G1" s="74"/>
    </row>
    <row r="2" spans="2:13" s="76" customFormat="1" ht="18" customHeight="1" x14ac:dyDescent="0.3">
      <c r="B2" s="121" t="str">
        <f>"Checkliste "&amp;_RLV&amp;""</f>
        <v>Checkliste Verarbeitung Milch</v>
      </c>
      <c r="C2" s="121"/>
      <c r="D2" s="121"/>
      <c r="E2" s="121"/>
      <c r="F2" s="121"/>
      <c r="G2" s="121"/>
      <c r="H2" s="121"/>
      <c r="I2" s="121"/>
      <c r="J2" s="121"/>
      <c r="K2" s="121"/>
      <c r="L2" s="121"/>
      <c r="M2" s="121"/>
    </row>
    <row r="3" spans="2:13" s="77" customFormat="1" ht="26.25" customHeight="1" x14ac:dyDescent="0.3">
      <c r="B3" s="144" t="s">
        <v>183</v>
      </c>
      <c r="C3" s="145"/>
      <c r="D3" s="145"/>
      <c r="E3" s="145"/>
      <c r="F3" s="145"/>
      <c r="G3" s="145"/>
      <c r="H3" s="145"/>
      <c r="I3" s="145"/>
      <c r="J3" s="145"/>
      <c r="K3" s="145"/>
      <c r="L3" s="145"/>
      <c r="M3" s="145"/>
    </row>
    <row r="4" spans="2:13" s="75" customFormat="1" ht="27" customHeight="1" x14ac:dyDescent="0.3">
      <c r="B4" s="71" t="s">
        <v>20</v>
      </c>
      <c r="C4" s="146"/>
      <c r="D4" s="146"/>
      <c r="E4" s="146"/>
      <c r="F4" s="146"/>
      <c r="G4" s="146"/>
      <c r="H4" s="146"/>
      <c r="I4" s="146"/>
      <c r="J4" s="146"/>
      <c r="K4" s="146"/>
      <c r="M4" s="60"/>
    </row>
    <row r="5" spans="2:13" ht="27" customHeight="1" x14ac:dyDescent="0.25">
      <c r="B5" s="139" t="s">
        <v>31</v>
      </c>
      <c r="C5" s="139"/>
      <c r="D5" s="139"/>
      <c r="E5" s="139"/>
      <c r="F5" s="139"/>
      <c r="G5" s="139"/>
      <c r="H5" s="139"/>
      <c r="I5" s="139"/>
      <c r="J5" s="139"/>
      <c r="K5" s="139"/>
      <c r="L5" s="139"/>
      <c r="M5" s="139"/>
    </row>
    <row r="6" spans="2:13" s="78" customFormat="1" ht="26.4" customHeight="1" x14ac:dyDescent="0.3">
      <c r="B6" s="147" t="s">
        <v>32</v>
      </c>
      <c r="C6" s="149" t="s">
        <v>46</v>
      </c>
      <c r="D6" s="149" t="s">
        <v>47</v>
      </c>
      <c r="E6" s="151" t="s">
        <v>33</v>
      </c>
      <c r="F6" s="149" t="s">
        <v>34</v>
      </c>
      <c r="G6" s="153" t="s">
        <v>35</v>
      </c>
      <c r="H6" s="155" t="s">
        <v>24</v>
      </c>
      <c r="I6" s="156"/>
      <c r="J6" s="156"/>
      <c r="K6" s="156"/>
      <c r="L6" s="157"/>
      <c r="M6" s="149" t="s">
        <v>80</v>
      </c>
    </row>
    <row r="7" spans="2:13" x14ac:dyDescent="0.25">
      <c r="B7" s="148"/>
      <c r="C7" s="150"/>
      <c r="D7" s="150"/>
      <c r="E7" s="152"/>
      <c r="F7" s="150"/>
      <c r="G7" s="154"/>
      <c r="H7" s="72" t="s">
        <v>39</v>
      </c>
      <c r="I7" s="72" t="s">
        <v>27</v>
      </c>
      <c r="J7" s="72" t="s">
        <v>28</v>
      </c>
      <c r="K7" s="72" t="s">
        <v>29</v>
      </c>
      <c r="L7" s="72" t="s">
        <v>36</v>
      </c>
      <c r="M7" s="150"/>
    </row>
    <row r="8" spans="2:13" s="79" customFormat="1" x14ac:dyDescent="0.25">
      <c r="B8" s="140" t="s">
        <v>65</v>
      </c>
      <c r="C8" s="141"/>
      <c r="D8" s="141"/>
      <c r="E8" s="141"/>
      <c r="F8" s="141"/>
      <c r="G8" s="141"/>
      <c r="H8" s="141"/>
      <c r="I8" s="141"/>
      <c r="J8" s="141"/>
      <c r="K8" s="141"/>
      <c r="L8" s="141"/>
      <c r="M8" s="142"/>
    </row>
    <row r="9" spans="2:13" ht="26.4" hidden="1" x14ac:dyDescent="0.25">
      <c r="B9" s="37" t="s">
        <v>32</v>
      </c>
      <c r="C9" s="38" t="s">
        <v>46</v>
      </c>
      <c r="D9" s="38" t="s">
        <v>47</v>
      </c>
      <c r="E9" s="80" t="s">
        <v>33</v>
      </c>
      <c r="F9" s="40" t="s">
        <v>34</v>
      </c>
      <c r="G9" s="26" t="s">
        <v>35</v>
      </c>
      <c r="H9" s="27" t="s">
        <v>24</v>
      </c>
      <c r="I9" s="27" t="s">
        <v>41</v>
      </c>
      <c r="J9" s="27" t="s">
        <v>42</v>
      </c>
      <c r="K9" s="27" t="s">
        <v>43</v>
      </c>
      <c r="L9" s="27" t="s">
        <v>44</v>
      </c>
      <c r="M9" s="28" t="s">
        <v>37</v>
      </c>
    </row>
    <row r="10" spans="2:13" s="52" customFormat="1" ht="39.6" x14ac:dyDescent="0.25">
      <c r="B10" s="84" t="str">
        <f>CONCATENATE("1.",Prüfkriterien_1[[#This Row],[Hilfsspalte_Num]])</f>
        <v>1.1</v>
      </c>
      <c r="C10" s="85">
        <f>ROW()-ROW(Prüfkriterien_1[[#Headers],[Hilfsspalte_Kom]])</f>
        <v>1</v>
      </c>
      <c r="D10" s="86">
        <f>(Prüfkriterien_1[Hilfsspalte_Num]+10)/10</f>
        <v>1.1000000000000001</v>
      </c>
      <c r="E10" s="87" t="s">
        <v>131</v>
      </c>
      <c r="F10" s="88" t="s">
        <v>149</v>
      </c>
      <c r="G10" s="89" t="s">
        <v>211</v>
      </c>
      <c r="H10" s="53"/>
      <c r="I10" s="27" t="s">
        <v>38</v>
      </c>
      <c r="J10" s="27" t="s">
        <v>38</v>
      </c>
      <c r="K10" s="53"/>
      <c r="L10" s="32" t="s">
        <v>38</v>
      </c>
      <c r="M10" s="40"/>
    </row>
    <row r="11" spans="2:13" s="52" customFormat="1" ht="66" x14ac:dyDescent="0.25">
      <c r="B11" s="84" t="str">
        <f>CONCATENATE("1.",Prüfkriterien_1[[#This Row],[Hilfsspalte_Num]])</f>
        <v>1.2</v>
      </c>
      <c r="C11" s="85">
        <f>ROW()-ROW(Prüfkriterien_1[[#Headers],[Hilfsspalte_Kom]])</f>
        <v>2</v>
      </c>
      <c r="D11" s="86">
        <f>(Prüfkriterien_1[Hilfsspalte_Num]+10)/10</f>
        <v>1.2</v>
      </c>
      <c r="E11" s="90" t="s">
        <v>132</v>
      </c>
      <c r="F11" s="88" t="s">
        <v>150</v>
      </c>
      <c r="G11" s="89" t="s">
        <v>214</v>
      </c>
      <c r="H11" s="53"/>
      <c r="I11" s="27" t="s">
        <v>38</v>
      </c>
      <c r="J11" s="27" t="s">
        <v>38</v>
      </c>
      <c r="K11" s="53"/>
      <c r="L11" s="32" t="s">
        <v>38</v>
      </c>
      <c r="M11" s="40"/>
    </row>
    <row r="12" spans="2:13" s="52" customFormat="1" ht="52.8" x14ac:dyDescent="0.25">
      <c r="B12" s="91" t="str">
        <f>CONCATENATE("1.",Prüfkriterien_1[[#This Row],[Hilfsspalte_Num]])</f>
        <v>1.3</v>
      </c>
      <c r="C12" s="92">
        <f>ROW()-ROW(Prüfkriterien_1[[#Headers],[Hilfsspalte_Kom]])</f>
        <v>3</v>
      </c>
      <c r="D12" s="93">
        <f>(Prüfkriterien_1[Hilfsspalte_Num]+10)/10</f>
        <v>1.3</v>
      </c>
      <c r="E12" s="90" t="s">
        <v>88</v>
      </c>
      <c r="F12" s="35" t="s">
        <v>89</v>
      </c>
      <c r="G12" s="36" t="s">
        <v>213</v>
      </c>
      <c r="H12" s="53"/>
      <c r="I12" s="54"/>
      <c r="J12" s="54"/>
      <c r="K12" s="54"/>
      <c r="L12" s="54"/>
      <c r="M12" s="68"/>
    </row>
    <row r="13" spans="2:13" s="52" customFormat="1" ht="39.6" x14ac:dyDescent="0.25">
      <c r="B13" s="91" t="str">
        <f>CONCATENATE("1.",Prüfkriterien_1[[#This Row],[Hilfsspalte_Num]])</f>
        <v>1.4</v>
      </c>
      <c r="C13" s="92">
        <f>ROW()-ROW(Prüfkriterien_1[[#Headers],[Hilfsspalte_Kom]])</f>
        <v>4</v>
      </c>
      <c r="D13" s="93">
        <f>(Prüfkriterien_1[Hilfsspalte_Num]+10)/10</f>
        <v>1.4</v>
      </c>
      <c r="E13" s="90" t="s">
        <v>133</v>
      </c>
      <c r="F13" s="35" t="s">
        <v>90</v>
      </c>
      <c r="G13" s="36" t="s">
        <v>91</v>
      </c>
      <c r="H13" s="53"/>
      <c r="I13" s="54"/>
      <c r="J13" s="54"/>
      <c r="K13" s="54"/>
      <c r="L13" s="54"/>
      <c r="M13" s="68"/>
    </row>
    <row r="14" spans="2:13" s="52" customFormat="1" ht="105.6" x14ac:dyDescent="0.25">
      <c r="B14" s="91" t="str">
        <f>CONCATENATE("1.",Prüfkriterien_1[[#This Row],[Hilfsspalte_Num]])</f>
        <v>1.5</v>
      </c>
      <c r="C14" s="92">
        <f>ROW()-ROW(Prüfkriterien_1[[#Headers],[Hilfsspalte_Kom]])</f>
        <v>5</v>
      </c>
      <c r="D14" s="93">
        <f>(Prüfkriterien_1[Hilfsspalte_Num]+10)/10</f>
        <v>1.5</v>
      </c>
      <c r="E14" s="90" t="s">
        <v>158</v>
      </c>
      <c r="F14" s="35" t="s">
        <v>159</v>
      </c>
      <c r="G14" s="94" t="s">
        <v>212</v>
      </c>
      <c r="H14" s="53"/>
      <c r="I14" s="54"/>
      <c r="J14" s="54"/>
      <c r="K14" s="54"/>
      <c r="L14" s="54"/>
      <c r="M14" s="68"/>
    </row>
    <row r="15" spans="2:13" s="52" customFormat="1" ht="39.6" x14ac:dyDescent="0.25">
      <c r="B15" s="91" t="str">
        <f>CONCATENATE("1.",Prüfkriterien_1[[#This Row],[Hilfsspalte_Num]])</f>
        <v>1.6</v>
      </c>
      <c r="C15" s="92">
        <f>ROW()-ROW(Prüfkriterien_1[[#Headers],[Hilfsspalte_Kom]])</f>
        <v>6</v>
      </c>
      <c r="D15" s="93">
        <f>(Prüfkriterien_1[Hilfsspalte_Num]+10)/10</f>
        <v>1.6</v>
      </c>
      <c r="E15" s="90" t="s">
        <v>158</v>
      </c>
      <c r="F15" s="88" t="s">
        <v>160</v>
      </c>
      <c r="G15" s="95" t="s">
        <v>191</v>
      </c>
      <c r="H15" s="53"/>
      <c r="I15" s="54"/>
      <c r="J15" s="54"/>
      <c r="K15" s="54"/>
      <c r="L15" s="54"/>
      <c r="M15" s="68"/>
    </row>
    <row r="16" spans="2:13" s="52" customFormat="1" ht="39.6" x14ac:dyDescent="0.25">
      <c r="B16" s="91" t="str">
        <f>CONCATENATE("1.",Prüfkriterien_1[[#This Row],[Hilfsspalte_Num]])</f>
        <v>1.7</v>
      </c>
      <c r="C16" s="92">
        <f>ROW()-ROW(Prüfkriterien_1[[#Headers],[Hilfsspalte_Kom]])</f>
        <v>7</v>
      </c>
      <c r="D16" s="93">
        <f>(Prüfkriterien_1[Hilfsspalte_Num]+10)/10</f>
        <v>1.7</v>
      </c>
      <c r="E16" s="90" t="s">
        <v>158</v>
      </c>
      <c r="F16" s="96" t="s">
        <v>161</v>
      </c>
      <c r="G16" s="97" t="s">
        <v>191</v>
      </c>
      <c r="H16" s="53"/>
      <c r="I16" s="54"/>
      <c r="J16" s="54"/>
      <c r="K16" s="54"/>
      <c r="L16" s="54"/>
      <c r="M16" s="68"/>
    </row>
    <row r="17" spans="2:13" s="52" customFormat="1" ht="26.4" x14ac:dyDescent="0.25">
      <c r="B17" s="91" t="str">
        <f>CONCATENATE("1.",Prüfkriterien_1[[#This Row],[Hilfsspalte_Num]])</f>
        <v>1.8</v>
      </c>
      <c r="C17" s="92">
        <f>ROW()-ROW(Prüfkriterien_1[[#Headers],[Hilfsspalte_Kom]])</f>
        <v>8</v>
      </c>
      <c r="D17" s="93">
        <f>(Prüfkriterien_1[Hilfsspalte_Num]+10)/10</f>
        <v>1.8</v>
      </c>
      <c r="E17" s="90" t="s">
        <v>177</v>
      </c>
      <c r="F17" s="96" t="s">
        <v>178</v>
      </c>
      <c r="G17" s="97" t="s">
        <v>179</v>
      </c>
      <c r="H17" s="53"/>
      <c r="I17" s="54"/>
      <c r="J17" s="54"/>
      <c r="K17" s="54"/>
      <c r="L17" s="54"/>
      <c r="M17" s="68"/>
    </row>
    <row r="18" spans="2:13" s="52" customFormat="1" ht="39.6" x14ac:dyDescent="0.25">
      <c r="B18" s="91" t="str">
        <f>CONCATENATE("1.",Prüfkriterien_1[[#This Row],[Hilfsspalte_Num]])</f>
        <v>1.9</v>
      </c>
      <c r="C18" s="92">
        <f>ROW()-ROW(Prüfkriterien_1[[#Headers],[Hilfsspalte_Kom]])</f>
        <v>9</v>
      </c>
      <c r="D18" s="93">
        <f>(Prüfkriterien_1[Hilfsspalte_Num]+10)/10</f>
        <v>1.9</v>
      </c>
      <c r="E18" s="90" t="s">
        <v>171</v>
      </c>
      <c r="F18" s="88" t="s">
        <v>134</v>
      </c>
      <c r="G18" s="88" t="s">
        <v>92</v>
      </c>
      <c r="H18" s="53"/>
      <c r="I18" s="54"/>
      <c r="J18" s="54"/>
      <c r="K18" s="54"/>
      <c r="L18" s="54"/>
      <c r="M18" s="68"/>
    </row>
    <row r="19" spans="2:13" s="52" customFormat="1" ht="79.2" x14ac:dyDescent="0.25">
      <c r="B19" s="91" t="str">
        <f>CONCATENATE("1.",Prüfkriterien_1[[#This Row],[Hilfsspalte_Num]])</f>
        <v>1.10</v>
      </c>
      <c r="C19" s="92">
        <f>ROW()-ROW(Prüfkriterien_1[[#Headers],[Hilfsspalte_Kom]])</f>
        <v>10</v>
      </c>
      <c r="D19" s="93">
        <f>(Prüfkriterien_1[Hilfsspalte_Num]+10)/10</f>
        <v>2</v>
      </c>
      <c r="E19" s="90" t="s">
        <v>155</v>
      </c>
      <c r="F19" s="96" t="s">
        <v>156</v>
      </c>
      <c r="G19" s="96" t="s">
        <v>139</v>
      </c>
      <c r="H19" s="53"/>
      <c r="I19" s="54"/>
      <c r="J19" s="54"/>
      <c r="K19" s="54"/>
      <c r="L19" s="54"/>
      <c r="M19" s="68"/>
    </row>
    <row r="20" spans="2:13" s="52" customFormat="1" ht="79.2" x14ac:dyDescent="0.25">
      <c r="B20" s="91" t="str">
        <f>CONCATENATE("1.",Prüfkriterien_1[[#This Row],[Hilfsspalte_Num]])</f>
        <v>1.11</v>
      </c>
      <c r="C20" s="92">
        <f>ROW()-ROW(Prüfkriterien_1[[#Headers],[Hilfsspalte_Kom]])</f>
        <v>11</v>
      </c>
      <c r="D20" s="93">
        <f>(Prüfkriterien_1[Hilfsspalte_Num]+10)/10</f>
        <v>2.1</v>
      </c>
      <c r="E20" s="90" t="s">
        <v>155</v>
      </c>
      <c r="F20" s="96" t="s">
        <v>157</v>
      </c>
      <c r="G20" s="96" t="s">
        <v>139</v>
      </c>
      <c r="H20" s="53"/>
      <c r="I20" s="54"/>
      <c r="J20" s="54"/>
      <c r="K20" s="54"/>
      <c r="L20" s="54"/>
      <c r="M20" s="68"/>
    </row>
    <row r="21" spans="2:13" s="52" customFormat="1" ht="52.8" x14ac:dyDescent="0.25">
      <c r="B21" s="91" t="str">
        <f>CONCATENATE("1.",Prüfkriterien_1[[#This Row],[Hilfsspalte_Num]])</f>
        <v>1.12</v>
      </c>
      <c r="C21" s="92">
        <f>ROW()-ROW(Prüfkriterien_1[[#Headers],[Hilfsspalte_Kom]])</f>
        <v>12</v>
      </c>
      <c r="D21" s="93">
        <f>(Prüfkriterien_1[Hilfsspalte_Num]+10)/10</f>
        <v>2.2000000000000002</v>
      </c>
      <c r="E21" s="87" t="s">
        <v>93</v>
      </c>
      <c r="F21" s="88" t="s">
        <v>209</v>
      </c>
      <c r="G21" s="36" t="s">
        <v>210</v>
      </c>
      <c r="H21" s="53"/>
      <c r="I21" s="54"/>
      <c r="J21" s="54"/>
      <c r="K21" s="54"/>
      <c r="L21" s="54"/>
      <c r="M21" s="68"/>
    </row>
    <row r="22" spans="2:13" s="52" customFormat="1" ht="26.4" x14ac:dyDescent="0.25">
      <c r="B22" s="91" t="str">
        <f>CONCATENATE("1.",Prüfkriterien_1[[#This Row],[Hilfsspalte_Num]])</f>
        <v>1.13</v>
      </c>
      <c r="C22" s="92">
        <f>ROW()-ROW(Prüfkriterien_1[[#Headers],[Hilfsspalte_Kom]])</f>
        <v>13</v>
      </c>
      <c r="D22" s="93">
        <f>(Prüfkriterien_1[Hilfsspalte_Num]+10)/10</f>
        <v>2.2999999999999998</v>
      </c>
      <c r="E22" s="87" t="s">
        <v>172</v>
      </c>
      <c r="F22" s="88" t="s">
        <v>95</v>
      </c>
      <c r="G22" s="89" t="s">
        <v>94</v>
      </c>
      <c r="H22" s="53"/>
      <c r="I22" s="54"/>
      <c r="J22" s="54"/>
      <c r="K22" s="54"/>
      <c r="L22" s="54"/>
      <c r="M22" s="68"/>
    </row>
    <row r="23" spans="2:13" s="52" customFormat="1" ht="158.4" x14ac:dyDescent="0.25">
      <c r="B23" s="91" t="str">
        <f>CONCATENATE("1.",Prüfkriterien_1[[#This Row],[Hilfsspalte_Num]])</f>
        <v>1.14</v>
      </c>
      <c r="C23" s="92">
        <f>ROW()-ROW(Prüfkriterien_1[[#Headers],[Hilfsspalte_Kom]])</f>
        <v>14</v>
      </c>
      <c r="D23" s="93">
        <f>(Prüfkriterien_1[Hilfsspalte_Num]+10)/10</f>
        <v>2.4</v>
      </c>
      <c r="E23" s="109" t="s">
        <v>166</v>
      </c>
      <c r="F23" s="98" t="s">
        <v>96</v>
      </c>
      <c r="G23" s="99" t="s">
        <v>192</v>
      </c>
      <c r="H23" s="53"/>
      <c r="I23" s="54"/>
      <c r="J23" s="54"/>
      <c r="K23" s="54"/>
      <c r="L23" s="54"/>
      <c r="M23" s="68"/>
    </row>
    <row r="24" spans="2:13" s="52" customFormat="1" ht="66" x14ac:dyDescent="0.25">
      <c r="B24" s="91" t="str">
        <f>CONCATENATE("1.",Prüfkriterien_1[[#This Row],[Hilfsspalte_Num]])</f>
        <v>1.15</v>
      </c>
      <c r="C24" s="92">
        <f>ROW()-ROW(Prüfkriterien_1[[#Headers],[Hilfsspalte_Kom]])</f>
        <v>15</v>
      </c>
      <c r="D24" s="93">
        <f>(Prüfkriterien_1[Hilfsspalte_Num]+10)/10</f>
        <v>2.5</v>
      </c>
      <c r="E24" s="87" t="s">
        <v>169</v>
      </c>
      <c r="F24" s="89" t="s">
        <v>151</v>
      </c>
      <c r="G24" s="36" t="s">
        <v>193</v>
      </c>
      <c r="H24" s="53"/>
      <c r="I24" s="54"/>
      <c r="J24" s="54"/>
      <c r="K24" s="54"/>
      <c r="L24" s="54"/>
      <c r="M24" s="68"/>
    </row>
    <row r="25" spans="2:13" s="52" customFormat="1" ht="66" x14ac:dyDescent="0.25">
      <c r="B25" s="91" t="str">
        <f>CONCATENATE("1.",Prüfkriterien_1[[#This Row],[Hilfsspalte_Num]])</f>
        <v>1.16</v>
      </c>
      <c r="C25" s="92">
        <f>ROW()-ROW(Prüfkriterien_1[[#Headers],[Hilfsspalte_Kom]])</f>
        <v>16</v>
      </c>
      <c r="D25" s="93">
        <f>(Prüfkriterien_1[Hilfsspalte_Num]+10)/10</f>
        <v>2.6</v>
      </c>
      <c r="E25" s="87" t="s">
        <v>169</v>
      </c>
      <c r="F25" s="100" t="s">
        <v>97</v>
      </c>
      <c r="G25" s="101" t="s">
        <v>98</v>
      </c>
      <c r="H25" s="53"/>
      <c r="I25" s="54"/>
      <c r="J25" s="54"/>
      <c r="K25" s="54"/>
      <c r="L25" s="54"/>
      <c r="M25" s="68"/>
    </row>
    <row r="26" spans="2:13" s="52" customFormat="1" ht="39.6" x14ac:dyDescent="0.25">
      <c r="B26" s="91" t="str">
        <f>CONCATENATE("1.",Prüfkriterien_1[[#This Row],[Hilfsspalte_Num]])</f>
        <v>1.17</v>
      </c>
      <c r="C26" s="92">
        <f>ROW()-ROW(Prüfkriterien_1[[#Headers],[Hilfsspalte_Kom]])</f>
        <v>17</v>
      </c>
      <c r="D26" s="93">
        <f>(Prüfkriterien_1[Hilfsspalte_Num]+10)/10</f>
        <v>2.7</v>
      </c>
      <c r="E26" s="102" t="s">
        <v>174</v>
      </c>
      <c r="F26" s="89" t="s">
        <v>99</v>
      </c>
      <c r="G26" s="36" t="s">
        <v>184</v>
      </c>
      <c r="H26" s="53"/>
      <c r="I26" s="54"/>
      <c r="J26" s="54"/>
      <c r="K26" s="54"/>
      <c r="L26" s="54"/>
      <c r="M26" s="68"/>
    </row>
    <row r="27" spans="2:13" s="52" customFormat="1" ht="52.8" x14ac:dyDescent="0.25">
      <c r="B27" s="91" t="str">
        <f>CONCATENATE("1.",Prüfkriterien_1[[#This Row],[Hilfsspalte_Num]])</f>
        <v>1.18</v>
      </c>
      <c r="C27" s="92">
        <f>ROW()-ROW(Prüfkriterien_1[[#Headers],[Hilfsspalte_Kom]])</f>
        <v>18</v>
      </c>
      <c r="D27" s="93">
        <f>(Prüfkriterien_1[Hilfsspalte_Num]+10)/10</f>
        <v>2.8</v>
      </c>
      <c r="E27" s="102" t="s">
        <v>173</v>
      </c>
      <c r="F27" s="89" t="s">
        <v>100</v>
      </c>
      <c r="G27" s="89" t="s">
        <v>185</v>
      </c>
      <c r="H27" s="53"/>
      <c r="I27" s="54"/>
      <c r="J27" s="54"/>
      <c r="K27" s="54"/>
      <c r="L27" s="54"/>
      <c r="M27" s="68"/>
    </row>
    <row r="28" spans="2:13" s="52" customFormat="1" ht="39.6" x14ac:dyDescent="0.25">
      <c r="B28" s="84" t="str">
        <f>CONCATENATE("1.",Prüfkriterien_1[[#This Row],[Hilfsspalte_Num]])</f>
        <v>1.19</v>
      </c>
      <c r="C28" s="85">
        <f>ROW()-ROW(Prüfkriterien_1[[#Headers],[Hilfsspalte_Kom]])</f>
        <v>19</v>
      </c>
      <c r="D28" s="86">
        <f>(Prüfkriterien_1[Hilfsspalte_Num]+10)/10</f>
        <v>2.9</v>
      </c>
      <c r="E28" s="102" t="s">
        <v>173</v>
      </c>
      <c r="F28" s="36" t="s">
        <v>101</v>
      </c>
      <c r="G28" s="36" t="s">
        <v>102</v>
      </c>
      <c r="H28" s="53"/>
      <c r="I28" s="54"/>
      <c r="J28" s="54"/>
      <c r="K28" s="54"/>
      <c r="L28" s="54"/>
      <c r="M28" s="40"/>
    </row>
    <row r="29" spans="2:13" x14ac:dyDescent="0.25">
      <c r="B29" s="143" t="s">
        <v>103</v>
      </c>
      <c r="C29" s="143"/>
      <c r="D29" s="143"/>
      <c r="E29" s="143"/>
      <c r="F29" s="143"/>
      <c r="G29" s="143"/>
      <c r="H29" s="143"/>
      <c r="I29" s="143"/>
      <c r="J29" s="143"/>
      <c r="K29" s="143"/>
      <c r="L29" s="143"/>
      <c r="M29" s="143"/>
    </row>
    <row r="30" spans="2:13" s="41" customFormat="1" hidden="1" x14ac:dyDescent="0.25">
      <c r="B30" s="37" t="s">
        <v>41</v>
      </c>
      <c r="C30" s="38" t="s">
        <v>42</v>
      </c>
      <c r="D30" s="38" t="s">
        <v>43</v>
      </c>
      <c r="E30" s="25" t="s">
        <v>44</v>
      </c>
      <c r="F30" s="26" t="s">
        <v>45</v>
      </c>
      <c r="G30" s="26" t="s">
        <v>48</v>
      </c>
      <c r="H30" s="27" t="s">
        <v>49</v>
      </c>
      <c r="I30" s="27" t="s">
        <v>50</v>
      </c>
      <c r="J30" s="27" t="s">
        <v>51</v>
      </c>
      <c r="K30" s="27" t="s">
        <v>52</v>
      </c>
      <c r="L30" s="27" t="s">
        <v>53</v>
      </c>
      <c r="M30" s="28" t="s">
        <v>54</v>
      </c>
    </row>
    <row r="31" spans="2:13" s="41" customFormat="1" ht="79.2" x14ac:dyDescent="0.25">
      <c r="B31" s="24" t="str">
        <f>CONCATENATE("2.",Prüfkriterien_2[[#This Row],[Spalte2]])</f>
        <v>2.1</v>
      </c>
      <c r="C31" s="29">
        <f>ROW()-ROW(Prüfkriterien_2[[#Headers],[Spalte3]])</f>
        <v>1</v>
      </c>
      <c r="D31" s="103">
        <f>(Prüfkriterien_2[[#This Row],[Spalte2]]+20)/10</f>
        <v>2.1</v>
      </c>
      <c r="E31" s="102" t="s">
        <v>152</v>
      </c>
      <c r="F31" s="96" t="s">
        <v>153</v>
      </c>
      <c r="G31" s="104" t="s">
        <v>154</v>
      </c>
      <c r="H31" s="53"/>
      <c r="I31" s="54"/>
      <c r="J31" s="54"/>
      <c r="K31" s="54"/>
      <c r="L31" s="54"/>
      <c r="M31" s="40"/>
    </row>
    <row r="32" spans="2:13" s="41" customFormat="1" ht="52.8" x14ac:dyDescent="0.25">
      <c r="B32" s="24" t="str">
        <f>CONCATENATE("2.",Prüfkriterien_2[[#This Row],[Spalte2]])</f>
        <v>2.2</v>
      </c>
      <c r="C32" s="29">
        <f>ROW()-ROW(Prüfkriterien_2[[#Headers],[Spalte3]])</f>
        <v>2</v>
      </c>
      <c r="D32" s="103">
        <f>(Prüfkriterien_2[[#This Row],[Spalte2]]+20)/10</f>
        <v>2.2000000000000002</v>
      </c>
      <c r="E32" s="102" t="s">
        <v>108</v>
      </c>
      <c r="F32" s="89" t="s">
        <v>105</v>
      </c>
      <c r="G32" s="36" t="s">
        <v>194</v>
      </c>
      <c r="H32" s="27"/>
      <c r="I32" s="67"/>
      <c r="J32" s="67"/>
      <c r="K32" s="27"/>
      <c r="L32" s="27"/>
      <c r="M32" s="40"/>
    </row>
    <row r="33" spans="2:13" s="41" customFormat="1" ht="39.6" x14ac:dyDescent="0.25">
      <c r="B33" s="24" t="str">
        <f>CONCATENATE("2.",Prüfkriterien_2[[#This Row],[Spalte2]])</f>
        <v>2.3</v>
      </c>
      <c r="C33" s="29">
        <f>ROW()-ROW(Prüfkriterien_2[[#Headers],[Spalte3]])</f>
        <v>3</v>
      </c>
      <c r="D33" s="103">
        <f>(Prüfkriterien_2[[#This Row],[Spalte2]]+20)/10</f>
        <v>2.2999999999999998</v>
      </c>
      <c r="E33" s="102" t="s">
        <v>111</v>
      </c>
      <c r="F33" s="89" t="s">
        <v>107</v>
      </c>
      <c r="G33" s="36" t="s">
        <v>195</v>
      </c>
      <c r="H33" s="27"/>
      <c r="I33" s="67"/>
      <c r="J33" s="67"/>
      <c r="K33" s="27"/>
      <c r="L33" s="27"/>
      <c r="M33" s="40"/>
    </row>
    <row r="34" spans="2:13" s="41" customFormat="1" ht="66" x14ac:dyDescent="0.25">
      <c r="B34" s="24" t="str">
        <f>CONCATENATE("2.",Prüfkriterien_2[[#This Row],[Spalte2]])</f>
        <v>2.4</v>
      </c>
      <c r="C34" s="29">
        <f>ROW()-ROW(Prüfkriterien_2[[#Headers],[Spalte3]])</f>
        <v>4</v>
      </c>
      <c r="D34" s="103">
        <f>(Prüfkriterien_2[[#This Row],[Spalte2]]+20)/10</f>
        <v>2.4</v>
      </c>
      <c r="E34" s="102" t="s">
        <v>167</v>
      </c>
      <c r="F34" s="36" t="s">
        <v>135</v>
      </c>
      <c r="G34" s="36" t="s">
        <v>190</v>
      </c>
      <c r="H34" s="53"/>
      <c r="I34" s="54"/>
      <c r="J34" s="54"/>
      <c r="K34" s="54"/>
      <c r="L34" s="54"/>
      <c r="M34" s="40"/>
    </row>
    <row r="35" spans="2:13" s="41" customFormat="1" ht="26.4" x14ac:dyDescent="0.25">
      <c r="B35" s="24" t="str">
        <f>CONCATENATE("2.",Prüfkriterien_2[[#This Row],[Spalte2]])</f>
        <v>2.5</v>
      </c>
      <c r="C35" s="29">
        <f>ROW()-ROW(Prüfkriterien_2[[#Headers],[Spalte3]])</f>
        <v>5</v>
      </c>
      <c r="D35" s="103">
        <f>(Prüfkriterien_2[[#This Row],[Spalte2]]+20)/10</f>
        <v>2.5</v>
      </c>
      <c r="E35" s="102" t="s">
        <v>168</v>
      </c>
      <c r="F35" s="104" t="s">
        <v>148</v>
      </c>
      <c r="G35" s="104" t="s">
        <v>189</v>
      </c>
      <c r="H35" s="27"/>
      <c r="I35" s="27" t="s">
        <v>38</v>
      </c>
      <c r="J35" s="27" t="s">
        <v>38</v>
      </c>
      <c r="K35" s="27"/>
      <c r="L35" s="27"/>
      <c r="M35" s="40"/>
    </row>
    <row r="36" spans="2:13" s="41" customFormat="1" ht="52.8" x14ac:dyDescent="0.25">
      <c r="B36" s="24" t="str">
        <f>CONCATENATE("2.",Prüfkriterien_2[[#This Row],[Spalte2]])</f>
        <v>2.6</v>
      </c>
      <c r="C36" s="29">
        <f>ROW()-ROW(Prüfkriterien_2[[#Headers],[Spalte3]])</f>
        <v>6</v>
      </c>
      <c r="D36" s="103">
        <f>(Prüfkriterien_2[[#This Row],[Spalte2]]+20)/10</f>
        <v>2.6</v>
      </c>
      <c r="E36" s="102" t="s">
        <v>168</v>
      </c>
      <c r="F36" s="104" t="s">
        <v>147</v>
      </c>
      <c r="G36" s="104" t="s">
        <v>188</v>
      </c>
      <c r="H36" s="27"/>
      <c r="I36" s="27" t="s">
        <v>38</v>
      </c>
      <c r="J36" s="27" t="s">
        <v>38</v>
      </c>
      <c r="K36" s="27"/>
      <c r="L36" s="27"/>
      <c r="M36" s="40"/>
    </row>
    <row r="37" spans="2:13" s="41" customFormat="1" ht="26.4" x14ac:dyDescent="0.25">
      <c r="B37" s="24" t="str">
        <f>CONCATENATE("2.",Prüfkriterien_2[[#This Row],[Spalte2]])</f>
        <v>2.7</v>
      </c>
      <c r="C37" s="29">
        <f>ROW()-ROW(Prüfkriterien_2[[#Headers],[Spalte3]])</f>
        <v>7</v>
      </c>
      <c r="D37" s="103">
        <f>(Prüfkriterien_2[[#This Row],[Spalte2]]+20)/10</f>
        <v>2.7</v>
      </c>
      <c r="E37" s="102" t="s">
        <v>168</v>
      </c>
      <c r="F37" s="104" t="s">
        <v>140</v>
      </c>
      <c r="G37" s="104" t="s">
        <v>189</v>
      </c>
      <c r="H37" s="27"/>
      <c r="I37" s="27" t="s">
        <v>38</v>
      </c>
      <c r="J37" s="27" t="s">
        <v>38</v>
      </c>
      <c r="K37" s="27"/>
      <c r="L37" s="27"/>
      <c r="M37" s="40"/>
    </row>
    <row r="38" spans="2:13" s="41" customFormat="1" ht="26.4" x14ac:dyDescent="0.25">
      <c r="B38" s="24" t="str">
        <f>CONCATENATE("2.",Prüfkriterien_2[[#This Row],[Spalte2]])</f>
        <v>2.8</v>
      </c>
      <c r="C38" s="29">
        <f>ROW()-ROW(Prüfkriterien_2[[#Headers],[Spalte3]])</f>
        <v>8</v>
      </c>
      <c r="D38" s="103">
        <f>(Prüfkriterien_2[[#This Row],[Spalte2]]+20)/10</f>
        <v>2.8</v>
      </c>
      <c r="E38" s="102" t="s">
        <v>168</v>
      </c>
      <c r="F38" s="104" t="s">
        <v>141</v>
      </c>
      <c r="G38" s="104" t="s">
        <v>189</v>
      </c>
      <c r="H38" s="27"/>
      <c r="I38" s="27" t="s">
        <v>38</v>
      </c>
      <c r="J38" s="27" t="s">
        <v>38</v>
      </c>
      <c r="K38" s="27"/>
      <c r="L38" s="27"/>
      <c r="M38" s="40"/>
    </row>
    <row r="39" spans="2:13" s="41" customFormat="1" ht="52.8" x14ac:dyDescent="0.25">
      <c r="B39" s="24" t="str">
        <f>CONCATENATE("2.",Prüfkriterien_2[[#This Row],[Spalte2]])</f>
        <v>2.9</v>
      </c>
      <c r="C39" s="29">
        <f>ROW()-ROW(Prüfkriterien_2[[#Headers],[Spalte3]])</f>
        <v>9</v>
      </c>
      <c r="D39" s="103">
        <f>(Prüfkriterien_2[[#This Row],[Spalte2]]+20)/10</f>
        <v>2.9</v>
      </c>
      <c r="E39" s="102" t="s">
        <v>215</v>
      </c>
      <c r="F39" s="89" t="s">
        <v>110</v>
      </c>
      <c r="G39" s="36" t="s">
        <v>146</v>
      </c>
      <c r="H39" s="53"/>
      <c r="I39" s="54"/>
      <c r="J39" s="54"/>
      <c r="K39" s="54"/>
      <c r="L39" s="54"/>
      <c r="M39" s="40"/>
    </row>
    <row r="40" spans="2:13" s="41" customFormat="1" ht="52.8" x14ac:dyDescent="0.25">
      <c r="B40" s="24" t="str">
        <f>CONCATENATE("2.",Prüfkriterien_2[[#This Row],[Spalte2]])</f>
        <v>2.10</v>
      </c>
      <c r="C40" s="29">
        <f>ROW()-ROW(Prüfkriterien_2[[#Headers],[Spalte3]])</f>
        <v>10</v>
      </c>
      <c r="D40" s="103">
        <f>(Prüfkriterien_2[[#This Row],[Spalte2]]+20)/10</f>
        <v>3</v>
      </c>
      <c r="E40" s="102" t="s">
        <v>104</v>
      </c>
      <c r="F40" s="89" t="s">
        <v>109</v>
      </c>
      <c r="G40" s="36" t="s">
        <v>187</v>
      </c>
      <c r="H40" s="27"/>
      <c r="I40" s="27" t="s">
        <v>38</v>
      </c>
      <c r="J40" s="27" t="s">
        <v>38</v>
      </c>
      <c r="K40" s="27"/>
      <c r="L40" s="27"/>
      <c r="M40" s="40"/>
    </row>
    <row r="41" spans="2:13" s="41" customFormat="1" ht="79.2" x14ac:dyDescent="0.25">
      <c r="B41" s="24" t="str">
        <f>CONCATENATE("2.",Prüfkriterien_2[[#This Row],[Spalte2]])</f>
        <v>2.11</v>
      </c>
      <c r="C41" s="29">
        <f>ROW()-ROW(Prüfkriterien_2[[#Headers],[Spalte3]])</f>
        <v>11</v>
      </c>
      <c r="D41" s="103">
        <f>(Prüfkriterien_2[[#This Row],[Spalte2]]+20)/10</f>
        <v>3.1</v>
      </c>
      <c r="E41" s="102" t="s">
        <v>106</v>
      </c>
      <c r="F41" s="104" t="s">
        <v>142</v>
      </c>
      <c r="G41" s="104" t="s">
        <v>196</v>
      </c>
      <c r="H41" s="27"/>
      <c r="I41" s="27" t="s">
        <v>38</v>
      </c>
      <c r="J41" s="27" t="s">
        <v>38</v>
      </c>
      <c r="K41" s="27"/>
      <c r="L41" s="27"/>
      <c r="M41" s="40"/>
    </row>
    <row r="42" spans="2:13" s="41" customFormat="1" ht="92.4" x14ac:dyDescent="0.25">
      <c r="B42" s="24" t="str">
        <f>CONCATENATE("2.",Prüfkriterien_2[[#This Row],[Spalte2]])</f>
        <v>2.12</v>
      </c>
      <c r="C42" s="29">
        <f>ROW()-ROW(Prüfkriterien_2[[#Headers],[Spalte3]])</f>
        <v>12</v>
      </c>
      <c r="D42" s="103">
        <f>(Prüfkriterien_2[[#This Row],[Spalte2]]+20)/10</f>
        <v>3.2</v>
      </c>
      <c r="E42" s="102" t="s">
        <v>216</v>
      </c>
      <c r="F42" s="89" t="s">
        <v>112</v>
      </c>
      <c r="G42" s="36" t="s">
        <v>143</v>
      </c>
      <c r="H42" s="53"/>
      <c r="I42" s="54"/>
      <c r="J42" s="54"/>
      <c r="K42" s="54"/>
      <c r="L42" s="54"/>
      <c r="M42" s="40"/>
    </row>
    <row r="43" spans="2:13" s="41" customFormat="1" ht="26.4" x14ac:dyDescent="0.25">
      <c r="B43" s="105" t="str">
        <f>CONCATENATE("2.",Prüfkriterien_2[[#This Row],[Spalte2]])</f>
        <v>2.13</v>
      </c>
      <c r="C43" s="29">
        <f>ROW()-ROW(Prüfkriterien_2[[#Headers],[Spalte3]])</f>
        <v>13</v>
      </c>
      <c r="D43" s="103">
        <f>(Prüfkriterien_2[[#This Row],[Spalte2]]+20)/10</f>
        <v>3.3</v>
      </c>
      <c r="E43" s="102" t="s">
        <v>216</v>
      </c>
      <c r="F43" s="89" t="s">
        <v>113</v>
      </c>
      <c r="G43" s="36" t="s">
        <v>197</v>
      </c>
      <c r="H43" s="53"/>
      <c r="I43" s="54"/>
      <c r="J43" s="54"/>
      <c r="K43" s="54"/>
      <c r="L43" s="54"/>
      <c r="M43" s="69"/>
    </row>
    <row r="44" spans="2:13" s="41" customFormat="1" ht="145.19999999999999" x14ac:dyDescent="0.25">
      <c r="B44" s="105" t="str">
        <f>CONCATENATE("2.",Prüfkriterien_2[[#This Row],[Spalte2]])</f>
        <v>2.14</v>
      </c>
      <c r="C44" s="29">
        <f>ROW()-ROW(Prüfkriterien_2[[#Headers],[Spalte3]])</f>
        <v>14</v>
      </c>
      <c r="D44" s="103">
        <f>(Prüfkriterien_2[[#This Row],[Spalte2]]+20)/10</f>
        <v>3.4</v>
      </c>
      <c r="E44" s="102" t="s">
        <v>217</v>
      </c>
      <c r="F44" s="89" t="s">
        <v>144</v>
      </c>
      <c r="G44" s="36" t="s">
        <v>198</v>
      </c>
      <c r="H44" s="48"/>
      <c r="I44" s="27" t="s">
        <v>38</v>
      </c>
      <c r="J44" s="27" t="s">
        <v>38</v>
      </c>
      <c r="K44" s="48"/>
      <c r="L44" s="48"/>
      <c r="M44" s="69"/>
    </row>
    <row r="45" spans="2:13" x14ac:dyDescent="0.25">
      <c r="B45" s="136" t="s">
        <v>114</v>
      </c>
      <c r="C45" s="137"/>
      <c r="D45" s="137"/>
      <c r="E45" s="137"/>
      <c r="F45" s="137"/>
      <c r="G45" s="137"/>
      <c r="H45" s="137"/>
      <c r="I45" s="137"/>
      <c r="J45" s="137"/>
      <c r="K45" s="137"/>
      <c r="L45" s="137"/>
      <c r="M45" s="138"/>
    </row>
    <row r="46" spans="2:13" s="41" customFormat="1" hidden="1" x14ac:dyDescent="0.25">
      <c r="B46" s="37" t="s">
        <v>41</v>
      </c>
      <c r="C46" s="38" t="s">
        <v>42</v>
      </c>
      <c r="D46" s="38" t="s">
        <v>43</v>
      </c>
      <c r="E46" s="25" t="s">
        <v>44</v>
      </c>
      <c r="F46" s="26" t="s">
        <v>45</v>
      </c>
      <c r="G46" s="26" t="s">
        <v>48</v>
      </c>
      <c r="H46" s="27" t="s">
        <v>49</v>
      </c>
      <c r="I46" s="27" t="s">
        <v>50</v>
      </c>
      <c r="J46" s="27" t="s">
        <v>51</v>
      </c>
      <c r="K46" s="27" t="s">
        <v>52</v>
      </c>
      <c r="L46" s="27" t="s">
        <v>53</v>
      </c>
      <c r="M46" s="28" t="s">
        <v>54</v>
      </c>
    </row>
    <row r="47" spans="2:13" s="41" customFormat="1" ht="132" x14ac:dyDescent="0.25">
      <c r="B47" s="24" t="str">
        <f>CONCATENATE("3.",Prüfkriterien_3[[#This Row],[Spalte2]])</f>
        <v>3.1</v>
      </c>
      <c r="C47" s="29">
        <f>ROW()-ROW(Prüfkriterien_3[[#Headers],[Spalte3]])</f>
        <v>1</v>
      </c>
      <c r="D47" s="29">
        <f>(Prüfkriterien_3[[#This Row],[Spalte2]]+30)/10</f>
        <v>3.1</v>
      </c>
      <c r="E47" s="102" t="s">
        <v>176</v>
      </c>
      <c r="F47" s="89" t="s">
        <v>115</v>
      </c>
      <c r="G47" s="36" t="s">
        <v>199</v>
      </c>
      <c r="H47" s="53"/>
      <c r="I47" s="54"/>
      <c r="J47" s="54"/>
      <c r="K47" s="54"/>
      <c r="L47" s="54"/>
      <c r="M47" s="40"/>
    </row>
    <row r="48" spans="2:13" s="41" customFormat="1" ht="39.6" x14ac:dyDescent="0.25">
      <c r="B48" s="24" t="str">
        <f>CONCATENATE("3.",Prüfkriterien_3[[#This Row],[Spalte2]])</f>
        <v>3.2</v>
      </c>
      <c r="C48" s="29">
        <f>ROW()-ROW(Prüfkriterien_3[[#Headers],[Spalte3]])</f>
        <v>2</v>
      </c>
      <c r="D48" s="29">
        <f>(Prüfkriterien_3[[#This Row],[Spalte2]]+30)/10</f>
        <v>3.2</v>
      </c>
      <c r="E48" s="102" t="s">
        <v>166</v>
      </c>
      <c r="F48" s="89" t="s">
        <v>136</v>
      </c>
      <c r="G48" s="89" t="s">
        <v>200</v>
      </c>
      <c r="H48" s="53"/>
      <c r="I48" s="54"/>
      <c r="J48" s="54"/>
      <c r="K48" s="54"/>
      <c r="L48" s="54"/>
      <c r="M48" s="40"/>
    </row>
    <row r="49" spans="2:13" s="41" customFormat="1" ht="26.4" x14ac:dyDescent="0.25">
      <c r="B49" s="24" t="str">
        <f>CONCATENATE("3.",Prüfkriterien_3[[#This Row],[Spalte2]])</f>
        <v>3.3</v>
      </c>
      <c r="C49" s="29">
        <f>ROW()-ROW(Prüfkriterien_3[[#Headers],[Spalte3]])</f>
        <v>3</v>
      </c>
      <c r="D49" s="29">
        <f>(Prüfkriterien_3[[#This Row],[Spalte2]]+30)/10</f>
        <v>3.3</v>
      </c>
      <c r="E49" s="102" t="s">
        <v>169</v>
      </c>
      <c r="F49" s="89" t="s">
        <v>137</v>
      </c>
      <c r="G49" s="89" t="s">
        <v>201</v>
      </c>
      <c r="H49" s="53"/>
      <c r="I49" s="54"/>
      <c r="J49" s="54"/>
      <c r="K49" s="54"/>
      <c r="L49" s="54"/>
      <c r="M49" s="40"/>
    </row>
    <row r="50" spans="2:13" s="41" customFormat="1" ht="52.8" x14ac:dyDescent="0.25">
      <c r="B50" s="24" t="str">
        <f>CONCATENATE("3.",Prüfkriterien_3[[#This Row],[Spalte2]])</f>
        <v>3.4</v>
      </c>
      <c r="C50" s="29">
        <f>ROW()-ROW(Prüfkriterien_3[[#Headers],[Spalte3]])</f>
        <v>4</v>
      </c>
      <c r="D50" s="29">
        <f>(Prüfkriterien_3[[#This Row],[Spalte2]]+30)/10</f>
        <v>3.4</v>
      </c>
      <c r="E50" s="102" t="s">
        <v>116</v>
      </c>
      <c r="F50" s="89" t="s">
        <v>117</v>
      </c>
      <c r="G50" s="89" t="s">
        <v>162</v>
      </c>
      <c r="H50" s="53"/>
      <c r="I50" s="54"/>
      <c r="J50" s="54"/>
      <c r="K50" s="54"/>
      <c r="L50" s="54"/>
      <c r="M50" s="40"/>
    </row>
    <row r="51" spans="2:13" s="41" customFormat="1" ht="52.8" x14ac:dyDescent="0.25">
      <c r="B51" s="24" t="str">
        <f>CONCATENATE("3.",Prüfkriterien_3[[#This Row],[Spalte2]])</f>
        <v>3.5</v>
      </c>
      <c r="C51" s="29">
        <f>ROW()-ROW(Prüfkriterien_3[[#Headers],[Spalte3]])</f>
        <v>5</v>
      </c>
      <c r="D51" s="29">
        <f>(Prüfkriterien_3[[#This Row],[Spalte2]]+30)/10</f>
        <v>3.5</v>
      </c>
      <c r="E51" s="102" t="s">
        <v>116</v>
      </c>
      <c r="F51" s="89" t="s">
        <v>118</v>
      </c>
      <c r="G51" s="36" t="s">
        <v>163</v>
      </c>
      <c r="H51" s="53"/>
      <c r="I51" s="54"/>
      <c r="J51" s="54"/>
      <c r="K51" s="54"/>
      <c r="L51" s="54"/>
      <c r="M51" s="40"/>
    </row>
    <row r="52" spans="2:13" s="41" customFormat="1" ht="66" x14ac:dyDescent="0.25">
      <c r="B52" s="24" t="str">
        <f>CONCATENATE("3.",Prüfkriterien_3[[#This Row],[Spalte2]])</f>
        <v>3.6</v>
      </c>
      <c r="C52" s="29">
        <f>ROW()-ROW(Prüfkriterien_3[[#Headers],[Spalte3]])</f>
        <v>6</v>
      </c>
      <c r="D52" s="29">
        <f>(Prüfkriterien_3[[#This Row],[Spalte2]]+30)/10</f>
        <v>3.6</v>
      </c>
      <c r="E52" s="102" t="s">
        <v>119</v>
      </c>
      <c r="F52" s="89" t="s">
        <v>145</v>
      </c>
      <c r="G52" s="36" t="s">
        <v>202</v>
      </c>
      <c r="H52" s="53"/>
      <c r="I52" s="54"/>
      <c r="J52" s="54"/>
      <c r="K52" s="54"/>
      <c r="L52" s="54"/>
      <c r="M52" s="40"/>
    </row>
    <row r="53" spans="2:13" s="41" customFormat="1" ht="66" x14ac:dyDescent="0.25">
      <c r="B53" s="24" t="str">
        <f>CONCATENATE("3.",Prüfkriterien_3[[#This Row],[Spalte2]])</f>
        <v>3.7</v>
      </c>
      <c r="C53" s="29">
        <f>ROW()-ROW(Prüfkriterien_3[[#Headers],[Spalte3]])</f>
        <v>7</v>
      </c>
      <c r="D53" s="29">
        <f>(Prüfkriterien_3[[#This Row],[Spalte2]]+30)/10</f>
        <v>3.7</v>
      </c>
      <c r="E53" s="102" t="s">
        <v>119</v>
      </c>
      <c r="F53" s="89" t="s">
        <v>204</v>
      </c>
      <c r="G53" s="36" t="s">
        <v>203</v>
      </c>
      <c r="H53" s="53"/>
      <c r="I53" s="54"/>
      <c r="J53" s="54"/>
      <c r="K53" s="54"/>
      <c r="L53" s="54"/>
      <c r="M53" s="40"/>
    </row>
    <row r="54" spans="2:13" s="41" customFormat="1" ht="39.6" x14ac:dyDescent="0.25">
      <c r="B54" s="24" t="str">
        <f>CONCATENATE("3.",Prüfkriterien_3[[#This Row],[Spalte2]])</f>
        <v>3.8</v>
      </c>
      <c r="C54" s="29">
        <f>ROW()-ROW(Prüfkriterien_3[[#Headers],[Spalte3]])</f>
        <v>8</v>
      </c>
      <c r="D54" s="29">
        <f>(Prüfkriterien_3[[#This Row],[Spalte2]]+30)/10</f>
        <v>3.8</v>
      </c>
      <c r="E54" s="102" t="s">
        <v>119</v>
      </c>
      <c r="F54" s="89" t="s">
        <v>120</v>
      </c>
      <c r="G54" s="36" t="s">
        <v>205</v>
      </c>
      <c r="H54" s="53"/>
      <c r="I54" s="54"/>
      <c r="J54" s="54"/>
      <c r="K54" s="54"/>
      <c r="L54" s="54"/>
      <c r="M54" s="40"/>
    </row>
    <row r="55" spans="2:13" s="41" customFormat="1" ht="26.4" x14ac:dyDescent="0.25">
      <c r="B55" s="24" t="str">
        <f>CONCATENATE("3.",Prüfkriterien_3[[#This Row],[Spalte2]])</f>
        <v>3.9</v>
      </c>
      <c r="C55" s="29">
        <f>ROW()-ROW(Prüfkriterien_3[[#Headers],[Spalte3]])</f>
        <v>9</v>
      </c>
      <c r="D55" s="29">
        <f>(Prüfkriterien_3[[#This Row],[Spalte2]]+30)/10</f>
        <v>3.9</v>
      </c>
      <c r="E55" s="102" t="s">
        <v>119</v>
      </c>
      <c r="F55" s="89" t="s">
        <v>121</v>
      </c>
      <c r="G55" s="106" t="s">
        <v>164</v>
      </c>
      <c r="H55" s="53"/>
      <c r="I55" s="54"/>
      <c r="J55" s="54"/>
      <c r="K55" s="54"/>
      <c r="L55" s="54"/>
      <c r="M55" s="40"/>
    </row>
    <row r="56" spans="2:13" s="41" customFormat="1" ht="26.4" x14ac:dyDescent="0.25">
      <c r="B56" s="24" t="str">
        <f>CONCATENATE("3.",Prüfkriterien_3[[#This Row],[Spalte2]])</f>
        <v>3.10</v>
      </c>
      <c r="C56" s="29">
        <f>ROW()-ROW(Prüfkriterien_3[[#Headers],[Spalte3]])</f>
        <v>10</v>
      </c>
      <c r="D56" s="29">
        <f>(Prüfkriterien_3[[#This Row],[Spalte2]]+30)/10</f>
        <v>4</v>
      </c>
      <c r="E56" s="102" t="s">
        <v>119</v>
      </c>
      <c r="F56" s="89" t="s">
        <v>122</v>
      </c>
      <c r="G56" s="106" t="s">
        <v>165</v>
      </c>
      <c r="H56" s="53"/>
      <c r="I56" s="54"/>
      <c r="J56" s="54"/>
      <c r="K56" s="54"/>
      <c r="L56" s="54"/>
      <c r="M56" s="40"/>
    </row>
    <row r="57" spans="2:13" s="41" customFormat="1" ht="39.6" x14ac:dyDescent="0.25">
      <c r="B57" s="24" t="str">
        <f>CONCATENATE("3.",Prüfkriterien_3[[#This Row],[Spalte2]])</f>
        <v>3.11</v>
      </c>
      <c r="C57" s="29">
        <f>ROW()-ROW(Prüfkriterien_3[[#Headers],[Spalte3]])</f>
        <v>11</v>
      </c>
      <c r="D57" s="29">
        <f>(Prüfkriterien_3[[#This Row],[Spalte2]]+30)/10</f>
        <v>4.0999999999999996</v>
      </c>
      <c r="E57" s="102" t="s">
        <v>119</v>
      </c>
      <c r="F57" s="89" t="s">
        <v>123</v>
      </c>
      <c r="G57" s="36" t="s">
        <v>186</v>
      </c>
      <c r="H57" s="53"/>
      <c r="I57" s="54"/>
      <c r="J57" s="54"/>
      <c r="K57" s="54"/>
      <c r="L57" s="54"/>
      <c r="M57" s="40"/>
    </row>
    <row r="58" spans="2:13" s="41" customFormat="1" ht="26.4" x14ac:dyDescent="0.25">
      <c r="B58" s="24" t="str">
        <f>CONCATENATE("3.",Prüfkriterien_3[[#This Row],[Spalte2]])</f>
        <v>3.12</v>
      </c>
      <c r="C58" s="29">
        <f>ROW()-ROW(Prüfkriterien_3[[#Headers],[Spalte3]])</f>
        <v>12</v>
      </c>
      <c r="D58" s="29">
        <f>(Prüfkriterien_3[[#This Row],[Spalte2]]+30)/10</f>
        <v>4.2</v>
      </c>
      <c r="E58" s="102" t="s">
        <v>124</v>
      </c>
      <c r="F58" s="89" t="s">
        <v>125</v>
      </c>
      <c r="G58" s="106" t="s">
        <v>164</v>
      </c>
      <c r="H58" s="53"/>
      <c r="I58" s="54"/>
      <c r="J58" s="54"/>
      <c r="K58" s="54"/>
      <c r="L58" s="54"/>
      <c r="M58" s="40"/>
    </row>
    <row r="59" spans="2:13" s="41" customFormat="1" ht="26.4" x14ac:dyDescent="0.25">
      <c r="B59" s="24" t="str">
        <f>CONCATENATE("3.",Prüfkriterien_3[[#This Row],[Spalte2]])</f>
        <v>3.13</v>
      </c>
      <c r="C59" s="29">
        <f>ROW()-ROW(Prüfkriterien_3[[#Headers],[Spalte3]])</f>
        <v>13</v>
      </c>
      <c r="D59" s="29">
        <f>(Prüfkriterien_3[[#This Row],[Spalte2]]+30)/10</f>
        <v>4.3</v>
      </c>
      <c r="E59" s="102" t="s">
        <v>124</v>
      </c>
      <c r="F59" s="89" t="s">
        <v>126</v>
      </c>
      <c r="G59" s="106" t="s">
        <v>165</v>
      </c>
      <c r="H59" s="53"/>
      <c r="I59" s="54"/>
      <c r="J59" s="54"/>
      <c r="K59" s="54"/>
      <c r="L59" s="54"/>
      <c r="M59" s="40"/>
    </row>
    <row r="60" spans="2:13" s="41" customFormat="1" ht="39.6" x14ac:dyDescent="0.25">
      <c r="B60" s="105" t="str">
        <f>CONCATENATE("3.",Prüfkriterien_3[[#This Row],[Spalte2]])</f>
        <v>3.14</v>
      </c>
      <c r="C60" s="107">
        <f>ROW()-ROW(Prüfkriterien_3[[#Headers],[Spalte3]])</f>
        <v>14</v>
      </c>
      <c r="D60" s="107">
        <f>(Prüfkriterien_3[[#This Row],[Spalte2]]+30)/10</f>
        <v>4.4000000000000004</v>
      </c>
      <c r="E60" s="102" t="s">
        <v>180</v>
      </c>
      <c r="F60" s="89" t="s">
        <v>127</v>
      </c>
      <c r="G60" s="106" t="s">
        <v>164</v>
      </c>
      <c r="H60" s="53"/>
      <c r="I60" s="54"/>
      <c r="J60" s="54"/>
      <c r="K60" s="54"/>
      <c r="L60" s="54"/>
      <c r="M60" s="69"/>
    </row>
    <row r="61" spans="2:13" s="41" customFormat="1" ht="39.6" x14ac:dyDescent="0.25">
      <c r="B61" s="105" t="str">
        <f>CONCATENATE("3.",Prüfkriterien_3[[#This Row],[Spalte2]])</f>
        <v>3.15</v>
      </c>
      <c r="C61" s="107">
        <f>ROW()-ROW(Prüfkriterien_3[[#Headers],[Spalte3]])</f>
        <v>15</v>
      </c>
      <c r="D61" s="107">
        <f>(Prüfkriterien_3[[#This Row],[Spalte2]]+30)/10</f>
        <v>4.5</v>
      </c>
      <c r="E61" s="102" t="s">
        <v>180</v>
      </c>
      <c r="F61" s="89" t="s">
        <v>128</v>
      </c>
      <c r="G61" s="106" t="s">
        <v>165</v>
      </c>
      <c r="H61" s="53"/>
      <c r="I61" s="54"/>
      <c r="J61" s="54"/>
      <c r="K61" s="54"/>
      <c r="L61" s="54"/>
      <c r="M61" s="69"/>
    </row>
    <row r="62" spans="2:13" s="41" customFormat="1" ht="79.2" x14ac:dyDescent="0.25">
      <c r="B62" s="105" t="str">
        <f>CONCATENATE("3.",Prüfkriterien_3[[#This Row],[Spalte2]])</f>
        <v>3.16</v>
      </c>
      <c r="C62" s="107">
        <f>ROW()-ROW(Prüfkriterien_3[[#Headers],[Spalte3]])</f>
        <v>16</v>
      </c>
      <c r="D62" s="107">
        <f>(Prüfkriterien_3[[#This Row],[Spalte2]]+30)/10</f>
        <v>4.5999999999999996</v>
      </c>
      <c r="E62" s="102" t="s">
        <v>124</v>
      </c>
      <c r="F62" s="89" t="s">
        <v>129</v>
      </c>
      <c r="G62" s="36" t="s">
        <v>218</v>
      </c>
      <c r="H62" s="53"/>
      <c r="I62" s="54"/>
      <c r="J62" s="54"/>
      <c r="K62" s="54"/>
      <c r="L62" s="54"/>
      <c r="M62" s="69"/>
    </row>
    <row r="63" spans="2:13" s="41" customFormat="1" ht="66" x14ac:dyDescent="0.25">
      <c r="B63" s="105" t="str">
        <f>CONCATENATE("3.",Prüfkriterien_3[[#This Row],[Spalte2]])</f>
        <v>3.17</v>
      </c>
      <c r="C63" s="107">
        <f>ROW()-ROW(Prüfkriterien_3[[#Headers],[Spalte3]])</f>
        <v>17</v>
      </c>
      <c r="D63" s="107">
        <f>(Prüfkriterien_3[[#This Row],[Spalte2]]+30)/10</f>
        <v>4.7</v>
      </c>
      <c r="E63" s="108" t="s">
        <v>180</v>
      </c>
      <c r="F63" s="104" t="s">
        <v>181</v>
      </c>
      <c r="G63" s="104" t="s">
        <v>206</v>
      </c>
      <c r="H63" s="53"/>
      <c r="I63" s="54"/>
      <c r="J63" s="54"/>
      <c r="K63" s="54"/>
      <c r="L63" s="54"/>
      <c r="M63" s="69"/>
    </row>
    <row r="64" spans="2:13" s="41" customFormat="1" ht="66" x14ac:dyDescent="0.25">
      <c r="B64" s="105" t="str">
        <f>CONCATENATE("3.",Prüfkriterien_3[[#This Row],[Spalte2]])</f>
        <v>3.18</v>
      </c>
      <c r="C64" s="107">
        <f>ROW()-ROW(Prüfkriterien_3[[#Headers],[Spalte3]])</f>
        <v>18</v>
      </c>
      <c r="D64" s="107">
        <f>(Prüfkriterien_3[[#This Row],[Spalte2]]+30)/10</f>
        <v>4.8</v>
      </c>
      <c r="E64" s="108" t="s">
        <v>180</v>
      </c>
      <c r="F64" s="104" t="s">
        <v>182</v>
      </c>
      <c r="G64" s="104" t="s">
        <v>207</v>
      </c>
      <c r="H64" s="53"/>
      <c r="I64" s="54"/>
      <c r="J64" s="54"/>
      <c r="K64" s="54"/>
      <c r="L64" s="54"/>
      <c r="M64" s="69"/>
    </row>
    <row r="65" spans="2:13" s="41" customFormat="1" ht="52.8" x14ac:dyDescent="0.25">
      <c r="B65" s="105" t="str">
        <f>CONCATENATE("3.",Prüfkriterien_3[[#This Row],[Spalte2]])</f>
        <v>3.19</v>
      </c>
      <c r="C65" s="107">
        <f>ROW()-ROW(Prüfkriterien_3[[#Headers],[Spalte3]])</f>
        <v>19</v>
      </c>
      <c r="D65" s="107">
        <f>(Prüfkriterien_3[[#This Row],[Spalte2]]+30)/10</f>
        <v>4.9000000000000004</v>
      </c>
      <c r="E65" s="102" t="s">
        <v>170</v>
      </c>
      <c r="F65" s="36" t="s">
        <v>130</v>
      </c>
      <c r="G65" s="36" t="s">
        <v>208</v>
      </c>
      <c r="H65" s="53"/>
      <c r="I65" s="54"/>
      <c r="J65" s="54"/>
      <c r="K65" s="54"/>
      <c r="L65" s="54"/>
      <c r="M65" s="69"/>
    </row>
    <row r="66" spans="2:13" s="41" customFormat="1" ht="66" x14ac:dyDescent="0.25">
      <c r="B66" s="105" t="str">
        <f>CONCATENATE("3.",Prüfkriterien_3[[#This Row],[Spalte2]])</f>
        <v>3.20</v>
      </c>
      <c r="C66" s="107">
        <f>ROW()-ROW(Prüfkriterien_3[[#Headers],[Spalte3]])</f>
        <v>20</v>
      </c>
      <c r="D66" s="107">
        <f>(Prüfkriterien_3[[#This Row],[Spalte2]]+30)/10</f>
        <v>5</v>
      </c>
      <c r="E66" s="102" t="s">
        <v>169</v>
      </c>
      <c r="F66" s="89" t="s">
        <v>138</v>
      </c>
      <c r="G66" s="36" t="s">
        <v>175</v>
      </c>
      <c r="H66" s="53"/>
      <c r="I66" s="54"/>
      <c r="J66" s="54"/>
      <c r="K66" s="54"/>
      <c r="L66" s="54"/>
      <c r="M66" s="69"/>
    </row>
    <row r="67" spans="2:13" hidden="1" x14ac:dyDescent="0.25">
      <c r="B67" s="136" t="s">
        <v>66</v>
      </c>
      <c r="C67" s="137"/>
      <c r="D67" s="137"/>
      <c r="E67" s="137"/>
      <c r="F67" s="137"/>
      <c r="G67" s="137"/>
      <c r="H67" s="137"/>
      <c r="I67" s="137"/>
      <c r="J67" s="137"/>
      <c r="K67" s="137"/>
      <c r="L67" s="137"/>
      <c r="M67" s="138"/>
    </row>
    <row r="68" spans="2:13" hidden="1" x14ac:dyDescent="0.25">
      <c r="B68" s="37" t="s">
        <v>41</v>
      </c>
      <c r="C68" s="38" t="s">
        <v>42</v>
      </c>
      <c r="D68" s="38" t="s">
        <v>43</v>
      </c>
      <c r="E68" s="25" t="s">
        <v>44</v>
      </c>
      <c r="F68" s="26" t="s">
        <v>45</v>
      </c>
      <c r="G68" s="26" t="s">
        <v>48</v>
      </c>
      <c r="H68" s="27" t="s">
        <v>49</v>
      </c>
      <c r="I68" s="27" t="s">
        <v>50</v>
      </c>
      <c r="J68" s="27" t="s">
        <v>51</v>
      </c>
      <c r="K68" s="27" t="s">
        <v>52</v>
      </c>
      <c r="L68" s="27" t="s">
        <v>53</v>
      </c>
      <c r="M68" s="28" t="s">
        <v>54</v>
      </c>
    </row>
    <row r="69" spans="2:13" hidden="1" x14ac:dyDescent="0.25">
      <c r="B69" s="37" t="str">
        <f>CONCATENATE("4.",Prüfkriterien_4[[#This Row],[Spalte2]])</f>
        <v>4.1</v>
      </c>
      <c r="C69" s="38">
        <f>ROW()-ROW(Prüfkriterien_4[[#Headers],[Spalte3]])</f>
        <v>1</v>
      </c>
      <c r="D69" s="38">
        <f>(Prüfkriterien_4[Spalte2]+40)/10</f>
        <v>4.0999999999999996</v>
      </c>
      <c r="E69" s="25"/>
      <c r="F69" s="26"/>
      <c r="G69" s="26"/>
      <c r="H69" s="27"/>
      <c r="I69" s="27"/>
      <c r="J69" s="27"/>
      <c r="K69" s="27"/>
      <c r="L69" s="27"/>
      <c r="M69" s="28"/>
    </row>
    <row r="70" spans="2:13" hidden="1" x14ac:dyDescent="0.25">
      <c r="B70" s="44" t="str">
        <f>CONCATENATE("4.",Prüfkriterien_4[[#This Row],[Spalte2]])</f>
        <v>4.2</v>
      </c>
      <c r="C70" s="45">
        <f>ROW()-ROW(Prüfkriterien_4[[#Headers],[Spalte3]])</f>
        <v>2</v>
      </c>
      <c r="D70" s="45">
        <f>(Prüfkriterien_4[Spalte2]+40)/10</f>
        <v>4.2</v>
      </c>
      <c r="E70" s="46"/>
      <c r="F70" s="47"/>
      <c r="G70" s="47"/>
      <c r="H70" s="48"/>
      <c r="I70" s="48"/>
      <c r="J70" s="48"/>
      <c r="K70" s="48"/>
      <c r="L70" s="48"/>
      <c r="M70" s="49"/>
    </row>
    <row r="71" spans="2:13" hidden="1" x14ac:dyDescent="0.25">
      <c r="B71" s="44" t="str">
        <f>CONCATENATE("4.",Prüfkriterien_4[[#This Row],[Spalte2]])</f>
        <v>4.3</v>
      </c>
      <c r="C71" s="45">
        <f>ROW()-ROW(Prüfkriterien_4[[#Headers],[Spalte3]])</f>
        <v>3</v>
      </c>
      <c r="D71" s="45">
        <f>(Prüfkriterien_4[Spalte2]+40)/10</f>
        <v>4.3</v>
      </c>
      <c r="E71" s="46"/>
      <c r="F71" s="47"/>
      <c r="G71" s="47"/>
      <c r="H71" s="48"/>
      <c r="I71" s="48"/>
      <c r="J71" s="48"/>
      <c r="K71" s="48"/>
      <c r="L71" s="48"/>
      <c r="M71" s="49"/>
    </row>
    <row r="72" spans="2:13" hidden="1" x14ac:dyDescent="0.25">
      <c r="B72" s="44" t="str">
        <f>CONCATENATE("4.",Prüfkriterien_4[[#This Row],[Spalte2]])</f>
        <v>4.4</v>
      </c>
      <c r="C72" s="45">
        <f>ROW()-ROW(Prüfkriterien_4[[#Headers],[Spalte3]])</f>
        <v>4</v>
      </c>
      <c r="D72" s="45">
        <f>(Prüfkriterien_4[Spalte2]+40)/10</f>
        <v>4.4000000000000004</v>
      </c>
      <c r="E72" s="46"/>
      <c r="F72" s="47"/>
      <c r="G72" s="47"/>
      <c r="H72" s="48"/>
      <c r="I72" s="48"/>
      <c r="J72" s="48"/>
      <c r="K72" s="48"/>
      <c r="L72" s="48"/>
      <c r="M72" s="49"/>
    </row>
    <row r="73" spans="2:13" hidden="1" x14ac:dyDescent="0.25">
      <c r="B73" s="44" t="str">
        <f>CONCATENATE("4.",Prüfkriterien_4[[#This Row],[Spalte2]])</f>
        <v>4.5</v>
      </c>
      <c r="C73" s="45">
        <f>ROW()-ROW(Prüfkriterien_4[[#Headers],[Spalte3]])</f>
        <v>5</v>
      </c>
      <c r="D73" s="45">
        <f>(Prüfkriterien_4[Spalte2]+40)/10</f>
        <v>4.5</v>
      </c>
      <c r="E73" s="46"/>
      <c r="F73" s="47"/>
      <c r="G73" s="47"/>
      <c r="H73" s="48"/>
      <c r="I73" s="48"/>
      <c r="J73" s="48"/>
      <c r="K73" s="48"/>
      <c r="L73" s="48"/>
      <c r="M73" s="49"/>
    </row>
    <row r="74" spans="2:13" hidden="1" x14ac:dyDescent="0.25">
      <c r="B74" s="136" t="s">
        <v>67</v>
      </c>
      <c r="C74" s="137"/>
      <c r="D74" s="137"/>
      <c r="E74" s="137"/>
      <c r="F74" s="137"/>
      <c r="G74" s="137"/>
      <c r="H74" s="137"/>
      <c r="I74" s="137"/>
      <c r="J74" s="137"/>
      <c r="K74" s="137"/>
      <c r="L74" s="137"/>
      <c r="M74" s="138"/>
    </row>
    <row r="75" spans="2:13" hidden="1" x14ac:dyDescent="0.25">
      <c r="B75" s="37" t="s">
        <v>41</v>
      </c>
      <c r="C75" s="38" t="s">
        <v>42</v>
      </c>
      <c r="D75" s="38" t="s">
        <v>43</v>
      </c>
      <c r="E75" s="25" t="s">
        <v>44</v>
      </c>
      <c r="F75" s="26" t="s">
        <v>45</v>
      </c>
      <c r="G75" s="26" t="s">
        <v>48</v>
      </c>
      <c r="H75" s="27" t="s">
        <v>49</v>
      </c>
      <c r="I75" s="27" t="s">
        <v>50</v>
      </c>
      <c r="J75" s="27" t="s">
        <v>51</v>
      </c>
      <c r="K75" s="27" t="s">
        <v>52</v>
      </c>
      <c r="L75" s="27" t="s">
        <v>53</v>
      </c>
      <c r="M75" s="28" t="s">
        <v>54</v>
      </c>
    </row>
    <row r="76" spans="2:13" hidden="1" x14ac:dyDescent="0.25">
      <c r="B76" s="37" t="str">
        <f>CONCATENATE("5.",Prüfkriterien_5[[#This Row],[Spalte2]])</f>
        <v>5.1</v>
      </c>
      <c r="C76" s="38">
        <f>ROW()-ROW(Prüfkriterien_5[[#Headers],[Spalte3]])</f>
        <v>1</v>
      </c>
      <c r="D76" s="38">
        <f>(Prüfkriterien_5[Spalte2]+50)/10</f>
        <v>5.0999999999999996</v>
      </c>
      <c r="E76" s="25"/>
      <c r="F76" s="26"/>
      <c r="G76" s="26"/>
      <c r="H76" s="27"/>
      <c r="I76" s="27"/>
      <c r="J76" s="27"/>
      <c r="K76" s="27"/>
      <c r="L76" s="27"/>
      <c r="M76" s="28"/>
    </row>
    <row r="77" spans="2:13" hidden="1" x14ac:dyDescent="0.25">
      <c r="B77" s="44" t="str">
        <f>CONCATENATE("5.",Prüfkriterien_5[[#This Row],[Spalte2]])</f>
        <v>5.2</v>
      </c>
      <c r="C77" s="45">
        <f>ROW()-ROW(Prüfkriterien_5[[#Headers],[Spalte3]])</f>
        <v>2</v>
      </c>
      <c r="D77" s="45">
        <f>(Prüfkriterien_5[Spalte2]+50)/10</f>
        <v>5.2</v>
      </c>
      <c r="E77" s="46"/>
      <c r="F77" s="47"/>
      <c r="G77" s="47"/>
      <c r="H77" s="48"/>
      <c r="I77" s="48"/>
      <c r="J77" s="48"/>
      <c r="K77" s="48"/>
      <c r="L77" s="48"/>
      <c r="M77" s="49"/>
    </row>
    <row r="78" spans="2:13" hidden="1" x14ac:dyDescent="0.25">
      <c r="B78" s="37" t="str">
        <f>CONCATENATE("5.",Prüfkriterien_5[[#This Row],[Spalte2]])</f>
        <v>5.3</v>
      </c>
      <c r="C78" s="38">
        <f>ROW()-ROW(Prüfkriterien_5[[#Headers],[Spalte3]])</f>
        <v>3</v>
      </c>
      <c r="D78" s="38">
        <f>(Prüfkriterien_5[Spalte2]+50)/10</f>
        <v>5.3</v>
      </c>
      <c r="E78" s="25"/>
      <c r="F78" s="26"/>
      <c r="G78" s="26"/>
      <c r="H78" s="27"/>
      <c r="I78" s="27"/>
      <c r="J78" s="27"/>
      <c r="K78" s="27"/>
      <c r="L78" s="27"/>
      <c r="M78" s="28"/>
    </row>
    <row r="79" spans="2:13" hidden="1" x14ac:dyDescent="0.25">
      <c r="B79" s="37" t="str">
        <f>CONCATENATE("5.",Prüfkriterien_5[[#This Row],[Spalte2]])</f>
        <v>5.4</v>
      </c>
      <c r="C79" s="38">
        <f>ROW()-ROW(Prüfkriterien_5[[#Headers],[Spalte3]])</f>
        <v>4</v>
      </c>
      <c r="D79" s="38">
        <f>(Prüfkriterien_5[Spalte2]+50)/10</f>
        <v>5.4</v>
      </c>
      <c r="E79" s="25"/>
      <c r="F79" s="26"/>
      <c r="G79" s="26"/>
      <c r="H79" s="27"/>
      <c r="I79" s="27"/>
      <c r="J79" s="27"/>
      <c r="K79" s="27"/>
      <c r="L79" s="27"/>
      <c r="M79" s="28"/>
    </row>
    <row r="80" spans="2:13" hidden="1" x14ac:dyDescent="0.25">
      <c r="B80" s="44" t="str">
        <f>CONCATENATE("5.",Prüfkriterien_5[[#This Row],[Spalte2]])</f>
        <v>5.5</v>
      </c>
      <c r="C80" s="45">
        <f>ROW()-ROW(Prüfkriterien_5[[#Headers],[Spalte3]])</f>
        <v>5</v>
      </c>
      <c r="D80" s="45">
        <f>(Prüfkriterien_5[Spalte2]+50)/10</f>
        <v>5.5</v>
      </c>
      <c r="E80" s="46"/>
      <c r="F80" s="47"/>
      <c r="G80" s="47"/>
      <c r="H80" s="48"/>
      <c r="I80" s="48"/>
      <c r="J80" s="48"/>
      <c r="K80" s="48"/>
      <c r="L80" s="48"/>
      <c r="M80" s="49"/>
    </row>
    <row r="81" spans="2:13" hidden="1" x14ac:dyDescent="0.25">
      <c r="B81" s="136" t="s">
        <v>68</v>
      </c>
      <c r="C81" s="137"/>
      <c r="D81" s="137"/>
      <c r="E81" s="137"/>
      <c r="F81" s="137"/>
      <c r="G81" s="137"/>
      <c r="H81" s="137"/>
      <c r="I81" s="137"/>
      <c r="J81" s="137"/>
      <c r="K81" s="137"/>
      <c r="L81" s="137"/>
      <c r="M81" s="138"/>
    </row>
    <row r="82" spans="2:13" hidden="1" x14ac:dyDescent="0.25">
      <c r="B82" s="37" t="s">
        <v>41</v>
      </c>
      <c r="C82" s="38" t="s">
        <v>42</v>
      </c>
      <c r="D82" s="38" t="s">
        <v>43</v>
      </c>
      <c r="E82" s="25" t="s">
        <v>44</v>
      </c>
      <c r="F82" s="26" t="s">
        <v>45</v>
      </c>
      <c r="G82" s="26" t="s">
        <v>48</v>
      </c>
      <c r="H82" s="27" t="s">
        <v>49</v>
      </c>
      <c r="I82" s="27" t="s">
        <v>50</v>
      </c>
      <c r="J82" s="27" t="s">
        <v>51</v>
      </c>
      <c r="K82" s="27" t="s">
        <v>52</v>
      </c>
      <c r="L82" s="27" t="s">
        <v>53</v>
      </c>
      <c r="M82" s="28" t="s">
        <v>54</v>
      </c>
    </row>
    <row r="83" spans="2:13" hidden="1" x14ac:dyDescent="0.25">
      <c r="B83" s="37" t="str">
        <f>CONCATENATE("6.",Prüfkriterien_6[[#This Row],[Spalte2]])</f>
        <v>6.1</v>
      </c>
      <c r="C83" s="38">
        <f>ROW()-ROW(Prüfkriterien_6[[#Headers],[Spalte3]])</f>
        <v>1</v>
      </c>
      <c r="D83" s="38">
        <f>(Prüfkriterien_6[Spalte2]+60)/10</f>
        <v>6.1</v>
      </c>
      <c r="E83" s="25"/>
      <c r="F83" s="26"/>
      <c r="G83" s="26"/>
      <c r="H83" s="27"/>
      <c r="I83" s="27"/>
      <c r="J83" s="27"/>
      <c r="K83" s="27"/>
      <c r="L83" s="27"/>
      <c r="M83" s="28"/>
    </row>
    <row r="84" spans="2:13" hidden="1" x14ac:dyDescent="0.25">
      <c r="B84" s="44" t="str">
        <f>CONCATENATE("6.",Prüfkriterien_6[[#This Row],[Spalte2]])</f>
        <v>6.2</v>
      </c>
      <c r="C84" s="45">
        <f>ROW()-ROW(Prüfkriterien_6[[#Headers],[Spalte3]])</f>
        <v>2</v>
      </c>
      <c r="D84" s="45">
        <f>(Prüfkriterien_6[Spalte2]+60)/10</f>
        <v>6.2</v>
      </c>
      <c r="E84" s="46"/>
      <c r="F84" s="47"/>
      <c r="G84" s="47"/>
      <c r="H84" s="48"/>
      <c r="I84" s="48"/>
      <c r="J84" s="48"/>
      <c r="K84" s="48"/>
      <c r="L84" s="48"/>
      <c r="M84" s="49"/>
    </row>
    <row r="85" spans="2:13" hidden="1" x14ac:dyDescent="0.25">
      <c r="B85" s="37" t="str">
        <f>CONCATENATE("6.",Prüfkriterien_6[[#This Row],[Spalte2]])</f>
        <v>6.3</v>
      </c>
      <c r="C85" s="38">
        <f>ROW()-ROW(Prüfkriterien_6[[#Headers],[Spalte3]])</f>
        <v>3</v>
      </c>
      <c r="D85" s="38">
        <f>(Prüfkriterien_6[Spalte2]+60)/10</f>
        <v>6.3</v>
      </c>
      <c r="E85" s="25"/>
      <c r="F85" s="26"/>
      <c r="G85" s="26"/>
      <c r="H85" s="27"/>
      <c r="I85" s="27"/>
      <c r="J85" s="27"/>
      <c r="K85" s="27"/>
      <c r="L85" s="27"/>
      <c r="M85" s="28"/>
    </row>
    <row r="86" spans="2:13" hidden="1" x14ac:dyDescent="0.25">
      <c r="B86" s="37" t="str">
        <f>CONCATENATE("6.",Prüfkriterien_6[[#This Row],[Spalte2]])</f>
        <v>6.4</v>
      </c>
      <c r="C86" s="38">
        <f>ROW()-ROW(Prüfkriterien_6[[#Headers],[Spalte3]])</f>
        <v>4</v>
      </c>
      <c r="D86" s="38">
        <f>(Prüfkriterien_6[Spalte2]+60)/10</f>
        <v>6.4</v>
      </c>
      <c r="E86" s="25"/>
      <c r="F86" s="26"/>
      <c r="G86" s="26"/>
      <c r="H86" s="27"/>
      <c r="I86" s="27"/>
      <c r="J86" s="27"/>
      <c r="K86" s="27"/>
      <c r="L86" s="27"/>
      <c r="M86" s="28"/>
    </row>
    <row r="87" spans="2:13" hidden="1" x14ac:dyDescent="0.25">
      <c r="B87" s="44" t="str">
        <f>CONCATENATE("6.",Prüfkriterien_6[[#This Row],[Spalte2]])</f>
        <v>6.5</v>
      </c>
      <c r="C87" s="45">
        <f>ROW()-ROW(Prüfkriterien_6[[#Headers],[Spalte3]])</f>
        <v>5</v>
      </c>
      <c r="D87" s="45">
        <f>(Prüfkriterien_6[Spalte2]+60)/10</f>
        <v>6.5</v>
      </c>
      <c r="E87" s="46"/>
      <c r="F87" s="47"/>
      <c r="G87" s="47"/>
      <c r="H87" s="48"/>
      <c r="I87" s="48"/>
      <c r="J87" s="48"/>
      <c r="K87" s="48"/>
      <c r="L87" s="48"/>
      <c r="M87" s="49"/>
    </row>
    <row r="88" spans="2:13" hidden="1" x14ac:dyDescent="0.25">
      <c r="B88" s="136" t="s">
        <v>69</v>
      </c>
      <c r="C88" s="137"/>
      <c r="D88" s="137"/>
      <c r="E88" s="137"/>
      <c r="F88" s="137"/>
      <c r="G88" s="137"/>
      <c r="H88" s="137"/>
      <c r="I88" s="137"/>
      <c r="J88" s="137"/>
      <c r="K88" s="137"/>
      <c r="L88" s="137"/>
      <c r="M88" s="138"/>
    </row>
    <row r="89" spans="2:13" hidden="1" x14ac:dyDescent="0.25">
      <c r="B89" s="37" t="s">
        <v>41</v>
      </c>
      <c r="C89" s="38" t="s">
        <v>42</v>
      </c>
      <c r="D89" s="38" t="s">
        <v>43</v>
      </c>
      <c r="E89" s="25" t="s">
        <v>44</v>
      </c>
      <c r="F89" s="26" t="s">
        <v>45</v>
      </c>
      <c r="G89" s="26" t="s">
        <v>48</v>
      </c>
      <c r="H89" s="27" t="s">
        <v>49</v>
      </c>
      <c r="I89" s="27" t="s">
        <v>50</v>
      </c>
      <c r="J89" s="27" t="s">
        <v>51</v>
      </c>
      <c r="K89" s="27" t="s">
        <v>52</v>
      </c>
      <c r="L89" s="27" t="s">
        <v>53</v>
      </c>
      <c r="M89" s="28" t="s">
        <v>54</v>
      </c>
    </row>
    <row r="90" spans="2:13" hidden="1" x14ac:dyDescent="0.25">
      <c r="B90" s="37" t="str">
        <f>CONCATENATE("7.",Prüfkriterien_7[[#This Row],[Spalte2]])</f>
        <v>7.1</v>
      </c>
      <c r="C90" s="38">
        <f>ROW()-ROW(Prüfkriterien_7[[#Headers],[Spalte3]])</f>
        <v>1</v>
      </c>
      <c r="D90" s="38">
        <f>(Prüfkriterien_7[Spalte2]+70)/10</f>
        <v>7.1</v>
      </c>
      <c r="E90" s="25"/>
      <c r="F90" s="26"/>
      <c r="G90" s="26"/>
      <c r="H90" s="27"/>
      <c r="I90" s="27"/>
      <c r="J90" s="27"/>
      <c r="K90" s="27"/>
      <c r="L90" s="27"/>
      <c r="M90" s="28"/>
    </row>
    <row r="91" spans="2:13" hidden="1" x14ac:dyDescent="0.25">
      <c r="B91" s="44" t="str">
        <f>CONCATENATE("7.",Prüfkriterien_7[[#This Row],[Spalte2]])</f>
        <v>7.2</v>
      </c>
      <c r="C91" s="45">
        <f>ROW()-ROW(Prüfkriterien_7[[#Headers],[Spalte3]])</f>
        <v>2</v>
      </c>
      <c r="D91" s="45">
        <f>(Prüfkriterien_7[Spalte2]+70)/10</f>
        <v>7.2</v>
      </c>
      <c r="E91" s="46"/>
      <c r="F91" s="47"/>
      <c r="G91" s="47"/>
      <c r="H91" s="48"/>
      <c r="I91" s="48"/>
      <c r="J91" s="48"/>
      <c r="K91" s="48"/>
      <c r="L91" s="48"/>
      <c r="M91" s="49"/>
    </row>
    <row r="92" spans="2:13" hidden="1" x14ac:dyDescent="0.25">
      <c r="B92" s="37" t="str">
        <f>CONCATENATE("7.",Prüfkriterien_7[[#This Row],[Spalte2]])</f>
        <v>7.3</v>
      </c>
      <c r="C92" s="38">
        <f>ROW()-ROW(Prüfkriterien_7[[#Headers],[Spalte3]])</f>
        <v>3</v>
      </c>
      <c r="D92" s="38">
        <f>(Prüfkriterien_7[Spalte2]+70)/10</f>
        <v>7.3</v>
      </c>
      <c r="E92" s="25"/>
      <c r="F92" s="26"/>
      <c r="G92" s="26"/>
      <c r="H92" s="27"/>
      <c r="I92" s="27"/>
      <c r="J92" s="27"/>
      <c r="K92" s="27"/>
      <c r="L92" s="27"/>
      <c r="M92" s="28"/>
    </row>
    <row r="93" spans="2:13" hidden="1" x14ac:dyDescent="0.25">
      <c r="B93" s="37" t="str">
        <f>CONCATENATE("7.",Prüfkriterien_7[[#This Row],[Spalte2]])</f>
        <v>7.4</v>
      </c>
      <c r="C93" s="38">
        <f>ROW()-ROW(Prüfkriterien_7[[#Headers],[Spalte3]])</f>
        <v>4</v>
      </c>
      <c r="D93" s="38">
        <f>(Prüfkriterien_7[Spalte2]+70)/10</f>
        <v>7.4</v>
      </c>
      <c r="E93" s="25"/>
      <c r="F93" s="26"/>
      <c r="G93" s="26"/>
      <c r="H93" s="27"/>
      <c r="I93" s="27"/>
      <c r="J93" s="27"/>
      <c r="K93" s="27"/>
      <c r="L93" s="27"/>
      <c r="M93" s="28"/>
    </row>
    <row r="94" spans="2:13" hidden="1" x14ac:dyDescent="0.25">
      <c r="B94" s="44" t="str">
        <f>CONCATENATE("7.",Prüfkriterien_7[[#This Row],[Spalte2]])</f>
        <v>7.5</v>
      </c>
      <c r="C94" s="45">
        <f>ROW()-ROW(Prüfkriterien_7[[#Headers],[Spalte3]])</f>
        <v>5</v>
      </c>
      <c r="D94" s="45">
        <f>(Prüfkriterien_7[Spalte2]+70)/10</f>
        <v>7.5</v>
      </c>
      <c r="E94" s="46"/>
      <c r="F94" s="47"/>
      <c r="G94" s="47"/>
      <c r="H94" s="48"/>
      <c r="I94" s="48"/>
      <c r="J94" s="48"/>
      <c r="K94" s="48"/>
      <c r="L94" s="48"/>
      <c r="M94" s="49"/>
    </row>
    <row r="95" spans="2:13" hidden="1" x14ac:dyDescent="0.25">
      <c r="B95" s="136" t="s">
        <v>70</v>
      </c>
      <c r="C95" s="137"/>
      <c r="D95" s="137"/>
      <c r="E95" s="137"/>
      <c r="F95" s="137"/>
      <c r="G95" s="137"/>
      <c r="H95" s="137"/>
      <c r="I95" s="137"/>
      <c r="J95" s="137"/>
      <c r="K95" s="137"/>
      <c r="L95" s="137"/>
      <c r="M95" s="138"/>
    </row>
    <row r="96" spans="2:13" hidden="1" x14ac:dyDescent="0.25">
      <c r="B96" s="37" t="s">
        <v>41</v>
      </c>
      <c r="C96" s="38" t="s">
        <v>42</v>
      </c>
      <c r="D96" s="38" t="s">
        <v>43</v>
      </c>
      <c r="E96" s="25" t="s">
        <v>44</v>
      </c>
      <c r="F96" s="26" t="s">
        <v>45</v>
      </c>
      <c r="G96" s="26" t="s">
        <v>48</v>
      </c>
      <c r="H96" s="27" t="s">
        <v>49</v>
      </c>
      <c r="I96" s="27" t="s">
        <v>50</v>
      </c>
      <c r="J96" s="27" t="s">
        <v>51</v>
      </c>
      <c r="K96" s="27" t="s">
        <v>52</v>
      </c>
      <c r="L96" s="27" t="s">
        <v>53</v>
      </c>
      <c r="M96" s="28" t="s">
        <v>54</v>
      </c>
    </row>
    <row r="97" spans="2:13" hidden="1" x14ac:dyDescent="0.25">
      <c r="B97" s="37" t="str">
        <f>CONCATENATE("8.",Prüfkriterien_8[[#This Row],[Spalte2]])</f>
        <v>8.1</v>
      </c>
      <c r="C97" s="38">
        <f>ROW()-ROW(Prüfkriterien_8[[#Headers],[Spalte3]])</f>
        <v>1</v>
      </c>
      <c r="D97" s="38">
        <f>(Prüfkriterien_8[Spalte2]+80)/10</f>
        <v>8.1</v>
      </c>
      <c r="E97" s="25"/>
      <c r="F97" s="26"/>
      <c r="G97" s="26"/>
      <c r="H97" s="27"/>
      <c r="I97" s="27"/>
      <c r="J97" s="27"/>
      <c r="K97" s="27"/>
      <c r="L97" s="27"/>
      <c r="M97" s="28"/>
    </row>
    <row r="98" spans="2:13" hidden="1" x14ac:dyDescent="0.25">
      <c r="B98" s="44" t="str">
        <f>CONCATENATE("8.",Prüfkriterien_8[[#This Row],[Spalte2]])</f>
        <v>8.2</v>
      </c>
      <c r="C98" s="45">
        <f>ROW()-ROW(Prüfkriterien_8[[#Headers],[Spalte3]])</f>
        <v>2</v>
      </c>
      <c r="D98" s="45">
        <f>(Prüfkriterien_8[Spalte2]+80)/10</f>
        <v>8.1999999999999993</v>
      </c>
      <c r="E98" s="46"/>
      <c r="F98" s="47"/>
      <c r="G98" s="47"/>
      <c r="H98" s="48"/>
      <c r="I98" s="48"/>
      <c r="J98" s="48"/>
      <c r="K98" s="48"/>
      <c r="L98" s="48"/>
      <c r="M98" s="49"/>
    </row>
    <row r="99" spans="2:13" hidden="1" x14ac:dyDescent="0.25">
      <c r="B99" s="37" t="str">
        <f>CONCATENATE("8.",Prüfkriterien_8[[#This Row],[Spalte2]])</f>
        <v>8.3</v>
      </c>
      <c r="C99" s="38">
        <f>ROW()-ROW(Prüfkriterien_8[[#Headers],[Spalte3]])</f>
        <v>3</v>
      </c>
      <c r="D99" s="38">
        <f>(Prüfkriterien_8[Spalte2]+80)/10</f>
        <v>8.3000000000000007</v>
      </c>
      <c r="E99" s="25"/>
      <c r="F99" s="26"/>
      <c r="G99" s="26"/>
      <c r="H99" s="27"/>
      <c r="I99" s="27"/>
      <c r="J99" s="27"/>
      <c r="K99" s="27"/>
      <c r="L99" s="27"/>
      <c r="M99" s="28"/>
    </row>
    <row r="100" spans="2:13" hidden="1" x14ac:dyDescent="0.25">
      <c r="B100" s="37" t="str">
        <f>CONCATENATE("8.",Prüfkriterien_8[[#This Row],[Spalte2]])</f>
        <v>8.4</v>
      </c>
      <c r="C100" s="38">
        <f>ROW()-ROW(Prüfkriterien_8[[#Headers],[Spalte3]])</f>
        <v>4</v>
      </c>
      <c r="D100" s="38">
        <f>(Prüfkriterien_8[Spalte2]+80)/10</f>
        <v>8.4</v>
      </c>
      <c r="E100" s="25"/>
      <c r="F100" s="26"/>
      <c r="G100" s="26"/>
      <c r="H100" s="27"/>
      <c r="I100" s="27"/>
      <c r="J100" s="27"/>
      <c r="K100" s="27"/>
      <c r="L100" s="27"/>
      <c r="M100" s="28"/>
    </row>
    <row r="101" spans="2:13" hidden="1" x14ac:dyDescent="0.25">
      <c r="B101" s="44" t="str">
        <f>CONCATENATE("8.",Prüfkriterien_8[[#This Row],[Spalte2]])</f>
        <v>8.5</v>
      </c>
      <c r="C101" s="45">
        <f>ROW()-ROW(Prüfkriterien_8[[#Headers],[Spalte3]])</f>
        <v>5</v>
      </c>
      <c r="D101" s="45">
        <f>(Prüfkriterien_8[Spalte2]+80)/10</f>
        <v>8.5</v>
      </c>
      <c r="E101" s="46"/>
      <c r="F101" s="47"/>
      <c r="G101" s="47"/>
      <c r="H101" s="48"/>
      <c r="I101" s="48"/>
      <c r="J101" s="48"/>
      <c r="K101" s="48"/>
      <c r="L101" s="48"/>
      <c r="M101" s="49"/>
    </row>
    <row r="102" spans="2:13" hidden="1" x14ac:dyDescent="0.25">
      <c r="B102" s="136" t="s">
        <v>71</v>
      </c>
      <c r="C102" s="137"/>
      <c r="D102" s="137"/>
      <c r="E102" s="137"/>
      <c r="F102" s="137"/>
      <c r="G102" s="137"/>
      <c r="H102" s="137"/>
      <c r="I102" s="137"/>
      <c r="J102" s="137"/>
      <c r="K102" s="137"/>
      <c r="L102" s="137"/>
      <c r="M102" s="138"/>
    </row>
    <row r="103" spans="2:13" hidden="1" x14ac:dyDescent="0.25">
      <c r="B103" s="37" t="s">
        <v>41</v>
      </c>
      <c r="C103" s="38" t="s">
        <v>42</v>
      </c>
      <c r="D103" s="38" t="s">
        <v>43</v>
      </c>
      <c r="E103" s="25" t="s">
        <v>44</v>
      </c>
      <c r="F103" s="26" t="s">
        <v>45</v>
      </c>
      <c r="G103" s="26" t="s">
        <v>48</v>
      </c>
      <c r="H103" s="27" t="s">
        <v>49</v>
      </c>
      <c r="I103" s="27" t="s">
        <v>50</v>
      </c>
      <c r="J103" s="27" t="s">
        <v>51</v>
      </c>
      <c r="K103" s="27" t="s">
        <v>52</v>
      </c>
      <c r="L103" s="27" t="s">
        <v>53</v>
      </c>
      <c r="M103" s="28" t="s">
        <v>54</v>
      </c>
    </row>
    <row r="104" spans="2:13" hidden="1" x14ac:dyDescent="0.25">
      <c r="B104" s="37" t="str">
        <f>CONCATENATE("9.",Prüfkriterien_9[[#This Row],[Spalte2]])</f>
        <v>9.1</v>
      </c>
      <c r="C104" s="38">
        <f>ROW()-ROW(Prüfkriterien_9[[#Headers],[Spalte3]])</f>
        <v>1</v>
      </c>
      <c r="D104" s="38">
        <f>(Prüfkriterien_9[Spalte2]+90)/10</f>
        <v>9.1</v>
      </c>
      <c r="E104" s="25"/>
      <c r="F104" s="26"/>
      <c r="G104" s="26"/>
      <c r="H104" s="27"/>
      <c r="I104" s="27"/>
      <c r="J104" s="27"/>
      <c r="K104" s="27"/>
      <c r="L104" s="27"/>
      <c r="M104" s="28"/>
    </row>
    <row r="105" spans="2:13" hidden="1" x14ac:dyDescent="0.25">
      <c r="B105" s="44" t="str">
        <f>CONCATENATE("9.",Prüfkriterien_9[[#This Row],[Spalte2]])</f>
        <v>9.2</v>
      </c>
      <c r="C105" s="45">
        <f>ROW()-ROW(Prüfkriterien_9[[#Headers],[Spalte3]])</f>
        <v>2</v>
      </c>
      <c r="D105" s="45">
        <f>(Prüfkriterien_9[Spalte2]+90)/10</f>
        <v>9.1999999999999993</v>
      </c>
      <c r="E105" s="46"/>
      <c r="F105" s="47"/>
      <c r="G105" s="47"/>
      <c r="H105" s="48"/>
      <c r="I105" s="48"/>
      <c r="J105" s="48"/>
      <c r="K105" s="48"/>
      <c r="L105" s="48"/>
      <c r="M105" s="49"/>
    </row>
    <row r="106" spans="2:13" hidden="1" x14ac:dyDescent="0.25">
      <c r="B106" s="37" t="str">
        <f>CONCATENATE("9.",Prüfkriterien_9[[#This Row],[Spalte2]])</f>
        <v>9.3</v>
      </c>
      <c r="C106" s="38">
        <f>ROW()-ROW(Prüfkriterien_9[[#Headers],[Spalte3]])</f>
        <v>3</v>
      </c>
      <c r="D106" s="38">
        <f>(Prüfkriterien_9[Spalte2]+90)/10</f>
        <v>9.3000000000000007</v>
      </c>
      <c r="E106" s="25"/>
      <c r="F106" s="26"/>
      <c r="G106" s="26"/>
      <c r="H106" s="27"/>
      <c r="I106" s="27"/>
      <c r="J106" s="27"/>
      <c r="K106" s="27"/>
      <c r="L106" s="27"/>
      <c r="M106" s="28"/>
    </row>
    <row r="107" spans="2:13" hidden="1" x14ac:dyDescent="0.25">
      <c r="B107" s="37" t="str">
        <f>CONCATENATE("9.",Prüfkriterien_9[[#This Row],[Spalte2]])</f>
        <v>9.4</v>
      </c>
      <c r="C107" s="38">
        <f>ROW()-ROW(Prüfkriterien_9[[#Headers],[Spalte3]])</f>
        <v>4</v>
      </c>
      <c r="D107" s="38">
        <f>(Prüfkriterien_9[Spalte2]+90)/10</f>
        <v>9.4</v>
      </c>
      <c r="E107" s="25"/>
      <c r="F107" s="26"/>
      <c r="G107" s="26"/>
      <c r="H107" s="27"/>
      <c r="I107" s="27"/>
      <c r="J107" s="27"/>
      <c r="K107" s="27"/>
      <c r="L107" s="27"/>
      <c r="M107" s="28"/>
    </row>
    <row r="108" spans="2:13" hidden="1" x14ac:dyDescent="0.25">
      <c r="B108" s="44" t="str">
        <f>CONCATENATE("9.",Prüfkriterien_9[[#This Row],[Spalte2]])</f>
        <v>9.5</v>
      </c>
      <c r="C108" s="45">
        <f>ROW()-ROW(Prüfkriterien_9[[#Headers],[Spalte3]])</f>
        <v>5</v>
      </c>
      <c r="D108" s="45">
        <f>(Prüfkriterien_9[Spalte2]+90)/10</f>
        <v>9.5</v>
      </c>
      <c r="E108" s="46"/>
      <c r="F108" s="47"/>
      <c r="G108" s="47"/>
      <c r="H108" s="48"/>
      <c r="I108" s="48"/>
      <c r="J108" s="48"/>
      <c r="K108" s="48"/>
      <c r="L108" s="48"/>
      <c r="M108" s="49"/>
    </row>
    <row r="109" spans="2:13" hidden="1" x14ac:dyDescent="0.25">
      <c r="B109" s="136" t="s">
        <v>72</v>
      </c>
      <c r="C109" s="137"/>
      <c r="D109" s="137"/>
      <c r="E109" s="137"/>
      <c r="F109" s="137"/>
      <c r="G109" s="137"/>
      <c r="H109" s="137"/>
      <c r="I109" s="137"/>
      <c r="J109" s="137"/>
      <c r="K109" s="137"/>
      <c r="L109" s="137"/>
      <c r="M109" s="138"/>
    </row>
    <row r="110" spans="2:13" hidden="1" x14ac:dyDescent="0.25">
      <c r="B110" s="37" t="s">
        <v>41</v>
      </c>
      <c r="C110" s="38" t="s">
        <v>42</v>
      </c>
      <c r="D110" s="38" t="s">
        <v>43</v>
      </c>
      <c r="E110" s="25" t="s">
        <v>44</v>
      </c>
      <c r="F110" s="26" t="s">
        <v>45</v>
      </c>
      <c r="G110" s="26" t="s">
        <v>48</v>
      </c>
      <c r="H110" s="27" t="s">
        <v>49</v>
      </c>
      <c r="I110" s="27" t="s">
        <v>50</v>
      </c>
      <c r="J110" s="27" t="s">
        <v>51</v>
      </c>
      <c r="K110" s="27" t="s">
        <v>52</v>
      </c>
      <c r="L110" s="27" t="s">
        <v>53</v>
      </c>
      <c r="M110" s="28" t="s">
        <v>54</v>
      </c>
    </row>
    <row r="111" spans="2:13" hidden="1" x14ac:dyDescent="0.25">
      <c r="B111" s="37" t="str">
        <f>CONCATENATE("10.",Prüfkriterien_10[[#This Row],[Spalte2]])</f>
        <v>10.1</v>
      </c>
      <c r="C111" s="38">
        <f>ROW()-ROW(Prüfkriterien_10[[#Headers],[Spalte3]])</f>
        <v>1</v>
      </c>
      <c r="D111" s="38">
        <f>(Prüfkriterien_10[Spalte2]+100)/10</f>
        <v>10.1</v>
      </c>
      <c r="E111" s="25"/>
      <c r="F111" s="26"/>
      <c r="G111" s="26"/>
      <c r="H111" s="27"/>
      <c r="I111" s="27"/>
      <c r="J111" s="27"/>
      <c r="K111" s="27"/>
      <c r="L111" s="27"/>
      <c r="M111" s="28"/>
    </row>
    <row r="112" spans="2:13" hidden="1" x14ac:dyDescent="0.25">
      <c r="B112" s="44" t="str">
        <f>CONCATENATE("10.",Prüfkriterien_10[[#This Row],[Spalte2]])</f>
        <v>10.2</v>
      </c>
      <c r="C112" s="45">
        <f>ROW()-ROW(Prüfkriterien_10[[#Headers],[Spalte3]])</f>
        <v>2</v>
      </c>
      <c r="D112" s="45">
        <f>(Prüfkriterien_10[Spalte2]+100)/10</f>
        <v>10.199999999999999</v>
      </c>
      <c r="E112" s="46"/>
      <c r="F112" s="47"/>
      <c r="G112" s="47"/>
      <c r="H112" s="48"/>
      <c r="I112" s="48"/>
      <c r="J112" s="48"/>
      <c r="K112" s="48"/>
      <c r="L112" s="48"/>
      <c r="M112" s="49"/>
    </row>
    <row r="113" spans="2:13" hidden="1" x14ac:dyDescent="0.25">
      <c r="B113" s="37" t="str">
        <f>CONCATENATE("10.",Prüfkriterien_10[[#This Row],[Spalte2]])</f>
        <v>10.3</v>
      </c>
      <c r="C113" s="38">
        <f>ROW()-ROW(Prüfkriterien_10[[#Headers],[Spalte3]])</f>
        <v>3</v>
      </c>
      <c r="D113" s="38">
        <f>(Prüfkriterien_10[Spalte2]+100)/10</f>
        <v>10.3</v>
      </c>
      <c r="E113" s="25"/>
      <c r="F113" s="26"/>
      <c r="G113" s="26"/>
      <c r="H113" s="27"/>
      <c r="I113" s="27"/>
      <c r="J113" s="27"/>
      <c r="K113" s="27"/>
      <c r="L113" s="27"/>
      <c r="M113" s="28"/>
    </row>
    <row r="114" spans="2:13" hidden="1" x14ac:dyDescent="0.25">
      <c r="B114" s="37" t="str">
        <f>CONCATENATE("10.",Prüfkriterien_10[[#This Row],[Spalte2]])</f>
        <v>10.4</v>
      </c>
      <c r="C114" s="38">
        <f>ROW()-ROW(Prüfkriterien_10[[#Headers],[Spalte3]])</f>
        <v>4</v>
      </c>
      <c r="D114" s="38">
        <f>(Prüfkriterien_10[Spalte2]+100)/10</f>
        <v>10.4</v>
      </c>
      <c r="E114" s="25"/>
      <c r="F114" s="26"/>
      <c r="G114" s="26"/>
      <c r="H114" s="27"/>
      <c r="I114" s="27"/>
      <c r="J114" s="27"/>
      <c r="K114" s="27"/>
      <c r="L114" s="27"/>
      <c r="M114" s="28"/>
    </row>
    <row r="115" spans="2:13" hidden="1" x14ac:dyDescent="0.25">
      <c r="B115" s="44" t="str">
        <f>CONCATENATE("10.",Prüfkriterien_10[[#This Row],[Spalte2]])</f>
        <v>10.5</v>
      </c>
      <c r="C115" s="45">
        <f>ROW()-ROW(Prüfkriterien_10[[#Headers],[Spalte3]])</f>
        <v>5</v>
      </c>
      <c r="D115" s="45">
        <f>(Prüfkriterien_10[Spalte2]+100)/10</f>
        <v>10.5</v>
      </c>
      <c r="E115" s="46"/>
      <c r="F115" s="47"/>
      <c r="G115" s="47"/>
      <c r="H115" s="48"/>
      <c r="I115" s="48"/>
      <c r="J115" s="48"/>
      <c r="K115" s="48"/>
      <c r="L115" s="48"/>
      <c r="M115" s="49"/>
    </row>
    <row r="116" spans="2:13" hidden="1" x14ac:dyDescent="0.25">
      <c r="B116" s="136" t="s">
        <v>73</v>
      </c>
      <c r="C116" s="137"/>
      <c r="D116" s="137"/>
      <c r="E116" s="137"/>
      <c r="F116" s="137"/>
      <c r="G116" s="137"/>
      <c r="H116" s="137"/>
      <c r="I116" s="137"/>
      <c r="J116" s="137"/>
      <c r="K116" s="137"/>
      <c r="L116" s="137"/>
      <c r="M116" s="138"/>
    </row>
    <row r="117" spans="2:13" hidden="1" x14ac:dyDescent="0.25">
      <c r="B117" s="37" t="s">
        <v>41</v>
      </c>
      <c r="C117" s="38" t="s">
        <v>42</v>
      </c>
      <c r="D117" s="38" t="s">
        <v>43</v>
      </c>
      <c r="E117" s="25" t="s">
        <v>44</v>
      </c>
      <c r="F117" s="26" t="s">
        <v>45</v>
      </c>
      <c r="G117" s="26" t="s">
        <v>48</v>
      </c>
      <c r="H117" s="27" t="s">
        <v>49</v>
      </c>
      <c r="I117" s="27" t="s">
        <v>50</v>
      </c>
      <c r="J117" s="27" t="s">
        <v>51</v>
      </c>
      <c r="K117" s="27" t="s">
        <v>52</v>
      </c>
      <c r="L117" s="27" t="s">
        <v>53</v>
      </c>
      <c r="M117" s="28" t="s">
        <v>54</v>
      </c>
    </row>
    <row r="118" spans="2:13" hidden="1" x14ac:dyDescent="0.25">
      <c r="B118" s="37" t="str">
        <f>CONCATENATE("11.",Prüfkriterien_11[[#This Row],[Spalte2]])</f>
        <v>11.1</v>
      </c>
      <c r="C118" s="38">
        <f>ROW()-ROW(Prüfkriterien_11[[#Headers],[Spalte3]])</f>
        <v>1</v>
      </c>
      <c r="D118" s="38">
        <f>(Prüfkriterien_11[Spalte2]+110)/10</f>
        <v>11.1</v>
      </c>
      <c r="E118" s="25"/>
      <c r="F118" s="26"/>
      <c r="G118" s="26"/>
      <c r="H118" s="27"/>
      <c r="I118" s="27"/>
      <c r="J118" s="27"/>
      <c r="K118" s="27"/>
      <c r="L118" s="27"/>
      <c r="M118" s="28"/>
    </row>
    <row r="119" spans="2:13" hidden="1" x14ac:dyDescent="0.25">
      <c r="B119" s="44" t="str">
        <f>CONCATENATE("11.",Prüfkriterien_11[[#This Row],[Spalte2]])</f>
        <v>11.2</v>
      </c>
      <c r="C119" s="45">
        <f>ROW()-ROW(Prüfkriterien_11[[#Headers],[Spalte3]])</f>
        <v>2</v>
      </c>
      <c r="D119" s="45">
        <f>(Prüfkriterien_11[Spalte2]+110)/10</f>
        <v>11.2</v>
      </c>
      <c r="E119" s="46"/>
      <c r="F119" s="47"/>
      <c r="G119" s="47"/>
      <c r="H119" s="48"/>
      <c r="I119" s="48"/>
      <c r="J119" s="48"/>
      <c r="K119" s="48"/>
      <c r="L119" s="48"/>
      <c r="M119" s="49"/>
    </row>
    <row r="120" spans="2:13" hidden="1" x14ac:dyDescent="0.25">
      <c r="B120" s="37" t="str">
        <f>CONCATENATE("11.",Prüfkriterien_11[[#This Row],[Spalte2]])</f>
        <v>11.3</v>
      </c>
      <c r="C120" s="38">
        <f>ROW()-ROW(Prüfkriterien_11[[#Headers],[Spalte3]])</f>
        <v>3</v>
      </c>
      <c r="D120" s="38">
        <f>(Prüfkriterien_11[Spalte2]+110)/10</f>
        <v>11.3</v>
      </c>
      <c r="E120" s="25"/>
      <c r="F120" s="26"/>
      <c r="G120" s="26"/>
      <c r="H120" s="27"/>
      <c r="I120" s="27"/>
      <c r="J120" s="27"/>
      <c r="K120" s="27"/>
      <c r="L120" s="27"/>
      <c r="M120" s="28"/>
    </row>
    <row r="121" spans="2:13" hidden="1" x14ac:dyDescent="0.25">
      <c r="B121" s="37" t="str">
        <f>CONCATENATE("11.",Prüfkriterien_11[[#This Row],[Spalte2]])</f>
        <v>11.4</v>
      </c>
      <c r="C121" s="38">
        <f>ROW()-ROW(Prüfkriterien_11[[#Headers],[Spalte3]])</f>
        <v>4</v>
      </c>
      <c r="D121" s="38">
        <f>(Prüfkriterien_11[Spalte2]+110)/10</f>
        <v>11.4</v>
      </c>
      <c r="E121" s="25"/>
      <c r="F121" s="26"/>
      <c r="G121" s="26"/>
      <c r="H121" s="27"/>
      <c r="I121" s="27"/>
      <c r="J121" s="27"/>
      <c r="K121" s="27"/>
      <c r="L121" s="27"/>
      <c r="M121" s="28"/>
    </row>
    <row r="122" spans="2:13" hidden="1" x14ac:dyDescent="0.25">
      <c r="B122" s="44" t="str">
        <f>CONCATENATE("11.",Prüfkriterien_11[[#This Row],[Spalte2]])</f>
        <v>11.5</v>
      </c>
      <c r="C122" s="45">
        <f>ROW()-ROW(Prüfkriterien_11[[#Headers],[Spalte3]])</f>
        <v>5</v>
      </c>
      <c r="D122" s="45">
        <f>(Prüfkriterien_11[Spalte2]+110)/10</f>
        <v>11.5</v>
      </c>
      <c r="E122" s="46"/>
      <c r="F122" s="47"/>
      <c r="G122" s="47"/>
      <c r="H122" s="48"/>
      <c r="I122" s="48"/>
      <c r="J122" s="48"/>
      <c r="K122" s="48"/>
      <c r="L122" s="48"/>
      <c r="M122" s="49"/>
    </row>
    <row r="123" spans="2:13" ht="6.75" customHeight="1" x14ac:dyDescent="0.25"/>
  </sheetData>
  <sheetProtection algorithmName="SHA-512" hashValue="NjfEvqNAfsRt+FajUGiSOBzwRxKvHbptH/ogNfeaJhTqyIHOVXeoZGcL0rn1ioKHtEZAYOX78GK0rafGrf34qg==" saltValue="7LmNDwcoZNU87Q/qwJvljA==" spinCount="100000" sheet="1" selectLockedCells="1"/>
  <mergeCells count="23">
    <mergeCell ref="B74:M74"/>
    <mergeCell ref="C4:K4"/>
    <mergeCell ref="B6:B7"/>
    <mergeCell ref="C6:C7"/>
    <mergeCell ref="E6:E7"/>
    <mergeCell ref="F6:F7"/>
    <mergeCell ref="G6:G7"/>
    <mergeCell ref="H6:L6"/>
    <mergeCell ref="M6:M7"/>
    <mergeCell ref="D6:D7"/>
    <mergeCell ref="B67:M67"/>
    <mergeCell ref="B2:M2"/>
    <mergeCell ref="B5:M5"/>
    <mergeCell ref="B8:M8"/>
    <mergeCell ref="B29:M29"/>
    <mergeCell ref="B45:M45"/>
    <mergeCell ref="B3:M3"/>
    <mergeCell ref="B116:M116"/>
    <mergeCell ref="B81:M81"/>
    <mergeCell ref="B88:M88"/>
    <mergeCell ref="B95:M95"/>
    <mergeCell ref="B102:M102"/>
    <mergeCell ref="B109:M109"/>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74803149606299213" bottom="0.78740157480314965" header="0.31496062992125984" footer="0.19685039370078741"/>
  <pageSetup paperSize="9" scale="56" orientation="landscape" r:id="rId1"/>
  <headerFooter>
    <oddFooter>&amp;L&amp;"Arial,Standard"&amp;8Version 2023&amp;C&amp;G&amp;R
&amp;"Arial,Standard"&amp;8&amp;P von &amp;N</oddFooter>
  </headerFooter>
  <rowBreaks count="4" manualBreakCount="4">
    <brk id="22" max="13" man="1"/>
    <brk id="35" max="13" man="1"/>
    <brk id="44" max="13" man="1"/>
    <brk id="59"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NOT(ISERROR(SEARCH("grau",H30)))</xm:f>
            <xm:f>"grau"</xm:f>
            <x14:dxf>
              <font>
                <color rgb="FF808080"/>
              </font>
              <fill>
                <patternFill>
                  <bgColor rgb="FF808080"/>
                </patternFill>
              </fill>
            </x14:dxf>
          </x14:cfRule>
          <xm:sqref>H75:L80 H30:L30 H68:L73 K32:L33 H32:H33 H44 K44:L44 H46:L46 H35:L38 K40:L41 H40:H41</xm:sqref>
        </x14:conditionalFormatting>
        <x14:conditionalFormatting xmlns:xm="http://schemas.microsoft.com/office/excel/2006/main">
          <x14:cfRule type="containsText" priority="36" operator="containsText" id="{856D55F9-5406-42BE-8943-059812964641}">
            <xm:f>NOT(ISERROR(SEARCH("grau",H12)))</xm:f>
            <xm:f>"grau"</xm:f>
            <x14:dxf>
              <font>
                <strike val="0"/>
                <color rgb="FF808080"/>
              </font>
              <fill>
                <patternFill>
                  <bgColor rgb="FF808080"/>
                </patternFill>
              </fill>
            </x14:dxf>
          </x14:cfRule>
          <xm:sqref>H12:L28</xm:sqref>
        </x14:conditionalFormatting>
        <x14:conditionalFormatting xmlns:xm="http://schemas.microsoft.com/office/excel/2006/main">
          <x14:cfRule type="containsText" priority="34" operator="containsText" id="{3EA6EFDB-E455-4F38-A982-1E38324F0343}">
            <xm:f>NOT(ISERROR(SEARCH("grau",H82)))</xm:f>
            <xm:f>"grau"</xm:f>
            <x14:dxf>
              <font>
                <color rgb="FF808080"/>
              </font>
              <fill>
                <patternFill>
                  <bgColor rgb="FF808080"/>
                </patternFill>
              </fill>
            </x14:dxf>
          </x14:cfRule>
          <xm:sqref>H82:L87</xm:sqref>
        </x14:conditionalFormatting>
        <x14:conditionalFormatting xmlns:xm="http://schemas.microsoft.com/office/excel/2006/main">
          <x14:cfRule type="containsText" priority="33" operator="containsText" id="{5BEAB68E-34A9-4110-B056-50320AFBCCB0}">
            <xm:f>NOT(ISERROR(SEARCH("grau",H89)))</xm:f>
            <xm:f>"grau"</xm:f>
            <x14:dxf>
              <font>
                <color rgb="FF808080"/>
              </font>
              <fill>
                <patternFill>
                  <bgColor rgb="FF808080"/>
                </patternFill>
              </fill>
            </x14:dxf>
          </x14:cfRule>
          <xm:sqref>H89:L94</xm:sqref>
        </x14:conditionalFormatting>
        <x14:conditionalFormatting xmlns:xm="http://schemas.microsoft.com/office/excel/2006/main">
          <x14:cfRule type="containsText" priority="32" operator="containsText" id="{CF7EDDB7-2157-4E54-80CC-AC6AB6FBA5CD}">
            <xm:f>NOT(ISERROR(SEARCH("grau",H96)))</xm:f>
            <xm:f>"grau"</xm:f>
            <x14:dxf>
              <font>
                <color rgb="FF808080"/>
              </font>
              <fill>
                <patternFill>
                  <bgColor rgb="FF808080"/>
                </patternFill>
              </fill>
            </x14:dxf>
          </x14:cfRule>
          <xm:sqref>H96:L101</xm:sqref>
        </x14:conditionalFormatting>
        <x14:conditionalFormatting xmlns:xm="http://schemas.microsoft.com/office/excel/2006/main">
          <x14:cfRule type="containsText" priority="31" operator="containsText" id="{A15A7D79-1345-4D48-A805-61E375A492E8}">
            <xm:f>NOT(ISERROR(SEARCH("grau",H103)))</xm:f>
            <xm:f>"grau"</xm:f>
            <x14:dxf>
              <font>
                <color rgb="FF808080"/>
              </font>
              <fill>
                <patternFill>
                  <bgColor rgb="FF808080"/>
                </patternFill>
              </fill>
            </x14:dxf>
          </x14:cfRule>
          <xm:sqref>H103:L108</xm:sqref>
        </x14:conditionalFormatting>
        <x14:conditionalFormatting xmlns:xm="http://schemas.microsoft.com/office/excel/2006/main">
          <x14:cfRule type="containsText" priority="30" operator="containsText" id="{24D64CB9-06C8-4AB6-96E9-068B2C93B725}">
            <xm:f>NOT(ISERROR(SEARCH("grau",H110)))</xm:f>
            <xm:f>"grau"</xm:f>
            <x14:dxf>
              <font>
                <color rgb="FF808080"/>
              </font>
              <fill>
                <patternFill>
                  <bgColor rgb="FF808080"/>
                </patternFill>
              </fill>
            </x14:dxf>
          </x14:cfRule>
          <xm:sqref>H110:L115</xm:sqref>
        </x14:conditionalFormatting>
        <x14:conditionalFormatting xmlns:xm="http://schemas.microsoft.com/office/excel/2006/main">
          <x14:cfRule type="containsText" priority="29" operator="containsText" id="{04852FE4-12C5-447A-9DDA-1F52D59ECA2D}">
            <xm:f>NOT(ISERROR(SEARCH("grau",H117)))</xm:f>
            <xm:f>"grau"</xm:f>
            <x14:dxf>
              <font>
                <color rgb="FF808080"/>
              </font>
              <fill>
                <patternFill>
                  <bgColor rgb="FF808080"/>
                </patternFill>
              </fill>
            </x14:dxf>
          </x14:cfRule>
          <xm:sqref>H117:L122</xm:sqref>
        </x14:conditionalFormatting>
        <x14:conditionalFormatting xmlns:xm="http://schemas.microsoft.com/office/excel/2006/main">
          <x14:cfRule type="containsText" priority="28" operator="containsText" id="{B333ECBC-9C6E-44BD-895F-7C7EC2A579D2}">
            <xm:f>NOT(ISERROR(SEARCH("grau",I32)))</xm:f>
            <xm:f>"grau"</xm:f>
            <x14:dxf>
              <font>
                <color rgb="FF808080"/>
              </font>
              <fill>
                <patternFill>
                  <bgColor rgb="FF808080"/>
                </patternFill>
              </fill>
            </x14:dxf>
          </x14:cfRule>
          <xm:sqref>I32:J33</xm:sqref>
        </x14:conditionalFormatting>
        <x14:conditionalFormatting xmlns:xm="http://schemas.microsoft.com/office/excel/2006/main">
          <x14:cfRule type="containsText" priority="27" operator="containsText" id="{5721ECFC-7065-4EEA-B642-DBD6A59FEE9E}">
            <xm:f>NOT(ISERROR(SEARCH("grau",I40)))</xm:f>
            <xm:f>"grau"</xm:f>
            <x14:dxf>
              <font>
                <color rgb="FF808080"/>
              </font>
              <fill>
                <patternFill>
                  <bgColor rgb="FF808080"/>
                </patternFill>
              </fill>
            </x14:dxf>
          </x14:cfRule>
          <xm:sqref>I40:J41</xm:sqref>
        </x14:conditionalFormatting>
        <x14:conditionalFormatting xmlns:xm="http://schemas.microsoft.com/office/excel/2006/main">
          <x14:cfRule type="containsText" priority="25" operator="containsText" id="{55A5C9C7-1E40-495F-92D2-FF447F01A5D7}">
            <xm:f>NOT(ISERROR(SEARCH("grau",I44)))</xm:f>
            <xm:f>"grau"</xm:f>
            <x14:dxf>
              <font>
                <color rgb="FF808080"/>
              </font>
              <fill>
                <patternFill>
                  <bgColor rgb="FF808080"/>
                </patternFill>
              </fill>
            </x14:dxf>
          </x14:cfRule>
          <xm:sqref>I44:J44</xm:sqref>
        </x14:conditionalFormatting>
        <x14:conditionalFormatting xmlns:xm="http://schemas.microsoft.com/office/excel/2006/main">
          <x14:cfRule type="containsText" priority="17" operator="containsText" id="{6B000E2A-36B1-4FA0-85FE-BD8AAB7C9F95}">
            <xm:f>NOT(ISERROR(SEARCH("grau",I10)))</xm:f>
            <xm:f>"grau"</xm:f>
            <x14:dxf>
              <font>
                <color rgb="FF808080"/>
              </font>
              <fill>
                <patternFill>
                  <bgColor rgb="FF808080"/>
                </patternFill>
              </fill>
            </x14:dxf>
          </x14:cfRule>
          <xm:sqref>I10:J11</xm:sqref>
        </x14:conditionalFormatting>
        <x14:conditionalFormatting xmlns:xm="http://schemas.microsoft.com/office/excel/2006/main">
          <x14:cfRule type="containsText" priority="18" operator="containsText" id="{2F92F351-309B-4D66-8924-50483495B5D6}">
            <xm:f>NOT(ISERROR(SEARCH("grau",L10)))</xm:f>
            <xm:f>"grau"</xm:f>
            <x14:dxf>
              <font>
                <strike val="0"/>
                <color rgb="FF808080"/>
              </font>
              <fill>
                <patternFill>
                  <bgColor rgb="FF808080"/>
                </patternFill>
              </fill>
            </x14:dxf>
          </x14:cfRule>
          <xm:sqref>L10:L11</xm:sqref>
        </x14:conditionalFormatting>
        <x14:conditionalFormatting xmlns:xm="http://schemas.microsoft.com/office/excel/2006/main">
          <x14:cfRule type="containsText" priority="16" operator="containsText" id="{E3169348-7702-45F1-A7AD-A737773E610A}">
            <xm:f>NOT(ISERROR(SEARCH("grau",H10)))</xm:f>
            <xm:f>"grau"</xm:f>
            <x14:dxf>
              <font>
                <strike val="0"/>
                <color rgb="FF808080"/>
              </font>
              <fill>
                <patternFill>
                  <bgColor rgb="FF808080"/>
                </patternFill>
              </fill>
            </x14:dxf>
          </x14:cfRule>
          <xm:sqref>H10</xm:sqref>
        </x14:conditionalFormatting>
        <x14:conditionalFormatting xmlns:xm="http://schemas.microsoft.com/office/excel/2006/main">
          <x14:cfRule type="containsText" priority="15" operator="containsText" id="{8AF76E8D-E72C-4A4D-B243-A6E078413589}">
            <xm:f>NOT(ISERROR(SEARCH("grau",H11)))</xm:f>
            <xm:f>"grau"</xm:f>
            <x14:dxf>
              <font>
                <strike val="0"/>
                <color rgb="FF808080"/>
              </font>
              <fill>
                <patternFill>
                  <bgColor rgb="FF808080"/>
                </patternFill>
              </fill>
            </x14:dxf>
          </x14:cfRule>
          <xm:sqref>H11</xm:sqref>
        </x14:conditionalFormatting>
        <x14:conditionalFormatting xmlns:xm="http://schemas.microsoft.com/office/excel/2006/main">
          <x14:cfRule type="containsText" priority="14" operator="containsText" id="{2EAF86D1-90C1-4A42-ABB4-50892B6AC90D}">
            <xm:f>NOT(ISERROR(SEARCH("grau",K10)))</xm:f>
            <xm:f>"grau"</xm:f>
            <x14:dxf>
              <font>
                <strike val="0"/>
                <color rgb="FF808080"/>
              </font>
              <fill>
                <patternFill>
                  <bgColor rgb="FF808080"/>
                </patternFill>
              </fill>
            </x14:dxf>
          </x14:cfRule>
          <xm:sqref>K10</xm:sqref>
        </x14:conditionalFormatting>
        <x14:conditionalFormatting xmlns:xm="http://schemas.microsoft.com/office/excel/2006/main">
          <x14:cfRule type="containsText" priority="13" operator="containsText" id="{3965254E-1C54-49CF-83B4-8CEC954FB09B}">
            <xm:f>NOT(ISERROR(SEARCH("grau",K11)))</xm:f>
            <xm:f>"grau"</xm:f>
            <x14:dxf>
              <font>
                <strike val="0"/>
                <color rgb="FF808080"/>
              </font>
              <fill>
                <patternFill>
                  <bgColor rgb="FF808080"/>
                </patternFill>
              </fill>
            </x14:dxf>
          </x14:cfRule>
          <xm:sqref>K11</xm:sqref>
        </x14:conditionalFormatting>
        <x14:conditionalFormatting xmlns:xm="http://schemas.microsoft.com/office/excel/2006/main">
          <x14:cfRule type="containsText" priority="6" operator="containsText" id="{88418512-D375-429E-A6EF-204A1197AE5C}">
            <xm:f>NOT(ISERROR(SEARCH("grau",H31)))</xm:f>
            <xm:f>"grau"</xm:f>
            <x14:dxf>
              <font>
                <strike val="0"/>
                <color rgb="FF808080"/>
              </font>
              <fill>
                <patternFill>
                  <bgColor rgb="FF808080"/>
                </patternFill>
              </fill>
            </x14:dxf>
          </x14:cfRule>
          <xm:sqref>H31:L31</xm:sqref>
        </x14:conditionalFormatting>
        <x14:conditionalFormatting xmlns:xm="http://schemas.microsoft.com/office/excel/2006/main">
          <x14:cfRule type="containsText" priority="5" operator="containsText" id="{E4903FFF-FA1A-4E4A-A080-B52AC637395D}">
            <xm:f>NOT(ISERROR(SEARCH("grau",H34)))</xm:f>
            <xm:f>"grau"</xm:f>
            <x14:dxf>
              <font>
                <strike val="0"/>
                <color rgb="FF808080"/>
              </font>
              <fill>
                <patternFill>
                  <bgColor rgb="FF808080"/>
                </patternFill>
              </fill>
            </x14:dxf>
          </x14:cfRule>
          <xm:sqref>H34:L34</xm:sqref>
        </x14:conditionalFormatting>
        <x14:conditionalFormatting xmlns:xm="http://schemas.microsoft.com/office/excel/2006/main">
          <x14:cfRule type="containsText" priority="4" operator="containsText" id="{667D5C43-DC97-47AE-81C9-3957BDCD75C7}">
            <xm:f>NOT(ISERROR(SEARCH("grau",H39)))</xm:f>
            <xm:f>"grau"</xm:f>
            <x14:dxf>
              <font>
                <strike val="0"/>
                <color rgb="FF808080"/>
              </font>
              <fill>
                <patternFill>
                  <bgColor rgb="FF808080"/>
                </patternFill>
              </fill>
            </x14:dxf>
          </x14:cfRule>
          <xm:sqref>H39:L39</xm:sqref>
        </x14:conditionalFormatting>
        <x14:conditionalFormatting xmlns:xm="http://schemas.microsoft.com/office/excel/2006/main">
          <x14:cfRule type="containsText" priority="3" operator="containsText" id="{CD704668-8EC4-474B-8C88-1DC42C9DAA6D}">
            <xm:f>NOT(ISERROR(SEARCH("grau",H42)))</xm:f>
            <xm:f>"grau"</xm:f>
            <x14:dxf>
              <font>
                <strike val="0"/>
                <color rgb="FF808080"/>
              </font>
              <fill>
                <patternFill>
                  <bgColor rgb="FF808080"/>
                </patternFill>
              </fill>
            </x14:dxf>
          </x14:cfRule>
          <xm:sqref>H42:L43</xm:sqref>
        </x14:conditionalFormatting>
        <x14:conditionalFormatting xmlns:xm="http://schemas.microsoft.com/office/excel/2006/main">
          <x14:cfRule type="containsText" priority="2" operator="containsText" id="{C5B27E0F-5D74-4EFD-A691-40D7BF69BD7C}">
            <xm:f>NOT(ISERROR(SEARCH("grau",H47)))</xm:f>
            <xm:f>"grau"</xm:f>
            <x14:dxf>
              <font>
                <strike val="0"/>
                <color rgb="FF808080"/>
              </font>
              <fill>
                <patternFill>
                  <bgColor rgb="FF808080"/>
                </patternFill>
              </fill>
            </x14:dxf>
          </x14:cfRule>
          <xm:sqref>H47:L64</xm:sqref>
        </x14:conditionalFormatting>
        <x14:conditionalFormatting xmlns:xm="http://schemas.microsoft.com/office/excel/2006/main">
          <x14:cfRule type="containsText" priority="1" operator="containsText" id="{F31E2FD9-3C7F-4F6A-BAB6-951EA62D06A6}">
            <xm:f>NOT(ISERROR(SEARCH("grau",H65)))</xm:f>
            <xm:f>"grau"</xm:f>
            <x14:dxf>
              <font>
                <strike val="0"/>
                <color rgb="FF808080"/>
              </font>
              <fill>
                <patternFill>
                  <bgColor rgb="FF808080"/>
                </patternFill>
              </fill>
            </x14:dxf>
          </x14:cfRule>
          <xm:sqref>H65:L66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Einstellungen!$C$10:$C$11</xm:f>
          </x14:formula1>
          <xm:sqref>I75:J75</xm:sqref>
        </x14:dataValidation>
        <x14:dataValidation type="list" allowBlank="1" showInputMessage="1" showErrorMessage="1">
          <x14:formula1>
            <xm:f>Einstellungen!$C$9:$C$11</xm:f>
          </x14:formula1>
          <xm:sqref>H117:L122 H68:L73 H75:L80 H82:L87 H89:L94 H96:L101 H103:L108 H110:L115 H10:H11 H40:H41 L35:L36 K32:L33 H12:L28 H42:L43 H32:H33 H44 H39:L39 H30:L31 H9:L9 K10:K11 K37:L38 H37:H38 H34:L34 K40:L41 K44:L44 H46:L66</xm:sqref>
        </x14:dataValidation>
        <x14:dataValidation type="list" allowBlank="1" showInputMessage="1" showErrorMessage="1">
          <x14:formula1>
            <xm:f>'C:\Users\weisenburger\Desktop\CL\[2021_CL_D_Milch.xlsx]Einstellungen'!#REF!</xm:f>
          </x14:formula1>
          <xm:sqref>I40:J41 I44:J44</xm:sqref>
        </x14:dataValidation>
        <x14:dataValidation type="list" allowBlank="1" showInputMessage="1" showErrorMessage="1">
          <x14:formula1>
            <xm:f>'C:\Users\weisenburger\Desktop\CL\[Müll.xltm]Einstellungen'!#REF!</xm:f>
          </x14:formula1>
          <xm:sqref>I32:J33</xm:sqref>
        </x14:dataValidation>
        <x14:dataValidation type="list" allowBlank="1" showInputMessage="1" showErrorMessage="1">
          <x14:formula1>
            <xm:f>'C:\Users\weisenburger\Desktop\CL\[2022_CL_AHV.xlsx]Einstellungen'!#REF!</xm:f>
          </x14:formula1>
          <xm:sqref>I35:J38 I10:J11</xm:sqref>
        </x14:dataValidation>
        <x14:dataValidation type="list" allowBlank="1" showInputMessage="1" showErrorMessage="1">
          <x14:formula1>
            <xm:f>'\\srv-daten\TSL\08 RL-ARBEIT\11 Verarbeitung\2023\5_RevCL_I\[RevCL_I_Fleisch.xlsx]Einstellungen'!#REF!</xm:f>
          </x14:formula1>
          <xm:sqref>K35:K36 H35:H36</xm:sqref>
        </x14:dataValidation>
        <x14:dataValidation type="list" allowBlank="1" showInputMessage="1" showErrorMessage="1">
          <x14:formula1>
            <xm:f>'T:\08 RL-ARBEIT\11 Verarbeitung\2023\5_RevCL_I\RevCL_II\[RevCL_II_Ei.xlsx]Einstellungen'!#REF!</xm:f>
          </x14:formula1>
          <xm:sqref>L10:L11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10" sqref="C10"/>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158" t="s">
        <v>75</v>
      </c>
      <c r="C2" s="158"/>
    </row>
    <row r="3" spans="2:5" ht="7.95" customHeight="1" x14ac:dyDescent="0.25">
      <c r="B3" s="7"/>
      <c r="C3" s="7"/>
    </row>
    <row r="4" spans="2:5" ht="55.95" customHeight="1" x14ac:dyDescent="0.25">
      <c r="B4" s="159" t="s">
        <v>40</v>
      </c>
      <c r="C4" s="159"/>
    </row>
    <row r="5" spans="2:5" ht="7.95" customHeight="1" x14ac:dyDescent="0.25">
      <c r="B5" s="8"/>
      <c r="C5" s="8"/>
    </row>
    <row r="6" spans="2:5" s="9" customFormat="1" ht="25.95" customHeight="1" x14ac:dyDescent="0.3">
      <c r="B6" s="58" t="s">
        <v>55</v>
      </c>
      <c r="C6" s="42" t="s">
        <v>78</v>
      </c>
    </row>
    <row r="7" spans="2:5" s="9" customFormat="1" ht="25.95" customHeight="1" x14ac:dyDescent="0.3">
      <c r="B7" s="58" t="s">
        <v>76</v>
      </c>
      <c r="C7" s="42" t="s">
        <v>79</v>
      </c>
    </row>
    <row r="8" spans="2:5" s="9" customFormat="1" ht="25.95" customHeight="1" x14ac:dyDescent="0.3">
      <c r="B8" s="57" t="s">
        <v>74</v>
      </c>
      <c r="C8" s="43" t="s">
        <v>87</v>
      </c>
    </row>
    <row r="9" spans="2:5" s="9" customFormat="1" ht="25.95" customHeight="1" x14ac:dyDescent="0.3">
      <c r="B9" s="51" t="s">
        <v>56</v>
      </c>
      <c r="C9" s="11" t="s">
        <v>15</v>
      </c>
    </row>
    <row r="10" spans="2:5" s="9" customFormat="1" ht="25.95" customHeight="1" x14ac:dyDescent="0.3">
      <c r="B10" s="10"/>
      <c r="C10" s="66"/>
      <c r="E10" s="59" t="s">
        <v>77</v>
      </c>
    </row>
    <row r="11" spans="2:5" s="9" customFormat="1" ht="25.95" customHeight="1" x14ac:dyDescent="0.3">
      <c r="B11" s="10"/>
      <c r="C11" s="65" t="s">
        <v>38</v>
      </c>
    </row>
    <row r="12" spans="2:5" s="9" customFormat="1" ht="25.95" customHeight="1" x14ac:dyDescent="0.3">
      <c r="B12" s="51" t="s">
        <v>57</v>
      </c>
      <c r="C12" s="61" t="s">
        <v>27</v>
      </c>
    </row>
    <row r="13" spans="2:5" s="9" customFormat="1" ht="25.95" customHeight="1" x14ac:dyDescent="0.3">
      <c r="B13" s="10"/>
      <c r="C13" s="61" t="s">
        <v>28</v>
      </c>
    </row>
    <row r="14" spans="2:5" s="9" customFormat="1" ht="25.95" customHeight="1" x14ac:dyDescent="0.3">
      <c r="B14" s="10"/>
      <c r="C14" s="61"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2022-12-01T10:03:57Z</dcterms:modified>
</cp:coreProperties>
</file>