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showInkAnnotation="0" codeName="DieseArbeitsmappe" defaultThemeVersion="124226"/>
  <workbookProtection workbookPassword="AA96" lockStructure="1"/>
  <bookViews>
    <workbookView xWindow="240" yWindow="108" windowWidth="14808" windowHeight="8016"/>
  </bookViews>
  <sheets>
    <sheet name="Angaben zum Audit" sheetId="1" r:id="rId1"/>
    <sheet name="Maßnahmenplan" sheetId="2" r:id="rId2"/>
    <sheet name="Checkliste" sheetId="7" r:id="rId3"/>
    <sheet name="Einstellungen" sheetId="4" r:id="rId4"/>
  </sheets>
  <definedNames>
    <definedName name="_AZeit">Einstellungen!#REF!</definedName>
    <definedName name="_Betriebsname">Einstellungen!$C$7</definedName>
    <definedName name="_Betriesname">Einstellungen!$C$7</definedName>
    <definedName name="_chbx">Einstellungen!$C$9</definedName>
    <definedName name="_Datum">Einstellungen!$C$6</definedName>
    <definedName name="_Dauer">Einstellungen!#REF!</definedName>
    <definedName name="_EZeit">Einstellungen!#REF!</definedName>
    <definedName name="_grau">Einstellungen!$C$10</definedName>
    <definedName name="_KO">Einstellungen!$C$14</definedName>
    <definedName name="_lAbw">Einstellungen!$C$12</definedName>
    <definedName name="_RLV">Einstellungen!$C$8</definedName>
    <definedName name="_sAbw">Einstellungen!$C$13</definedName>
    <definedName name="_Version">Einstellungen!#REF!</definedName>
    <definedName name="_xlnm.Print_Area" localSheetId="0">'Angaben zum Audit'!$A$1:$M$32</definedName>
    <definedName name="_xlnm.Print_Area" localSheetId="2">Checkliste!$A$1:$N$129</definedName>
    <definedName name="_xlnm.Print_Area" localSheetId="1">Maßnahmenplan!$A$1:$J$24</definedName>
    <definedName name="_xlnm.Print_Titles" localSheetId="2">Checkliste!$1:$7</definedName>
  </definedNames>
  <calcPr calcId="162913" calcMode="manual"/>
</workbook>
</file>

<file path=xl/calcChain.xml><?xml version="1.0" encoding="utf-8"?>
<calcChain xmlns="http://schemas.openxmlformats.org/spreadsheetml/2006/main">
  <c r="C23" i="7" l="1"/>
  <c r="B23" i="7" s="1"/>
  <c r="D23" i="7" l="1"/>
  <c r="C21" i="7" l="1"/>
  <c r="D21" i="7" s="1"/>
  <c r="B21" i="7" l="1"/>
  <c r="C27" i="7" l="1"/>
  <c r="B27" i="7" s="1"/>
  <c r="D27" i="7" l="1"/>
  <c r="C60" i="7" l="1"/>
  <c r="B60" i="7" s="1"/>
  <c r="C61" i="7"/>
  <c r="B61" i="7" s="1"/>
  <c r="C62" i="7"/>
  <c r="B62" i="7" s="1"/>
  <c r="C63" i="7"/>
  <c r="B63" i="7" s="1"/>
  <c r="C64" i="7"/>
  <c r="B64" i="7" s="1"/>
  <c r="C65" i="7"/>
  <c r="D65" i="7" s="1"/>
  <c r="C48" i="7"/>
  <c r="B48" i="7" s="1"/>
  <c r="C32" i="7"/>
  <c r="B32" i="7" s="1"/>
  <c r="C38" i="7"/>
  <c r="B38" i="7" s="1"/>
  <c r="C39" i="7"/>
  <c r="B39" i="7" s="1"/>
  <c r="C40" i="7"/>
  <c r="B40" i="7" s="1"/>
  <c r="D63" i="7" l="1"/>
  <c r="D62" i="7"/>
  <c r="D60" i="7"/>
  <c r="D61" i="7"/>
  <c r="D64" i="7"/>
  <c r="B65" i="7"/>
  <c r="D48" i="7"/>
  <c r="D38" i="7"/>
  <c r="D40" i="7"/>
  <c r="D32" i="7"/>
  <c r="D39" i="7"/>
  <c r="C29" i="7"/>
  <c r="B29" i="7" s="1"/>
  <c r="C30" i="7"/>
  <c r="B30" i="7" s="1"/>
  <c r="C31" i="7"/>
  <c r="B31" i="7" s="1"/>
  <c r="C33" i="7"/>
  <c r="B33" i="7" s="1"/>
  <c r="C34" i="7"/>
  <c r="B34" i="7" s="1"/>
  <c r="C35" i="7"/>
  <c r="B35" i="7" s="1"/>
  <c r="C36" i="7"/>
  <c r="B36" i="7" s="1"/>
  <c r="C37" i="7"/>
  <c r="B37" i="7" s="1"/>
  <c r="C28" i="7"/>
  <c r="D28" i="7" s="1"/>
  <c r="D29" i="7" l="1"/>
  <c r="D31" i="7"/>
  <c r="D30" i="7"/>
  <c r="D33" i="7"/>
  <c r="D34" i="7"/>
  <c r="D35" i="7"/>
  <c r="D37" i="7"/>
  <c r="D36" i="7"/>
  <c r="B28" i="7"/>
  <c r="C79" i="7" l="1"/>
  <c r="B79" i="7" s="1"/>
  <c r="C14" i="7"/>
  <c r="B14" i="7" s="1"/>
  <c r="D79" i="7" l="1"/>
  <c r="D14" i="7"/>
  <c r="C13" i="7"/>
  <c r="B13" i="7" s="1"/>
  <c r="D13" i="7" l="1"/>
  <c r="C51" i="7"/>
  <c r="B51" i="7" s="1"/>
  <c r="C72" i="7"/>
  <c r="D72" i="7" s="1"/>
  <c r="C73" i="7"/>
  <c r="B73" i="7" s="1"/>
  <c r="C74" i="7"/>
  <c r="B74" i="7" s="1"/>
  <c r="C75" i="7"/>
  <c r="B75" i="7" s="1"/>
  <c r="D51" i="7" l="1"/>
  <c r="D74" i="7"/>
  <c r="B72" i="7"/>
  <c r="D73" i="7"/>
  <c r="D75" i="7"/>
  <c r="C59" i="7"/>
  <c r="B59" i="7" s="1"/>
  <c r="C66" i="7"/>
  <c r="D66" i="7" s="1"/>
  <c r="C67" i="7"/>
  <c r="D67" i="7" s="1"/>
  <c r="C68" i="7"/>
  <c r="B68" i="7" s="1"/>
  <c r="C69" i="7"/>
  <c r="B69" i="7" s="1"/>
  <c r="C70" i="7"/>
  <c r="B70" i="7" s="1"/>
  <c r="C71" i="7"/>
  <c r="B71" i="7" s="1"/>
  <c r="C43" i="7"/>
  <c r="B43" i="7" s="1"/>
  <c r="C44" i="7"/>
  <c r="B44" i="7" s="1"/>
  <c r="C45" i="7"/>
  <c r="B45" i="7" s="1"/>
  <c r="C46" i="7"/>
  <c r="B46" i="7" s="1"/>
  <c r="C47" i="7"/>
  <c r="B47" i="7" s="1"/>
  <c r="C49" i="7"/>
  <c r="B49" i="7" s="1"/>
  <c r="C50" i="7"/>
  <c r="B50" i="7" s="1"/>
  <c r="D59" i="7" l="1"/>
  <c r="B66" i="7"/>
  <c r="B67" i="7"/>
  <c r="D68" i="7"/>
  <c r="D71" i="7"/>
  <c r="D69" i="7"/>
  <c r="D70" i="7"/>
  <c r="D44" i="7"/>
  <c r="D46" i="7"/>
  <c r="D43" i="7"/>
  <c r="D45" i="7"/>
  <c r="D47" i="7"/>
  <c r="D49" i="7"/>
  <c r="D50" i="7"/>
  <c r="C81" i="7" l="1"/>
  <c r="B81" i="7" s="1"/>
  <c r="C17" i="7"/>
  <c r="B17" i="7" s="1"/>
  <c r="C18" i="7"/>
  <c r="B18" i="7" s="1"/>
  <c r="C19" i="7"/>
  <c r="B19" i="7" s="1"/>
  <c r="C20" i="7"/>
  <c r="B20" i="7" s="1"/>
  <c r="C22" i="7"/>
  <c r="B22" i="7" s="1"/>
  <c r="C24" i="7"/>
  <c r="B24" i="7" s="1"/>
  <c r="D81" i="7" l="1"/>
  <c r="D18" i="7"/>
  <c r="D17" i="7"/>
  <c r="D19" i="7"/>
  <c r="D20" i="7"/>
  <c r="D22" i="7"/>
  <c r="D24" i="7"/>
  <c r="C192" i="7" l="1"/>
  <c r="B192" i="7" s="1"/>
  <c r="C191" i="7"/>
  <c r="D191" i="7" s="1"/>
  <c r="C190" i="7"/>
  <c r="B190" i="7" s="1"/>
  <c r="C189" i="7"/>
  <c r="B189" i="7" s="1"/>
  <c r="C188" i="7"/>
  <c r="B188" i="7" s="1"/>
  <c r="C185" i="7"/>
  <c r="D185" i="7" s="1"/>
  <c r="C184" i="7"/>
  <c r="D184" i="7" s="1"/>
  <c r="C183" i="7"/>
  <c r="B183" i="7" s="1"/>
  <c r="C182" i="7"/>
  <c r="B182" i="7" s="1"/>
  <c r="C181" i="7"/>
  <c r="B181" i="7" s="1"/>
  <c r="C178" i="7"/>
  <c r="D178" i="7" s="1"/>
  <c r="C177" i="7"/>
  <c r="D177" i="7" s="1"/>
  <c r="C176" i="7"/>
  <c r="B176" i="7" s="1"/>
  <c r="C175" i="7"/>
  <c r="B175" i="7" s="1"/>
  <c r="C174" i="7"/>
  <c r="B174" i="7" s="1"/>
  <c r="C171" i="7"/>
  <c r="D171" i="7" s="1"/>
  <c r="C170" i="7"/>
  <c r="D170" i="7" s="1"/>
  <c r="C169" i="7"/>
  <c r="B169" i="7" s="1"/>
  <c r="C168" i="7"/>
  <c r="B168" i="7" s="1"/>
  <c r="C167" i="7"/>
  <c r="B167" i="7" s="1"/>
  <c r="C164" i="7"/>
  <c r="D164" i="7" s="1"/>
  <c r="C163" i="7"/>
  <c r="D163" i="7" s="1"/>
  <c r="C162" i="7"/>
  <c r="B162" i="7" s="1"/>
  <c r="C161" i="7"/>
  <c r="B161" i="7" s="1"/>
  <c r="C160" i="7"/>
  <c r="B160" i="7" s="1"/>
  <c r="C157" i="7"/>
  <c r="D157" i="7" s="1"/>
  <c r="C156" i="7"/>
  <c r="D156" i="7" s="1"/>
  <c r="C155" i="7"/>
  <c r="B155" i="7" s="1"/>
  <c r="C154" i="7"/>
  <c r="B154" i="7" s="1"/>
  <c r="C153" i="7"/>
  <c r="B153" i="7" s="1"/>
  <c r="C150" i="7"/>
  <c r="D150" i="7" s="1"/>
  <c r="C149" i="7"/>
  <c r="D149" i="7" s="1"/>
  <c r="C148" i="7"/>
  <c r="D148" i="7" s="1"/>
  <c r="C147" i="7"/>
  <c r="B147" i="7" s="1"/>
  <c r="C146" i="7"/>
  <c r="B146" i="7" s="1"/>
  <c r="C143" i="7"/>
  <c r="D143" i="7" s="1"/>
  <c r="C142" i="7"/>
  <c r="D142" i="7" s="1"/>
  <c r="C141" i="7"/>
  <c r="B141" i="7" s="1"/>
  <c r="C140" i="7"/>
  <c r="B140" i="7" s="1"/>
  <c r="C139" i="7"/>
  <c r="B139" i="7" s="1"/>
  <c r="C136" i="7"/>
  <c r="D136" i="7" s="1"/>
  <c r="C135" i="7"/>
  <c r="B135" i="7" s="1"/>
  <c r="C134" i="7"/>
  <c r="B134" i="7" s="1"/>
  <c r="C133" i="7"/>
  <c r="B133" i="7" s="1"/>
  <c r="C132" i="7"/>
  <c r="B132" i="7" s="1"/>
  <c r="B157" i="7" l="1"/>
  <c r="D183" i="7"/>
  <c r="D140" i="7"/>
  <c r="B156" i="7"/>
  <c r="D182" i="7"/>
  <c r="D139" i="7"/>
  <c r="D162" i="7"/>
  <c r="B185" i="7"/>
  <c r="D141" i="7"/>
  <c r="B143" i="7"/>
  <c r="D161" i="7"/>
  <c r="D190" i="7"/>
  <c r="D146" i="7"/>
  <c r="D169" i="7"/>
  <c r="D189" i="7"/>
  <c r="D167" i="7"/>
  <c r="D188" i="7"/>
  <c r="D135" i="7"/>
  <c r="D155" i="7"/>
  <c r="D176" i="7"/>
  <c r="B191" i="7"/>
  <c r="D134" i="7"/>
  <c r="D154" i="7"/>
  <c r="B177" i="7"/>
  <c r="D174" i="7"/>
  <c r="D175" i="7"/>
  <c r="B178" i="7"/>
  <c r="D192" i="7"/>
  <c r="B184" i="7"/>
  <c r="D181" i="7"/>
  <c r="B170" i="7"/>
  <c r="D168" i="7"/>
  <c r="B171" i="7"/>
  <c r="D160" i="7"/>
  <c r="B163" i="7"/>
  <c r="B164" i="7"/>
  <c r="D153" i="7"/>
  <c r="B149" i="7"/>
  <c r="B148" i="7"/>
  <c r="D147" i="7"/>
  <c r="B150" i="7"/>
  <c r="B142" i="7"/>
  <c r="D133" i="7"/>
  <c r="D132" i="7"/>
  <c r="B136" i="7"/>
  <c r="C11" i="7"/>
  <c r="B11" i="7" s="1"/>
  <c r="D11" i="7" l="1"/>
  <c r="C15" i="7"/>
  <c r="D15" i="7" s="1"/>
  <c r="C16" i="7"/>
  <c r="D16" i="7" s="1"/>
  <c r="C129" i="7"/>
  <c r="B129" i="7" s="1"/>
  <c r="C128" i="7"/>
  <c r="B128" i="7" s="1"/>
  <c r="C127" i="7"/>
  <c r="D127" i="7" s="1"/>
  <c r="C126" i="7"/>
  <c r="D126" i="7" s="1"/>
  <c r="C125" i="7"/>
  <c r="B125" i="7" s="1"/>
  <c r="C122" i="7"/>
  <c r="D122" i="7" s="1"/>
  <c r="C121" i="7"/>
  <c r="B121" i="7" s="1"/>
  <c r="C120" i="7"/>
  <c r="D120" i="7" s="1"/>
  <c r="C119" i="7"/>
  <c r="D119" i="7" s="1"/>
  <c r="C118" i="7"/>
  <c r="D118" i="7" s="1"/>
  <c r="C115" i="7"/>
  <c r="D115" i="7" s="1"/>
  <c r="C114" i="7"/>
  <c r="B114" i="7" s="1"/>
  <c r="C113" i="7"/>
  <c r="D113" i="7" s="1"/>
  <c r="C112" i="7"/>
  <c r="D112" i="7" s="1"/>
  <c r="C111" i="7"/>
  <c r="B111" i="7" s="1"/>
  <c r="C108" i="7"/>
  <c r="D108" i="7" s="1"/>
  <c r="C107" i="7"/>
  <c r="B107" i="7" s="1"/>
  <c r="C106" i="7"/>
  <c r="D106" i="7" s="1"/>
  <c r="C105" i="7"/>
  <c r="D105" i="7" s="1"/>
  <c r="C104" i="7"/>
  <c r="B104" i="7" s="1"/>
  <c r="C101" i="7"/>
  <c r="B101" i="7" s="1"/>
  <c r="C100" i="7"/>
  <c r="B100" i="7" s="1"/>
  <c r="C99" i="7"/>
  <c r="D99" i="7" s="1"/>
  <c r="C98" i="7"/>
  <c r="D98" i="7" s="1"/>
  <c r="C97" i="7"/>
  <c r="B97" i="7" s="1"/>
  <c r="C94" i="7"/>
  <c r="D94" i="7" s="1"/>
  <c r="C93" i="7"/>
  <c r="B93" i="7" s="1"/>
  <c r="C92" i="7"/>
  <c r="D92" i="7" s="1"/>
  <c r="C91" i="7"/>
  <c r="D91" i="7" s="1"/>
  <c r="C90" i="7"/>
  <c r="B90" i="7" s="1"/>
  <c r="B92" i="7" l="1"/>
  <c r="B108" i="7"/>
  <c r="B112" i="7"/>
  <c r="B120" i="7"/>
  <c r="B15" i="7"/>
  <c r="B91" i="7"/>
  <c r="B99" i="7"/>
  <c r="B115" i="7"/>
  <c r="B119" i="7"/>
  <c r="B127" i="7"/>
  <c r="B94" i="7"/>
  <c r="B98" i="7"/>
  <c r="B106" i="7"/>
  <c r="B122" i="7"/>
  <c r="B118" i="7"/>
  <c r="B126" i="7"/>
  <c r="B105" i="7"/>
  <c r="B113" i="7"/>
  <c r="B16" i="7"/>
  <c r="D90" i="7"/>
  <c r="D93" i="7"/>
  <c r="D129" i="7"/>
  <c r="D125" i="7"/>
  <c r="D128" i="7"/>
  <c r="D121" i="7"/>
  <c r="D111" i="7"/>
  <c r="D114" i="7"/>
  <c r="D104" i="7"/>
  <c r="D107" i="7"/>
  <c r="D101" i="7"/>
  <c r="D97" i="7"/>
  <c r="D100" i="7"/>
  <c r="B2" i="7"/>
  <c r="B2" i="2"/>
  <c r="B2" i="1"/>
  <c r="C87" i="7" l="1"/>
  <c r="B87" i="7" s="1"/>
  <c r="C86" i="7"/>
  <c r="B86" i="7" s="1"/>
  <c r="D87" i="7" l="1"/>
  <c r="D86" i="7"/>
  <c r="C85" i="7"/>
  <c r="D85" i="7" s="1"/>
  <c r="C80" i="7"/>
  <c r="D80" i="7" s="1"/>
  <c r="C58" i="7"/>
  <c r="B58" i="7" s="1"/>
  <c r="C57" i="7"/>
  <c r="D57" i="7" s="1"/>
  <c r="C56" i="7"/>
  <c r="D56" i="7" s="1"/>
  <c r="C42" i="7"/>
  <c r="D42" i="7" s="1"/>
  <c r="C52" i="7"/>
  <c r="B52" i="7" s="1"/>
  <c r="C41" i="7"/>
  <c r="D41" i="7" s="1"/>
  <c r="B85" i="7" l="1"/>
  <c r="B80" i="7"/>
  <c r="D58" i="7"/>
  <c r="B57" i="7"/>
  <c r="B56" i="7"/>
  <c r="B42" i="7"/>
  <c r="B41" i="7"/>
  <c r="D52" i="7"/>
  <c r="C55" i="7" l="1"/>
  <c r="C78" i="7"/>
  <c r="C84" i="7"/>
  <c r="C10" i="7"/>
  <c r="C12" i="7"/>
  <c r="D55" i="7" l="1"/>
  <c r="B55" i="7"/>
  <c r="D78" i="7"/>
  <c r="B78" i="7"/>
  <c r="D10" i="7"/>
  <c r="B10" i="7"/>
  <c r="D84" i="7"/>
  <c r="B84" i="7"/>
  <c r="D12" i="7"/>
  <c r="B12" i="7"/>
</calcChain>
</file>

<file path=xl/sharedStrings.xml><?xml version="1.0" encoding="utf-8"?>
<sst xmlns="http://schemas.openxmlformats.org/spreadsheetml/2006/main" count="566" uniqueCount="254">
  <si>
    <t>Angaben zum Audit</t>
  </si>
  <si>
    <t>Zertifizierungsstelle</t>
  </si>
  <si>
    <t>Name Auditor</t>
  </si>
  <si>
    <t>Name Auskunftsperson</t>
  </si>
  <si>
    <t>Markenlizenznehmer</t>
  </si>
  <si>
    <t>Auftraggeber des Audits</t>
  </si>
  <si>
    <t>Auditart</t>
  </si>
  <si>
    <t>Auditzeit</t>
  </si>
  <si>
    <t>Anzahl festgestellter Abweichungen</t>
  </si>
  <si>
    <t>Begründung für verkürzte Auditdauer</t>
  </si>
  <si>
    <t>Ende:</t>
  </si>
  <si>
    <t>Dauer:</t>
  </si>
  <si>
    <t>Das Audit konnte nicht durchgeführt werden</t>
  </si>
  <si>
    <t>Kein Ansprechpartner vor Ort</t>
  </si>
  <si>
    <t>Zugang wurde verweigert</t>
  </si>
  <si>
    <t>X</t>
  </si>
  <si>
    <t>Ort, Datum</t>
  </si>
  <si>
    <t>Unterschrift Betriebsverantwortlicher</t>
  </si>
  <si>
    <t>Unterschrift Auditor</t>
  </si>
  <si>
    <t xml:space="preserve">        Unterschrift Betriebsverantwortlicher</t>
  </si>
  <si>
    <t>Betrieb:</t>
  </si>
  <si>
    <t>Maßnahmenplan</t>
  </si>
  <si>
    <t>Lfd. Nr.</t>
  </si>
  <si>
    <t>Beschreibung der Abweichung</t>
  </si>
  <si>
    <t>Bewertung</t>
  </si>
  <si>
    <t>Vereinbarte Korrekturmaßnahme</t>
  </si>
  <si>
    <t>Behebungsfrist</t>
  </si>
  <si>
    <t>lAbw</t>
  </si>
  <si>
    <t>sAbw</t>
  </si>
  <si>
    <t>K.O.</t>
  </si>
  <si>
    <r>
      <t xml:space="preserve">Bewertung
</t>
    </r>
    <r>
      <rPr>
        <sz val="6"/>
        <color theme="1"/>
        <rFont val="Arial"/>
        <family val="2"/>
      </rPr>
      <t>(lAbw, sAbw, K.O.)</t>
    </r>
  </si>
  <si>
    <t>Prüfkriterien</t>
  </si>
  <si>
    <t>Lfd. Nr</t>
  </si>
  <si>
    <t>Kapitel
Richtlinie</t>
  </si>
  <si>
    <t>Kriterium</t>
  </si>
  <si>
    <t>Erläuterung / 
Durchführungshinweis</t>
  </si>
  <si>
    <t>Beschreibung</t>
  </si>
  <si>
    <t>grau</t>
  </si>
  <si>
    <t>erfüllt</t>
  </si>
  <si>
    <r>
      <t xml:space="preserve">Auf diesem Tabellenblatt werden dokumentübergreifende Variablen definiert.
Es kann nur der Text der gelben Felder angepasst werden.
</t>
    </r>
    <r>
      <rPr>
        <b/>
        <sz val="11"/>
        <color theme="1"/>
        <rFont val="Arial"/>
        <family val="2"/>
      </rPr>
      <t xml:space="preserve">
</t>
    </r>
    <r>
      <rPr>
        <b/>
        <sz val="11"/>
        <color rgb="FFFF0000"/>
        <rFont val="Arial"/>
        <family val="2"/>
      </rPr>
      <t>ACHTUNG: DIESE SEITE NICHT DRUCKEN!</t>
    </r>
  </si>
  <si>
    <t>Spalte1</t>
  </si>
  <si>
    <t>Spalte2</t>
  </si>
  <si>
    <t>Spalte3</t>
  </si>
  <si>
    <t>Spalte4</t>
  </si>
  <si>
    <t>Spalte5</t>
  </si>
  <si>
    <t>Hilfsspalte_Num</t>
  </si>
  <si>
    <t>Hilfsspalte_Kom</t>
  </si>
  <si>
    <t>Spalte6</t>
  </si>
  <si>
    <t>Spalte7</t>
  </si>
  <si>
    <t>Spalte8</t>
  </si>
  <si>
    <t>Spalte9</t>
  </si>
  <si>
    <t>Spalte10</t>
  </si>
  <si>
    <t>Spalte11</t>
  </si>
  <si>
    <t>Spalte12</t>
  </si>
  <si>
    <t>Auditdatum:</t>
  </si>
  <si>
    <t>Drop Down Menü:</t>
  </si>
  <si>
    <t>Bewertung:</t>
  </si>
  <si>
    <t>Beginn:</t>
  </si>
  <si>
    <t>Auditdatum (TT.MM.JJJJ)</t>
  </si>
  <si>
    <t>Erstaudit:</t>
  </si>
  <si>
    <t>Folgeaudit:</t>
  </si>
  <si>
    <t>Nachaudit:</t>
  </si>
  <si>
    <t>Hiermit bestätige ich, dass die oben aufgeführten Korrekturmaßnahmen zwischen mir und dem Auditor vereinbart wurden. Die Zertifizierungsstelle ist spätestens mit Ablauf der im Maßnahmenplan festgelegten Frist über die Umsetzung einer Korrekturmaßnahme zu informieren.</t>
  </si>
  <si>
    <t>Checklisten Punkt</t>
  </si>
  <si>
    <t xml:space="preserve"> </t>
  </si>
  <si>
    <t>6.</t>
  </si>
  <si>
    <t>7.</t>
  </si>
  <si>
    <t>8.</t>
  </si>
  <si>
    <t>9.</t>
  </si>
  <si>
    <t>10.</t>
  </si>
  <si>
    <t>11.</t>
  </si>
  <si>
    <t>Titel der Checkliste:</t>
  </si>
  <si>
    <t>Einstellungen</t>
  </si>
  <si>
    <t>Betriebsname:</t>
  </si>
  <si>
    <t>&lt;- Hier nichts eintragen</t>
  </si>
  <si>
    <t>dd.mm.yyyy</t>
  </si>
  <si>
    <t>zzzzzz</t>
  </si>
  <si>
    <t>Beschreibung / Nachweise / Belege</t>
  </si>
  <si>
    <t>EU-Zulassungsnummer</t>
  </si>
  <si>
    <t>Betrieb /auditierter Standort</t>
  </si>
  <si>
    <t xml:space="preserve">Hiermit bestätige ich die Angaben zum Betrieb und zu Durchführung des Audits. Eine Kopie des Auditberichtes (mindestens dieses Deckblattes) und des Maßnahmenplans habe ich erhalten. </t>
  </si>
  <si>
    <t>Bemerkung</t>
  </si>
  <si>
    <r>
      <t>OK?</t>
    </r>
    <r>
      <rPr>
        <vertAlign val="superscript"/>
        <sz val="10"/>
        <color theme="1"/>
        <rFont val="Arial"/>
        <family val="2"/>
      </rPr>
      <t>1</t>
    </r>
  </si>
  <si>
    <r>
      <rPr>
        <vertAlign val="superscript"/>
        <sz val="10"/>
        <color theme="1"/>
        <rFont val="Arial"/>
        <family val="2"/>
      </rPr>
      <t>1</t>
    </r>
    <r>
      <rPr>
        <sz val="10"/>
        <color theme="1"/>
        <rFont val="Arial"/>
        <family val="2"/>
      </rPr>
      <t>von der Zertifizierungsstelle auszufüllen</t>
    </r>
  </si>
  <si>
    <t>12.</t>
  </si>
  <si>
    <t>13.</t>
  </si>
  <si>
    <t>14.</t>
  </si>
  <si>
    <t>15.</t>
  </si>
  <si>
    <t>16.</t>
  </si>
  <si>
    <t>17.</t>
  </si>
  <si>
    <t>18.</t>
  </si>
  <si>
    <t>19.</t>
  </si>
  <si>
    <t>20.</t>
  </si>
  <si>
    <t>Dokumentenaudit:</t>
  </si>
  <si>
    <t>Der Systemteilnehmer erkennt die Nutzungsbedingungen und Vorgaben der Zertifizierungsstelle an.</t>
  </si>
  <si>
    <t xml:space="preserve">Der Betriebsbeschreibungsbogen ist vollständig und aktuell. </t>
  </si>
  <si>
    <t>Alle festgelegten Korrekturmaßnahmen wurden fristgerecht und wirksam umgesetzt.</t>
  </si>
  <si>
    <t xml:space="preserve">Die an eine ANG bzw. BiB geknüpften Auflagen werden eingehalten. </t>
  </si>
  <si>
    <r>
      <t>Nachweis über einen gültigen Vertrag mit der Zertifizierungsgesellschaft wird im</t>
    </r>
    <r>
      <rPr>
        <b/>
        <sz val="10"/>
        <color theme="1"/>
        <rFont val="Arial"/>
        <family val="2"/>
      </rPr>
      <t xml:space="preserve"> → Betriebsbeschreibungbogen</t>
    </r>
    <r>
      <rPr>
        <sz val="10"/>
        <color theme="1"/>
        <rFont val="Arial"/>
        <family val="2"/>
      </rPr>
      <t xml:space="preserve"> bestätigt.</t>
    </r>
  </si>
  <si>
    <t>Der Systemteilnehmer erkennt die Nutzungsbedingungen und Vorgaben des Labelgebers an.</t>
  </si>
  <si>
    <t>TSL-systemrelevante Informationen sind an den DTSchB zu melden.</t>
  </si>
  <si>
    <t>TSL-systemrelevante Informationen sind an die zuständige Zertifizierungsstelle zu melden.</t>
  </si>
  <si>
    <t>2.7</t>
  </si>
  <si>
    <t>2.3</t>
  </si>
  <si>
    <t>2.4</t>
  </si>
  <si>
    <t xml:space="preserve">Bei Bedarf liegt eine ANG vor. </t>
  </si>
  <si>
    <t>Eine aktuelle TSL-Sortimentsliste liegt vor.</t>
  </si>
  <si>
    <t>2.7
2.9
2.10
2.11
2.12</t>
  </si>
  <si>
    <t>Für jede Labelnutzung liegt das offizielle Freigabedokument vor.</t>
  </si>
  <si>
    <t>2.7.1</t>
  </si>
  <si>
    <t>2.8.1</t>
  </si>
  <si>
    <t>2.8.2</t>
  </si>
  <si>
    <r>
      <t xml:space="preserve">Eine Identifikation von TSL-Waren der </t>
    </r>
    <r>
      <rPr>
        <b/>
        <sz val="10"/>
        <color theme="1"/>
        <rFont val="Arial"/>
        <family val="2"/>
      </rPr>
      <t>Einstiegsstufe</t>
    </r>
    <r>
      <rPr>
        <sz val="10"/>
        <color theme="1"/>
        <rFont val="Arial"/>
        <family val="2"/>
      </rPr>
      <t xml:space="preserve"> ist auf allen Warenbegleitdokumenten durch eine innerbetriebliche Kennzeichnung möglich.</t>
    </r>
  </si>
  <si>
    <r>
      <t xml:space="preserve">Eine Identifikation von TSL-Waren der </t>
    </r>
    <r>
      <rPr>
        <b/>
        <sz val="10"/>
        <color theme="1"/>
        <rFont val="Arial"/>
        <family val="2"/>
      </rPr>
      <t>Premiumstufe</t>
    </r>
    <r>
      <rPr>
        <sz val="10"/>
        <color theme="1"/>
        <rFont val="Arial"/>
        <family val="2"/>
      </rPr>
      <t xml:space="preserve"> ist auf Warenbegleitdokumenten durch eine innerbetriebliche Kennzeichnung möglich.</t>
    </r>
  </si>
  <si>
    <t>Zu jeder Zeit erfolgt eine eindeutige Trennung der TSL-Ware von Nicht-TSL-Ware.</t>
  </si>
  <si>
    <t xml:space="preserve">3. Zutaten und zusammengesetzte Erzeugnisse </t>
  </si>
  <si>
    <t xml:space="preserve">2. Warenstrom und Rückverfolgbarkeit </t>
  </si>
  <si>
    <t>Verarbeitung nach Reinigung oder in absteigende Wertigkeit der Ware.
Verarbeitung getrennt nach Standards, TSL vor konventioneller Ware.</t>
  </si>
  <si>
    <t>Die Reinigungs- und Produktionsprotokolle sind bei einer zeitlichen Trennung vollständig vorhanden und plausibel.</t>
  </si>
  <si>
    <t>Bei einer zeitlichen Trennung werden zur Vermeidung von Verschleppung die Anforderungen an die Produktionsreihenfolge eingehalten.</t>
  </si>
  <si>
    <t>Die Warenbegleitdokumente des Warenein- und ausgangs sind einsehbar und plausibel.</t>
  </si>
  <si>
    <t>Die Berechnung des Warenstroms ist anhand der Warenbegleitdokumente des Warenein- und ausgangs plausibel.</t>
  </si>
  <si>
    <t>2.8.3</t>
  </si>
  <si>
    <t>Es werden keine Zutaten oder Zusatzstoffe verwendet, die nach der Verordnung (EG) Nr. 1830/2003 über die Rückverfolgbarkeit und Kennzeichnung von GVO deklarationspflichtig sind.</t>
  </si>
  <si>
    <t>2.9</t>
  </si>
  <si>
    <r>
      <t xml:space="preserve">TSL-Erzeugnisse der </t>
    </r>
    <r>
      <rPr>
        <b/>
        <sz val="10"/>
        <color theme="1"/>
        <rFont val="Arial"/>
        <family val="2"/>
      </rPr>
      <t>Premiumstufe</t>
    </r>
    <r>
      <rPr>
        <sz val="10"/>
        <color theme="1"/>
        <rFont val="Arial"/>
        <family val="2"/>
      </rPr>
      <t xml:space="preserve"> werden nur aus tierischen Zutaten hergestellt, die aus der Erzeugung der Premiumstufe stammen.</t>
    </r>
  </si>
  <si>
    <t>2.10</t>
  </si>
  <si>
    <t>2.11</t>
  </si>
  <si>
    <t>Weitere Zutaten tierischen Ursprungs stammen nur von Gans, Pekingente, Pute, Schaf oder Ziege.</t>
  </si>
  <si>
    <t>Es wird kein Karmin bzw. Cochenille (E120) eingesetzt.</t>
  </si>
  <si>
    <t>Es wird kein Bienenwachs verwendet.</t>
  </si>
  <si>
    <t>Bei Ersatz einer TSL-Zutat ist der Anteil der Nicht-TSL-Zutat in der Zutatenliste kenntlich zu machen.*</t>
  </si>
  <si>
    <t>2.12</t>
  </si>
  <si>
    <t>Es werden keine Eier aus Boden- oder Volierenhaltung sowie Käfigeier – auch der aus so genannten Kleingruppenhaltung – verwendet.</t>
  </si>
  <si>
    <t>2.8.4</t>
  </si>
  <si>
    <t>Externe Lagerorte werden im Betriebsbeschreibungsbogen genannt.*</t>
  </si>
  <si>
    <t>Der Markenlizenznehmer gewährleistet, dass die Warenstromtrennung gemäß Kapitel 2.8 im externen Lagerort eingehalten wird.*</t>
  </si>
  <si>
    <t>• Name des TSL liefernden Verarbeitungsbetriebes
• Datum und Uhrzeit der Anlieferung 
• Produktname/Artikelnummer
• Kennzeichnung des TSL-Produktes inklusive Stufenhinweis
• Chargennummer
• Menge/Gewicht 
• Name des Eigentümers der TSL-Ware</t>
  </si>
  <si>
    <t>Prüfung des Lieferantennachweises (TSL-Zertifikat).</t>
  </si>
  <si>
    <t>Prüfung der Reinigungs- und Produktionsprotokolle.</t>
  </si>
  <si>
    <t>Prüfung der Warenein- und ausgangsdokumentationen: Lieferscheine, PLU-Statistik, Etiketten, Rechnungen. 
Warenbegleitdokumente sind min. 12 Monate (bzw. nach Ablauf MHD) aufzubewahren.</t>
  </si>
  <si>
    <t>Prüfung der Produktspezifikationen anhand der Zutatenliste.</t>
  </si>
  <si>
    <t xml:space="preserve">Prüfung der Rezeptur und Layoutgestaltung. </t>
  </si>
  <si>
    <r>
      <t xml:space="preserve">Prüfung der Rezeptur.
</t>
    </r>
    <r>
      <rPr>
        <b/>
        <sz val="10"/>
        <color theme="1"/>
        <rFont val="Arial"/>
        <family val="2"/>
      </rPr>
      <t>K.O.</t>
    </r>
  </si>
  <si>
    <t>Dokumentationen zur Warenstromtrennung und Rückverfolgbarkeit zu externen Lagerorten liegen in den jeweiligen Verarbeitungsbetrieben vor oder können kurzfristig angefordert werden.*</t>
  </si>
  <si>
    <t>Dokumentationen zur Warenstromtrennung und Rückverfolgbarkeit zu externen Lagerorten enthält alle notwendigen Angaben.*</t>
  </si>
  <si>
    <t>Eine Identifikation von TSL-Waren in externen Lagerorten ist auf Warenbegleitdokumenten durch eine innerbetriebliche Kennzeichnung möglich.*</t>
  </si>
  <si>
    <t>Die Berechnung des Warenstroms ist anhand der Warenbegleitdokumente für die Ein- und Auslagerung plausibel.*</t>
  </si>
  <si>
    <t>1. Dokumentenprüfung Allgemein</t>
  </si>
  <si>
    <r>
      <t xml:space="preserve">Abgleich des Betriebsbeschreibungsbogens, ggf. Korrektur bei betrieblichen Veränderungen. </t>
    </r>
    <r>
      <rPr>
        <sz val="10"/>
        <rFont val="Arial"/>
        <family val="2"/>
      </rPr>
      <t xml:space="preserve">Es ist die → </t>
    </r>
    <r>
      <rPr>
        <b/>
        <sz val="10"/>
        <rFont val="Arial"/>
        <family val="2"/>
      </rPr>
      <t xml:space="preserve">Betriebsbeschreibung Verarbeitung </t>
    </r>
    <r>
      <rPr>
        <sz val="10"/>
        <rFont val="Arial"/>
        <family val="2"/>
      </rPr>
      <t>zu verwenden.</t>
    </r>
  </si>
  <si>
    <t>Verarbeitung Milch</t>
  </si>
  <si>
    <t>Am Abtankort ist ein System vorhanden, welches ein Abladen in einen falschen Tank verhindert.</t>
  </si>
  <si>
    <r>
      <t xml:space="preserve">Rohmilch der </t>
    </r>
    <r>
      <rPr>
        <b/>
        <sz val="10"/>
        <color theme="1"/>
        <rFont val="Arial"/>
        <family val="2"/>
      </rPr>
      <t>Einstiegsstufe</t>
    </r>
    <r>
      <rPr>
        <sz val="10"/>
        <color theme="1"/>
        <rFont val="Arial"/>
        <family val="2"/>
      </rPr>
      <t xml:space="preserve"> wird getrennt von Rohmilch anderer Standards erfasst.</t>
    </r>
  </si>
  <si>
    <r>
      <t xml:space="preserve">Rohmilch der </t>
    </r>
    <r>
      <rPr>
        <b/>
        <sz val="10"/>
        <color theme="1"/>
        <rFont val="Arial"/>
        <family val="2"/>
      </rPr>
      <t>Premiumstufe</t>
    </r>
    <r>
      <rPr>
        <sz val="10"/>
        <color theme="1"/>
        <rFont val="Arial"/>
        <family val="2"/>
      </rPr>
      <t xml:space="preserve"> wird getrennt von Rohmilch anderer Standards erfasst.</t>
    </r>
  </si>
  <si>
    <t>5.2.1</t>
  </si>
  <si>
    <t>5.2.2</t>
  </si>
  <si>
    <t>5.2.3</t>
  </si>
  <si>
    <t>Nach der Verarbeitung von Milch eines "niedrigeren" Standards erfolgt vor der Verarbeitung von TSL-Milch eine Zwischenreinigung.</t>
  </si>
  <si>
    <t>2.8
5.2.3</t>
  </si>
  <si>
    <t>5.3</t>
  </si>
  <si>
    <t>Die aus technologischen Gründen zugegebenen Inhaltsstoffe betragen max. 5 % des Gesamtgewichts.</t>
  </si>
  <si>
    <t>Prüfung der Produktspezifikationen.
In der Premiumstufe dürfen auch Inhaltsstoffe aus der Einstiegsstufe verwendet werden, ohne das Produkt abzuwerten.</t>
  </si>
  <si>
    <t>5.3.1</t>
  </si>
  <si>
    <t>5.4</t>
  </si>
  <si>
    <t>5.3.2</t>
  </si>
  <si>
    <t>Das verwendete Milcheiweißpulver und Molkeprotein entspricht den Anforderungen.</t>
  </si>
  <si>
    <t>5.3.3</t>
  </si>
  <si>
    <t>Verwendung von Mikroorganismen erfolgt anforderungsgemäß.</t>
  </si>
  <si>
    <t>Die Anzucht und Weiterführung betriebseigener Starter erfolgt in betriebseigener Milch.</t>
  </si>
  <si>
    <t>5.3.4</t>
  </si>
  <si>
    <t>Die verwendeten Enzyme entsprechen den Anforderungen.</t>
  </si>
  <si>
    <t>5.</t>
  </si>
  <si>
    <r>
      <t xml:space="preserve">Separate Artikelnummern oder extra Tourennummern für Rohmilch der </t>
    </r>
    <r>
      <rPr>
        <b/>
        <sz val="10"/>
        <color theme="1"/>
        <rFont val="Arial"/>
        <family val="2"/>
      </rPr>
      <t>Einstiegsstufe</t>
    </r>
    <r>
      <rPr>
        <sz val="10"/>
        <color theme="1"/>
        <rFont val="Arial"/>
        <family val="2"/>
      </rPr>
      <t xml:space="preserve"> sind z. B. im betriebsinternen Warenwirtschaftssystem hinterlegt.</t>
    </r>
  </si>
  <si>
    <r>
      <t xml:space="preserve">Separate Artikelnummern oder extra Tourennummern für Rohmilch der </t>
    </r>
    <r>
      <rPr>
        <b/>
        <sz val="10"/>
        <color theme="1"/>
        <rFont val="Arial"/>
        <family val="2"/>
      </rPr>
      <t>Premiumstufe</t>
    </r>
    <r>
      <rPr>
        <sz val="10"/>
        <color theme="1"/>
        <rFont val="Arial"/>
        <family val="2"/>
      </rPr>
      <t xml:space="preserve"> sind z. B. im betriebsinternen Warenwirtschaftssystem hinterlegt.</t>
    </r>
  </si>
  <si>
    <t>Die TSL-Ware ist immer konsequent und systematisch von Nicht-TSL-Ware getrennt.
Z. B. unverwechselbare Trennung durch Kennzeichnung der TSL-Waren, Kisten, Stellflächen, korrekte Trennung während der Bearbeitung der Ware und der Lagerung im Kühlhaus.</t>
  </si>
  <si>
    <t>Festgelegte Korrekturmaßnahmen aus der TSL-Eigenkontrolle wurden fristgerecht umgesetzt und dokumentiert.</t>
  </si>
  <si>
    <t>Prüfung der Reinigungsprotokolle.</t>
  </si>
  <si>
    <t>Bei einem zusammengesetzten Erzeugnis werden die Anforderungen an dieses eingehalten.</t>
  </si>
  <si>
    <t>Z. B. Datenträger, die beim Verwiegen der TSL-Milch schon mit der Artikelnummer der TSL-Rohmilch beschrieben werden.</t>
  </si>
  <si>
    <r>
      <t xml:space="preserve">Dokumentenprüfung.
</t>
    </r>
    <r>
      <rPr>
        <b/>
        <sz val="10"/>
        <color theme="1"/>
        <rFont val="Arial"/>
        <family val="2"/>
      </rPr>
      <t>Keine betriebseigene Starter = n. a.</t>
    </r>
  </si>
  <si>
    <r>
      <t xml:space="preserve">Prüfung des Betriebsbeschreibungsbogens.
</t>
    </r>
    <r>
      <rPr>
        <b/>
        <sz val="10"/>
        <color theme="1"/>
        <rFont val="Arial"/>
        <family val="2"/>
      </rPr>
      <t>Kein externer Lagerort = n. a.</t>
    </r>
  </si>
  <si>
    <r>
      <t xml:space="preserve">Prüfung des vorangegangenen Auditberichts und der darin festgehaltenen Korrekturmaßnahmen zur Abstellung der Abweichungen. 
</t>
    </r>
    <r>
      <rPr>
        <b/>
        <sz val="10"/>
        <rFont val="Arial"/>
        <family val="2"/>
      </rPr>
      <t xml:space="preserve">Erstaudit = n. a. </t>
    </r>
  </si>
  <si>
    <t>n. a.</t>
  </si>
  <si>
    <r>
      <t xml:space="preserve">Die TSL-Rohmilch muss im Wareneingang einer Artikelnummer oder Tourennummer eindeutig zugewiesen werden. Prüfung des Warenwirtschaftssystems.
</t>
    </r>
    <r>
      <rPr>
        <b/>
        <sz val="10"/>
        <color theme="1"/>
        <rFont val="Arial"/>
        <family val="2"/>
      </rPr>
      <t xml:space="preserve">Prüfung der Einstiegsstufe = n. a. </t>
    </r>
  </si>
  <si>
    <t xml:space="preserve">Prüfung der Premiumstufe = n. a. </t>
  </si>
  <si>
    <t xml:space="preserve">Prüfung der Einstiegsstufe = n. a. </t>
  </si>
  <si>
    <r>
      <t xml:space="preserve">Unverwechselbare Kennzeichnung, bevorzugt mit Label, Schriftzug „Tierschutzlabel ‚Für Mehr Tierschutz‘ Premiumstufe“ oder klar zuzuordnende Abkürzung mit Stufenhinweis. Alternativ eindeutiges internes Referenzsystem.
</t>
    </r>
    <r>
      <rPr>
        <b/>
        <sz val="10"/>
        <color theme="1"/>
        <rFont val="Arial"/>
        <family val="2"/>
      </rPr>
      <t>Prüfung der Einstiegsstufe = n. a.</t>
    </r>
  </si>
  <si>
    <t xml:space="preserve">Keine ANG/BiB vorhanden = n. a.
Erstaudit = n. a. </t>
  </si>
  <si>
    <r>
      <t xml:space="preserve">Eindeutige Trennung der Milch durch getrennte Tourenplanung oder Einsatz separater Sammelwagen.
</t>
    </r>
    <r>
      <rPr>
        <b/>
        <sz val="10"/>
        <color theme="1"/>
        <rFont val="Arial"/>
        <family val="2"/>
      </rPr>
      <t xml:space="preserve">Prüfung der Premiumstufe = n. a. </t>
    </r>
  </si>
  <si>
    <r>
      <t xml:space="preserve">Eindeutige Trennung der Milch durch getrennte Tourenplanung oder Einsatz separater Sammelwagen.
</t>
    </r>
    <r>
      <rPr>
        <b/>
        <sz val="10"/>
        <color theme="1"/>
        <rFont val="Arial"/>
        <family val="2"/>
      </rPr>
      <t xml:space="preserve">Prüfung der Einstiegsstufe = n. a. </t>
    </r>
  </si>
  <si>
    <r>
      <t xml:space="preserve">Die TSL-Rohmilch muss im Wareneingang einer Artikelnummer oder Tourennummer eindeutig zugewiesen werden. Prüfung des Warenwirtschaftssystems.
</t>
    </r>
    <r>
      <rPr>
        <b/>
        <sz val="10"/>
        <color theme="1"/>
        <rFont val="Arial"/>
        <family val="2"/>
      </rPr>
      <t xml:space="preserve">Prüfung der Premiumstufe = n. a. </t>
    </r>
  </si>
  <si>
    <r>
      <t xml:space="preserve">Unverwechselbare Kennzeichnung, bevorzugt mit Label, Schriftzug „Tierschutzlabel ‚Für Mehr Tierschutz‘ Einstiegsstufe“ oder klar zuzuordnende Abkürzung mit Stufenhinweis. Alternativ eindeutiges internes Referenzsystem.
</t>
    </r>
    <r>
      <rPr>
        <b/>
        <sz val="10"/>
        <color theme="1"/>
        <rFont val="Arial"/>
        <family val="2"/>
      </rPr>
      <t>Prüfung der Premiumstufe = n. a.</t>
    </r>
  </si>
  <si>
    <r>
      <t xml:space="preserve">Bei einer Lagerung von TSL-Ware in externen Lagerorten, ist dies im </t>
    </r>
    <r>
      <rPr>
        <b/>
        <sz val="10"/>
        <color theme="1"/>
        <rFont val="Arial"/>
        <family val="2"/>
      </rPr>
      <t>→ Betriebsbeschreibungsbogen</t>
    </r>
    <r>
      <rPr>
        <sz val="10"/>
        <color theme="1"/>
        <rFont val="Arial"/>
        <family val="2"/>
      </rPr>
      <t xml:space="preserve"> zu integrieren.
</t>
    </r>
    <r>
      <rPr>
        <b/>
        <sz val="10"/>
        <color theme="1"/>
        <rFont val="Arial"/>
        <family val="2"/>
      </rPr>
      <t>Kein externer Lagerort = n. a.</t>
    </r>
  </si>
  <si>
    <t>Unverwechselbare Kennzeichnung, bevorzugt mit Label, Schriftzug „Tierschutzlabel ‚Für Mehr Tierschutz‘ Einstiegsstufe/Premiumstufe“ oder klar zuzuordnende Abkürzung mit Stufenhinweis. Alternativ eindeutiges internes Referenzsystem.</t>
  </si>
  <si>
    <r>
      <t xml:space="preserve">TSL-Sortimentsliste liegt in jedem Unternehmen vor. Diese ist spätestens in den KW 1-2 und KW 27-28 aktualisiert worden. 
Informationen gemäß </t>
    </r>
    <r>
      <rPr>
        <b/>
        <sz val="10"/>
        <color theme="1"/>
        <rFont val="Arial"/>
        <family val="2"/>
      </rPr>
      <t>→ MU 10.2</t>
    </r>
    <r>
      <rPr>
        <sz val="10"/>
        <color theme="1"/>
        <rFont val="Arial"/>
        <family val="2"/>
      </rPr>
      <t>.</t>
    </r>
  </si>
  <si>
    <r>
      <t xml:space="preserve">TSL-Erzeugnisse der </t>
    </r>
    <r>
      <rPr>
        <b/>
        <sz val="10"/>
        <color theme="1"/>
        <rFont val="Arial"/>
        <family val="2"/>
      </rPr>
      <t>Einstiegsstufe</t>
    </r>
    <r>
      <rPr>
        <sz val="10"/>
        <color theme="1"/>
        <rFont val="Arial"/>
        <family val="2"/>
      </rPr>
      <t xml:space="preserve"> werden nur aus tierischen Zutaten hergestellt, die aus der Erzeugung der Einstiegs- und/oder Premiumstufe stammen.</t>
    </r>
  </si>
  <si>
    <t>Gültig ab: 01.01.2024
*Übergangsfrist für Bestandsbetriebe (Zertifizierung vor 01.01.; s. Richtlinie Verarbeitung, Kap. 1.2): Erfassung von Abweichungen ab 01.01., Berücksichtigung in Risikoeinstufung ab 01.07.</t>
  </si>
  <si>
    <r>
      <t xml:space="preserve">Nachweis wird im </t>
    </r>
    <r>
      <rPr>
        <b/>
        <sz val="10"/>
        <color theme="1"/>
        <rFont val="Arial"/>
        <family val="2"/>
      </rPr>
      <t>→ Betriebsbeschreibungbogen</t>
    </r>
    <r>
      <rPr>
        <sz val="10"/>
        <color theme="1"/>
        <rFont val="Arial"/>
        <family val="2"/>
      </rPr>
      <t xml:space="preserve"> bestätigt.
Dieser enthält u. a. die Datenschutzerklärung und eine Einwilligung zur Dateneinsicht durch den DTSchB.</t>
    </r>
  </si>
  <si>
    <t>Prüfung der Rezeptur. 
TSL-Hauptanteil (min. 60 % der tieischen Zutaten oder als einzige tierische Zutat), namensgebend oder Zutatenkennzeichnung der TSL-Zutat.</t>
  </si>
  <si>
    <t>Prüfung von Warenbegleitdokumenten (bspw. Lieferscheine, Etiketten, Palettenscheine).</t>
  </si>
  <si>
    <t>Prüfung der Produktspezifikation.
Verwendung üblicher Säuerungs- und Reifungskulturen sowie Direktstarter. Bei Verwendung betriebseigener Startern müssen Anzucht und Weiterführung der Starterkulturen in betriebseigener Milch ohne Gentechnik erfolgen.</t>
  </si>
  <si>
    <t>Die Konformität von (Roh-)Waren und Zutaten kann durch Konformitätszertifikate des jeweiligen Lieferanten nachgewiesen werden.</t>
  </si>
  <si>
    <r>
      <t xml:space="preserve">Die Abpumpstation für (Roh-)Milch der </t>
    </r>
    <r>
      <rPr>
        <b/>
        <sz val="10"/>
        <color theme="1"/>
        <rFont val="Arial"/>
        <family val="2"/>
      </rPr>
      <t>Einstiegsstufe</t>
    </r>
    <r>
      <rPr>
        <sz val="10"/>
        <color theme="1"/>
        <rFont val="Arial"/>
        <family val="2"/>
      </rPr>
      <t xml:space="preserve"> ist gekennzeichnet.</t>
    </r>
  </si>
  <si>
    <r>
      <t xml:space="preserve">Die Abpumpstation für (Roh-)Milch der </t>
    </r>
    <r>
      <rPr>
        <b/>
        <sz val="10"/>
        <color theme="1"/>
        <rFont val="Arial"/>
        <family val="2"/>
      </rPr>
      <t>Premiumstufe</t>
    </r>
    <r>
      <rPr>
        <sz val="10"/>
        <color theme="1"/>
        <rFont val="Arial"/>
        <family val="2"/>
      </rPr>
      <t xml:space="preserve"> ist gekennzeichnet.</t>
    </r>
  </si>
  <si>
    <t>Bei einem Wechsel der Abpumpstation zur Übernahme der (Roh-)Milch erfolgt eine entsprechende Zwischenreinigung.</t>
  </si>
  <si>
    <r>
      <t xml:space="preserve">Die Tanks zur Zwischenlagerung der (Roh-)Milch der </t>
    </r>
    <r>
      <rPr>
        <b/>
        <sz val="10"/>
        <color theme="1"/>
        <rFont val="Arial"/>
        <family val="2"/>
      </rPr>
      <t>Einstiegsstufe</t>
    </r>
    <r>
      <rPr>
        <sz val="10"/>
        <color theme="1"/>
        <rFont val="Arial"/>
        <family val="2"/>
      </rPr>
      <t xml:space="preserve"> sind gekennzeichnet.</t>
    </r>
  </si>
  <si>
    <r>
      <t xml:space="preserve">Die Tanks zur Zwischenlagerung der (Roh-)Milch der </t>
    </r>
    <r>
      <rPr>
        <b/>
        <sz val="10"/>
        <color theme="1"/>
        <rFont val="Arial"/>
        <family val="2"/>
      </rPr>
      <t>Premiumstufe</t>
    </r>
    <r>
      <rPr>
        <sz val="10"/>
        <color theme="1"/>
        <rFont val="Arial"/>
        <family val="2"/>
      </rPr>
      <t xml:space="preserve"> sind gekennzeichnet.</t>
    </r>
  </si>
  <si>
    <r>
      <t xml:space="preserve">Prüfung Lieferschein/Herkunftsnachweis.
</t>
    </r>
    <r>
      <rPr>
        <b/>
        <sz val="10"/>
        <color theme="1"/>
        <rFont val="Arial"/>
        <family val="2"/>
      </rPr>
      <t>K.O.</t>
    </r>
    <r>
      <rPr>
        <sz val="10"/>
        <color theme="1"/>
        <rFont val="Arial"/>
        <family val="2"/>
      </rPr>
      <t xml:space="preserve">
</t>
    </r>
    <r>
      <rPr>
        <b/>
        <sz val="10"/>
        <color theme="1"/>
        <rFont val="Arial"/>
        <family val="2"/>
      </rPr>
      <t>Prüfung der Premiumstufe = n. a.</t>
    </r>
  </si>
  <si>
    <r>
      <t xml:space="preserve">Prüfung Lieferschein/Herkunftsnachweis.
</t>
    </r>
    <r>
      <rPr>
        <b/>
        <sz val="10"/>
        <color theme="1"/>
        <rFont val="Arial"/>
        <family val="2"/>
      </rPr>
      <t>K.O.</t>
    </r>
    <r>
      <rPr>
        <sz val="10"/>
        <color theme="1"/>
        <rFont val="Arial"/>
        <family val="2"/>
      </rPr>
      <t xml:space="preserve">
</t>
    </r>
    <r>
      <rPr>
        <b/>
        <sz val="10"/>
        <color theme="1"/>
        <rFont val="Arial"/>
        <family val="2"/>
      </rPr>
      <t>Prüfung der Einstiegsstufe = n. a.</t>
    </r>
  </si>
  <si>
    <r>
      <t xml:space="preserve">Der Milchfluss der </t>
    </r>
    <r>
      <rPr>
        <b/>
        <sz val="10"/>
        <color theme="1"/>
        <rFont val="Arial"/>
        <family val="2"/>
      </rPr>
      <t>Premiumstufe</t>
    </r>
    <r>
      <rPr>
        <sz val="10"/>
        <color theme="1"/>
        <rFont val="Arial"/>
        <family val="2"/>
      </rPr>
      <t xml:space="preserve"> ist über alle Verarbeitungsstufen bis zum Abfüllen/Abpacken nachvollziehbar.</t>
    </r>
  </si>
  <si>
    <t xml:space="preserve">Die TSL-Eigenkontrolle, welche alle TSL-Anforderungen umfasst, wird alle 12 Monate durchgeführt und dokumentiert. </t>
  </si>
  <si>
    <r>
      <t xml:space="preserve">Die Eigenkontrolle enthält Unterschrift und Datum (Monat und Jahr). Berücksichtigt wird der Kalendermonat der durchgeführten Eigenkontrolle. Kontroll- oder Dokumentationssysteme, die bereits auf dem Betrieb vorhanden sind und belegen, dass die TSL-Anforderungen erfüllt werden, können genutzt werden.
</t>
    </r>
    <r>
      <rPr>
        <b/>
        <sz val="10"/>
        <color theme="1"/>
        <rFont val="Arial"/>
        <family val="2"/>
      </rPr>
      <t>Erstaudit = n. a.</t>
    </r>
  </si>
  <si>
    <t xml:space="preserve">Für Abweichungen, die in der TSL-Eigenkontrolle festgestellt wurden, sind Korrekturmaßnahmen und Fristen dokumentiert. </t>
  </si>
  <si>
    <r>
      <t xml:space="preserve">Prüfung der letzten TSL-Eigenkontrolle.
</t>
    </r>
    <r>
      <rPr>
        <b/>
        <sz val="10"/>
        <color theme="1"/>
        <rFont val="Arial"/>
        <family val="2"/>
      </rPr>
      <t>Erstaudit / keine Abweichungen = n. a.</t>
    </r>
  </si>
  <si>
    <t>Dokumentation liegt im Unternehmen vor. Kontrolle der Anforderungen an GVO, von zusammengesetzten Erzeugnissen, Nicht-Verfügbarkeit und weitere Zutaten tierischen Ursprungs und tierschutzwidrige Zutaten. Für die Einhaltung der Kriterien ist der MLN verantwortlich.</t>
  </si>
  <si>
    <r>
      <t xml:space="preserve">Für den Fall, dass bspw. aufgrund von Nicht-Verfügbarkeit oder dass Zutaten einer Tierart benötigt werden, die noch nicht im TSL-System etabliert sind, liegt eine ANG vor. 
</t>
    </r>
    <r>
      <rPr>
        <b/>
        <sz val="10"/>
        <color theme="1"/>
        <rFont val="Arial"/>
        <family val="2"/>
      </rPr>
      <t>Kein Bedarf = n. a.</t>
    </r>
  </si>
  <si>
    <t>RL Verarbeitung 2024 u.a. 2.7 und 2.11</t>
  </si>
  <si>
    <t>Es werden keine aquatisch lebenden Tiere eingesetzt.</t>
  </si>
  <si>
    <r>
      <t xml:space="preserve">Z. B. Fisch, Hummer, Aal, Muscheln.
Prüfung der Rezeptur.
</t>
    </r>
    <r>
      <rPr>
        <b/>
        <sz val="10"/>
        <color theme="1"/>
        <rFont val="Arial"/>
        <family val="2"/>
      </rPr>
      <t>K.O.</t>
    </r>
  </si>
  <si>
    <t>Ist für ein zusammengesetztes Erzeugnis ein Zutatenersatz notwendig, ist dies nur von Tieren entsprechend Bio gemäß der aktuellen EU-Basis-Verordnung oder der aktuellen NEULAND-Richtlinie zulässig.</t>
  </si>
  <si>
    <r>
      <t xml:space="preserve">Prüfung der Rezeptur, der Warenbegleitdokumente und der ANG.
</t>
    </r>
    <r>
      <rPr>
        <b/>
        <sz val="10"/>
        <color theme="1"/>
        <rFont val="Arial"/>
        <family val="2"/>
      </rPr>
      <t>K.O.</t>
    </r>
  </si>
  <si>
    <r>
      <t xml:space="preserve">Prüfung der Rezeptur und ANG.
</t>
    </r>
    <r>
      <rPr>
        <b/>
        <sz val="10"/>
        <color theme="1"/>
        <rFont val="Arial"/>
        <family val="2"/>
      </rPr>
      <t>K.O.</t>
    </r>
  </si>
  <si>
    <t>RL Zert 2024
3.3</t>
  </si>
  <si>
    <t>RL Zert 2024
3.2</t>
  </si>
  <si>
    <t>RL Zert 2024
6.4.2</t>
  </si>
  <si>
    <t>RL Zert 2024
6</t>
  </si>
  <si>
    <r>
      <t>Es ist meldepflichtig, wenn Zertifikate entzogen wurden (bspw. IFS und QS), oder es zu einem Ausbruch von meldepflichtigen mikrobiellen Erregern gekommen ist. Ebenso sind Sabotagen oder Einbrüche</t>
    </r>
    <r>
      <rPr>
        <sz val="10"/>
        <color rgb="FFFFC000"/>
        <rFont val="Arial"/>
        <family val="2"/>
      </rPr>
      <t xml:space="preserve"> </t>
    </r>
    <r>
      <rPr>
        <sz val="10"/>
        <color theme="1"/>
        <rFont val="Arial"/>
        <family val="2"/>
      </rPr>
      <t xml:space="preserve">zu melden.
</t>
    </r>
    <r>
      <rPr>
        <b/>
        <sz val="10"/>
        <color theme="1"/>
        <rFont val="Arial"/>
        <family val="2"/>
      </rPr>
      <t>Erstaudit = n. a.</t>
    </r>
  </si>
  <si>
    <t>Beim vorliegen eines externen Lagerortes sind hierüber ebenfalls alle systemrelevanten Informationen zu übermitteln.</t>
  </si>
  <si>
    <t>Bezugnehmend zum Prüfpunkt lfd. Nr. 1.11*</t>
  </si>
  <si>
    <t>Bezugnehmend zum Prüfpunkt lfd. Nr. 1.13*</t>
  </si>
  <si>
    <r>
      <t xml:space="preserve">Die Nutzung des Labels auf Verpackungen, Etiketten oder Werbemaßnahmen bedarf einer Freigabe des DTSchB in Form des offiziellen Freigabedokuments (PDF) inkl. der Freigabe E-Mail. Dabei ist min. eine Layoutfreigabe mit der Originalverpackung abzugleichen.
</t>
    </r>
    <r>
      <rPr>
        <u/>
        <sz val="10"/>
        <color theme="1"/>
        <rFont val="Arial"/>
        <family val="2"/>
      </rPr>
      <t>Erstaudit:</t>
    </r>
    <r>
      <rPr>
        <sz val="10"/>
        <color theme="1"/>
        <rFont val="Arial"/>
        <family val="2"/>
      </rPr>
      <t xml:space="preserve"> Es sind alle Layoutfreigaben zu überprüfen. 
</t>
    </r>
    <r>
      <rPr>
        <u/>
        <sz val="10"/>
        <color theme="1"/>
        <rFont val="Arial"/>
        <family val="2"/>
      </rPr>
      <t>Folgeaudit:</t>
    </r>
    <r>
      <rPr>
        <sz val="10"/>
        <color theme="1"/>
        <rFont val="Arial"/>
        <family val="2"/>
      </rPr>
      <t xml:space="preserve"> Es sind alle neu hinzu gekommenen / geänderten Layoutfreigaben zu überprüfen. 
</t>
    </r>
    <r>
      <rPr>
        <u/>
        <sz val="10"/>
        <color theme="1"/>
        <rFont val="Arial"/>
        <family val="2"/>
      </rPr>
      <t>Keine neue bzw. geänderte Layouts:</t>
    </r>
    <r>
      <rPr>
        <sz val="10"/>
        <color theme="1"/>
        <rFont val="Arial"/>
        <family val="2"/>
      </rPr>
      <t xml:space="preserve"> min. 3 zufällige Layoutfreigaben. </t>
    </r>
  </si>
  <si>
    <r>
      <t xml:space="preserve">Der Milchfluss der </t>
    </r>
    <r>
      <rPr>
        <b/>
        <sz val="10"/>
        <color theme="1"/>
        <rFont val="Arial"/>
        <family val="2"/>
      </rPr>
      <t>Einstiegsstufe</t>
    </r>
    <r>
      <rPr>
        <sz val="10"/>
        <color theme="1"/>
        <rFont val="Arial"/>
        <family val="2"/>
      </rPr>
      <t xml:space="preserve"> ist über alle Verarbeitungsstufen bis zum Abfüllen/Abpacken nachvollziehbar.</t>
    </r>
  </si>
  <si>
    <t>Reinigungsprotokoll prüfen.
Als Reinigung werden bspw. Trockenausschübe, Hauptreinigungen oder Zwischenreinigungen aktzeptiert. Wenn technisch unvermeidbar, ist Spülen durch Mischphasen möglich. Mischphasenprotokoll prüfen.</t>
  </si>
  <si>
    <r>
      <t xml:space="preserve">Stichprobenartige Berechnung des Warenstroms für einen Zeitraum von min. 4 Wochen.
</t>
    </r>
    <r>
      <rPr>
        <b/>
        <sz val="10"/>
        <color theme="1"/>
        <rFont val="Arial"/>
        <family val="2"/>
      </rPr>
      <t xml:space="preserve">Erstaudit = Prüfung anhand bestehender Artikel </t>
    </r>
    <r>
      <rPr>
        <sz val="10"/>
        <color theme="1"/>
        <rFont val="Arial"/>
        <family val="2"/>
      </rPr>
      <t>(bevorzugt Bio-Produkt).</t>
    </r>
  </si>
  <si>
    <r>
      <t xml:space="preserve">Eine Identifikation von TSL-Waren der </t>
    </r>
    <r>
      <rPr>
        <b/>
        <sz val="10"/>
        <rFont val="Arial"/>
        <family val="2"/>
      </rPr>
      <t>Einstiegsstufe</t>
    </r>
    <r>
      <rPr>
        <sz val="10"/>
        <rFont val="Arial"/>
        <family val="2"/>
      </rPr>
      <t xml:space="preserve"> ist im Betrieb jederzeit auf allen Produktions-, Verarbeitungstufen, bei der Lagerung und auf Transportmitteln durch eine innerbetriebliche Kennzeichnung möglich.</t>
    </r>
  </si>
  <si>
    <r>
      <t xml:space="preserve">Unverwechselbare Kennzeichnung, bevorzugt mit Label, Schriftzug „Tierschutzlabel ‚Für Mehr Tierschutz‘ Einstiegsstufe“ oder klar zuzuordnende Abkürzung mit Stufenhinweis. Alternativ eindeutiges internes Referenzsystem.
Lagerung und Transport: bspw. farbige Kisten, Schlaufenmarkierungen, Etiketten oder Schilder. 
</t>
    </r>
    <r>
      <rPr>
        <b/>
        <sz val="10"/>
        <rFont val="Arial"/>
        <family val="2"/>
      </rPr>
      <t>Prüfung der Premiumstufe = n. a.</t>
    </r>
  </si>
  <si>
    <r>
      <t xml:space="preserve">Eine Identifikation von TSL-Waren der </t>
    </r>
    <r>
      <rPr>
        <b/>
        <sz val="10"/>
        <rFont val="Arial"/>
        <family val="2"/>
      </rPr>
      <t>Premiumstufe</t>
    </r>
    <r>
      <rPr>
        <sz val="10"/>
        <rFont val="Arial"/>
        <family val="2"/>
      </rPr>
      <t xml:space="preserve"> ist im Betrieb jederzeit auf allen Produktions-, Verarbeitungsstufen, bei der Lagerung und auf Transportmitteln durch eine innerbetriebliche Kennzeichnung möglich.</t>
    </r>
  </si>
  <si>
    <r>
      <t xml:space="preserve">Unverwechselbare Kennzeichnung, bevorzugt mit Label, Schriftzug „Tierschutzlabel ‚Für Mehr Tierschutz‘ Premiumstufe“ oder klar zuzuordnende Abkürzung mit Stufenhinweis. Alternativ eindeutiges internes Referenzsystem.
Lagerung und Transport: bspw. farbige Kisten, Schlaufenmarkierungen, Etiketten oder Schilder.
</t>
    </r>
    <r>
      <rPr>
        <b/>
        <sz val="10"/>
        <rFont val="Arial"/>
        <family val="2"/>
      </rPr>
      <t>Prüfung der Einstiegsstufe = n. a.</t>
    </r>
  </si>
  <si>
    <t>Das verwendete Milchpulver und Molkenpulver entspricht den Anforderungen.</t>
  </si>
  <si>
    <r>
      <t xml:space="preserve">Prüfung der Produktspezifikationen anhand der Zutatenliste.
</t>
    </r>
    <r>
      <rPr>
        <b/>
        <sz val="10"/>
        <color theme="1"/>
        <rFont val="Arial"/>
        <family val="2"/>
      </rPr>
      <t>K.O.</t>
    </r>
  </si>
  <si>
    <t>Rezepturen (ggf. Spezifikationen oder Zutatenlisten) aller Produkte entsprechen den Anforderungen der RL Verarbeitung 2024.</t>
  </si>
  <si>
    <r>
      <t>Prüfung der Produktspezifikation. Milcheiweißpulver und Molkeprotein aus: TSL-Milch, Bio-Milch erlaubt.
Verwendung von konventionellem Milcheiweißpulver und Molkeprotein =</t>
    </r>
    <r>
      <rPr>
        <b/>
        <sz val="10"/>
        <color theme="1"/>
        <rFont val="Arial"/>
        <family val="2"/>
      </rPr>
      <t xml:space="preserve">
K.O.</t>
    </r>
  </si>
  <si>
    <r>
      <t>Prüfung der Produktspezifikation. Milchpulver und Molkenpulver aus: TSL-Milch, Bio-Milch erlaubt.
Verwendung von konventionellem Milchpulver =</t>
    </r>
    <r>
      <rPr>
        <b/>
        <sz val="10"/>
        <rFont val="Arial"/>
        <family val="2"/>
      </rPr>
      <t xml:space="preserve"> K.O.</t>
    </r>
  </si>
  <si>
    <r>
      <t xml:space="preserve">Prüfung der Produktspezifikation.
Mikrobielles Lab, GVO-freie Labaustauschstoffe (z. B. Rhizomucor miehei, Rhizomucor pusillus, Endothia parasitica) und pflanzliche Enzyme sowie Laktase dürfen verwendet werden.
Verwendung von tierischem Lab und Labaustauschstoffen (Kälberlab und HEW-Lysozym) und rekombinantes Chymosin =
</t>
    </r>
    <r>
      <rPr>
        <b/>
        <sz val="10"/>
        <color theme="1"/>
        <rFont val="Arial"/>
        <family val="2"/>
      </rPr>
      <t>K.O.</t>
    </r>
  </si>
  <si>
    <r>
      <t xml:space="preserve">Prüfung der Rezeptur, Achtung Farbstoff z. B. in Joghurt, Marinaden und Würzmischungen.
</t>
    </r>
    <r>
      <rPr>
        <b/>
        <sz val="10"/>
        <color theme="1"/>
        <rFont val="Arial"/>
        <family val="2"/>
      </rPr>
      <t>K.O.</t>
    </r>
  </si>
  <si>
    <t>Eindeutiges System zur Rückverfolgbarkeit ist z. B. über Artikelnummern, etabliert.</t>
  </si>
  <si>
    <r>
      <t xml:space="preserve">Das Verhältnis der angelieferten TSL-Ware, der eingelagerten TSL-Ware und der ausgelieferten TSL-Ware ist über den Zeitraum der eingelagerten TSL-Ware rechnerisch plausibel.
Stichprobenartige Berechnung des Warenstroms für den jeweiligen Zeitraum der Einlagerung eines bestimmten Artikels.
</t>
    </r>
    <r>
      <rPr>
        <b/>
        <sz val="10"/>
        <color theme="1"/>
        <rFont val="Arial"/>
        <family val="2"/>
      </rPr>
      <t>Erstaudit = Prüfung anhand bestehender Artikel</t>
    </r>
    <r>
      <rPr>
        <sz val="10"/>
        <color theme="1"/>
        <rFont val="Arial"/>
        <family val="2"/>
      </rPr>
      <t xml:space="preserve"> (bevorzugt Bio-Produkt).</t>
    </r>
  </si>
  <si>
    <t>Es wird sichergestellt, dass die TSL-Ware in die richtige Verpackung gelangt bzw. dass ausschließlich TSL-Ware in ausgelobte Verpackung gelangt.</t>
  </si>
  <si>
    <r>
      <t xml:space="preserve">Separate Sammelbehältnisse, eindeutige Kennzeichnung mit Stufenhinweis.
Prüfung der Dokumentation und Abgleich der Mengen.
</t>
    </r>
    <r>
      <rPr>
        <b/>
        <sz val="10"/>
        <rFont val="Arial"/>
        <family val="2"/>
      </rPr>
      <t>Keine Sammlung TSL KAT-3 Ware = n. a.</t>
    </r>
  </si>
  <si>
    <t>Tierische Nebenprodukte (KAT-3 Ware) aus der TSL-Produktion, die für die Herstellung von TSL-Heimtiernahrung gesammelt werden, sind separat zu sammeln und zu transportieren sowie eindeutig zu kennzeichnen.</t>
  </si>
  <si>
    <t>Bei einem Zutatenersatz darf der Anteil von max. 40 %, bezogen auf das Gesamtgewicht der tierischen Zutaten, nicht überschritten werden.</t>
  </si>
  <si>
    <t xml:space="preserve">Es erfolgt kein Zutatenersatz für zusammengesetzte Produkte mit nur einer Zutat tierischen Ursprungs sowie für namensgebende TSL-Zutaten und für einzelne TSL-Zutaten mit einer Zutatenauslobung.* </t>
  </si>
  <si>
    <r>
      <t xml:space="preserve">Die genannten Tierarten dürfen unter Berücksichtigung der Nicht-Verfügbarkeit verwendet werden.
</t>
    </r>
    <r>
      <rPr>
        <b/>
        <sz val="10"/>
        <color theme="1"/>
        <rFont val="Arial"/>
        <family val="2"/>
      </rPr>
      <t>K.O.
Keine Nutzung weiterer Zutaten tierischen Ursprungs = n. a.</t>
    </r>
  </si>
  <si>
    <t>4. Spezieller Teil Externer Lagerort (Kein externer Lagerort = n. 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</si>
</sst>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h:mm;@"/>
    <numFmt numFmtId="165" formatCode="0.0"/>
  </numFmts>
  <fonts count="26" x14ac:knownFonts="1">
    <font>
      <sz val="11"/>
      <color theme="1"/>
      <name val="Calibri"/>
      <family val="2"/>
      <scheme val="minor"/>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b/>
      <sz val="14"/>
      <color rgb="FF009EE3"/>
      <name val="Arial"/>
      <family val="2"/>
    </font>
    <font>
      <sz val="10"/>
      <color theme="1"/>
      <name val="Arial"/>
      <family val="2"/>
    </font>
    <font>
      <b/>
      <sz val="10"/>
      <color theme="1"/>
      <name val="Arial"/>
      <family val="2"/>
    </font>
    <font>
      <sz val="8"/>
      <color theme="1"/>
      <name val="Arial"/>
      <family val="2"/>
    </font>
    <font>
      <sz val="6"/>
      <color theme="1"/>
      <name val="Arial"/>
      <family val="2"/>
    </font>
    <font>
      <b/>
      <sz val="11"/>
      <color theme="1"/>
      <name val="Arial"/>
      <family val="2"/>
    </font>
    <font>
      <b/>
      <sz val="11"/>
      <color rgb="FFFF0000"/>
      <name val="Arial"/>
      <family val="2"/>
    </font>
    <font>
      <sz val="11"/>
      <color rgb="FFFF0000"/>
      <name val="Arial"/>
      <family val="2"/>
    </font>
    <font>
      <sz val="10"/>
      <color theme="1"/>
      <name val="Arial"/>
      <family val="2"/>
    </font>
    <font>
      <sz val="10"/>
      <color theme="1"/>
      <name val="Arial"/>
      <family val="2"/>
    </font>
    <font>
      <sz val="11"/>
      <color rgb="FF3F3F76"/>
      <name val="Arial"/>
      <family val="2"/>
    </font>
    <font>
      <sz val="11"/>
      <name val="Arial"/>
      <family val="2"/>
    </font>
    <font>
      <vertAlign val="superscript"/>
      <sz val="10"/>
      <color theme="1"/>
      <name val="Arial"/>
      <family val="2"/>
    </font>
    <font>
      <sz val="10"/>
      <name val="Arial"/>
      <family val="2"/>
    </font>
    <font>
      <sz val="10"/>
      <color rgb="FFFFC000"/>
      <name val="Arial"/>
      <family val="2"/>
    </font>
    <font>
      <sz val="10"/>
      <color theme="1"/>
      <name val="Arial"/>
      <family val="2"/>
    </font>
    <font>
      <b/>
      <sz val="10"/>
      <name val="Arial"/>
      <family val="2"/>
    </font>
    <font>
      <sz val="8"/>
      <name val="Arial"/>
      <family val="2"/>
    </font>
    <font>
      <u/>
      <sz val="10"/>
      <color theme="1"/>
      <name val="Arial"/>
      <family val="2"/>
    </font>
  </fonts>
  <fills count="7">
    <fill>
      <patternFill patternType="none"/>
    </fill>
    <fill>
      <patternFill patternType="gray125"/>
    </fill>
    <fill>
      <patternFill patternType="solid">
        <fgColor theme="0" tint="-0.249977111117893"/>
        <bgColor indexed="64"/>
      </patternFill>
    </fill>
    <fill>
      <patternFill patternType="solid">
        <fgColor rgb="FFFFFF99"/>
        <bgColor indexed="64"/>
      </patternFill>
    </fill>
    <fill>
      <patternFill patternType="solid">
        <fgColor rgb="FFFFCC99"/>
      </patternFill>
    </fill>
    <fill>
      <patternFill patternType="solid">
        <fgColor theme="0"/>
        <bgColor indexed="64"/>
      </patternFill>
    </fill>
    <fill>
      <patternFill patternType="solid">
        <fgColor rgb="FFFFC00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theme="1"/>
      </bottom>
      <diagonal/>
    </border>
    <border>
      <left style="thin">
        <color indexed="64"/>
      </left>
      <right style="thin">
        <color indexed="64"/>
      </right>
      <top style="thin">
        <color theme="1"/>
      </top>
      <bottom style="thin">
        <color theme="1"/>
      </bottom>
      <diagonal/>
    </border>
    <border>
      <left style="thin">
        <color indexed="64"/>
      </left>
      <right/>
      <top/>
      <bottom style="thin">
        <color indexed="64"/>
      </bottom>
      <diagonal/>
    </border>
    <border>
      <left/>
      <right style="thin">
        <color indexed="64"/>
      </right>
      <top/>
      <bottom style="thin">
        <color indexed="64"/>
      </bottom>
      <diagonal/>
    </border>
    <border>
      <left style="thin">
        <color theme="1"/>
      </left>
      <right style="thin">
        <color theme="1"/>
      </right>
      <top style="thin">
        <color theme="1"/>
      </top>
      <bottom style="thin">
        <color indexed="64"/>
      </bottom>
      <diagonal/>
    </border>
  </borders>
  <cellStyleXfs count="2">
    <xf numFmtId="0" fontId="0" fillId="0" borderId="0"/>
    <xf numFmtId="0" fontId="17" fillId="4" borderId="12" applyNumberFormat="0" applyAlignment="0" applyProtection="0"/>
  </cellStyleXfs>
  <cellXfs count="176">
    <xf numFmtId="0" fontId="0" fillId="0" borderId="0" xfId="0"/>
    <xf numFmtId="0" fontId="8" fillId="0" borderId="1" xfId="0" applyFont="1" applyBorder="1" applyAlignment="1" applyProtection="1">
      <alignment vertical="center"/>
      <protection locked="0"/>
    </xf>
    <xf numFmtId="0" fontId="8" fillId="0" borderId="0" xfId="0" applyFont="1" applyProtection="1"/>
    <xf numFmtId="0" fontId="8" fillId="0" borderId="0" xfId="0" applyFont="1" applyAlignment="1" applyProtection="1">
      <alignment horizontal="center" vertical="center"/>
    </xf>
    <xf numFmtId="0" fontId="8" fillId="0" borderId="1" xfId="0" applyFont="1" applyBorder="1" applyAlignment="1" applyProtection="1">
      <alignment horizontal="center" vertical="center" wrapText="1"/>
    </xf>
    <xf numFmtId="0" fontId="8" fillId="0" borderId="1" xfId="0" applyFont="1" applyBorder="1" applyAlignment="1" applyProtection="1">
      <alignment horizontal="center" vertical="center"/>
    </xf>
    <xf numFmtId="0" fontId="6" fillId="0" borderId="0" xfId="0" applyFont="1" applyProtection="1"/>
    <xf numFmtId="0" fontId="6" fillId="0" borderId="0" xfId="0" applyFont="1" applyAlignment="1" applyProtection="1">
      <alignment horizontal="right"/>
    </xf>
    <xf numFmtId="0" fontId="12" fillId="0" borderId="0" xfId="0" applyFont="1" applyAlignment="1" applyProtection="1">
      <alignment horizontal="center"/>
    </xf>
    <xf numFmtId="0" fontId="6" fillId="0" borderId="2" xfId="0" applyFont="1" applyBorder="1" applyAlignment="1" applyProtection="1"/>
    <xf numFmtId="0" fontId="6" fillId="0" borderId="0" xfId="0" applyFont="1" applyAlignment="1" applyProtection="1">
      <alignment vertical="center"/>
    </xf>
    <xf numFmtId="0" fontId="6" fillId="0" borderId="1" xfId="0" applyFont="1" applyBorder="1" applyAlignment="1" applyProtection="1">
      <alignment vertical="center"/>
    </xf>
    <xf numFmtId="0" fontId="6" fillId="0" borderId="1" xfId="0" applyFont="1" applyFill="1" applyBorder="1" applyAlignment="1" applyProtection="1">
      <alignment horizontal="right" vertical="center"/>
    </xf>
    <xf numFmtId="164" fontId="8" fillId="0" borderId="1" xfId="0" applyNumberFormat="1" applyFont="1" applyBorder="1" applyAlignment="1" applyProtection="1">
      <alignment horizontal="center" vertical="center"/>
      <protection locked="0"/>
    </xf>
    <xf numFmtId="20" fontId="8" fillId="0" borderId="1" xfId="0" applyNumberFormat="1" applyFont="1" applyBorder="1" applyAlignment="1" applyProtection="1">
      <alignment horizontal="center" vertical="center"/>
      <protection locked="0"/>
    </xf>
    <xf numFmtId="0" fontId="8" fillId="0" borderId="1" xfId="0" applyFont="1" applyBorder="1" applyAlignment="1" applyProtection="1">
      <alignment horizontal="center" vertical="center"/>
      <protection locked="0"/>
    </xf>
    <xf numFmtId="0" fontId="6" fillId="0" borderId="0" xfId="0" applyFont="1" applyAlignment="1" applyProtection="1">
      <alignment horizontal="center" vertical="center"/>
    </xf>
    <xf numFmtId="0" fontId="10" fillId="0" borderId="0" xfId="0" applyFont="1" applyAlignment="1" applyProtection="1">
      <alignment horizontal="right" vertical="center"/>
    </xf>
    <xf numFmtId="0" fontId="10" fillId="0" borderId="0" xfId="0" applyFont="1" applyAlignment="1" applyProtection="1">
      <alignment horizontal="left" vertical="center"/>
    </xf>
    <xf numFmtId="0" fontId="10" fillId="0" borderId="0" xfId="0" applyFont="1" applyAlignment="1" applyProtection="1">
      <alignment vertical="center"/>
    </xf>
    <xf numFmtId="0" fontId="8" fillId="0" borderId="0" xfId="0" applyFont="1" applyAlignment="1" applyProtection="1">
      <alignment vertical="center"/>
    </xf>
    <xf numFmtId="0" fontId="8" fillId="0" borderId="0" xfId="0" applyFont="1" applyAlignment="1" applyProtection="1">
      <alignment horizontal="right" vertical="center"/>
    </xf>
    <xf numFmtId="0" fontId="6" fillId="0" borderId="2" xfId="0" applyFont="1" applyBorder="1" applyAlignment="1" applyProtection="1">
      <alignment vertical="center"/>
    </xf>
    <xf numFmtId="0" fontId="6" fillId="0" borderId="2" xfId="0" applyFont="1" applyBorder="1" applyAlignment="1" applyProtection="1">
      <alignment horizontal="center" vertical="center"/>
    </xf>
    <xf numFmtId="0" fontId="6" fillId="0" borderId="0" xfId="0" applyFont="1" applyAlignment="1" applyProtection="1">
      <alignment horizontal="left" vertical="center"/>
    </xf>
    <xf numFmtId="1" fontId="8" fillId="0" borderId="0" xfId="0" applyNumberFormat="1" applyFont="1" applyBorder="1" applyAlignment="1" applyProtection="1">
      <alignment horizontal="left" vertical="center"/>
    </xf>
    <xf numFmtId="49" fontId="8" fillId="0" borderId="0" xfId="0" applyNumberFormat="1" applyFont="1" applyBorder="1" applyAlignment="1" applyProtection="1">
      <alignment vertical="center" wrapText="1"/>
      <protection locked="0"/>
    </xf>
    <xf numFmtId="0" fontId="8" fillId="0" borderId="0" xfId="0" applyFont="1" applyBorder="1" applyAlignment="1" applyProtection="1">
      <alignment vertical="center" wrapText="1"/>
      <protection locked="0"/>
    </xf>
    <xf numFmtId="0" fontId="8" fillId="0" borderId="0" xfId="0" applyFont="1" applyBorder="1" applyAlignment="1" applyProtection="1">
      <alignment horizontal="center" vertical="center"/>
      <protection locked="0"/>
    </xf>
    <xf numFmtId="165" fontId="8" fillId="0" borderId="0" xfId="0" applyNumberFormat="1" applyFont="1" applyBorder="1" applyAlignment="1" applyProtection="1">
      <alignment horizontal="center" vertical="center"/>
    </xf>
    <xf numFmtId="0" fontId="8" fillId="0" borderId="0" xfId="0" applyFont="1" applyBorder="1" applyAlignment="1" applyProtection="1">
      <alignment horizontal="center" vertical="center"/>
    </xf>
    <xf numFmtId="0" fontId="7" fillId="0" borderId="0" xfId="0" applyFont="1" applyAlignment="1" applyProtection="1">
      <alignment vertical="center"/>
    </xf>
    <xf numFmtId="0" fontId="8" fillId="0" borderId="0" xfId="0" applyFont="1" applyBorder="1" applyAlignment="1" applyProtection="1">
      <alignment horizontal="center" vertical="center" wrapText="1"/>
      <protection locked="0"/>
    </xf>
    <xf numFmtId="49" fontId="8" fillId="0" borderId="1" xfId="0" applyNumberFormat="1" applyFont="1" applyBorder="1" applyAlignment="1" applyProtection="1">
      <alignment horizontal="left" vertical="center" wrapText="1"/>
    </xf>
    <xf numFmtId="0" fontId="6" fillId="0" borderId="2" xfId="0" applyFont="1" applyBorder="1" applyProtection="1"/>
    <xf numFmtId="49" fontId="8" fillId="0" borderId="0" xfId="0" applyNumberFormat="1" applyFont="1" applyBorder="1" applyAlignment="1" applyProtection="1">
      <alignment horizontal="left" vertical="center" wrapText="1"/>
    </xf>
    <xf numFmtId="0" fontId="8" fillId="0" borderId="0" xfId="0" applyFont="1" applyBorder="1" applyAlignment="1" applyProtection="1">
      <alignment horizontal="left" vertical="center" wrapText="1"/>
    </xf>
    <xf numFmtId="0" fontId="8" fillId="0" borderId="0" xfId="0" applyFont="1" applyBorder="1" applyAlignment="1" applyProtection="1">
      <alignment vertical="center" wrapText="1"/>
    </xf>
    <xf numFmtId="1" fontId="8" fillId="0" borderId="0" xfId="0" applyNumberFormat="1" applyFont="1" applyBorder="1" applyAlignment="1" applyProtection="1">
      <alignment horizontal="left" vertical="center"/>
      <protection locked="0"/>
    </xf>
    <xf numFmtId="165" fontId="8" fillId="0" borderId="0" xfId="0" applyNumberFormat="1" applyFont="1" applyBorder="1" applyAlignment="1" applyProtection="1">
      <alignment horizontal="center" vertical="center"/>
      <protection locked="0"/>
    </xf>
    <xf numFmtId="0" fontId="8" fillId="0" borderId="0" xfId="0" applyFont="1" applyProtection="1">
      <protection locked="0"/>
    </xf>
    <xf numFmtId="49" fontId="8" fillId="0" borderId="0" xfId="0" applyNumberFormat="1" applyFont="1" applyBorder="1" applyAlignment="1" applyProtection="1">
      <alignment horizontal="left" vertical="center" wrapText="1"/>
      <protection locked="0"/>
    </xf>
    <xf numFmtId="0" fontId="8" fillId="0" borderId="0" xfId="0" applyFont="1" applyBorder="1" applyAlignment="1" applyProtection="1">
      <alignment horizontal="left" vertical="center" wrapText="1"/>
      <protection locked="0"/>
    </xf>
    <xf numFmtId="0" fontId="8" fillId="0" borderId="0" xfId="0" applyFont="1" applyBorder="1" applyProtection="1">
      <protection locked="0"/>
    </xf>
    <xf numFmtId="14" fontId="14" fillId="3" borderId="1" xfId="0" applyNumberFormat="1" applyFont="1" applyFill="1" applyBorder="1" applyAlignment="1" applyProtection="1">
      <alignment horizontal="right" vertical="center"/>
      <protection locked="0"/>
    </xf>
    <xf numFmtId="0" fontId="14" fillId="3" borderId="1" xfId="0" applyFont="1" applyFill="1" applyBorder="1" applyAlignment="1" applyProtection="1">
      <alignment horizontal="right" vertical="center"/>
      <protection locked="0"/>
    </xf>
    <xf numFmtId="1" fontId="15" fillId="0" borderId="0" xfId="0" applyNumberFormat="1" applyFont="1" applyBorder="1" applyAlignment="1" applyProtection="1">
      <alignment horizontal="left" vertical="center"/>
      <protection locked="0"/>
    </xf>
    <xf numFmtId="165" fontId="15" fillId="0" borderId="0" xfId="0" applyNumberFormat="1" applyFont="1" applyBorder="1" applyAlignment="1" applyProtection="1">
      <alignment horizontal="center" vertical="center"/>
      <protection locked="0"/>
    </xf>
    <xf numFmtId="49" fontId="15" fillId="0" borderId="0" xfId="0" applyNumberFormat="1" applyFont="1" applyBorder="1" applyAlignment="1" applyProtection="1">
      <alignment vertical="center" wrapText="1"/>
      <protection locked="0"/>
    </xf>
    <xf numFmtId="0" fontId="15" fillId="0" borderId="0" xfId="0" applyFont="1" applyBorder="1" applyAlignment="1" applyProtection="1">
      <alignment vertical="center" wrapText="1"/>
      <protection locked="0"/>
    </xf>
    <xf numFmtId="14" fontId="8" fillId="0" borderId="0" xfId="0" applyNumberFormat="1" applyFont="1" applyAlignment="1" applyProtection="1">
      <alignment horizontal="right" vertical="center"/>
      <protection locked="0"/>
    </xf>
    <xf numFmtId="0" fontId="4" fillId="0" borderId="1" xfId="0" applyFont="1" applyBorder="1" applyAlignment="1" applyProtection="1">
      <alignment vertical="center"/>
    </xf>
    <xf numFmtId="0" fontId="8" fillId="0" borderId="0" xfId="0" applyFont="1" applyAlignment="1" applyProtection="1">
      <alignment wrapText="1"/>
      <protection locked="0"/>
    </xf>
    <xf numFmtId="0" fontId="16" fillId="0" borderId="0" xfId="0" applyFont="1" applyBorder="1" applyAlignment="1" applyProtection="1">
      <alignment horizontal="left" vertical="center" wrapText="1"/>
      <protection locked="0"/>
    </xf>
    <xf numFmtId="0" fontId="16" fillId="0" borderId="0" xfId="0" applyFont="1" applyBorder="1" applyAlignment="1" applyProtection="1">
      <alignment horizontal="center" vertical="center"/>
      <protection locked="0"/>
    </xf>
    <xf numFmtId="0" fontId="16" fillId="0" borderId="0" xfId="0" applyFont="1" applyBorder="1" applyAlignment="1" applyProtection="1">
      <alignment horizontal="center" vertical="center" wrapText="1"/>
      <protection locked="0"/>
    </xf>
    <xf numFmtId="49" fontId="8" fillId="0" borderId="1" xfId="0" applyNumberFormat="1" applyFont="1" applyBorder="1" applyAlignment="1" applyProtection="1">
      <alignment horizontal="center" vertical="center" wrapText="1"/>
      <protection locked="0"/>
    </xf>
    <xf numFmtId="0" fontId="8" fillId="0" borderId="1" xfId="0" applyFont="1" applyBorder="1" applyAlignment="1" applyProtection="1">
      <alignment horizontal="left" vertical="center"/>
    </xf>
    <xf numFmtId="0" fontId="2" fillId="0" borderId="1" xfId="0" applyFont="1" applyBorder="1" applyAlignment="1" applyProtection="1">
      <alignment vertical="center"/>
    </xf>
    <xf numFmtId="0" fontId="1" fillId="0" borderId="1" xfId="0" applyFont="1" applyBorder="1" applyAlignment="1" applyProtection="1">
      <alignment vertical="center"/>
    </xf>
    <xf numFmtId="0" fontId="1" fillId="0" borderId="0" xfId="0" applyFont="1" applyAlignment="1" applyProtection="1">
      <alignment vertical="center"/>
    </xf>
    <xf numFmtId="0" fontId="18" fillId="5" borderId="1" xfId="0" applyFont="1" applyFill="1" applyBorder="1" applyAlignment="1" applyProtection="1">
      <alignment horizontal="right" vertical="center"/>
    </xf>
    <xf numFmtId="0" fontId="17" fillId="0" borderId="13" xfId="1" applyFill="1" applyBorder="1" applyAlignment="1" applyProtection="1">
      <alignment horizontal="center" vertical="center"/>
      <protection locked="0"/>
    </xf>
    <xf numFmtId="0" fontId="17" fillId="0" borderId="14" xfId="1" applyFill="1" applyBorder="1" applyAlignment="1" applyProtection="1">
      <alignment horizontal="center" vertical="center"/>
      <protection locked="0"/>
    </xf>
    <xf numFmtId="0" fontId="8" fillId="0" borderId="0" xfId="0" applyFont="1" applyAlignment="1" applyProtection="1">
      <alignment horizontal="left"/>
    </xf>
    <xf numFmtId="0" fontId="8" fillId="0" borderId="0" xfId="0" applyFont="1" applyAlignment="1" applyProtection="1">
      <alignment horizontal="left" vertical="center"/>
    </xf>
    <xf numFmtId="0" fontId="1" fillId="0" borderId="1" xfId="0" applyFont="1" applyFill="1" applyBorder="1" applyAlignment="1" applyProtection="1">
      <alignment horizontal="right" vertical="center"/>
    </xf>
    <xf numFmtId="0" fontId="5" fillId="5" borderId="1" xfId="0" applyFont="1" applyFill="1" applyBorder="1" applyAlignment="1" applyProtection="1">
      <alignment horizontal="right" vertical="center"/>
    </xf>
    <xf numFmtId="0" fontId="8" fillId="0" borderId="1" xfId="0" applyFont="1" applyBorder="1" applyAlignment="1" applyProtection="1">
      <alignment horizontal="left" vertical="center" wrapText="1"/>
      <protection locked="0"/>
    </xf>
    <xf numFmtId="0" fontId="15" fillId="0" borderId="0" xfId="0" applyFont="1" applyBorder="1" applyAlignment="1" applyProtection="1">
      <alignment horizontal="left" vertical="center" wrapText="1"/>
      <protection locked="0"/>
    </xf>
    <xf numFmtId="0" fontId="8" fillId="0" borderId="0" xfId="0" applyFont="1" applyFill="1" applyBorder="1" applyAlignment="1" applyProtection="1">
      <alignment horizontal="left" vertical="center" wrapText="1"/>
    </xf>
    <xf numFmtId="0" fontId="8" fillId="0" borderId="0" xfId="0" applyFont="1" applyFill="1" applyBorder="1" applyAlignment="1" applyProtection="1">
      <alignment vertical="center" wrapText="1"/>
    </xf>
    <xf numFmtId="0" fontId="20" fillId="0" borderId="0" xfId="0" applyFont="1" applyBorder="1" applyAlignment="1" applyProtection="1">
      <alignment vertical="center" wrapText="1"/>
    </xf>
    <xf numFmtId="0" fontId="20" fillId="0" borderId="0" xfId="0" applyFont="1" applyFill="1" applyBorder="1" applyAlignment="1" applyProtection="1">
      <alignment vertical="center" wrapText="1"/>
    </xf>
    <xf numFmtId="49" fontId="8" fillId="0" borderId="0" xfId="0" applyNumberFormat="1" applyFont="1" applyAlignment="1" applyProtection="1">
      <alignment vertical="center" wrapText="1"/>
      <protection locked="0"/>
    </xf>
    <xf numFmtId="0" fontId="8" fillId="0" borderId="0" xfId="0" applyFont="1" applyAlignment="1" applyProtection="1">
      <alignment vertical="center" wrapText="1"/>
      <protection locked="0"/>
    </xf>
    <xf numFmtId="0" fontId="8" fillId="0" borderId="0" xfId="0" applyFont="1" applyAlignment="1" applyProtection="1">
      <alignment horizontal="left" vertical="center"/>
      <protection locked="0"/>
    </xf>
    <xf numFmtId="14" fontId="6" fillId="0" borderId="0" xfId="0" applyNumberFormat="1" applyFont="1" applyAlignment="1" applyProtection="1">
      <alignment horizontal="right" vertical="center" wrapText="1"/>
      <protection locked="0"/>
    </xf>
    <xf numFmtId="0" fontId="6" fillId="0" borderId="0" xfId="0" applyFont="1" applyAlignment="1" applyProtection="1">
      <alignment horizontal="left" vertical="center"/>
      <protection locked="0"/>
    </xf>
    <xf numFmtId="0" fontId="6" fillId="0" borderId="0" xfId="0" applyFont="1" applyAlignment="1" applyProtection="1">
      <alignment horizontal="center" vertical="center"/>
      <protection locked="0"/>
    </xf>
    <xf numFmtId="0" fontId="6" fillId="0" borderId="0" xfId="0" applyFont="1" applyAlignment="1" applyProtection="1">
      <alignment vertical="center"/>
      <protection locked="0"/>
    </xf>
    <xf numFmtId="0" fontId="6" fillId="0" borderId="0" xfId="0" applyFont="1" applyAlignment="1" applyProtection="1">
      <alignment vertical="center" wrapText="1"/>
      <protection locked="0"/>
    </xf>
    <xf numFmtId="0" fontId="7" fillId="0" borderId="0" xfId="0" applyFont="1" applyAlignment="1" applyProtection="1">
      <alignment vertical="center"/>
      <protection locked="0"/>
    </xf>
    <xf numFmtId="0" fontId="10" fillId="0" borderId="0" xfId="0" applyFont="1" applyAlignment="1" applyProtection="1">
      <alignment vertical="center"/>
      <protection locked="0"/>
    </xf>
    <xf numFmtId="0" fontId="8" fillId="0" borderId="0" xfId="0" applyFont="1" applyFill="1" applyAlignment="1" applyProtection="1">
      <alignment horizontal="center" vertical="center"/>
      <protection locked="0"/>
    </xf>
    <xf numFmtId="0" fontId="8" fillId="0" borderId="4" xfId="0" applyFont="1" applyBorder="1" applyAlignment="1" applyProtection="1">
      <alignment horizontal="center" vertical="center"/>
      <protection locked="0"/>
    </xf>
    <xf numFmtId="0" fontId="8" fillId="0" borderId="0" xfId="0" applyFont="1" applyFill="1" applyProtection="1">
      <protection locked="0"/>
    </xf>
    <xf numFmtId="0" fontId="8" fillId="0" borderId="0" xfId="0" applyFont="1" applyAlignment="1" applyProtection="1">
      <alignment horizontal="left"/>
      <protection locked="0"/>
    </xf>
    <xf numFmtId="0" fontId="8" fillId="0" borderId="0" xfId="0" applyFont="1" applyAlignment="1" applyProtection="1">
      <alignment horizontal="center"/>
      <protection locked="0"/>
    </xf>
    <xf numFmtId="49" fontId="8" fillId="0" borderId="0" xfId="0" applyNumberFormat="1" applyFont="1" applyProtection="1">
      <protection locked="0"/>
    </xf>
    <xf numFmtId="0" fontId="8" fillId="0" borderId="0" xfId="0" applyNumberFormat="1" applyFont="1" applyBorder="1" applyAlignment="1" applyProtection="1">
      <alignment horizontal="left" vertical="center" wrapText="1"/>
    </xf>
    <xf numFmtId="165" fontId="8" fillId="0" borderId="0" xfId="0" applyNumberFormat="1" applyFont="1" applyBorder="1" applyAlignment="1" applyProtection="1">
      <alignment horizontal="center" vertical="center" wrapText="1"/>
    </xf>
    <xf numFmtId="0" fontId="8" fillId="0" borderId="0" xfId="0" applyNumberFormat="1" applyFont="1" applyBorder="1" applyAlignment="1" applyProtection="1">
      <alignment horizontal="center" vertical="center" wrapText="1"/>
    </xf>
    <xf numFmtId="49" fontId="20" fillId="0" borderId="0" xfId="0" applyNumberFormat="1" applyFont="1" applyBorder="1" applyAlignment="1" applyProtection="1">
      <alignment horizontal="left" vertical="center" wrapText="1"/>
    </xf>
    <xf numFmtId="0" fontId="8" fillId="6" borderId="0" xfId="0" applyFont="1" applyFill="1" applyBorder="1" applyAlignment="1" applyProtection="1">
      <alignment horizontal="left" vertical="center" wrapText="1"/>
    </xf>
    <xf numFmtId="0" fontId="8" fillId="6" borderId="0" xfId="0" applyFont="1" applyFill="1" applyBorder="1" applyAlignment="1" applyProtection="1">
      <alignment vertical="center" wrapText="1"/>
    </xf>
    <xf numFmtId="0" fontId="16" fillId="0" borderId="0" xfId="0" applyNumberFormat="1" applyFont="1" applyBorder="1" applyAlignment="1" applyProtection="1">
      <alignment horizontal="left" vertical="center"/>
    </xf>
    <xf numFmtId="165" fontId="16" fillId="0" borderId="0" xfId="0" applyNumberFormat="1" applyFont="1" applyBorder="1" applyAlignment="1" applyProtection="1">
      <alignment horizontal="center" vertical="center"/>
    </xf>
    <xf numFmtId="0" fontId="16" fillId="0" borderId="0" xfId="0" applyNumberFormat="1" applyFont="1" applyBorder="1" applyAlignment="1" applyProtection="1">
      <alignment horizontal="center" vertical="center"/>
    </xf>
    <xf numFmtId="0" fontId="9" fillId="0" borderId="0" xfId="0" applyFont="1" applyBorder="1" applyAlignment="1" applyProtection="1">
      <alignment vertical="center" wrapText="1"/>
    </xf>
    <xf numFmtId="0" fontId="8" fillId="0" borderId="17" xfId="0" applyFont="1" applyBorder="1" applyAlignment="1" applyProtection="1">
      <alignment vertical="center" wrapText="1"/>
    </xf>
    <xf numFmtId="49" fontId="8" fillId="0" borderId="0" xfId="0" applyNumberFormat="1" applyFont="1" applyBorder="1" applyAlignment="1" applyProtection="1">
      <alignment vertical="center" wrapText="1"/>
    </xf>
    <xf numFmtId="1" fontId="15" fillId="0" borderId="0" xfId="0" applyNumberFormat="1" applyFont="1" applyBorder="1" applyAlignment="1" applyProtection="1">
      <alignment horizontal="left" vertical="center"/>
    </xf>
    <xf numFmtId="0" fontId="8" fillId="0" borderId="0" xfId="0" applyNumberFormat="1" applyFont="1" applyBorder="1" applyAlignment="1" applyProtection="1">
      <alignment horizontal="center" vertical="center"/>
    </xf>
    <xf numFmtId="165" fontId="15" fillId="0" borderId="0" xfId="0" applyNumberFormat="1" applyFont="1" applyBorder="1" applyAlignment="1" applyProtection="1">
      <alignment horizontal="center" vertical="center"/>
    </xf>
    <xf numFmtId="0" fontId="15" fillId="0" borderId="0" xfId="0" applyFont="1" applyBorder="1" applyAlignment="1" applyProtection="1">
      <alignment vertical="center" wrapText="1"/>
    </xf>
    <xf numFmtId="49" fontId="20" fillId="0" borderId="0" xfId="0" applyNumberFormat="1" applyFont="1" applyBorder="1" applyAlignment="1" applyProtection="1">
      <alignment vertical="center" wrapText="1"/>
    </xf>
    <xf numFmtId="0" fontId="20" fillId="6" borderId="0" xfId="0" applyFont="1" applyFill="1" applyBorder="1" applyAlignment="1" applyProtection="1">
      <alignment vertical="center" wrapText="1"/>
    </xf>
    <xf numFmtId="1" fontId="15" fillId="0" borderId="0" xfId="0" applyNumberFormat="1" applyFont="1" applyFill="1" applyBorder="1" applyAlignment="1" applyProtection="1">
      <alignment horizontal="left" vertical="center"/>
    </xf>
    <xf numFmtId="165" fontId="15" fillId="0" borderId="0"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vertical="center" wrapText="1"/>
    </xf>
    <xf numFmtId="49" fontId="22" fillId="0" borderId="0" xfId="0" applyNumberFormat="1" applyFont="1" applyAlignment="1" applyProtection="1">
      <alignment vertical="center" wrapText="1"/>
    </xf>
    <xf numFmtId="0" fontId="22" fillId="6" borderId="0" xfId="0" applyFont="1" applyFill="1" applyAlignment="1" applyProtection="1">
      <alignment vertical="center" wrapText="1"/>
    </xf>
    <xf numFmtId="0" fontId="8" fillId="6" borderId="0" xfId="0" applyFont="1" applyFill="1" applyAlignment="1" applyProtection="1">
      <alignment vertical="center" wrapText="1"/>
    </xf>
    <xf numFmtId="0" fontId="8" fillId="0" borderId="0" xfId="0" applyFont="1" applyBorder="1" applyAlignment="1" applyProtection="1">
      <alignment horizontal="center" vertical="center" wrapText="1"/>
    </xf>
    <xf numFmtId="0" fontId="7" fillId="0" borderId="0" xfId="0" applyFont="1" applyAlignment="1" applyProtection="1">
      <alignment horizontal="center" vertical="center"/>
    </xf>
    <xf numFmtId="0" fontId="9" fillId="2" borderId="1" xfId="0" applyFont="1" applyFill="1" applyBorder="1" applyAlignment="1" applyProtection="1">
      <alignment horizontal="center" vertical="center" wrapText="1"/>
    </xf>
    <xf numFmtId="0" fontId="8" fillId="0" borderId="1" xfId="0" applyFont="1" applyBorder="1" applyAlignment="1" applyProtection="1">
      <alignment horizontal="left" vertical="center" wrapText="1"/>
    </xf>
    <xf numFmtId="0" fontId="8" fillId="0" borderId="1" xfId="0" applyFont="1" applyBorder="1" applyAlignment="1" applyProtection="1">
      <alignment horizontal="left" vertical="center"/>
    </xf>
    <xf numFmtId="49" fontId="8" fillId="0" borderId="1" xfId="0" applyNumberFormat="1" applyFont="1" applyBorder="1" applyAlignment="1" applyProtection="1">
      <alignment horizontal="left" vertical="center" wrapText="1"/>
      <protection locked="0"/>
    </xf>
    <xf numFmtId="49" fontId="8" fillId="0" borderId="4" xfId="0" applyNumberFormat="1" applyFont="1" applyBorder="1" applyAlignment="1" applyProtection="1">
      <alignment horizontal="center" vertical="center" wrapText="1"/>
    </xf>
    <xf numFmtId="49" fontId="8" fillId="0" borderId="6" xfId="0" applyNumberFormat="1" applyFont="1" applyBorder="1" applyAlignment="1" applyProtection="1">
      <alignment horizontal="center" vertical="center" wrapText="1"/>
    </xf>
    <xf numFmtId="49" fontId="8" fillId="0" borderId="5" xfId="0" applyNumberFormat="1" applyFont="1" applyBorder="1" applyAlignment="1" applyProtection="1">
      <alignment horizontal="center" vertical="center" wrapText="1"/>
    </xf>
    <xf numFmtId="0" fontId="6" fillId="0" borderId="3" xfId="0" applyFont="1" applyBorder="1" applyAlignment="1" applyProtection="1">
      <alignment horizontal="right" vertical="center"/>
    </xf>
    <xf numFmtId="0" fontId="6" fillId="0" borderId="3" xfId="0" applyFont="1" applyBorder="1" applyAlignment="1" applyProtection="1">
      <alignment horizontal="center"/>
    </xf>
    <xf numFmtId="0" fontId="9" fillId="0" borderId="0" xfId="0" applyFont="1" applyAlignment="1" applyProtection="1">
      <alignment horizontal="left" vertical="center" wrapText="1"/>
    </xf>
    <xf numFmtId="0" fontId="8" fillId="0" borderId="1" xfId="0" applyFont="1" applyBorder="1" applyAlignment="1" applyProtection="1">
      <alignment horizontal="left" vertical="center" wrapText="1"/>
      <protection locked="0"/>
    </xf>
    <xf numFmtId="14" fontId="8" fillId="0" borderId="1" xfId="0" applyNumberFormat="1" applyFont="1" applyBorder="1" applyAlignment="1" applyProtection="1">
      <alignment horizontal="center" vertical="center"/>
      <protection locked="0"/>
    </xf>
    <xf numFmtId="49" fontId="8" fillId="0" borderId="1" xfId="0" applyNumberFormat="1" applyFont="1" applyBorder="1" applyAlignment="1" applyProtection="1">
      <alignment horizontal="left" vertical="center"/>
      <protection locked="0"/>
    </xf>
    <xf numFmtId="0" fontId="8" fillId="0" borderId="0" xfId="0" applyFont="1" applyAlignment="1" applyProtection="1">
      <alignment horizontal="left"/>
    </xf>
    <xf numFmtId="0" fontId="8" fillId="0" borderId="10" xfId="0" applyFont="1" applyBorder="1" applyAlignment="1" applyProtection="1">
      <alignment horizontal="left" vertical="center" wrapText="1"/>
    </xf>
    <xf numFmtId="0" fontId="8" fillId="0" borderId="3" xfId="0" applyFont="1" applyBorder="1" applyAlignment="1" applyProtection="1">
      <alignment horizontal="left" vertical="center" wrapText="1"/>
    </xf>
    <xf numFmtId="0" fontId="8" fillId="0" borderId="8" xfId="0" applyFont="1" applyBorder="1" applyAlignment="1" applyProtection="1">
      <alignment horizontal="left" vertical="center" wrapText="1"/>
    </xf>
    <xf numFmtId="0" fontId="8" fillId="0" borderId="15" xfId="0" applyFont="1" applyBorder="1" applyAlignment="1" applyProtection="1">
      <alignment horizontal="left" vertical="center" wrapText="1"/>
    </xf>
    <xf numFmtId="0" fontId="8" fillId="0" borderId="2" xfId="0" applyFont="1" applyBorder="1" applyAlignment="1" applyProtection="1">
      <alignment horizontal="left" vertical="center" wrapText="1"/>
    </xf>
    <xf numFmtId="0" fontId="8" fillId="0" borderId="16" xfId="0" applyFont="1" applyBorder="1" applyAlignment="1" applyProtection="1">
      <alignment horizontal="left" vertical="center" wrapText="1"/>
    </xf>
    <xf numFmtId="0" fontId="6" fillId="0" borderId="2" xfId="0" applyFont="1" applyBorder="1" applyAlignment="1" applyProtection="1">
      <alignment horizontal="center"/>
      <protection locked="0"/>
    </xf>
    <xf numFmtId="0" fontId="6" fillId="0" borderId="3" xfId="0" applyFont="1" applyBorder="1" applyAlignment="1" applyProtection="1">
      <alignment horizontal="left"/>
    </xf>
    <xf numFmtId="0" fontId="7" fillId="0" borderId="0" xfId="0" applyNumberFormat="1" applyFont="1" applyAlignment="1" applyProtection="1">
      <alignment horizontal="center" vertical="center"/>
    </xf>
    <xf numFmtId="0" fontId="8" fillId="0" borderId="4" xfId="0" applyFont="1" applyBorder="1" applyAlignment="1" applyProtection="1">
      <alignment horizontal="left" vertical="center" wrapText="1"/>
      <protection locked="0"/>
    </xf>
    <xf numFmtId="0" fontId="8" fillId="0" borderId="5" xfId="0" applyFont="1" applyBorder="1" applyAlignment="1" applyProtection="1">
      <alignment horizontal="left" vertical="center" wrapText="1"/>
      <protection locked="0"/>
    </xf>
    <xf numFmtId="0" fontId="6" fillId="0" borderId="3" xfId="0" applyFont="1" applyBorder="1" applyAlignment="1" applyProtection="1">
      <alignment horizontal="left" vertical="center"/>
    </xf>
    <xf numFmtId="0" fontId="6" fillId="0" borderId="3" xfId="0" applyFont="1" applyBorder="1" applyAlignment="1" applyProtection="1">
      <alignment horizontal="center" vertical="center"/>
    </xf>
    <xf numFmtId="0" fontId="9" fillId="2" borderId="1" xfId="0" applyFont="1" applyFill="1" applyBorder="1" applyAlignment="1" applyProtection="1">
      <alignment horizontal="center" vertical="center"/>
    </xf>
    <xf numFmtId="0" fontId="8" fillId="0" borderId="0" xfId="0" applyFont="1" applyAlignment="1" applyProtection="1">
      <alignment horizontal="left" vertical="center"/>
      <protection locked="0"/>
    </xf>
    <xf numFmtId="0" fontId="8" fillId="0" borderId="3" xfId="0" applyFont="1" applyBorder="1" applyAlignment="1" applyProtection="1">
      <alignment horizontal="left" vertical="center"/>
    </xf>
    <xf numFmtId="0" fontId="3" fillId="0" borderId="0" xfId="0" applyFont="1" applyAlignment="1" applyProtection="1">
      <alignment horizontal="left" vertical="center" wrapText="1"/>
    </xf>
    <xf numFmtId="0" fontId="6" fillId="0" borderId="0" xfId="0" applyFont="1" applyAlignment="1" applyProtection="1">
      <alignment horizontal="left" vertical="center" wrapText="1"/>
    </xf>
    <xf numFmtId="0" fontId="8" fillId="0" borderId="4" xfId="0" applyFont="1" applyBorder="1" applyAlignment="1" applyProtection="1">
      <alignment horizontal="center" vertical="center"/>
    </xf>
    <xf numFmtId="0" fontId="8" fillId="0" borderId="5" xfId="0" applyFont="1" applyBorder="1" applyAlignment="1" applyProtection="1">
      <alignment horizontal="center" vertical="center"/>
    </xf>
    <xf numFmtId="0" fontId="6" fillId="0" borderId="2" xfId="0" applyFont="1" applyBorder="1" applyAlignment="1" applyProtection="1">
      <alignment horizontal="center" vertical="center"/>
      <protection locked="0"/>
    </xf>
    <xf numFmtId="0" fontId="9" fillId="2" borderId="10" xfId="0" applyFont="1" applyFill="1" applyBorder="1" applyAlignment="1" applyProtection="1">
      <alignment horizontal="left" vertical="center"/>
      <protection locked="0"/>
    </xf>
    <xf numFmtId="0" fontId="9" fillId="2" borderId="3" xfId="0" applyFont="1" applyFill="1" applyBorder="1" applyAlignment="1" applyProtection="1">
      <alignment horizontal="left" vertical="center"/>
      <protection locked="0"/>
    </xf>
    <xf numFmtId="0" fontId="9" fillId="2" borderId="8" xfId="0" applyFont="1" applyFill="1" applyBorder="1" applyAlignment="1" applyProtection="1">
      <alignment horizontal="left" vertical="center"/>
      <protection locked="0"/>
    </xf>
    <xf numFmtId="0" fontId="8" fillId="0" borderId="2" xfId="0" applyFont="1" applyBorder="1" applyAlignment="1" applyProtection="1">
      <alignment horizontal="left" vertical="center"/>
      <protection locked="0"/>
    </xf>
    <xf numFmtId="0" fontId="8" fillId="0" borderId="9" xfId="0" applyFont="1" applyFill="1" applyBorder="1" applyAlignment="1" applyProtection="1">
      <alignment horizontal="left" vertical="center"/>
      <protection locked="0"/>
    </xf>
    <xf numFmtId="0" fontId="8" fillId="0" borderId="7" xfId="0" applyFont="1" applyFill="1" applyBorder="1" applyAlignment="1" applyProtection="1">
      <alignment horizontal="left" vertical="center"/>
      <protection locked="0"/>
    </xf>
    <xf numFmtId="0" fontId="8" fillId="0" borderId="9" xfId="0" applyFont="1" applyFill="1" applyBorder="1" applyAlignment="1" applyProtection="1">
      <alignment horizontal="center" vertical="center"/>
      <protection locked="0"/>
    </xf>
    <xf numFmtId="0" fontId="8" fillId="0" borderId="7" xfId="0" applyFont="1" applyFill="1" applyBorder="1" applyAlignment="1" applyProtection="1">
      <alignment horizontal="center" vertical="center"/>
      <protection locked="0"/>
    </xf>
    <xf numFmtId="49" fontId="8" fillId="0" borderId="9" xfId="0" applyNumberFormat="1" applyFont="1" applyFill="1" applyBorder="1" applyAlignment="1" applyProtection="1">
      <alignment horizontal="center" vertical="center" wrapText="1"/>
      <protection locked="0"/>
    </xf>
    <xf numFmtId="49" fontId="8" fillId="0" borderId="7" xfId="0" applyNumberFormat="1" applyFont="1" applyFill="1" applyBorder="1" applyAlignment="1" applyProtection="1">
      <alignment horizontal="center" vertical="center" wrapText="1"/>
      <protection locked="0"/>
    </xf>
    <xf numFmtId="0" fontId="8" fillId="0" borderId="9" xfId="0" applyFont="1" applyFill="1" applyBorder="1" applyAlignment="1" applyProtection="1">
      <alignment horizontal="center" vertical="center" wrapText="1"/>
      <protection locked="0"/>
    </xf>
    <xf numFmtId="0" fontId="8" fillId="0" borderId="7" xfId="0" applyFont="1" applyFill="1" applyBorder="1" applyAlignment="1" applyProtection="1">
      <alignment horizontal="center" vertical="center" wrapText="1"/>
      <protection locked="0"/>
    </xf>
    <xf numFmtId="0" fontId="8" fillId="0" borderId="4" xfId="0" applyFont="1" applyFill="1" applyBorder="1" applyAlignment="1" applyProtection="1">
      <alignment horizontal="center" vertical="center"/>
      <protection locked="0"/>
    </xf>
    <xf numFmtId="0" fontId="8" fillId="0" borderId="6" xfId="0" applyFont="1" applyFill="1" applyBorder="1" applyAlignment="1" applyProtection="1">
      <alignment horizontal="center" vertical="center"/>
      <protection locked="0"/>
    </xf>
    <xf numFmtId="0" fontId="8" fillId="0" borderId="5" xfId="0" applyFont="1" applyFill="1" applyBorder="1" applyAlignment="1" applyProtection="1">
      <alignment horizontal="center" vertical="center"/>
      <protection locked="0"/>
    </xf>
    <xf numFmtId="0" fontId="7" fillId="0" borderId="0" xfId="0" applyFont="1" applyAlignment="1" applyProtection="1">
      <alignment horizontal="center" vertical="center"/>
      <protection locked="0"/>
    </xf>
    <xf numFmtId="0" fontId="9" fillId="2" borderId="1" xfId="0" applyFont="1" applyFill="1" applyBorder="1" applyAlignment="1" applyProtection="1">
      <alignment horizontal="center" vertical="center"/>
      <protection locked="0"/>
    </xf>
    <xf numFmtId="0" fontId="9" fillId="2" borderId="4" xfId="0" applyFont="1" applyFill="1" applyBorder="1" applyAlignment="1" applyProtection="1">
      <alignment horizontal="left" vertical="center"/>
      <protection locked="0"/>
    </xf>
    <xf numFmtId="0" fontId="9" fillId="2" borderId="6" xfId="0" applyFont="1" applyFill="1" applyBorder="1" applyAlignment="1" applyProtection="1">
      <alignment horizontal="left" vertical="center"/>
      <protection locked="0"/>
    </xf>
    <xf numFmtId="0" fontId="9" fillId="2" borderId="5" xfId="0" applyFont="1" applyFill="1" applyBorder="1" applyAlignment="1" applyProtection="1">
      <alignment horizontal="left" vertical="center"/>
      <protection locked="0"/>
    </xf>
    <xf numFmtId="0" fontId="9" fillId="2" borderId="11" xfId="0" applyFont="1" applyFill="1" applyBorder="1" applyAlignment="1" applyProtection="1">
      <alignment horizontal="left" vertical="center"/>
      <protection locked="0"/>
    </xf>
    <xf numFmtId="0" fontId="24" fillId="0" borderId="0" xfId="0" applyFont="1" applyAlignment="1" applyProtection="1">
      <alignment horizontal="center" vertical="center" wrapText="1"/>
      <protection locked="0"/>
    </xf>
    <xf numFmtId="0" fontId="10" fillId="0" borderId="0" xfId="0" applyFont="1" applyAlignment="1" applyProtection="1">
      <alignment horizontal="center" vertical="center"/>
      <protection locked="0"/>
    </xf>
    <xf numFmtId="0" fontId="12" fillId="0" borderId="0" xfId="0" applyFont="1" applyAlignment="1" applyProtection="1">
      <alignment horizontal="center"/>
    </xf>
    <xf numFmtId="0" fontId="5" fillId="0" borderId="0" xfId="0" applyFont="1" applyAlignment="1" applyProtection="1">
      <alignment horizontal="center" wrapText="1"/>
    </xf>
  </cellXfs>
  <cellStyles count="2">
    <cellStyle name="Eingabe" xfId="1" builtinId="20"/>
    <cellStyle name="Standard" xfId="0" builtinId="0"/>
  </cellStyles>
  <dxfs count="354">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border outline="0">
        <top style="thin">
          <color indexed="64"/>
        </top>
      </border>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border outline="0">
        <top style="thin">
          <color indexed="64"/>
        </top>
      </border>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border outline="0">
        <top style="thin">
          <color indexed="64"/>
        </top>
      </border>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border outline="0">
        <top style="thin">
          <color indexed="64"/>
        </top>
      </border>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border outline="0">
        <top style="thin">
          <color indexed="64"/>
        </top>
      </border>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border outline="0">
        <top style="thin">
          <color indexed="64"/>
        </top>
      </border>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border outline="0">
        <top style="thin">
          <color indexed="64"/>
        </top>
      </border>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border outline="0">
        <top style="thin">
          <color indexed="64"/>
        </top>
      </border>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border outline="0">
        <top style="thin">
          <color indexed="64"/>
        </top>
      </border>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border outline="0">
        <top style="thin">
          <color indexed="64"/>
        </top>
      </border>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border outline="0">
        <top style="thin">
          <color indexed="64"/>
        </top>
      </border>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border outline="0">
        <top style="thin">
          <color indexed="64"/>
        </top>
      </border>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border outline="0">
        <top style="thin">
          <color indexed="64"/>
        </top>
      </border>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border outline="0">
        <top style="thin">
          <color indexed="64"/>
        </top>
      </border>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border outline="0">
        <top style="thin">
          <color indexed="64"/>
        </top>
      </border>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border outline="0">
        <top style="thin">
          <color indexed="64"/>
        </top>
      </border>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fill>
        <patternFill patternType="solid">
          <fgColor indexed="64"/>
          <bgColor rgb="FFFFC000"/>
        </patternFill>
      </fill>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fill>
        <patternFill patternType="solid">
          <fgColor indexed="64"/>
          <bgColor rgb="FFFFC000"/>
        </patternFill>
      </fill>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1" hidden="0"/>
    </dxf>
    <dxf>
      <border outline="0">
        <top style="thin">
          <color indexed="64"/>
        </top>
      </border>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1" hidden="0"/>
    </dxf>
    <dxf>
      <border outline="0">
        <top style="thin">
          <color indexed="64"/>
        </top>
      </border>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1" hidden="0"/>
    </dxf>
    <dxf>
      <numFmt numFmtId="0" formatCode="General"/>
      <alignment horizontal="center" textRotation="0" wrapText="0" indent="0" justifyLastLine="0" shrinkToFit="0" readingOrder="0"/>
      <protection locked="1" hidden="0"/>
    </dxf>
    <dxf>
      <numFmt numFmtId="165" formatCode="0.0"/>
      <alignment horizont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1" hidden="0"/>
    </dxf>
    <dxf>
      <border outline="0">
        <top style="thin">
          <color indexed="64"/>
        </top>
      </border>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30" formatCode="@"/>
      <alignment horizontal="left"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0" formatCode="General"/>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0" formatCode="General"/>
      <alignment horizontal="left" vertical="center" textRotation="0" wrapText="0" indent="0" justifyLastLine="0" shrinkToFit="0" readingOrder="0"/>
      <protection locked="1" hidden="0"/>
    </dxf>
    <dxf>
      <border outline="0">
        <top style="thin">
          <color indexed="64"/>
        </top>
        <bottom style="thin">
          <color indexed="64"/>
        </bottom>
      </border>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strike val="0"/>
        <color rgb="FF808080"/>
      </font>
      <fill>
        <patternFill>
          <bgColor rgb="FF808080"/>
        </patternFill>
      </fill>
    </dxf>
    <dxf>
      <font>
        <color rgb="FF808080"/>
      </font>
      <fill>
        <patternFill>
          <bgColor rgb="FF808080"/>
        </patternFill>
      </fill>
    </dxf>
    <dxf>
      <font>
        <strike val="0"/>
        <color rgb="FF808080"/>
      </font>
      <fill>
        <patternFill>
          <bgColor rgb="FF808080"/>
        </patternFill>
      </fill>
    </dxf>
    <dxf>
      <font>
        <color rgb="FF808080"/>
      </font>
      <fill>
        <patternFill>
          <bgColor rgb="FF808080"/>
        </patternFill>
      </fill>
    </dxf>
    <dxf>
      <font>
        <strike val="0"/>
        <color rgb="FF808080"/>
      </font>
      <fill>
        <patternFill>
          <bgColor rgb="FF808080"/>
        </patternFill>
      </fill>
    </dxf>
    <dxf>
      <font>
        <color rgb="FF808080"/>
      </font>
      <fill>
        <patternFill>
          <bgColor rgb="FF808080"/>
        </patternFill>
      </fill>
    </dxf>
    <dxf>
      <font>
        <strike val="0"/>
        <color rgb="FF808080"/>
      </font>
      <fill>
        <patternFill>
          <bgColor rgb="FF808080"/>
        </patternFill>
      </fill>
    </dxf>
    <dxf>
      <font>
        <color rgb="FF808080"/>
      </font>
      <fill>
        <patternFill>
          <bgColor rgb="FF808080"/>
        </patternFill>
      </fill>
    </dxf>
    <dxf>
      <font>
        <strike val="0"/>
        <color rgb="FF808080"/>
      </font>
      <fill>
        <patternFill>
          <bgColor rgb="FF808080"/>
        </patternFill>
      </fill>
    </dxf>
    <dxf>
      <font>
        <color rgb="FF808080"/>
      </font>
      <fill>
        <patternFill>
          <bgColor rgb="FF808080"/>
        </patternFill>
      </fill>
    </dxf>
    <dxf>
      <font>
        <strike val="0"/>
        <color rgb="FF808080"/>
      </font>
      <fill>
        <patternFill>
          <bgColor rgb="FF808080"/>
        </patternFill>
      </fill>
    </dxf>
    <dxf>
      <font>
        <color rgb="FF808080"/>
      </font>
      <fill>
        <patternFill>
          <bgColor rgb="FF808080"/>
        </patternFill>
      </fill>
    </dxf>
    <dxf>
      <font>
        <strike val="0"/>
        <color rgb="FF808080"/>
      </font>
      <fill>
        <patternFill>
          <bgColor rgb="FF808080"/>
        </patternFill>
      </fill>
    </dxf>
    <dxf>
      <font>
        <color rgb="FF808080"/>
      </font>
      <fill>
        <patternFill>
          <bgColor rgb="FF808080"/>
        </patternFill>
      </fill>
    </dxf>
    <dxf>
      <font>
        <strike val="0"/>
        <color rgb="FF808080"/>
      </font>
      <fill>
        <patternFill>
          <bgColor rgb="FF808080"/>
        </patternFill>
      </fill>
    </dxf>
    <dxf>
      <font>
        <color rgb="FF808080"/>
      </font>
      <fill>
        <patternFill>
          <bgColor rgb="FF808080"/>
        </patternFill>
      </fill>
    </dxf>
    <dxf>
      <font>
        <strike val="0"/>
        <color rgb="FF808080"/>
      </font>
      <fill>
        <patternFill>
          <bgColor rgb="FF808080"/>
        </patternFill>
      </fill>
    </dxf>
    <dxf>
      <font>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strike val="0"/>
        <color rgb="FF808080"/>
      </font>
      <fill>
        <patternFill>
          <bgColor rgb="FF808080"/>
        </patternFill>
      </fill>
    </dxf>
    <dxf>
      <font>
        <color rgb="FF808080"/>
      </font>
      <fill>
        <patternFill>
          <bgColor rgb="FF808080"/>
        </patternFill>
      </fill>
    </dxf>
    <dxf>
      <font>
        <color theme="0"/>
      </font>
      <fill>
        <patternFill>
          <bgColor rgb="FFFF0000"/>
        </patternFill>
      </fill>
    </dxf>
    <dxf>
      <font>
        <color theme="1"/>
      </font>
      <fill>
        <patternFill>
          <bgColor rgb="FFFFFF00"/>
        </patternFill>
      </fill>
    </dxf>
    <dxf>
      <font>
        <color theme="1"/>
      </font>
      <fill>
        <patternFill>
          <bgColor rgb="FFFFAD53"/>
        </patternFill>
      </fill>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fill>
        <patternFill>
          <bgColor theme="0" tint="-0.24994659260841701"/>
        </patternFill>
      </fill>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4"/>
        </left>
      </border>
    </dxf>
    <dxf>
      <border>
        <left style="thin">
          <color theme="4"/>
        </left>
      </border>
    </dxf>
    <dxf>
      <border>
        <top style="thin">
          <color theme="4"/>
        </top>
      </border>
    </dxf>
    <dxf>
      <border>
        <top style="thin">
          <color theme="4"/>
        </top>
      </border>
    </dxf>
    <dxf>
      <font>
        <b/>
        <color theme="1"/>
      </font>
    </dxf>
    <dxf>
      <font>
        <b/>
        <color theme="1"/>
      </font>
    </dxf>
    <dxf>
      <font>
        <b/>
        <color theme="1"/>
      </font>
      <border>
        <top style="double">
          <color theme="4"/>
        </top>
      </border>
    </dxf>
    <dxf>
      <font>
        <b/>
        <color theme="0"/>
      </font>
      <fill>
        <patternFill patternType="solid">
          <fgColor theme="4"/>
          <bgColor theme="4"/>
        </patternFill>
      </fill>
    </dxf>
    <dxf>
      <font>
        <color theme="1"/>
      </font>
      <border>
        <left style="thin">
          <color theme="0" tint="-0.24994659260841701"/>
        </left>
        <right style="thin">
          <color theme="0" tint="-0.24994659260841701"/>
        </right>
        <top style="thin">
          <color theme="0" tint="-0.24994659260841701"/>
        </top>
        <bottom style="thin">
          <color theme="0" tint="-0.24994659260841701"/>
        </bottom>
        <horizontal style="thin">
          <color theme="0" tint="-0.24994659260841701"/>
        </horizontal>
      </border>
    </dxf>
  </dxfs>
  <tableStyles count="2" defaultTableStyle="TSL_1" defaultPivotStyle="PivotStyleMedium9">
    <tableStyle name="TSL" pivot="0" count="9">
      <tableStyleElement type="wholeTable" dxfId="353"/>
      <tableStyleElement type="headerRow" dxfId="352"/>
      <tableStyleElement type="totalRow" dxfId="351"/>
      <tableStyleElement type="firstColumn" dxfId="350"/>
      <tableStyleElement type="lastColumn" dxfId="349"/>
      <tableStyleElement type="firstRowStripe" dxfId="348"/>
      <tableStyleElement type="secondRowStripe" dxfId="347"/>
      <tableStyleElement type="firstColumnStripe" dxfId="346"/>
      <tableStyleElement type="secondColumnStripe" dxfId="345"/>
    </tableStyle>
    <tableStyle name="TSL_1" pivot="0" count="9">
      <tableStyleElement type="wholeTable" dxfId="344"/>
      <tableStyleElement type="headerRow" dxfId="343"/>
      <tableStyleElement type="totalRow" dxfId="342"/>
      <tableStyleElement type="firstColumn" dxfId="341"/>
      <tableStyleElement type="lastColumn" dxfId="340"/>
      <tableStyleElement type="firstRowStripe" dxfId="339"/>
      <tableStyleElement type="secondRowStripe" dxfId="338"/>
      <tableStyleElement type="firstColumnStripe" dxfId="337"/>
      <tableStyleElement type="secondColumnStripe" dxfId="336"/>
    </tableStyle>
  </tableStyles>
  <colors>
    <mruColors>
      <color rgb="FFFFAD53"/>
      <color rgb="FFFF6600"/>
      <color rgb="FF808080"/>
      <color rgb="FFFFFF99"/>
      <color rgb="FF009EE3"/>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tables/table1.xml><?xml version="1.0" encoding="utf-8"?>
<table xmlns="http://schemas.openxmlformats.org/spreadsheetml/2006/main" id="2" name="Prüfkriterien_1" displayName="Prüfkriterien_1" ref="B9:M24" totalsRowShown="0" headerRowDxfId="299" dataDxfId="298" tableBorderDxfId="297">
  <autoFilter ref="B9:M24"/>
  <tableColumns count="12">
    <tableColumn id="1" name="Lfd. Nr" dataDxfId="296">
      <calculatedColumnFormula>CONCATENATE("1.",Prüfkriterien_1[[#This Row],[Hilfsspalte_Num]])</calculatedColumnFormula>
    </tableColumn>
    <tableColumn id="2" name="Hilfsspalte_Num" dataDxfId="295">
      <calculatedColumnFormula>ROW()-ROW(Prüfkriterien_1[[#Headers],[Hilfsspalte_Kom]])</calculatedColumnFormula>
    </tableColumn>
    <tableColumn id="12" name="Hilfsspalte_Kom" dataDxfId="294">
      <calculatedColumnFormula>(Prüfkriterien_1[Hilfsspalte_Num]+10)/10</calculatedColumnFormula>
    </tableColumn>
    <tableColumn id="3" name="Kapitel_x000a_Richtlinie" dataDxfId="293"/>
    <tableColumn id="4" name="Kriterium" dataDxfId="292"/>
    <tableColumn id="5" name="Erläuterung / _x000a_Durchführungshinweis" dataDxfId="291"/>
    <tableColumn id="6" name="Bewertung" dataDxfId="290"/>
    <tableColumn id="7" name="Spalte1" dataDxfId="289"/>
    <tableColumn id="8" name="Spalte2" dataDxfId="288"/>
    <tableColumn id="9" name="Spalte3" dataDxfId="287"/>
    <tableColumn id="10" name="Spalte4" dataDxfId="286"/>
    <tableColumn id="11" name="Beschreibung" dataDxfId="285"/>
  </tableColumns>
  <tableStyleInfo name="TSL_1" showFirstColumn="0" showLastColumn="0" showRowStripes="1" showColumnStripes="0"/>
</table>
</file>

<file path=xl/tables/table10.xml><?xml version="1.0" encoding="utf-8"?>
<table xmlns="http://schemas.openxmlformats.org/spreadsheetml/2006/main" id="10" name="Prüfkriterien_10" displayName="Prüfkriterien_10" ref="B117:M122" totalsRowShown="0" headerRowDxfId="164" dataDxfId="163" tableBorderDxfId="162">
  <autoFilter ref="B117:M122"/>
  <tableColumns count="12">
    <tableColumn id="1" name="Spalte1" dataDxfId="161">
      <calculatedColumnFormula>CONCATENATE("10.",Prüfkriterien_10[[#This Row],[Spalte2]])</calculatedColumnFormula>
    </tableColumn>
    <tableColumn id="2" name="Spalte2" dataDxfId="160">
      <calculatedColumnFormula>ROW()-ROW(Prüfkriterien_10[[#Headers],[Spalte3]])</calculatedColumnFormula>
    </tableColumn>
    <tableColumn id="3" name="Spalte3" dataDxfId="159">
      <calculatedColumnFormula>(Prüfkriterien_10[Spalte2]+100)/10</calculatedColumnFormula>
    </tableColumn>
    <tableColumn id="4" name="Spalte4" dataDxfId="158"/>
    <tableColumn id="5" name="Spalte5" dataDxfId="157"/>
    <tableColumn id="6" name="Spalte6" dataDxfId="156"/>
    <tableColumn id="7" name="Spalte7" dataDxfId="155"/>
    <tableColumn id="8" name="Spalte8" dataDxfId="154"/>
    <tableColumn id="9" name="Spalte9" dataDxfId="153"/>
    <tableColumn id="10" name="Spalte10" dataDxfId="152"/>
    <tableColumn id="11" name="Spalte11" dataDxfId="151"/>
    <tableColumn id="12" name="Spalte12" dataDxfId="150"/>
  </tableColumns>
  <tableStyleInfo name="TSL_1" showFirstColumn="0" showLastColumn="0" showRowStripes="1" showColumnStripes="0"/>
</table>
</file>

<file path=xl/tables/table11.xml><?xml version="1.0" encoding="utf-8"?>
<table xmlns="http://schemas.openxmlformats.org/spreadsheetml/2006/main" id="11" name="Prüfkriterien_11" displayName="Prüfkriterien_11" ref="B124:M129" totalsRowShown="0" headerRowDxfId="149" dataDxfId="148" tableBorderDxfId="147">
  <autoFilter ref="B124:M129"/>
  <tableColumns count="12">
    <tableColumn id="1" name="Spalte1" dataDxfId="146">
      <calculatedColumnFormula>CONCATENATE("11.",Prüfkriterien_11[[#This Row],[Spalte2]])</calculatedColumnFormula>
    </tableColumn>
    <tableColumn id="2" name="Spalte2" dataDxfId="145">
      <calculatedColumnFormula>ROW()-ROW(Prüfkriterien_11[[#Headers],[Spalte3]])</calculatedColumnFormula>
    </tableColumn>
    <tableColumn id="3" name="Spalte3" dataDxfId="144">
      <calculatedColumnFormula>(Prüfkriterien_11[Spalte2]+110)/10</calculatedColumnFormula>
    </tableColumn>
    <tableColumn id="4" name="Spalte4" dataDxfId="143"/>
    <tableColumn id="5" name="Spalte5" dataDxfId="142"/>
    <tableColumn id="6" name="Spalte6" dataDxfId="141"/>
    <tableColumn id="7" name="Spalte7" dataDxfId="140"/>
    <tableColumn id="8" name="Spalte8" dataDxfId="139"/>
    <tableColumn id="9" name="Spalte9" dataDxfId="138"/>
    <tableColumn id="10" name="Spalte10" dataDxfId="137"/>
    <tableColumn id="11" name="Spalte11" dataDxfId="136"/>
    <tableColumn id="12" name="Spalte12" dataDxfId="135"/>
  </tableColumns>
  <tableStyleInfo name="TSL_1" showFirstColumn="0" showLastColumn="0" showRowStripes="1" showColumnStripes="0"/>
</table>
</file>

<file path=xl/tables/table12.xml><?xml version="1.0" encoding="utf-8"?>
<table xmlns="http://schemas.openxmlformats.org/spreadsheetml/2006/main" id="12" name="Prüfkriterien_1113" displayName="Prüfkriterien_1113" ref="B131:M136" totalsRowShown="0" headerRowDxfId="134" dataDxfId="133" tableBorderDxfId="132">
  <autoFilter ref="B131:M136"/>
  <tableColumns count="12">
    <tableColumn id="1" name="Spalte1" dataDxfId="131">
      <calculatedColumnFormula>CONCATENATE("12.",Prüfkriterien_1113[[#This Row],[Spalte2]])</calculatedColumnFormula>
    </tableColumn>
    <tableColumn id="2" name="Spalte2" dataDxfId="130">
      <calculatedColumnFormula>ROW()-ROW(Prüfkriterien_1113[[#Headers],[Spalte3]])</calculatedColumnFormula>
    </tableColumn>
    <tableColumn id="3" name="Spalte3" dataDxfId="129">
      <calculatedColumnFormula>(Prüfkriterien_1113[Spalte2]+120)/10</calculatedColumnFormula>
    </tableColumn>
    <tableColumn id="4" name="Spalte4" dataDxfId="128"/>
    <tableColumn id="5" name="Spalte5" dataDxfId="127"/>
    <tableColumn id="6" name="Spalte6" dataDxfId="126"/>
    <tableColumn id="7" name="Spalte7" dataDxfId="125"/>
    <tableColumn id="8" name="Spalte8" dataDxfId="124"/>
    <tableColumn id="9" name="Spalte9" dataDxfId="123"/>
    <tableColumn id="10" name="Spalte10" dataDxfId="122"/>
    <tableColumn id="11" name="Spalte11" dataDxfId="121"/>
    <tableColumn id="12" name="Spalte12" dataDxfId="120"/>
  </tableColumns>
  <tableStyleInfo name="TSL_1" showFirstColumn="0" showLastColumn="0" showRowStripes="1" showColumnStripes="0"/>
</table>
</file>

<file path=xl/tables/table13.xml><?xml version="1.0" encoding="utf-8"?>
<table xmlns="http://schemas.openxmlformats.org/spreadsheetml/2006/main" id="13" name="Prüfkriterien_1114" displayName="Prüfkriterien_1114" ref="B138:M143" totalsRowShown="0" headerRowDxfId="119" dataDxfId="118" tableBorderDxfId="117">
  <autoFilter ref="B138:M143"/>
  <tableColumns count="12">
    <tableColumn id="1" name="Spalte1" dataDxfId="116">
      <calculatedColumnFormula>CONCATENATE("13.",Prüfkriterien_1114[[#This Row],[Spalte2]])</calculatedColumnFormula>
    </tableColumn>
    <tableColumn id="2" name="Spalte2" dataDxfId="115">
      <calculatedColumnFormula>ROW()-ROW(Prüfkriterien_1114[[#Headers],[Spalte3]])</calculatedColumnFormula>
    </tableColumn>
    <tableColumn id="3" name="Spalte3" dataDxfId="114">
      <calculatedColumnFormula>(Prüfkriterien_1114[Spalte2]+130)/10</calculatedColumnFormula>
    </tableColumn>
    <tableColumn id="4" name="Spalte4" dataDxfId="113"/>
    <tableColumn id="5" name="Spalte5" dataDxfId="112"/>
    <tableColumn id="6" name="Spalte6" dataDxfId="111"/>
    <tableColumn id="7" name="Spalte7" dataDxfId="110"/>
    <tableColumn id="8" name="Spalte8" dataDxfId="109"/>
    <tableColumn id="9" name="Spalte9" dataDxfId="108"/>
    <tableColumn id="10" name="Spalte10" dataDxfId="107"/>
    <tableColumn id="11" name="Spalte11" dataDxfId="106"/>
    <tableColumn id="12" name="Spalte12" dataDxfId="105"/>
  </tableColumns>
  <tableStyleInfo name="TSL_1" showFirstColumn="0" showLastColumn="0" showRowStripes="1" showColumnStripes="0"/>
</table>
</file>

<file path=xl/tables/table14.xml><?xml version="1.0" encoding="utf-8"?>
<table xmlns="http://schemas.openxmlformats.org/spreadsheetml/2006/main" id="14" name="Prüfkriterien_1115" displayName="Prüfkriterien_1115" ref="B145:M150" totalsRowShown="0" headerRowDxfId="104" dataDxfId="103" tableBorderDxfId="102">
  <autoFilter ref="B145:M150"/>
  <tableColumns count="12">
    <tableColumn id="1" name="Spalte1" dataDxfId="101">
      <calculatedColumnFormula>CONCATENATE("14.",Prüfkriterien_1115[[#This Row],[Spalte2]])</calculatedColumnFormula>
    </tableColumn>
    <tableColumn id="2" name="Spalte2" dataDxfId="100">
      <calculatedColumnFormula>ROW()-ROW(Prüfkriterien_1115[[#Headers],[Spalte3]])</calculatedColumnFormula>
    </tableColumn>
    <tableColumn id="3" name="Spalte3" dataDxfId="99">
      <calculatedColumnFormula>(Prüfkriterien_1115[Spalte2]+140)/10</calculatedColumnFormula>
    </tableColumn>
    <tableColumn id="4" name="Spalte4" dataDxfId="98"/>
    <tableColumn id="5" name="Spalte5" dataDxfId="97"/>
    <tableColumn id="6" name="Spalte6" dataDxfId="96"/>
    <tableColumn id="7" name="Spalte7" dataDxfId="95"/>
    <tableColumn id="8" name="Spalte8" dataDxfId="94"/>
    <tableColumn id="9" name="Spalte9" dataDxfId="93"/>
    <tableColumn id="10" name="Spalte10" dataDxfId="92"/>
    <tableColumn id="11" name="Spalte11" dataDxfId="91"/>
    <tableColumn id="12" name="Spalte12" dataDxfId="90"/>
  </tableColumns>
  <tableStyleInfo name="TSL_1" showFirstColumn="0" showLastColumn="0" showRowStripes="1" showColumnStripes="0"/>
</table>
</file>

<file path=xl/tables/table15.xml><?xml version="1.0" encoding="utf-8"?>
<table xmlns="http://schemas.openxmlformats.org/spreadsheetml/2006/main" id="15" name="Prüfkriterien_1116" displayName="Prüfkriterien_1116" ref="B152:M157" totalsRowShown="0" headerRowDxfId="89" dataDxfId="88" tableBorderDxfId="87">
  <autoFilter ref="B152:M157"/>
  <tableColumns count="12">
    <tableColumn id="1" name="Spalte1" dataDxfId="86">
      <calculatedColumnFormula>CONCATENATE("15.",Prüfkriterien_1116[[#This Row],[Spalte2]])</calculatedColumnFormula>
    </tableColumn>
    <tableColumn id="2" name="Spalte2" dataDxfId="85">
      <calculatedColumnFormula>ROW()-ROW(Prüfkriterien_1116[[#Headers],[Spalte3]])</calculatedColumnFormula>
    </tableColumn>
    <tableColumn id="3" name="Spalte3" dataDxfId="84">
      <calculatedColumnFormula>(Prüfkriterien_1116[Spalte2]+150)/10</calculatedColumnFormula>
    </tableColumn>
    <tableColumn id="4" name="Spalte4" dataDxfId="83"/>
    <tableColumn id="5" name="Spalte5" dataDxfId="82"/>
    <tableColumn id="6" name="Spalte6" dataDxfId="81"/>
    <tableColumn id="7" name="Spalte7" dataDxfId="80"/>
    <tableColumn id="8" name="Spalte8" dataDxfId="79"/>
    <tableColumn id="9" name="Spalte9" dataDxfId="78"/>
    <tableColumn id="10" name="Spalte10" dataDxfId="77"/>
    <tableColumn id="11" name="Spalte11" dataDxfId="76"/>
    <tableColumn id="12" name="Spalte12" dataDxfId="75"/>
  </tableColumns>
  <tableStyleInfo name="TSL_1" showFirstColumn="0" showLastColumn="0" showRowStripes="1" showColumnStripes="0"/>
</table>
</file>

<file path=xl/tables/table16.xml><?xml version="1.0" encoding="utf-8"?>
<table xmlns="http://schemas.openxmlformats.org/spreadsheetml/2006/main" id="16" name="Prüfkriterien_1117" displayName="Prüfkriterien_1117" ref="B159:M164" totalsRowShown="0" headerRowDxfId="74" dataDxfId="73" tableBorderDxfId="72">
  <autoFilter ref="B159:M164"/>
  <tableColumns count="12">
    <tableColumn id="1" name="Spalte1" dataDxfId="71">
      <calculatedColumnFormula>CONCATENATE("16.",Prüfkriterien_1117[[#This Row],[Spalte2]])</calculatedColumnFormula>
    </tableColumn>
    <tableColumn id="2" name="Spalte2" dataDxfId="70">
      <calculatedColumnFormula>ROW()-ROW(Prüfkriterien_1117[[#Headers],[Spalte3]])</calculatedColumnFormula>
    </tableColumn>
    <tableColumn id="3" name="Spalte3" dataDxfId="69">
      <calculatedColumnFormula>(Prüfkriterien_1117[Spalte2]+160)/10</calculatedColumnFormula>
    </tableColumn>
    <tableColumn id="4" name="Spalte4" dataDxfId="68"/>
    <tableColumn id="5" name="Spalte5" dataDxfId="67"/>
    <tableColumn id="6" name="Spalte6" dataDxfId="66"/>
    <tableColumn id="7" name="Spalte7" dataDxfId="65"/>
    <tableColumn id="8" name="Spalte8" dataDxfId="64"/>
    <tableColumn id="9" name="Spalte9" dataDxfId="63"/>
    <tableColumn id="10" name="Spalte10" dataDxfId="62"/>
    <tableColumn id="11" name="Spalte11" dataDxfId="61"/>
    <tableColumn id="12" name="Spalte12" dataDxfId="60"/>
  </tableColumns>
  <tableStyleInfo name="TSL_1" showFirstColumn="0" showLastColumn="0" showRowStripes="1" showColumnStripes="0"/>
</table>
</file>

<file path=xl/tables/table17.xml><?xml version="1.0" encoding="utf-8"?>
<table xmlns="http://schemas.openxmlformats.org/spreadsheetml/2006/main" id="17" name="Prüfkriterien_1118" displayName="Prüfkriterien_1118" ref="B166:M171" totalsRowShown="0" headerRowDxfId="59" dataDxfId="58" tableBorderDxfId="57">
  <autoFilter ref="B166:M171"/>
  <tableColumns count="12">
    <tableColumn id="1" name="Spalte1" dataDxfId="56">
      <calculatedColumnFormula>CONCATENATE("17.",Prüfkriterien_1118[[#This Row],[Spalte2]])</calculatedColumnFormula>
    </tableColumn>
    <tableColumn id="2" name="Spalte2" dataDxfId="55">
      <calculatedColumnFormula>ROW()-ROW(Prüfkriterien_1118[[#Headers],[Spalte3]])</calculatedColumnFormula>
    </tableColumn>
    <tableColumn id="3" name="Spalte3" dataDxfId="54">
      <calculatedColumnFormula>(Prüfkriterien_1118[Spalte2]+170)/10</calculatedColumnFormula>
    </tableColumn>
    <tableColumn id="4" name="Spalte4" dataDxfId="53"/>
    <tableColumn id="5" name="Spalte5" dataDxfId="52"/>
    <tableColumn id="6" name="Spalte6" dataDxfId="51"/>
    <tableColumn id="7" name="Spalte7" dataDxfId="50"/>
    <tableColumn id="8" name="Spalte8" dataDxfId="49"/>
    <tableColumn id="9" name="Spalte9" dataDxfId="48"/>
    <tableColumn id="10" name="Spalte10" dataDxfId="47"/>
    <tableColumn id="11" name="Spalte11" dataDxfId="46"/>
    <tableColumn id="12" name="Spalte12" dataDxfId="45"/>
  </tableColumns>
  <tableStyleInfo name="TSL_1" showFirstColumn="0" showLastColumn="0" showRowStripes="1" showColumnStripes="0"/>
</table>
</file>

<file path=xl/tables/table18.xml><?xml version="1.0" encoding="utf-8"?>
<table xmlns="http://schemas.openxmlformats.org/spreadsheetml/2006/main" id="18" name="Prüfkriterien_1119" displayName="Prüfkriterien_1119" ref="B173:M178" totalsRowShown="0" headerRowDxfId="44" dataDxfId="43" tableBorderDxfId="42">
  <autoFilter ref="B173:M178"/>
  <tableColumns count="12">
    <tableColumn id="1" name="Spalte1" dataDxfId="41">
      <calculatedColumnFormula>CONCATENATE("18.",Prüfkriterien_1119[[#This Row],[Spalte2]])</calculatedColumnFormula>
    </tableColumn>
    <tableColumn id="2" name="Spalte2" dataDxfId="40">
      <calculatedColumnFormula>ROW()-ROW(Prüfkriterien_1119[[#Headers],[Spalte3]])</calculatedColumnFormula>
    </tableColumn>
    <tableColumn id="3" name="Spalte3" dataDxfId="39">
      <calculatedColumnFormula>(Prüfkriterien_1119[Spalte2]+180)/10</calculatedColumnFormula>
    </tableColumn>
    <tableColumn id="4" name="Spalte4" dataDxfId="38"/>
    <tableColumn id="5" name="Spalte5" dataDxfId="37"/>
    <tableColumn id="6" name="Spalte6" dataDxfId="36"/>
    <tableColumn id="7" name="Spalte7" dataDxfId="35"/>
    <tableColumn id="8" name="Spalte8" dataDxfId="34"/>
    <tableColumn id="9" name="Spalte9" dataDxfId="33"/>
    <tableColumn id="10" name="Spalte10" dataDxfId="32"/>
    <tableColumn id="11" name="Spalte11" dataDxfId="31"/>
    <tableColumn id="12" name="Spalte12" dataDxfId="30"/>
  </tableColumns>
  <tableStyleInfo name="TSL_1" showFirstColumn="0" showLastColumn="0" showRowStripes="1" showColumnStripes="0"/>
</table>
</file>

<file path=xl/tables/table19.xml><?xml version="1.0" encoding="utf-8"?>
<table xmlns="http://schemas.openxmlformats.org/spreadsheetml/2006/main" id="19" name="Prüfkriterien_1120" displayName="Prüfkriterien_1120" ref="B180:M185" totalsRowShown="0" headerRowDxfId="29" dataDxfId="28" tableBorderDxfId="27">
  <autoFilter ref="B180:M185"/>
  <tableColumns count="12">
    <tableColumn id="1" name="Spalte1" dataDxfId="26">
      <calculatedColumnFormula>CONCATENATE("19.",Prüfkriterien_1120[[#This Row],[Spalte2]])</calculatedColumnFormula>
    </tableColumn>
    <tableColumn id="2" name="Spalte2" dataDxfId="25">
      <calculatedColumnFormula>ROW()-ROW(Prüfkriterien_1120[[#Headers],[Spalte3]])</calculatedColumnFormula>
    </tableColumn>
    <tableColumn id="3" name="Spalte3" dataDxfId="24">
      <calculatedColumnFormula>(Prüfkriterien_1120[Spalte2]+190)/10</calculatedColumnFormula>
    </tableColumn>
    <tableColumn id="4" name="Spalte4" dataDxfId="23"/>
    <tableColumn id="5" name="Spalte5" dataDxfId="22"/>
    <tableColumn id="6" name="Spalte6" dataDxfId="21"/>
    <tableColumn id="7" name="Spalte7" dataDxfId="20"/>
    <tableColumn id="8" name="Spalte8" dataDxfId="19"/>
    <tableColumn id="9" name="Spalte9" dataDxfId="18"/>
    <tableColumn id="10" name="Spalte10" dataDxfId="17"/>
    <tableColumn id="11" name="Spalte11" dataDxfId="16"/>
    <tableColumn id="12" name="Spalte12" dataDxfId="15"/>
  </tableColumns>
  <tableStyleInfo name="TSL_1" showFirstColumn="0" showLastColumn="0" showRowStripes="1" showColumnStripes="0"/>
</table>
</file>

<file path=xl/tables/table2.xml><?xml version="1.0" encoding="utf-8"?>
<table xmlns="http://schemas.openxmlformats.org/spreadsheetml/2006/main" id="3" name="Prüfkriterien_2" displayName="Prüfkriterien_2" ref="B26:M52" totalsRowShown="0" headerRowDxfId="284" dataDxfId="283" tableBorderDxfId="282">
  <autoFilter ref="B26:M52"/>
  <tableColumns count="12">
    <tableColumn id="1" name="Spalte1" dataDxfId="281">
      <calculatedColumnFormula>CONCATENATE("2.",Prüfkriterien_2[[#This Row],[Spalte2]])</calculatedColumnFormula>
    </tableColumn>
    <tableColumn id="2" name="Spalte2" dataDxfId="280">
      <calculatedColumnFormula>ROW()-ROW(Prüfkriterien_2[[#Headers],[Spalte3]])</calculatedColumnFormula>
    </tableColumn>
    <tableColumn id="3" name="Spalte3" dataDxfId="279">
      <calculatedColumnFormula>(Prüfkriterien_2[[#This Row],[Spalte2]]+20)/10</calculatedColumnFormula>
    </tableColumn>
    <tableColumn id="4" name="Spalte4" dataDxfId="278"/>
    <tableColumn id="5" name="Spalte5" dataDxfId="277"/>
    <tableColumn id="6" name="Spalte6" dataDxfId="276"/>
    <tableColumn id="7" name="Spalte7" dataDxfId="275"/>
    <tableColumn id="8" name="Spalte8" dataDxfId="274"/>
    <tableColumn id="9" name="Spalte9" dataDxfId="273"/>
    <tableColumn id="10" name="Spalte10" dataDxfId="272"/>
    <tableColumn id="11" name="Spalte11" dataDxfId="271"/>
    <tableColumn id="12" name="Spalte12" dataDxfId="270"/>
  </tableColumns>
  <tableStyleInfo name="TSL_1" showFirstColumn="0" showLastColumn="0" showRowStripes="1" showColumnStripes="0"/>
</table>
</file>

<file path=xl/tables/table20.xml><?xml version="1.0" encoding="utf-8"?>
<table xmlns="http://schemas.openxmlformats.org/spreadsheetml/2006/main" id="20" name="Prüfkriterien_1121" displayName="Prüfkriterien_1121" ref="B187:M192" totalsRowShown="0" headerRowDxfId="14" dataDxfId="13" tableBorderDxfId="12">
  <autoFilter ref="B187:M192"/>
  <tableColumns count="12">
    <tableColumn id="1" name="Spalte1" dataDxfId="11">
      <calculatedColumnFormula>CONCATENATE("20.",Prüfkriterien_1121[[#This Row],[Spalte2]])</calculatedColumnFormula>
    </tableColumn>
    <tableColumn id="2" name="Spalte2" dataDxfId="10">
      <calculatedColumnFormula>ROW()-ROW(Prüfkriterien_1121[[#Headers],[Spalte3]])</calculatedColumnFormula>
    </tableColumn>
    <tableColumn id="3" name="Spalte3" dataDxfId="9">
      <calculatedColumnFormula>(Prüfkriterien_1121[Spalte2]+200)/10</calculatedColumnFormula>
    </tableColumn>
    <tableColumn id="4" name="Spalte4" dataDxfId="8"/>
    <tableColumn id="5" name="Spalte5" dataDxfId="7"/>
    <tableColumn id="6" name="Spalte6" dataDxfId="6"/>
    <tableColumn id="7" name="Spalte7" dataDxfId="5"/>
    <tableColumn id="8" name="Spalte8" dataDxfId="4"/>
    <tableColumn id="9" name="Spalte9" dataDxfId="3"/>
    <tableColumn id="10" name="Spalte10" dataDxfId="2"/>
    <tableColumn id="11" name="Spalte11" dataDxfId="1"/>
    <tableColumn id="12" name="Spalte12" dataDxfId="0"/>
  </tableColumns>
  <tableStyleInfo name="TSL_1" showFirstColumn="0" showLastColumn="0" showRowStripes="1" showColumnStripes="0"/>
</table>
</file>

<file path=xl/tables/table3.xml><?xml version="1.0" encoding="utf-8"?>
<table xmlns="http://schemas.openxmlformats.org/spreadsheetml/2006/main" id="4" name="Prüfkriterien_3" displayName="Prüfkriterien_3" ref="B54:M75" totalsRowShown="0" headerRowDxfId="269" dataDxfId="268" tableBorderDxfId="267">
  <autoFilter ref="B54:M75"/>
  <tableColumns count="12">
    <tableColumn id="1" name="Spalte1" dataDxfId="266">
      <calculatedColumnFormula>CONCATENATE("3.",Prüfkriterien_3[[#This Row],[Spalte2]])</calculatedColumnFormula>
    </tableColumn>
    <tableColumn id="2" name="Spalte2" dataDxfId="265">
      <calculatedColumnFormula>ROW()-ROW(Prüfkriterien_3[[#Headers],[Spalte3]])</calculatedColumnFormula>
    </tableColumn>
    <tableColumn id="3" name="Spalte3" dataDxfId="264">
      <calculatedColumnFormula>(Prüfkriterien_3[[#This Row],[Spalte2]]+30)/10</calculatedColumnFormula>
    </tableColumn>
    <tableColumn id="4" name="Spalte4" dataDxfId="263"/>
    <tableColumn id="5" name="Spalte5" dataDxfId="262"/>
    <tableColumn id="6" name="Spalte6" dataDxfId="261"/>
    <tableColumn id="7" name="Spalte7" dataDxfId="260"/>
    <tableColumn id="8" name="Spalte8" dataDxfId="259"/>
    <tableColumn id="9" name="Spalte9" dataDxfId="258"/>
    <tableColumn id="10" name="Spalte10" dataDxfId="257"/>
    <tableColumn id="11" name="Spalte11" dataDxfId="256"/>
    <tableColumn id="12" name="Spalte12" dataDxfId="255"/>
  </tableColumns>
  <tableStyleInfo name="TSL_1" showFirstColumn="0" showLastColumn="0" showRowStripes="1" showColumnStripes="0"/>
</table>
</file>

<file path=xl/tables/table4.xml><?xml version="1.0" encoding="utf-8"?>
<table xmlns="http://schemas.openxmlformats.org/spreadsheetml/2006/main" id="5" name="Prüfkriterien_4" displayName="Prüfkriterien_4" ref="B77:M81" totalsRowShown="0" headerRowDxfId="254" dataDxfId="253" tableBorderDxfId="252">
  <autoFilter ref="B77:M81"/>
  <tableColumns count="12">
    <tableColumn id="1" name="Spalte1" dataDxfId="251">
      <calculatedColumnFormula>CONCATENATE("4.",Prüfkriterien_4[[#This Row],[Spalte2]])</calculatedColumnFormula>
    </tableColumn>
    <tableColumn id="2" name="Spalte2" dataDxfId="250">
      <calculatedColumnFormula>ROW()-ROW(Prüfkriterien_4[[#Headers],[Spalte3]])</calculatedColumnFormula>
    </tableColumn>
    <tableColumn id="3" name="Spalte3" dataDxfId="249">
      <calculatedColumnFormula>(Prüfkriterien_4[Spalte2]+40)/10</calculatedColumnFormula>
    </tableColumn>
    <tableColumn id="4" name="Spalte4" dataDxfId="248"/>
    <tableColumn id="5" name="Spalte5" dataDxfId="247"/>
    <tableColumn id="6" name="Spalte6" dataDxfId="246"/>
    <tableColumn id="7" name="Spalte7" dataDxfId="245"/>
    <tableColumn id="8" name="Spalte8" dataDxfId="244"/>
    <tableColumn id="9" name="Spalte9" dataDxfId="243"/>
    <tableColumn id="10" name="Spalte10" dataDxfId="242"/>
    <tableColumn id="11" name="Spalte11" dataDxfId="241"/>
    <tableColumn id="12" name="Spalte12" dataDxfId="240"/>
  </tableColumns>
  <tableStyleInfo name="TSL_1" showFirstColumn="0" showLastColumn="0" showRowStripes="1" showColumnStripes="0"/>
</table>
</file>

<file path=xl/tables/table5.xml><?xml version="1.0" encoding="utf-8"?>
<table xmlns="http://schemas.openxmlformats.org/spreadsheetml/2006/main" id="6" name="Prüfkriterien_5" displayName="Prüfkriterien_5" ref="B83:M87" totalsRowShown="0" headerRowDxfId="239" dataDxfId="238" tableBorderDxfId="237">
  <autoFilter ref="B83:M87"/>
  <tableColumns count="12">
    <tableColumn id="1" name="Spalte1" dataDxfId="236">
      <calculatedColumnFormula>CONCATENATE("5.",Prüfkriterien_5[[#This Row],[Spalte2]])</calculatedColumnFormula>
    </tableColumn>
    <tableColumn id="2" name="Spalte2" dataDxfId="235">
      <calculatedColumnFormula>ROW()-ROW(Prüfkriterien_5[[#Headers],[Spalte3]])</calculatedColumnFormula>
    </tableColumn>
    <tableColumn id="3" name="Spalte3" dataDxfId="234">
      <calculatedColumnFormula>(Prüfkriterien_5[Spalte2]+50)/10</calculatedColumnFormula>
    </tableColumn>
    <tableColumn id="4" name="Spalte4" dataDxfId="233"/>
    <tableColumn id="5" name="Spalte5" dataDxfId="232"/>
    <tableColumn id="6" name="Spalte6" dataDxfId="231"/>
    <tableColumn id="7" name="Spalte7" dataDxfId="230"/>
    <tableColumn id="8" name="Spalte8" dataDxfId="229"/>
    <tableColumn id="9" name="Spalte9" dataDxfId="228"/>
    <tableColumn id="10" name="Spalte10" dataDxfId="227"/>
    <tableColumn id="11" name="Spalte11" dataDxfId="226"/>
    <tableColumn id="12" name="Spalte12" dataDxfId="225"/>
  </tableColumns>
  <tableStyleInfo name="TSL_1" showFirstColumn="0" showLastColumn="0" showRowStripes="1" showColumnStripes="0"/>
</table>
</file>

<file path=xl/tables/table6.xml><?xml version="1.0" encoding="utf-8"?>
<table xmlns="http://schemas.openxmlformats.org/spreadsheetml/2006/main" id="1" name="Prüfkriterien_6" displayName="Prüfkriterien_6" ref="B89:M94" totalsRowShown="0" headerRowDxfId="224" dataDxfId="223" tableBorderDxfId="222">
  <autoFilter ref="B89:M94"/>
  <tableColumns count="12">
    <tableColumn id="1" name="Spalte1" dataDxfId="221">
      <calculatedColumnFormula>CONCATENATE("6.",Prüfkriterien_6[[#This Row],[Spalte2]])</calculatedColumnFormula>
    </tableColumn>
    <tableColumn id="2" name="Spalte2" dataDxfId="220">
      <calculatedColumnFormula>ROW()-ROW(Prüfkriterien_6[[#Headers],[Spalte3]])</calculatedColumnFormula>
    </tableColumn>
    <tableColumn id="3" name="Spalte3" dataDxfId="219">
      <calculatedColumnFormula>(Prüfkriterien_6[Spalte2]+60)/10</calculatedColumnFormula>
    </tableColumn>
    <tableColumn id="4" name="Spalte4" dataDxfId="218"/>
    <tableColumn id="5" name="Spalte5" dataDxfId="217"/>
    <tableColumn id="6" name="Spalte6" dataDxfId="216"/>
    <tableColumn id="7" name="Spalte7" dataDxfId="215"/>
    <tableColumn id="8" name="Spalte8" dataDxfId="214"/>
    <tableColumn id="9" name="Spalte9" dataDxfId="213"/>
    <tableColumn id="10" name="Spalte10" dataDxfId="212"/>
    <tableColumn id="11" name="Spalte11" dataDxfId="211"/>
    <tableColumn id="12" name="Spalte12" dataDxfId="210"/>
  </tableColumns>
  <tableStyleInfo name="TSL_1" showFirstColumn="0" showLastColumn="0" showRowStripes="1" showColumnStripes="0"/>
</table>
</file>

<file path=xl/tables/table7.xml><?xml version="1.0" encoding="utf-8"?>
<table xmlns="http://schemas.openxmlformats.org/spreadsheetml/2006/main" id="7" name="Prüfkriterien_7" displayName="Prüfkriterien_7" ref="B96:M101" totalsRowShown="0" headerRowDxfId="209" dataDxfId="208" tableBorderDxfId="207">
  <autoFilter ref="B96:M101"/>
  <tableColumns count="12">
    <tableColumn id="1" name="Spalte1" dataDxfId="206">
      <calculatedColumnFormula>CONCATENATE("7.",Prüfkriterien_7[[#This Row],[Spalte2]])</calculatedColumnFormula>
    </tableColumn>
    <tableColumn id="2" name="Spalte2" dataDxfId="205">
      <calculatedColumnFormula>ROW()-ROW(Prüfkriterien_7[[#Headers],[Spalte3]])</calculatedColumnFormula>
    </tableColumn>
    <tableColumn id="3" name="Spalte3" dataDxfId="204">
      <calculatedColumnFormula>(Prüfkriterien_7[Spalte2]+70)/10</calculatedColumnFormula>
    </tableColumn>
    <tableColumn id="4" name="Spalte4" dataDxfId="203"/>
    <tableColumn id="5" name="Spalte5" dataDxfId="202"/>
    <tableColumn id="6" name="Spalte6" dataDxfId="201"/>
    <tableColumn id="7" name="Spalte7" dataDxfId="200"/>
    <tableColumn id="8" name="Spalte8" dataDxfId="199"/>
    <tableColumn id="9" name="Spalte9" dataDxfId="198"/>
    <tableColumn id="10" name="Spalte10" dataDxfId="197"/>
    <tableColumn id="11" name="Spalte11" dataDxfId="196"/>
    <tableColumn id="12" name="Spalte12" dataDxfId="195"/>
  </tableColumns>
  <tableStyleInfo name="TSL_1" showFirstColumn="0" showLastColumn="0" showRowStripes="1" showColumnStripes="0"/>
</table>
</file>

<file path=xl/tables/table8.xml><?xml version="1.0" encoding="utf-8"?>
<table xmlns="http://schemas.openxmlformats.org/spreadsheetml/2006/main" id="8" name="Prüfkriterien_8" displayName="Prüfkriterien_8" ref="B103:M108" totalsRowShown="0" headerRowDxfId="194" dataDxfId="193" tableBorderDxfId="192">
  <autoFilter ref="B103:M108"/>
  <tableColumns count="12">
    <tableColumn id="1" name="Spalte1" dataDxfId="191">
      <calculatedColumnFormula>CONCATENATE("8.",Prüfkriterien_8[[#This Row],[Spalte2]])</calculatedColumnFormula>
    </tableColumn>
    <tableColumn id="2" name="Spalte2" dataDxfId="190">
      <calculatedColumnFormula>ROW()-ROW(Prüfkriterien_8[[#Headers],[Spalte3]])</calculatedColumnFormula>
    </tableColumn>
    <tableColumn id="3" name="Spalte3" dataDxfId="189">
      <calculatedColumnFormula>(Prüfkriterien_8[Spalte2]+80)/10</calculatedColumnFormula>
    </tableColumn>
    <tableColumn id="4" name="Spalte4" dataDxfId="188"/>
    <tableColumn id="5" name="Spalte5" dataDxfId="187"/>
    <tableColumn id="6" name="Spalte6" dataDxfId="186"/>
    <tableColumn id="7" name="Spalte7" dataDxfId="185"/>
    <tableColumn id="8" name="Spalte8" dataDxfId="184"/>
    <tableColumn id="9" name="Spalte9" dataDxfId="183"/>
    <tableColumn id="10" name="Spalte10" dataDxfId="182"/>
    <tableColumn id="11" name="Spalte11" dataDxfId="181"/>
    <tableColumn id="12" name="Spalte12" dataDxfId="180"/>
  </tableColumns>
  <tableStyleInfo name="TSL_1" showFirstColumn="0" showLastColumn="0" showRowStripes="1" showColumnStripes="0"/>
</table>
</file>

<file path=xl/tables/table9.xml><?xml version="1.0" encoding="utf-8"?>
<table xmlns="http://schemas.openxmlformats.org/spreadsheetml/2006/main" id="9" name="Prüfkriterien_9" displayName="Prüfkriterien_9" ref="B110:M115" totalsRowShown="0" headerRowDxfId="179" dataDxfId="178" tableBorderDxfId="177">
  <autoFilter ref="B110:M115"/>
  <tableColumns count="12">
    <tableColumn id="1" name="Spalte1" dataDxfId="176">
      <calculatedColumnFormula>CONCATENATE("9.",Prüfkriterien_9[[#This Row],[Spalte2]])</calculatedColumnFormula>
    </tableColumn>
    <tableColumn id="2" name="Spalte2" dataDxfId="175">
      <calculatedColumnFormula>ROW()-ROW(Prüfkriterien_9[[#Headers],[Spalte3]])</calculatedColumnFormula>
    </tableColumn>
    <tableColumn id="3" name="Spalte3" dataDxfId="174">
      <calculatedColumnFormula>(Prüfkriterien_9[Spalte2]+90)/10</calculatedColumnFormula>
    </tableColumn>
    <tableColumn id="4" name="Spalte4" dataDxfId="173"/>
    <tableColumn id="5" name="Spalte5" dataDxfId="172"/>
    <tableColumn id="6" name="Spalte6" dataDxfId="171"/>
    <tableColumn id="7" name="Spalte7" dataDxfId="170"/>
    <tableColumn id="8" name="Spalte8" dataDxfId="169"/>
    <tableColumn id="9" name="Spalte9" dataDxfId="168"/>
    <tableColumn id="10" name="Spalte10" dataDxfId="167"/>
    <tableColumn id="11" name="Spalte11" dataDxfId="166"/>
    <tableColumn id="12" name="Spalte12" dataDxfId="165"/>
  </tableColumns>
  <tableStyleInfo name="TSL_1"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table" Target="../tables/table6.xml"/><Relationship Id="rId13" Type="http://schemas.openxmlformats.org/officeDocument/2006/relationships/table" Target="../tables/table11.xml"/><Relationship Id="rId18" Type="http://schemas.openxmlformats.org/officeDocument/2006/relationships/table" Target="../tables/table16.xml"/><Relationship Id="rId3" Type="http://schemas.openxmlformats.org/officeDocument/2006/relationships/table" Target="../tables/table1.xml"/><Relationship Id="rId21" Type="http://schemas.openxmlformats.org/officeDocument/2006/relationships/table" Target="../tables/table19.xml"/><Relationship Id="rId7" Type="http://schemas.openxmlformats.org/officeDocument/2006/relationships/table" Target="../tables/table5.xml"/><Relationship Id="rId12" Type="http://schemas.openxmlformats.org/officeDocument/2006/relationships/table" Target="../tables/table10.xml"/><Relationship Id="rId17" Type="http://schemas.openxmlformats.org/officeDocument/2006/relationships/table" Target="../tables/table15.xml"/><Relationship Id="rId2" Type="http://schemas.openxmlformats.org/officeDocument/2006/relationships/vmlDrawing" Target="../drawings/vmlDrawing3.vml"/><Relationship Id="rId16" Type="http://schemas.openxmlformats.org/officeDocument/2006/relationships/table" Target="../tables/table14.xml"/><Relationship Id="rId20" Type="http://schemas.openxmlformats.org/officeDocument/2006/relationships/table" Target="../tables/table18.xml"/><Relationship Id="rId1" Type="http://schemas.openxmlformats.org/officeDocument/2006/relationships/printerSettings" Target="../printerSettings/printerSettings3.bin"/><Relationship Id="rId6" Type="http://schemas.openxmlformats.org/officeDocument/2006/relationships/table" Target="../tables/table4.xml"/><Relationship Id="rId11" Type="http://schemas.openxmlformats.org/officeDocument/2006/relationships/table" Target="../tables/table9.xml"/><Relationship Id="rId5" Type="http://schemas.openxmlformats.org/officeDocument/2006/relationships/table" Target="../tables/table3.xml"/><Relationship Id="rId15" Type="http://schemas.openxmlformats.org/officeDocument/2006/relationships/table" Target="../tables/table13.xml"/><Relationship Id="rId10" Type="http://schemas.openxmlformats.org/officeDocument/2006/relationships/table" Target="../tables/table8.xml"/><Relationship Id="rId19" Type="http://schemas.openxmlformats.org/officeDocument/2006/relationships/table" Target="../tables/table17.xml"/><Relationship Id="rId4" Type="http://schemas.openxmlformats.org/officeDocument/2006/relationships/table" Target="../tables/table2.xml"/><Relationship Id="rId9" Type="http://schemas.openxmlformats.org/officeDocument/2006/relationships/table" Target="../tables/table7.xml"/><Relationship Id="rId14" Type="http://schemas.openxmlformats.org/officeDocument/2006/relationships/table" Target="../tables/table12.xml"/><Relationship Id="rId22" Type="http://schemas.openxmlformats.org/officeDocument/2006/relationships/table" Target="../tables/table20.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3"/>
  </sheetPr>
  <dimension ref="B1:L32"/>
  <sheetViews>
    <sheetView tabSelected="1" zoomScale="80" zoomScaleNormal="80" zoomScalePageLayoutView="70" workbookViewId="0">
      <selection activeCell="L59" sqref="L59"/>
    </sheetView>
  </sheetViews>
  <sheetFormatPr baseColWidth="10" defaultColWidth="8.88671875" defaultRowHeight="13.8" x14ac:dyDescent="0.25"/>
  <cols>
    <col min="1" max="1" width="1.109375" style="6" customWidth="1"/>
    <col min="2" max="2" width="3.6640625" style="6" customWidth="1"/>
    <col min="3" max="3" width="1.6640625" style="6" customWidth="1"/>
    <col min="4" max="5" width="8.6640625" style="6" customWidth="1"/>
    <col min="6" max="6" width="40.6640625" style="6" customWidth="1"/>
    <col min="7" max="7" width="26.6640625" style="6" customWidth="1"/>
    <col min="8" max="8" width="18.6640625" style="6" customWidth="1"/>
    <col min="9" max="9" width="26.6640625" style="6" customWidth="1"/>
    <col min="10" max="10" width="18.6640625" style="6" customWidth="1"/>
    <col min="11" max="11" width="26.6640625" style="6" customWidth="1"/>
    <col min="12" max="12" width="18.6640625" style="6" customWidth="1"/>
    <col min="13" max="13" width="1.109375" style="6" customWidth="1"/>
    <col min="14" max="16384" width="8.88671875" style="6"/>
  </cols>
  <sheetData>
    <row r="1" spans="2:12" ht="6" customHeight="1" x14ac:dyDescent="0.25"/>
    <row r="2" spans="2:12" s="10" customFormat="1" ht="18" customHeight="1" x14ac:dyDescent="0.3">
      <c r="B2" s="115" t="str">
        <f>"Checkliste "&amp;_RLV&amp;""</f>
        <v>Checkliste Verarbeitung Milch</v>
      </c>
      <c r="C2" s="115"/>
      <c r="D2" s="115"/>
      <c r="E2" s="115"/>
      <c r="F2" s="115"/>
      <c r="G2" s="115"/>
      <c r="H2" s="115"/>
      <c r="I2" s="115"/>
      <c r="J2" s="115"/>
      <c r="K2" s="115"/>
      <c r="L2" s="115"/>
    </row>
    <row r="3" spans="2:12" ht="6" customHeight="1" x14ac:dyDescent="0.25"/>
    <row r="4" spans="2:12" ht="27" customHeight="1" x14ac:dyDescent="0.25"/>
    <row r="5" spans="2:12" s="24" customFormat="1" ht="27" customHeight="1" x14ac:dyDescent="0.3">
      <c r="B5" s="116" t="s">
        <v>0</v>
      </c>
      <c r="C5" s="116"/>
      <c r="D5" s="116"/>
      <c r="E5" s="116"/>
      <c r="F5" s="116"/>
      <c r="G5" s="116"/>
      <c r="H5" s="116"/>
      <c r="I5" s="116"/>
      <c r="J5" s="116"/>
      <c r="K5" s="116"/>
      <c r="L5" s="116"/>
    </row>
    <row r="6" spans="2:12" s="24" customFormat="1" ht="29.4" customHeight="1" x14ac:dyDescent="0.3">
      <c r="B6" s="117" t="s">
        <v>79</v>
      </c>
      <c r="C6" s="117"/>
      <c r="D6" s="117"/>
      <c r="E6" s="117"/>
      <c r="F6" s="117"/>
      <c r="G6" s="119"/>
      <c r="H6" s="119"/>
      <c r="I6" s="119"/>
      <c r="J6" s="119"/>
      <c r="K6" s="119"/>
      <c r="L6" s="119"/>
    </row>
    <row r="7" spans="2:12" s="24" customFormat="1" ht="29.4" customHeight="1" x14ac:dyDescent="0.3">
      <c r="B7" s="117" t="s">
        <v>78</v>
      </c>
      <c r="C7" s="117"/>
      <c r="D7" s="117"/>
      <c r="E7" s="117"/>
      <c r="F7" s="117"/>
      <c r="G7" s="119"/>
      <c r="H7" s="119"/>
      <c r="I7" s="119"/>
      <c r="J7" s="119"/>
      <c r="K7" s="119"/>
      <c r="L7" s="119"/>
    </row>
    <row r="8" spans="2:12" s="24" customFormat="1" ht="29.4" customHeight="1" x14ac:dyDescent="0.3">
      <c r="B8" s="117" t="s">
        <v>1</v>
      </c>
      <c r="C8" s="117"/>
      <c r="D8" s="117"/>
      <c r="E8" s="117"/>
      <c r="F8" s="117"/>
      <c r="G8" s="119"/>
      <c r="H8" s="119"/>
      <c r="I8" s="119"/>
      <c r="J8" s="119"/>
      <c r="K8" s="119"/>
      <c r="L8" s="119"/>
    </row>
    <row r="9" spans="2:12" s="24" customFormat="1" ht="29.4" customHeight="1" x14ac:dyDescent="0.3">
      <c r="B9" s="117" t="s">
        <v>2</v>
      </c>
      <c r="C9" s="117"/>
      <c r="D9" s="117"/>
      <c r="E9" s="117"/>
      <c r="F9" s="117"/>
      <c r="G9" s="119"/>
      <c r="H9" s="119"/>
      <c r="I9" s="119"/>
      <c r="J9" s="119"/>
      <c r="K9" s="119"/>
      <c r="L9" s="119"/>
    </row>
    <row r="10" spans="2:12" s="24" customFormat="1" ht="29.4" customHeight="1" x14ac:dyDescent="0.3">
      <c r="B10" s="117" t="s">
        <v>3</v>
      </c>
      <c r="C10" s="117"/>
      <c r="D10" s="117"/>
      <c r="E10" s="117"/>
      <c r="F10" s="117"/>
      <c r="G10" s="119"/>
      <c r="H10" s="119"/>
      <c r="I10" s="119"/>
      <c r="J10" s="119"/>
      <c r="K10" s="119"/>
      <c r="L10" s="119"/>
    </row>
    <row r="11" spans="2:12" s="24" customFormat="1" ht="29.4" customHeight="1" x14ac:dyDescent="0.3">
      <c r="B11" s="117" t="s">
        <v>4</v>
      </c>
      <c r="C11" s="117"/>
      <c r="D11" s="117"/>
      <c r="E11" s="117"/>
      <c r="F11" s="117"/>
      <c r="G11" s="119"/>
      <c r="H11" s="119"/>
      <c r="I11" s="119"/>
      <c r="J11" s="119"/>
      <c r="K11" s="119"/>
      <c r="L11" s="119"/>
    </row>
    <row r="12" spans="2:12" s="24" customFormat="1" ht="29.4" customHeight="1" x14ac:dyDescent="0.3">
      <c r="B12" s="117" t="s">
        <v>5</v>
      </c>
      <c r="C12" s="117"/>
      <c r="D12" s="117"/>
      <c r="E12" s="117"/>
      <c r="F12" s="117"/>
      <c r="G12" s="119"/>
      <c r="H12" s="119"/>
      <c r="I12" s="119"/>
      <c r="J12" s="119"/>
      <c r="K12" s="119"/>
      <c r="L12" s="119"/>
    </row>
    <row r="13" spans="2:12" s="24" customFormat="1" ht="29.4" customHeight="1" x14ac:dyDescent="0.3">
      <c r="B13" s="130" t="s">
        <v>6</v>
      </c>
      <c r="C13" s="131"/>
      <c r="D13" s="131"/>
      <c r="E13" s="131"/>
      <c r="F13" s="132"/>
      <c r="G13" s="33" t="s">
        <v>59</v>
      </c>
      <c r="H13" s="56"/>
      <c r="I13" s="33" t="s">
        <v>60</v>
      </c>
      <c r="J13" s="56"/>
      <c r="K13" s="33" t="s">
        <v>61</v>
      </c>
      <c r="L13" s="56"/>
    </row>
    <row r="14" spans="2:12" s="24" customFormat="1" ht="29.4" customHeight="1" x14ac:dyDescent="0.3">
      <c r="B14" s="133"/>
      <c r="C14" s="134"/>
      <c r="D14" s="134"/>
      <c r="E14" s="134"/>
      <c r="F14" s="135"/>
      <c r="G14" s="33" t="s">
        <v>93</v>
      </c>
      <c r="H14" s="56"/>
      <c r="I14" s="120"/>
      <c r="J14" s="121"/>
      <c r="K14" s="121"/>
      <c r="L14" s="122"/>
    </row>
    <row r="15" spans="2:12" s="24" customFormat="1" ht="29.4" customHeight="1" x14ac:dyDescent="0.3">
      <c r="B15" s="118" t="s">
        <v>58</v>
      </c>
      <c r="C15" s="118"/>
      <c r="D15" s="118"/>
      <c r="E15" s="118"/>
      <c r="F15" s="118"/>
      <c r="G15" s="127"/>
      <c r="H15" s="127"/>
      <c r="I15" s="127"/>
      <c r="J15" s="127"/>
      <c r="K15" s="127"/>
      <c r="L15" s="127"/>
    </row>
    <row r="16" spans="2:12" s="24" customFormat="1" ht="29.4" customHeight="1" x14ac:dyDescent="0.3">
      <c r="B16" s="118" t="s">
        <v>7</v>
      </c>
      <c r="C16" s="118"/>
      <c r="D16" s="118"/>
      <c r="E16" s="118"/>
      <c r="F16" s="118"/>
      <c r="G16" s="57" t="s">
        <v>57</v>
      </c>
      <c r="H16" s="13"/>
      <c r="I16" s="57" t="s">
        <v>10</v>
      </c>
      <c r="J16" s="13"/>
      <c r="K16" s="57" t="s">
        <v>11</v>
      </c>
      <c r="L16" s="14"/>
    </row>
    <row r="17" spans="2:12" s="24" customFormat="1" ht="29.4" customHeight="1" x14ac:dyDescent="0.3">
      <c r="B17" s="118" t="s">
        <v>8</v>
      </c>
      <c r="C17" s="118"/>
      <c r="D17" s="118"/>
      <c r="E17" s="118"/>
      <c r="F17" s="118"/>
      <c r="G17" s="128"/>
      <c r="H17" s="128"/>
      <c r="I17" s="128"/>
      <c r="J17" s="128"/>
      <c r="K17" s="128"/>
      <c r="L17" s="128"/>
    </row>
    <row r="18" spans="2:12" s="24" customFormat="1" ht="29.4" customHeight="1" x14ac:dyDescent="0.3">
      <c r="B18" s="118" t="s">
        <v>9</v>
      </c>
      <c r="C18" s="118"/>
      <c r="D18" s="118"/>
      <c r="E18" s="118"/>
      <c r="F18" s="118"/>
      <c r="G18" s="119"/>
      <c r="H18" s="119"/>
      <c r="I18" s="119"/>
      <c r="J18" s="119"/>
      <c r="K18" s="119"/>
      <c r="L18" s="119"/>
    </row>
    <row r="19" spans="2:12" ht="29.25" customHeight="1" x14ac:dyDescent="0.25">
      <c r="B19" s="118" t="s">
        <v>81</v>
      </c>
      <c r="C19" s="118"/>
      <c r="D19" s="118"/>
      <c r="E19" s="118"/>
      <c r="F19" s="118"/>
      <c r="G19" s="126"/>
      <c r="H19" s="126"/>
      <c r="I19" s="126"/>
      <c r="J19" s="126"/>
      <c r="K19" s="126"/>
      <c r="L19" s="126"/>
    </row>
    <row r="22" spans="2:12" s="10" customFormat="1" ht="13.95" customHeight="1" x14ac:dyDescent="0.25">
      <c r="B22" s="129" t="s">
        <v>12</v>
      </c>
      <c r="C22" s="129"/>
      <c r="D22" s="129"/>
      <c r="E22" s="129"/>
      <c r="F22" s="129"/>
      <c r="G22" s="129"/>
      <c r="H22" s="129"/>
      <c r="I22" s="129"/>
      <c r="J22" s="129"/>
      <c r="K22" s="129"/>
      <c r="L22" s="129"/>
    </row>
    <row r="23" spans="2:12" ht="6.6" customHeight="1" x14ac:dyDescent="0.25">
      <c r="B23" s="2"/>
      <c r="C23" s="2"/>
      <c r="D23" s="2"/>
      <c r="E23" s="2"/>
      <c r="F23" s="2"/>
      <c r="G23" s="2"/>
      <c r="H23" s="2"/>
      <c r="I23" s="2"/>
      <c r="J23" s="2"/>
      <c r="K23" s="2"/>
      <c r="L23" s="2"/>
    </row>
    <row r="24" spans="2:12" s="10" customFormat="1" ht="13.95" customHeight="1" x14ac:dyDescent="0.3">
      <c r="B24" s="15"/>
      <c r="C24" s="30"/>
      <c r="D24" s="65" t="s">
        <v>13</v>
      </c>
      <c r="E24" s="65"/>
      <c r="F24" s="65"/>
      <c r="G24" s="65"/>
      <c r="H24" s="65"/>
      <c r="I24" s="65"/>
      <c r="J24" s="65"/>
      <c r="K24" s="65"/>
      <c r="L24" s="65"/>
    </row>
    <row r="25" spans="2:12" ht="13.95" customHeight="1" x14ac:dyDescent="0.25">
      <c r="B25" s="3"/>
      <c r="C25" s="3"/>
      <c r="D25" s="64"/>
      <c r="E25" s="64"/>
      <c r="F25" s="64"/>
      <c r="G25" s="64"/>
      <c r="H25" s="64"/>
      <c r="I25" s="64"/>
      <c r="J25" s="64"/>
      <c r="K25" s="64"/>
      <c r="L25" s="64"/>
    </row>
    <row r="26" spans="2:12" ht="13.95" customHeight="1" x14ac:dyDescent="0.25">
      <c r="B26" s="15"/>
      <c r="C26" s="30"/>
      <c r="D26" s="65" t="s">
        <v>14</v>
      </c>
      <c r="E26" s="65"/>
      <c r="F26" s="65"/>
      <c r="G26" s="65"/>
      <c r="H26" s="65"/>
      <c r="I26" s="65"/>
      <c r="J26" s="65"/>
      <c r="K26" s="65"/>
      <c r="L26" s="65"/>
    </row>
    <row r="27" spans="2:12" x14ac:dyDescent="0.25">
      <c r="B27" s="2"/>
      <c r="C27" s="2"/>
      <c r="D27" s="2"/>
      <c r="E27" s="2"/>
      <c r="F27" s="2"/>
      <c r="G27" s="2"/>
      <c r="H27" s="2"/>
      <c r="I27" s="2"/>
      <c r="J27" s="2"/>
      <c r="K27" s="2"/>
      <c r="L27" s="2"/>
    </row>
    <row r="28" spans="2:12" ht="27" customHeight="1" x14ac:dyDescent="0.25">
      <c r="B28" s="125" t="s">
        <v>80</v>
      </c>
      <c r="C28" s="125"/>
      <c r="D28" s="125"/>
      <c r="E28" s="125"/>
      <c r="F28" s="125"/>
      <c r="G28" s="125"/>
      <c r="H28" s="125"/>
      <c r="I28" s="125"/>
      <c r="J28" s="125"/>
      <c r="K28" s="125"/>
      <c r="L28" s="125"/>
    </row>
    <row r="30" spans="2:12" x14ac:dyDescent="0.25">
      <c r="B30" s="136"/>
      <c r="C30" s="136"/>
      <c r="D30" s="136"/>
      <c r="E30" s="136"/>
      <c r="F30" s="136"/>
      <c r="G30" s="34"/>
      <c r="H30" s="34"/>
      <c r="I30" s="34"/>
      <c r="J30" s="34"/>
      <c r="K30" s="34"/>
      <c r="L30" s="34"/>
    </row>
    <row r="31" spans="2:12" ht="14.4" customHeight="1" x14ac:dyDescent="0.25">
      <c r="B31" s="137" t="s">
        <v>16</v>
      </c>
      <c r="C31" s="137"/>
      <c r="D31" s="137"/>
      <c r="E31" s="137"/>
      <c r="F31" s="124" t="s">
        <v>19</v>
      </c>
      <c r="G31" s="124"/>
      <c r="H31" s="124"/>
      <c r="I31" s="124"/>
      <c r="J31" s="124"/>
      <c r="K31" s="123" t="s">
        <v>18</v>
      </c>
      <c r="L31" s="123"/>
    </row>
    <row r="32" spans="2:12" ht="6" customHeight="1" x14ac:dyDescent="0.25"/>
  </sheetData>
  <sheetProtection formatCells="0"/>
  <mergeCells count="33">
    <mergeCell ref="B13:F14"/>
    <mergeCell ref="B12:F12"/>
    <mergeCell ref="B30:F30"/>
    <mergeCell ref="B9:F9"/>
    <mergeCell ref="B31:E31"/>
    <mergeCell ref="G15:L15"/>
    <mergeCell ref="G17:L17"/>
    <mergeCell ref="G18:L18"/>
    <mergeCell ref="B22:L22"/>
    <mergeCell ref="B15:F15"/>
    <mergeCell ref="B16:F16"/>
    <mergeCell ref="B17:F17"/>
    <mergeCell ref="K31:L31"/>
    <mergeCell ref="F31:J31"/>
    <mergeCell ref="B28:L28"/>
    <mergeCell ref="B19:F19"/>
    <mergeCell ref="G19:L19"/>
    <mergeCell ref="B2:L2"/>
    <mergeCell ref="B5:L5"/>
    <mergeCell ref="B6:F6"/>
    <mergeCell ref="B7:F7"/>
    <mergeCell ref="B18:F18"/>
    <mergeCell ref="G6:L6"/>
    <mergeCell ref="G7:L7"/>
    <mergeCell ref="G8:L8"/>
    <mergeCell ref="G9:L9"/>
    <mergeCell ref="G10:L10"/>
    <mergeCell ref="G11:L11"/>
    <mergeCell ref="B8:F8"/>
    <mergeCell ref="I14:L14"/>
    <mergeCell ref="B11:F11"/>
    <mergeCell ref="B10:F10"/>
    <mergeCell ref="G12:L12"/>
  </mergeCells>
  <dataValidations count="3">
    <dataValidation type="list" allowBlank="1" showInputMessage="1" showErrorMessage="1" sqref="C24">
      <formula1>_chbx</formula1>
    </dataValidation>
    <dataValidation type="list" allowBlank="1" showInputMessage="1" showErrorMessage="1" sqref="G15:L15">
      <formula1>_Datum</formula1>
    </dataValidation>
    <dataValidation type="list" allowBlank="1" showInputMessage="1" showErrorMessage="1" sqref="G6:L6">
      <formula1>_Betriebsname</formula1>
    </dataValidation>
  </dataValidations>
  <printOptions horizontalCentered="1"/>
  <pageMargins left="0.70866141732283472" right="0.70866141732283472" top="0.59055118110236227" bottom="0.78740157480314965" header="0.31496062992125984" footer="0.19685039370078741"/>
  <pageSetup paperSize="9" scale="62" orientation="landscape" verticalDpi="1200" r:id="rId1"/>
  <headerFooter>
    <oddFooter>&amp;L&amp;"Arial,Standard"&amp;8
Version 2024&amp;C&amp;G&amp;R
&amp;"Arial,Standard"&amp;8&amp;P von &amp;N</oddFooter>
  </headerFooter>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Einstellungen!$C$9:$C$10</xm:f>
          </x14:formula1>
          <xm:sqref>B24 B26 H13:H14 L13 J13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009EE3"/>
  </sheetPr>
  <dimension ref="B1:I23"/>
  <sheetViews>
    <sheetView zoomScale="80" zoomScaleNormal="80" workbookViewId="0">
      <selection activeCell="L59" sqref="L59"/>
    </sheetView>
  </sheetViews>
  <sheetFormatPr baseColWidth="10" defaultColWidth="8.88671875" defaultRowHeight="13.8" x14ac:dyDescent="0.3"/>
  <cols>
    <col min="1" max="1" width="1.109375" style="10" customWidth="1"/>
    <col min="2" max="2" width="8.6640625" style="10" customWidth="1"/>
    <col min="3" max="3" width="24.6640625" style="10" customWidth="1"/>
    <col min="4" max="5" width="32.6640625" style="10" customWidth="1"/>
    <col min="6" max="6" width="16.6640625" style="16" customWidth="1"/>
    <col min="7" max="7" width="40.6640625" style="10" customWidth="1"/>
    <col min="8" max="8" width="24.6640625" style="10" customWidth="1"/>
    <col min="9" max="9" width="16.6640625" style="10" customWidth="1"/>
    <col min="10" max="10" width="1.109375" style="10" customWidth="1"/>
    <col min="11" max="16384" width="8.88671875" style="10"/>
  </cols>
  <sheetData>
    <row r="1" spans="2:9" ht="6" customHeight="1" x14ac:dyDescent="0.3"/>
    <row r="2" spans="2:9" s="31" customFormat="1" ht="18" customHeight="1" x14ac:dyDescent="0.3">
      <c r="B2" s="138" t="str">
        <f>"Checkliste "&amp;_RLV&amp;""</f>
        <v>Checkliste Verarbeitung Milch</v>
      </c>
      <c r="C2" s="138"/>
      <c r="D2" s="138"/>
      <c r="E2" s="138"/>
      <c r="F2" s="138"/>
      <c r="G2" s="138"/>
      <c r="H2" s="138"/>
      <c r="I2" s="138"/>
    </row>
    <row r="3" spans="2:9" s="19" customFormat="1" ht="6" customHeight="1" x14ac:dyDescent="0.3">
      <c r="B3" s="17"/>
      <c r="C3" s="17"/>
      <c r="D3" s="17"/>
      <c r="E3" s="17"/>
      <c r="F3" s="18"/>
      <c r="G3" s="18"/>
      <c r="H3" s="18"/>
      <c r="I3" s="17"/>
    </row>
    <row r="4" spans="2:9" ht="27" customHeight="1" x14ac:dyDescent="0.3">
      <c r="B4" s="20" t="s">
        <v>20</v>
      </c>
      <c r="C4" s="144"/>
      <c r="D4" s="144"/>
      <c r="E4" s="144"/>
      <c r="F4" s="144"/>
      <c r="G4" s="144"/>
      <c r="H4" s="21"/>
      <c r="I4" s="50"/>
    </row>
    <row r="5" spans="2:9" ht="27" customHeight="1" x14ac:dyDescent="0.3">
      <c r="B5" s="143" t="s">
        <v>21</v>
      </c>
      <c r="C5" s="143"/>
      <c r="D5" s="143"/>
      <c r="E5" s="143"/>
      <c r="F5" s="143"/>
      <c r="G5" s="143"/>
      <c r="H5" s="143"/>
      <c r="I5" s="143"/>
    </row>
    <row r="6" spans="2:9" s="16" customFormat="1" ht="27" customHeight="1" x14ac:dyDescent="0.3">
      <c r="B6" s="5" t="s">
        <v>22</v>
      </c>
      <c r="C6" s="5" t="s">
        <v>63</v>
      </c>
      <c r="D6" s="148" t="s">
        <v>23</v>
      </c>
      <c r="E6" s="149"/>
      <c r="F6" s="4" t="s">
        <v>30</v>
      </c>
      <c r="G6" s="5" t="s">
        <v>25</v>
      </c>
      <c r="H6" s="5" t="s">
        <v>26</v>
      </c>
      <c r="I6" s="5" t="s">
        <v>82</v>
      </c>
    </row>
    <row r="7" spans="2:9" ht="56.1" customHeight="1" x14ac:dyDescent="0.3">
      <c r="B7" s="5">
        <v>1</v>
      </c>
      <c r="C7" s="1"/>
      <c r="D7" s="139"/>
      <c r="E7" s="140"/>
      <c r="F7" s="62"/>
      <c r="G7" s="68"/>
      <c r="H7" s="1"/>
      <c r="I7" s="1"/>
    </row>
    <row r="8" spans="2:9" ht="56.1" customHeight="1" x14ac:dyDescent="0.3">
      <c r="B8" s="5">
        <v>2</v>
      </c>
      <c r="C8" s="1"/>
      <c r="D8" s="139"/>
      <c r="E8" s="140"/>
      <c r="F8" s="63"/>
      <c r="G8" s="68"/>
      <c r="H8" s="1"/>
      <c r="I8" s="1"/>
    </row>
    <row r="9" spans="2:9" ht="56.1" customHeight="1" x14ac:dyDescent="0.3">
      <c r="B9" s="5">
        <v>3</v>
      </c>
      <c r="C9" s="1"/>
      <c r="D9" s="139"/>
      <c r="E9" s="140"/>
      <c r="F9" s="63"/>
      <c r="G9" s="68"/>
      <c r="H9" s="1"/>
      <c r="I9" s="1"/>
    </row>
    <row r="10" spans="2:9" ht="56.1" customHeight="1" x14ac:dyDescent="0.3">
      <c r="B10" s="5">
        <v>4</v>
      </c>
      <c r="C10" s="1"/>
      <c r="D10" s="139"/>
      <c r="E10" s="140"/>
      <c r="F10" s="63"/>
      <c r="G10" s="68"/>
      <c r="H10" s="1"/>
      <c r="I10" s="1"/>
    </row>
    <row r="11" spans="2:9" ht="56.1" customHeight="1" x14ac:dyDescent="0.3">
      <c r="B11" s="5">
        <v>5</v>
      </c>
      <c r="C11" s="1"/>
      <c r="D11" s="139"/>
      <c r="E11" s="140"/>
      <c r="F11" s="63"/>
      <c r="G11" s="68"/>
      <c r="H11" s="1"/>
      <c r="I11" s="1"/>
    </row>
    <row r="12" spans="2:9" ht="56.1" customHeight="1" x14ac:dyDescent="0.3">
      <c r="B12" s="5">
        <v>6</v>
      </c>
      <c r="C12" s="1"/>
      <c r="D12" s="139"/>
      <c r="E12" s="140"/>
      <c r="F12" s="63"/>
      <c r="G12" s="68"/>
      <c r="H12" s="1"/>
      <c r="I12" s="1"/>
    </row>
    <row r="13" spans="2:9" ht="56.1" customHeight="1" x14ac:dyDescent="0.3">
      <c r="B13" s="5">
        <v>7</v>
      </c>
      <c r="C13" s="1"/>
      <c r="D13" s="139"/>
      <c r="E13" s="140"/>
      <c r="F13" s="63"/>
      <c r="G13" s="68"/>
      <c r="H13" s="1"/>
      <c r="I13" s="1"/>
    </row>
    <row r="14" spans="2:9" ht="56.1" customHeight="1" x14ac:dyDescent="0.3">
      <c r="B14" s="5">
        <v>8</v>
      </c>
      <c r="C14" s="1"/>
      <c r="D14" s="139"/>
      <c r="E14" s="140"/>
      <c r="F14" s="63"/>
      <c r="G14" s="68"/>
      <c r="H14" s="1"/>
      <c r="I14" s="1"/>
    </row>
    <row r="15" spans="2:9" ht="56.1" customHeight="1" x14ac:dyDescent="0.3">
      <c r="B15" s="5">
        <v>9</v>
      </c>
      <c r="C15" s="1"/>
      <c r="D15" s="139"/>
      <c r="E15" s="140"/>
      <c r="F15" s="63"/>
      <c r="G15" s="68"/>
      <c r="H15" s="1"/>
      <c r="I15" s="1"/>
    </row>
    <row r="16" spans="2:9" ht="56.1" customHeight="1" x14ac:dyDescent="0.3">
      <c r="B16" s="5">
        <v>10</v>
      </c>
      <c r="C16" s="1"/>
      <c r="D16" s="139"/>
      <c r="E16" s="140"/>
      <c r="F16" s="63"/>
      <c r="G16" s="68"/>
      <c r="H16" s="1"/>
      <c r="I16" s="1"/>
    </row>
    <row r="17" spans="2:9" ht="15.6" x14ac:dyDescent="0.3">
      <c r="B17" s="145" t="s">
        <v>83</v>
      </c>
      <c r="C17" s="145"/>
      <c r="D17" s="145"/>
      <c r="E17" s="145"/>
      <c r="F17" s="3"/>
      <c r="G17" s="20"/>
      <c r="H17" s="20"/>
      <c r="I17" s="20"/>
    </row>
    <row r="19" spans="2:9" ht="28.2" customHeight="1" x14ac:dyDescent="0.3">
      <c r="B19" s="146" t="s">
        <v>62</v>
      </c>
      <c r="C19" s="147"/>
      <c r="D19" s="147"/>
      <c r="E19" s="147"/>
      <c r="F19" s="147"/>
      <c r="G19" s="147"/>
      <c r="H19" s="147"/>
      <c r="I19" s="147"/>
    </row>
    <row r="22" spans="2:9" x14ac:dyDescent="0.3">
      <c r="B22" s="150"/>
      <c r="C22" s="150"/>
      <c r="D22" s="150"/>
      <c r="E22" s="22"/>
      <c r="F22" s="23"/>
      <c r="G22" s="22"/>
      <c r="H22" s="22"/>
      <c r="I22" s="22"/>
    </row>
    <row r="23" spans="2:9" x14ac:dyDescent="0.3">
      <c r="B23" s="141" t="s">
        <v>16</v>
      </c>
      <c r="C23" s="141"/>
      <c r="E23" s="142" t="s">
        <v>17</v>
      </c>
      <c r="F23" s="142"/>
      <c r="G23" s="142"/>
      <c r="H23" s="123" t="s">
        <v>18</v>
      </c>
      <c r="I23" s="123"/>
    </row>
  </sheetData>
  <sheetProtection formatCells="0"/>
  <mergeCells count="20">
    <mergeCell ref="B23:C23"/>
    <mergeCell ref="E23:G23"/>
    <mergeCell ref="B5:I5"/>
    <mergeCell ref="C4:G4"/>
    <mergeCell ref="B17:E17"/>
    <mergeCell ref="B19:I19"/>
    <mergeCell ref="D6:E6"/>
    <mergeCell ref="D7:E7"/>
    <mergeCell ref="D12:E12"/>
    <mergeCell ref="H23:I23"/>
    <mergeCell ref="D13:E13"/>
    <mergeCell ref="D14:E14"/>
    <mergeCell ref="D15:E15"/>
    <mergeCell ref="D16:E16"/>
    <mergeCell ref="B22:D22"/>
    <mergeCell ref="B2:I2"/>
    <mergeCell ref="D8:E8"/>
    <mergeCell ref="D9:E9"/>
    <mergeCell ref="D10:E10"/>
    <mergeCell ref="D11:E11"/>
  </mergeCells>
  <conditionalFormatting sqref="F7:F16">
    <cfRule type="containsText" dxfId="335" priority="1" operator="containsText" text="sAbw">
      <formula>NOT(ISERROR(SEARCH("sAbw",F7)))</formula>
    </cfRule>
    <cfRule type="containsText" dxfId="334" priority="2" operator="containsText" text="lAbw">
      <formula>NOT(ISERROR(SEARCH("lAbw",F7)))</formula>
    </cfRule>
    <cfRule type="containsText" dxfId="333" priority="3" operator="containsText" text="K.O.">
      <formula>NOT(ISERROR(SEARCH("K.O.",F7)))</formula>
    </cfRule>
  </conditionalFormatting>
  <dataValidations count="2">
    <dataValidation type="list" allowBlank="1" showInputMessage="1" showErrorMessage="1" sqref="I4">
      <formula1>_Datum</formula1>
    </dataValidation>
    <dataValidation type="list" allowBlank="1" showInputMessage="1" showErrorMessage="1" sqref="C4:G4">
      <formula1>_Betriebsname</formula1>
    </dataValidation>
  </dataValidations>
  <printOptions horizontalCentered="1"/>
  <pageMargins left="0.70866141732283472" right="0.70866141732283472" top="0.59055118110236227" bottom="0.78740157480314965" header="0.31496062992125984" footer="0.19685039370078741"/>
  <pageSetup paperSize="9" scale="62" orientation="landscape" r:id="rId1"/>
  <headerFooter>
    <oddFooter>&amp;L&amp;"Arial,Standard"&amp;8
Version 2024&amp;C&amp;G&amp;R
&amp;"Arial,Standard"&amp;8&amp;P von &amp;N</oddFooter>
  </headerFooter>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Einstellungen!$C$12:$C$14</xm:f>
          </x14:formula1>
          <xm:sqref>F7:F16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3"/>
  </sheetPr>
  <dimension ref="B1:M192"/>
  <sheetViews>
    <sheetView zoomScale="80" zoomScaleNormal="80" zoomScaleSheetLayoutView="100" workbookViewId="0">
      <pane ySplit="7" topLeftCell="A8" activePane="bottomLeft" state="frozen"/>
      <selection activeCell="L59" sqref="L59"/>
      <selection pane="bottomLeft" activeCell="L59" sqref="L59"/>
    </sheetView>
  </sheetViews>
  <sheetFormatPr baseColWidth="10" defaultColWidth="8.88671875" defaultRowHeight="13.2" x14ac:dyDescent="0.25"/>
  <cols>
    <col min="1" max="1" width="1.109375" style="40" customWidth="1"/>
    <col min="2" max="2" width="8.6640625" style="87" customWidth="1"/>
    <col min="3" max="4" width="18.33203125" style="88" hidden="1" customWidth="1"/>
    <col min="5" max="5" width="12.6640625" style="89" customWidth="1"/>
    <col min="6" max="7" width="40.6640625" style="40" customWidth="1"/>
    <col min="8" max="10" width="9.6640625" style="40" customWidth="1"/>
    <col min="11" max="11" width="10.33203125" style="40" customWidth="1"/>
    <col min="12" max="12" width="10.6640625" style="40" customWidth="1"/>
    <col min="13" max="13" width="52.6640625" style="52" customWidth="1"/>
    <col min="14" max="14" width="1.109375" style="40" customWidth="1"/>
    <col min="15" max="16384" width="8.88671875" style="40"/>
  </cols>
  <sheetData>
    <row r="1" spans="2:13" s="80" customFormat="1" ht="6" customHeight="1" x14ac:dyDescent="0.3">
      <c r="B1" s="78"/>
      <c r="C1" s="79"/>
      <c r="D1" s="79"/>
      <c r="G1" s="79"/>
      <c r="M1" s="81"/>
    </row>
    <row r="2" spans="2:13" s="82" customFormat="1" ht="18" customHeight="1" x14ac:dyDescent="0.3">
      <c r="B2" s="166" t="str">
        <f>"Checkliste "&amp;_RLV&amp;""</f>
        <v>Checkliste Verarbeitung Milch</v>
      </c>
      <c r="C2" s="166"/>
      <c r="D2" s="166"/>
      <c r="E2" s="166"/>
      <c r="F2" s="166"/>
      <c r="G2" s="166"/>
      <c r="H2" s="166"/>
      <c r="I2" s="166"/>
      <c r="J2" s="166"/>
      <c r="K2" s="166"/>
      <c r="L2" s="166"/>
      <c r="M2" s="166"/>
    </row>
    <row r="3" spans="2:13" s="83" customFormat="1" ht="26.1" customHeight="1" x14ac:dyDescent="0.3">
      <c r="B3" s="172" t="s">
        <v>196</v>
      </c>
      <c r="C3" s="173"/>
      <c r="D3" s="173"/>
      <c r="E3" s="173"/>
      <c r="F3" s="173"/>
      <c r="G3" s="173"/>
      <c r="H3" s="173"/>
      <c r="I3" s="173"/>
      <c r="J3" s="173"/>
      <c r="K3" s="173"/>
      <c r="L3" s="173"/>
      <c r="M3" s="173"/>
    </row>
    <row r="4" spans="2:13" s="80" customFormat="1" ht="27" customHeight="1" x14ac:dyDescent="0.3">
      <c r="B4" s="76" t="s">
        <v>20</v>
      </c>
      <c r="C4" s="154"/>
      <c r="D4" s="154"/>
      <c r="E4" s="154"/>
      <c r="F4" s="154"/>
      <c r="G4" s="154"/>
      <c r="H4" s="154"/>
      <c r="I4" s="154"/>
      <c r="J4" s="154"/>
      <c r="K4" s="154"/>
      <c r="M4" s="77"/>
    </row>
    <row r="5" spans="2:13" ht="27" customHeight="1" x14ac:dyDescent="0.25">
      <c r="B5" s="167" t="s">
        <v>31</v>
      </c>
      <c r="C5" s="167"/>
      <c r="D5" s="167"/>
      <c r="E5" s="167"/>
      <c r="F5" s="167"/>
      <c r="G5" s="167"/>
      <c r="H5" s="167"/>
      <c r="I5" s="167"/>
      <c r="J5" s="167"/>
      <c r="K5" s="167"/>
      <c r="L5" s="167"/>
      <c r="M5" s="167"/>
    </row>
    <row r="6" spans="2:13" s="84" customFormat="1" ht="26.4" customHeight="1" x14ac:dyDescent="0.3">
      <c r="B6" s="155" t="s">
        <v>32</v>
      </c>
      <c r="C6" s="157" t="s">
        <v>45</v>
      </c>
      <c r="D6" s="157" t="s">
        <v>46</v>
      </c>
      <c r="E6" s="159" t="s">
        <v>33</v>
      </c>
      <c r="F6" s="157" t="s">
        <v>34</v>
      </c>
      <c r="G6" s="161" t="s">
        <v>35</v>
      </c>
      <c r="H6" s="163" t="s">
        <v>24</v>
      </c>
      <c r="I6" s="164"/>
      <c r="J6" s="164"/>
      <c r="K6" s="164"/>
      <c r="L6" s="165"/>
      <c r="M6" s="161" t="s">
        <v>77</v>
      </c>
    </row>
    <row r="7" spans="2:13" x14ac:dyDescent="0.25">
      <c r="B7" s="156"/>
      <c r="C7" s="158"/>
      <c r="D7" s="158"/>
      <c r="E7" s="160"/>
      <c r="F7" s="158"/>
      <c r="G7" s="162"/>
      <c r="H7" s="85" t="s">
        <v>38</v>
      </c>
      <c r="I7" s="85" t="s">
        <v>27</v>
      </c>
      <c r="J7" s="85" t="s">
        <v>28</v>
      </c>
      <c r="K7" s="85" t="s">
        <v>29</v>
      </c>
      <c r="L7" s="85" t="s">
        <v>182</v>
      </c>
      <c r="M7" s="162"/>
    </row>
    <row r="8" spans="2:13" s="86" customFormat="1" x14ac:dyDescent="0.25">
      <c r="B8" s="168" t="s">
        <v>148</v>
      </c>
      <c r="C8" s="169"/>
      <c r="D8" s="169"/>
      <c r="E8" s="169"/>
      <c r="F8" s="169"/>
      <c r="G8" s="169"/>
      <c r="H8" s="169"/>
      <c r="I8" s="169"/>
      <c r="J8" s="169"/>
      <c r="K8" s="169"/>
      <c r="L8" s="169"/>
      <c r="M8" s="170"/>
    </row>
    <row r="9" spans="2:13" ht="26.4" hidden="1" x14ac:dyDescent="0.25">
      <c r="B9" s="38" t="s">
        <v>32</v>
      </c>
      <c r="C9" s="39" t="s">
        <v>45</v>
      </c>
      <c r="D9" s="39" t="s">
        <v>46</v>
      </c>
      <c r="E9" s="41" t="s">
        <v>33</v>
      </c>
      <c r="F9" s="42" t="s">
        <v>34</v>
      </c>
      <c r="G9" s="27" t="s">
        <v>35</v>
      </c>
      <c r="H9" s="28" t="s">
        <v>24</v>
      </c>
      <c r="I9" s="28" t="s">
        <v>40</v>
      </c>
      <c r="J9" s="28" t="s">
        <v>41</v>
      </c>
      <c r="K9" s="28" t="s">
        <v>42</v>
      </c>
      <c r="L9" s="28" t="s">
        <v>43</v>
      </c>
      <c r="M9" s="27" t="s">
        <v>36</v>
      </c>
    </row>
    <row r="10" spans="2:13" s="52" customFormat="1" ht="39.9" customHeight="1" x14ac:dyDescent="0.25">
      <c r="B10" s="90" t="str">
        <f>CONCATENATE("1.",Prüfkriterien_1[[#This Row],[Hilfsspalte_Num]])</f>
        <v>1.1</v>
      </c>
      <c r="C10" s="91">
        <f>ROW()-ROW(Prüfkriterien_1[[#Headers],[Hilfsspalte_Kom]])</f>
        <v>1</v>
      </c>
      <c r="D10" s="92">
        <f>(Prüfkriterien_1[Hilfsspalte_Num]+10)/10</f>
        <v>1.1000000000000001</v>
      </c>
      <c r="E10" s="93" t="s">
        <v>222</v>
      </c>
      <c r="F10" s="36" t="s">
        <v>94</v>
      </c>
      <c r="G10" s="37" t="s">
        <v>98</v>
      </c>
      <c r="H10" s="32" t="s">
        <v>64</v>
      </c>
      <c r="I10" s="114" t="s">
        <v>37</v>
      </c>
      <c r="J10" s="114" t="s">
        <v>37</v>
      </c>
      <c r="K10" s="32"/>
      <c r="L10" s="114" t="s">
        <v>37</v>
      </c>
      <c r="M10" s="42"/>
    </row>
    <row r="11" spans="2:13" s="52" customFormat="1" ht="69.75" customHeight="1" x14ac:dyDescent="0.25">
      <c r="B11" s="90" t="str">
        <f>CONCATENATE("1.",Prüfkriterien_1[[#This Row],[Hilfsspalte_Num]])</f>
        <v>1.2</v>
      </c>
      <c r="C11" s="91">
        <f>ROW()-ROW(Prüfkriterien_1[[#Headers],[Hilfsspalte_Kom]])</f>
        <v>2</v>
      </c>
      <c r="D11" s="92">
        <f>(Prüfkriterien_1[Hilfsspalte_Num]+10)/10</f>
        <v>1.2</v>
      </c>
      <c r="E11" s="93" t="s">
        <v>223</v>
      </c>
      <c r="F11" s="36" t="s">
        <v>99</v>
      </c>
      <c r="G11" s="37" t="s">
        <v>197</v>
      </c>
      <c r="H11" s="32"/>
      <c r="I11" s="114" t="s">
        <v>37</v>
      </c>
      <c r="J11" s="114" t="s">
        <v>37</v>
      </c>
      <c r="K11" s="32"/>
      <c r="L11" s="114" t="s">
        <v>37</v>
      </c>
      <c r="M11" s="42"/>
    </row>
    <row r="12" spans="2:13" s="52" customFormat="1" ht="52.8" x14ac:dyDescent="0.25">
      <c r="B12" s="90" t="str">
        <f>CONCATENATE("1.",Prüfkriterien_1[[#This Row],[Hilfsspalte_Num]])</f>
        <v>1.3</v>
      </c>
      <c r="C12" s="91">
        <f>ROW()-ROW(Prüfkriterien_1[[#Headers],[Hilfsspalte_Kom]])</f>
        <v>3</v>
      </c>
      <c r="D12" s="92">
        <f>(Prüfkriterien_1[Hilfsspalte_Num]+10)/10</f>
        <v>1.3</v>
      </c>
      <c r="E12" s="35" t="s">
        <v>103</v>
      </c>
      <c r="F12" s="36" t="s">
        <v>95</v>
      </c>
      <c r="G12" s="37" t="s">
        <v>149</v>
      </c>
      <c r="H12" s="32"/>
      <c r="I12" s="32"/>
      <c r="J12" s="32"/>
      <c r="K12" s="32"/>
      <c r="L12" s="32"/>
      <c r="M12" s="42"/>
    </row>
    <row r="13" spans="2:13" s="52" customFormat="1" ht="52.8" x14ac:dyDescent="0.25">
      <c r="B13" s="90" t="str">
        <f>CONCATENATE("1.",Prüfkriterien_1[[#This Row],[Hilfsspalte_Num]])</f>
        <v>1.4</v>
      </c>
      <c r="C13" s="91">
        <f>ROW()-ROW(Prüfkriterien_1[[#Headers],[Hilfsspalte_Kom]])</f>
        <v>4</v>
      </c>
      <c r="D13" s="92">
        <f>(Prüfkriterien_1[Hilfsspalte_Num]+10)/10</f>
        <v>1.4</v>
      </c>
      <c r="E13" s="35" t="s">
        <v>134</v>
      </c>
      <c r="F13" s="94" t="s">
        <v>135</v>
      </c>
      <c r="G13" s="95" t="s">
        <v>192</v>
      </c>
      <c r="H13" s="32"/>
      <c r="I13" s="32"/>
      <c r="J13" s="32"/>
      <c r="K13" s="32"/>
      <c r="L13" s="32"/>
      <c r="M13" s="42"/>
    </row>
    <row r="14" spans="2:13" s="52" customFormat="1" ht="39.9" customHeight="1" x14ac:dyDescent="0.25">
      <c r="B14" s="90" t="str">
        <f>CONCATENATE("1.",Prüfkriterien_1[[#This Row],[Hilfsspalte_Num]])</f>
        <v>1.5</v>
      </c>
      <c r="C14" s="91">
        <f>ROW()-ROW(Prüfkriterien_1[[#Headers],[Hilfsspalte_Kom]])</f>
        <v>5</v>
      </c>
      <c r="D14" s="92">
        <f>(Prüfkriterien_1[Hilfsspalte_Num]+10)/10</f>
        <v>1.5</v>
      </c>
      <c r="E14" s="35" t="s">
        <v>134</v>
      </c>
      <c r="F14" s="95" t="s">
        <v>136</v>
      </c>
      <c r="G14" s="95" t="s">
        <v>180</v>
      </c>
      <c r="H14" s="32"/>
      <c r="I14" s="32"/>
      <c r="J14" s="32"/>
      <c r="K14" s="32"/>
      <c r="L14" s="32"/>
      <c r="M14" s="42"/>
    </row>
    <row r="15" spans="2:13" s="52" customFormat="1" ht="66" x14ac:dyDescent="0.25">
      <c r="B15" s="96" t="str">
        <f>CONCATENATE("1.",Prüfkriterien_1[[#This Row],[Hilfsspalte_Num]])</f>
        <v>1.6</v>
      </c>
      <c r="C15" s="97">
        <f>ROW()-ROW(Prüfkriterien_1[[#Headers],[Hilfsspalte_Kom]])</f>
        <v>6</v>
      </c>
      <c r="D15" s="98">
        <f>(Prüfkriterien_1[Hilfsspalte_Num]+10)/10</f>
        <v>1.6</v>
      </c>
      <c r="E15" s="93" t="s">
        <v>224</v>
      </c>
      <c r="F15" s="36" t="s">
        <v>96</v>
      </c>
      <c r="G15" s="37" t="s">
        <v>181</v>
      </c>
      <c r="H15" s="54"/>
      <c r="I15" s="55"/>
      <c r="J15" s="55"/>
      <c r="K15" s="55"/>
      <c r="L15" s="55"/>
      <c r="M15" s="42"/>
    </row>
    <row r="16" spans="2:13" s="52" customFormat="1" ht="39.9" customHeight="1" x14ac:dyDescent="0.25">
      <c r="B16" s="96" t="str">
        <f>CONCATENATE("1.",Prüfkriterien_1[[#This Row],[Hilfsspalte_Num]])</f>
        <v>1.7</v>
      </c>
      <c r="C16" s="97">
        <f>ROW()-ROW(Prüfkriterien_1[[#Headers],[Hilfsspalte_Kom]])</f>
        <v>7</v>
      </c>
      <c r="D16" s="98">
        <f>(Prüfkriterien_1[Hilfsspalte_Num]+10)/10</f>
        <v>1.7</v>
      </c>
      <c r="E16" s="93" t="s">
        <v>225</v>
      </c>
      <c r="F16" s="36" t="s">
        <v>97</v>
      </c>
      <c r="G16" s="99" t="s">
        <v>187</v>
      </c>
      <c r="H16" s="54"/>
      <c r="I16" s="55"/>
      <c r="J16" s="55"/>
      <c r="K16" s="55"/>
      <c r="L16" s="55"/>
      <c r="M16" s="42"/>
    </row>
    <row r="17" spans="2:13" s="52" customFormat="1" ht="118.8" x14ac:dyDescent="0.25">
      <c r="B17" s="96" t="str">
        <f>CONCATENATE("1.",Prüfkriterien_1[[#This Row],[Hilfsspalte_Num]])</f>
        <v>1.8</v>
      </c>
      <c r="C17" s="97">
        <f>ROW()-ROW(Prüfkriterien_1[[#Headers],[Hilfsspalte_Kom]])</f>
        <v>8</v>
      </c>
      <c r="D17" s="98">
        <f>(Prüfkriterien_1[Hilfsspalte_Num]+10)/10</f>
        <v>1.8</v>
      </c>
      <c r="E17" s="35" t="s">
        <v>104</v>
      </c>
      <c r="F17" s="36" t="s">
        <v>210</v>
      </c>
      <c r="G17" s="37" t="s">
        <v>211</v>
      </c>
      <c r="H17" s="54"/>
      <c r="I17" s="55"/>
      <c r="J17" s="55"/>
      <c r="K17" s="55"/>
      <c r="L17" s="55"/>
      <c r="M17" s="53"/>
    </row>
    <row r="18" spans="2:13" s="52" customFormat="1" ht="39.6" x14ac:dyDescent="0.25">
      <c r="B18" s="96" t="str">
        <f>CONCATENATE("1.",Prüfkriterien_1[[#This Row],[Hilfsspalte_Num]])</f>
        <v>1.9</v>
      </c>
      <c r="C18" s="97">
        <f>ROW()-ROW(Prüfkriterien_1[[#Headers],[Hilfsspalte_Kom]])</f>
        <v>9</v>
      </c>
      <c r="D18" s="98">
        <f>(Prüfkriterien_1[Hilfsspalte_Num]+10)/10</f>
        <v>1.9</v>
      </c>
      <c r="E18" s="35" t="s">
        <v>104</v>
      </c>
      <c r="F18" s="36" t="s">
        <v>212</v>
      </c>
      <c r="G18" s="37" t="s">
        <v>213</v>
      </c>
      <c r="H18" s="54"/>
      <c r="I18" s="55"/>
      <c r="J18" s="55"/>
      <c r="K18" s="55"/>
      <c r="L18" s="55"/>
      <c r="M18" s="53"/>
    </row>
    <row r="19" spans="2:13" s="52" customFormat="1" ht="39.9" customHeight="1" x14ac:dyDescent="0.25">
      <c r="B19" s="96" t="str">
        <f>CONCATENATE("1.",Prüfkriterien_1[[#This Row],[Hilfsspalte_Num]])</f>
        <v>1.10</v>
      </c>
      <c r="C19" s="97">
        <f>ROW()-ROW(Prüfkriterien_1[[#Headers],[Hilfsspalte_Kom]])</f>
        <v>10</v>
      </c>
      <c r="D19" s="98">
        <f>(Prüfkriterien_1[Hilfsspalte_Num]+10)/10</f>
        <v>2</v>
      </c>
      <c r="E19" s="35" t="s">
        <v>104</v>
      </c>
      <c r="F19" s="36" t="s">
        <v>175</v>
      </c>
      <c r="G19" s="37" t="s">
        <v>213</v>
      </c>
      <c r="H19" s="54"/>
      <c r="I19" s="55"/>
      <c r="J19" s="55"/>
      <c r="K19" s="55"/>
      <c r="L19" s="55"/>
      <c r="M19" s="53"/>
    </row>
    <row r="20" spans="2:13" s="52" customFormat="1" ht="79.2" x14ac:dyDescent="0.25">
      <c r="B20" s="96" t="str">
        <f>CONCATENATE("1.",Prüfkriterien_1[[#This Row],[Hilfsspalte_Num]])</f>
        <v>1.11</v>
      </c>
      <c r="C20" s="97">
        <f>ROW()-ROW(Prüfkriterien_1[[#Headers],[Hilfsspalte_Kom]])</f>
        <v>11</v>
      </c>
      <c r="D20" s="98">
        <f>(Prüfkriterien_1[Hilfsspalte_Num]+10)/10</f>
        <v>2.1</v>
      </c>
      <c r="E20" s="35" t="s">
        <v>102</v>
      </c>
      <c r="F20" s="36" t="s">
        <v>100</v>
      </c>
      <c r="G20" s="37" t="s">
        <v>226</v>
      </c>
      <c r="H20" s="54"/>
      <c r="I20" s="55"/>
      <c r="J20" s="55"/>
      <c r="K20" s="55"/>
      <c r="L20" s="55"/>
      <c r="M20" s="42"/>
    </row>
    <row r="21" spans="2:13" s="52" customFormat="1" ht="39.9" customHeight="1" x14ac:dyDescent="0.25">
      <c r="B21" s="96" t="str">
        <f>CONCATENATE("1.",Prüfkriterien_1[[#This Row],[Hilfsspalte_Num]])</f>
        <v>1.12</v>
      </c>
      <c r="C21" s="97">
        <f>ROW()-ROW(Prüfkriterien_1[[#Headers],[Hilfsspalte_Kom]])</f>
        <v>12</v>
      </c>
      <c r="D21" s="98">
        <f>(Prüfkriterien_1[Hilfsspalte_Num]+10)/10</f>
        <v>2.2000000000000002</v>
      </c>
      <c r="E21" s="35" t="s">
        <v>102</v>
      </c>
      <c r="F21" s="94" t="s">
        <v>228</v>
      </c>
      <c r="G21" s="95" t="s">
        <v>227</v>
      </c>
      <c r="H21" s="54"/>
      <c r="I21" s="55"/>
      <c r="J21" s="55"/>
      <c r="K21" s="55"/>
      <c r="L21" s="55"/>
      <c r="M21" s="42"/>
    </row>
    <row r="22" spans="2:13" s="52" customFormat="1" ht="79.2" x14ac:dyDescent="0.25">
      <c r="B22" s="96" t="str">
        <f>CONCATENATE("1.",Prüfkriterien_1[[#This Row],[Hilfsspalte_Num]])</f>
        <v>1.13</v>
      </c>
      <c r="C22" s="97">
        <f>ROW()-ROW(Prüfkriterien_1[[#Headers],[Hilfsspalte_Kom]])</f>
        <v>13</v>
      </c>
      <c r="D22" s="98">
        <f>(Prüfkriterien_1[Hilfsspalte_Num]+10)/10</f>
        <v>2.2999999999999998</v>
      </c>
      <c r="E22" s="35" t="s">
        <v>102</v>
      </c>
      <c r="F22" s="36" t="s">
        <v>101</v>
      </c>
      <c r="G22" s="37" t="s">
        <v>226</v>
      </c>
      <c r="H22" s="54"/>
      <c r="I22" s="55"/>
      <c r="J22" s="55"/>
      <c r="K22" s="55"/>
      <c r="L22" s="55"/>
      <c r="M22" s="42"/>
    </row>
    <row r="23" spans="2:13" s="52" customFormat="1" ht="39.9" customHeight="1" x14ac:dyDescent="0.25">
      <c r="B23" s="96" t="str">
        <f>CONCATENATE("1.",Prüfkriterien_1[[#This Row],[Hilfsspalte_Num]])</f>
        <v>1.14</v>
      </c>
      <c r="C23" s="97">
        <f>ROW()-ROW(Prüfkriterien_1[[#Headers],[Hilfsspalte_Kom]])</f>
        <v>14</v>
      </c>
      <c r="D23" s="98">
        <f>(Prüfkriterien_1[Hilfsspalte_Num]+10)/10</f>
        <v>2.4</v>
      </c>
      <c r="E23" s="35" t="s">
        <v>102</v>
      </c>
      <c r="F23" s="94" t="s">
        <v>229</v>
      </c>
      <c r="G23" s="95" t="s">
        <v>227</v>
      </c>
      <c r="H23" s="54"/>
      <c r="I23" s="55"/>
      <c r="J23" s="55"/>
      <c r="K23" s="55"/>
      <c r="L23" s="55"/>
      <c r="M23" s="42"/>
    </row>
    <row r="24" spans="2:13" s="52" customFormat="1" ht="158.4" x14ac:dyDescent="0.25">
      <c r="B24" s="96" t="str">
        <f>CONCATENATE("1.",Prüfkriterien_1[[#This Row],[Hilfsspalte_Num]])</f>
        <v>1.15</v>
      </c>
      <c r="C24" s="97">
        <f>ROW()-ROW(Prüfkriterien_1[[#Headers],[Hilfsspalte_Kom]])</f>
        <v>15</v>
      </c>
      <c r="D24" s="98">
        <f>(Prüfkriterien_1[Hilfsspalte_Num]+10)/10</f>
        <v>2.5</v>
      </c>
      <c r="E24" s="35" t="s">
        <v>109</v>
      </c>
      <c r="F24" s="36" t="s">
        <v>108</v>
      </c>
      <c r="G24" s="100" t="s">
        <v>230</v>
      </c>
      <c r="H24" s="54"/>
      <c r="I24" s="55"/>
      <c r="J24" s="55"/>
      <c r="K24" s="55"/>
      <c r="L24" s="55"/>
      <c r="M24" s="42"/>
    </row>
    <row r="25" spans="2:13" x14ac:dyDescent="0.25">
      <c r="B25" s="171" t="s">
        <v>116</v>
      </c>
      <c r="C25" s="171"/>
      <c r="D25" s="171"/>
      <c r="E25" s="171"/>
      <c r="F25" s="171"/>
      <c r="G25" s="171"/>
      <c r="H25" s="171"/>
      <c r="I25" s="171"/>
      <c r="J25" s="171"/>
      <c r="K25" s="171"/>
      <c r="L25" s="171"/>
      <c r="M25" s="171"/>
    </row>
    <row r="26" spans="2:13" s="43" customFormat="1" hidden="1" x14ac:dyDescent="0.25">
      <c r="B26" s="38" t="s">
        <v>40</v>
      </c>
      <c r="C26" s="39" t="s">
        <v>41</v>
      </c>
      <c r="D26" s="39" t="s">
        <v>42</v>
      </c>
      <c r="E26" s="26" t="s">
        <v>43</v>
      </c>
      <c r="F26" s="27" t="s">
        <v>44</v>
      </c>
      <c r="G26" s="27" t="s">
        <v>47</v>
      </c>
      <c r="H26" s="28" t="s">
        <v>48</v>
      </c>
      <c r="I26" s="28" t="s">
        <v>49</v>
      </c>
      <c r="J26" s="28" t="s">
        <v>50</v>
      </c>
      <c r="K26" s="28" t="s">
        <v>51</v>
      </c>
      <c r="L26" s="28" t="s">
        <v>52</v>
      </c>
      <c r="M26" s="27" t="s">
        <v>53</v>
      </c>
    </row>
    <row r="27" spans="2:13" s="43" customFormat="1" ht="52.8" x14ac:dyDescent="0.25">
      <c r="B27" s="25" t="str">
        <f>CONCATENATE("2.",Prüfkriterien_2[[#This Row],[Spalte2]])</f>
        <v>2.1</v>
      </c>
      <c r="C27" s="29">
        <f>ROW()-ROW(Prüfkriterien_2[[#Headers],[Spalte3]])</f>
        <v>1</v>
      </c>
      <c r="D27" s="29">
        <f>(Prüfkriterien_2[[#This Row],[Spalte2]]+20)/10</f>
        <v>2.1</v>
      </c>
      <c r="E27" s="35" t="s">
        <v>102</v>
      </c>
      <c r="F27" s="36" t="s">
        <v>106</v>
      </c>
      <c r="G27" s="37" t="s">
        <v>194</v>
      </c>
      <c r="H27" s="28"/>
      <c r="I27" s="28"/>
      <c r="J27" s="28"/>
      <c r="K27" s="28"/>
      <c r="L27" s="28"/>
      <c r="M27" s="27"/>
    </row>
    <row r="28" spans="2:13" s="43" customFormat="1" ht="52.8" x14ac:dyDescent="0.25">
      <c r="B28" s="25" t="str">
        <f>CONCATENATE("2.",Prüfkriterien_2[[#This Row],[Spalte2]])</f>
        <v>2.2</v>
      </c>
      <c r="C28" s="29">
        <f>ROW()-ROW(Prüfkriterien_2[[#Headers],[Spalte3]])</f>
        <v>2</v>
      </c>
      <c r="D28" s="29">
        <f>(Prüfkriterien_2[[#This Row],[Spalte2]]+20)/10</f>
        <v>2.2000000000000002</v>
      </c>
      <c r="E28" s="101" t="s">
        <v>154</v>
      </c>
      <c r="F28" s="37" t="s">
        <v>152</v>
      </c>
      <c r="G28" s="37" t="s">
        <v>188</v>
      </c>
      <c r="H28" s="28"/>
      <c r="I28" s="28"/>
      <c r="J28" s="28"/>
      <c r="K28" s="28"/>
      <c r="L28" s="28"/>
      <c r="M28" s="27"/>
    </row>
    <row r="29" spans="2:13" s="43" customFormat="1" ht="52.8" x14ac:dyDescent="0.25">
      <c r="B29" s="25" t="str">
        <f>CONCATENATE("2.",Prüfkriterien_2[[#This Row],[Spalte2]])</f>
        <v>2.3</v>
      </c>
      <c r="C29" s="29">
        <f>ROW()-ROW(Prüfkriterien_2[[#Headers],[Spalte3]])</f>
        <v>3</v>
      </c>
      <c r="D29" s="29">
        <f>(Prüfkriterien_2[[#This Row],[Spalte2]]+20)/10</f>
        <v>2.2999999999999998</v>
      </c>
      <c r="E29" s="101" t="s">
        <v>154</v>
      </c>
      <c r="F29" s="37" t="s">
        <v>153</v>
      </c>
      <c r="G29" s="37" t="s">
        <v>189</v>
      </c>
      <c r="H29" s="28"/>
      <c r="I29" s="28"/>
      <c r="J29" s="28"/>
      <c r="K29" s="28"/>
      <c r="L29" s="28"/>
      <c r="M29" s="27"/>
    </row>
    <row r="30" spans="2:13" s="43" customFormat="1" ht="66" x14ac:dyDescent="0.25">
      <c r="B30" s="25" t="str">
        <f>CONCATENATE("2.",Prüfkriterien_2[[#This Row],[Spalte2]])</f>
        <v>2.4</v>
      </c>
      <c r="C30" s="29">
        <f>ROW()-ROW(Prüfkriterien_2[[#Headers],[Spalte3]])</f>
        <v>4</v>
      </c>
      <c r="D30" s="29">
        <f>(Prüfkriterien_2[[#This Row],[Spalte2]]+20)/10</f>
        <v>2.4</v>
      </c>
      <c r="E30" s="101" t="s">
        <v>155</v>
      </c>
      <c r="F30" s="37" t="s">
        <v>172</v>
      </c>
      <c r="G30" s="37" t="s">
        <v>190</v>
      </c>
      <c r="H30" s="28"/>
      <c r="I30" s="28"/>
      <c r="J30" s="28"/>
      <c r="K30" s="28"/>
      <c r="L30" s="28"/>
      <c r="M30" s="27"/>
    </row>
    <row r="31" spans="2:13" s="43" customFormat="1" ht="66" x14ac:dyDescent="0.25">
      <c r="B31" s="25" t="str">
        <f>CONCATENATE("2.",Prüfkriterien_2[[#This Row],[Spalte2]])</f>
        <v>2.5</v>
      </c>
      <c r="C31" s="29">
        <f>ROW()-ROW(Prüfkriterien_2[[#Headers],[Spalte3]])</f>
        <v>5</v>
      </c>
      <c r="D31" s="29">
        <f>(Prüfkriterien_2[[#This Row],[Spalte2]]+20)/10</f>
        <v>2.5</v>
      </c>
      <c r="E31" s="101" t="s">
        <v>155</v>
      </c>
      <c r="F31" s="37" t="s">
        <v>173</v>
      </c>
      <c r="G31" s="37" t="s">
        <v>183</v>
      </c>
      <c r="H31" s="28"/>
      <c r="I31" s="28"/>
      <c r="J31" s="28"/>
      <c r="K31" s="28"/>
      <c r="L31" s="28"/>
      <c r="M31" s="27"/>
    </row>
    <row r="32" spans="2:13" s="43" customFormat="1" ht="39.9" customHeight="1" x14ac:dyDescent="0.25">
      <c r="B32" s="25" t="str">
        <f>CONCATENATE("2.",Prüfkriterien_2[[#This Row],[Spalte2]])</f>
        <v>2.6</v>
      </c>
      <c r="C32" s="29">
        <f>ROW()-ROW(Prüfkriterien_2[[#Headers],[Spalte3]])</f>
        <v>6</v>
      </c>
      <c r="D32" s="29">
        <f>(Prüfkriterien_2[[#This Row],[Spalte2]]+20)/10</f>
        <v>2.6</v>
      </c>
      <c r="E32" s="101" t="s">
        <v>110</v>
      </c>
      <c r="F32" s="70" t="s">
        <v>201</v>
      </c>
      <c r="G32" s="70" t="s">
        <v>138</v>
      </c>
      <c r="H32" s="28"/>
      <c r="I32" s="28"/>
      <c r="J32" s="28"/>
      <c r="K32" s="28"/>
      <c r="L32" s="28"/>
      <c r="M32" s="27"/>
    </row>
    <row r="33" spans="2:13" s="43" customFormat="1" ht="39.9" customHeight="1" x14ac:dyDescent="0.25">
      <c r="B33" s="25" t="str">
        <f>CONCATENATE("2.",Prüfkriterien_2[[#This Row],[Spalte2]])</f>
        <v>2.7</v>
      </c>
      <c r="C33" s="29">
        <f>ROW()-ROW(Prüfkriterien_2[[#Headers],[Spalte3]])</f>
        <v>7</v>
      </c>
      <c r="D33" s="29">
        <f>(Prüfkriterien_2[[#This Row],[Spalte2]]+20)/10</f>
        <v>2.7</v>
      </c>
      <c r="E33" s="101" t="s">
        <v>155</v>
      </c>
      <c r="F33" s="37" t="s">
        <v>151</v>
      </c>
      <c r="G33" s="37" t="s">
        <v>178</v>
      </c>
      <c r="H33" s="28"/>
      <c r="I33" s="28"/>
      <c r="J33" s="28"/>
      <c r="K33" s="28"/>
      <c r="L33" s="28"/>
      <c r="M33" s="27"/>
    </row>
    <row r="34" spans="2:13" s="43" customFormat="1" ht="39.9" customHeight="1" x14ac:dyDescent="0.25">
      <c r="B34" s="25" t="str">
        <f>CONCATENATE("2.",Prüfkriterien_2[[#This Row],[Spalte2]])</f>
        <v>2.8</v>
      </c>
      <c r="C34" s="29">
        <f>ROW()-ROW(Prüfkriterien_2[[#Headers],[Spalte3]])</f>
        <v>8</v>
      </c>
      <c r="D34" s="29">
        <f>(Prüfkriterien_2[[#This Row],[Spalte2]]+20)/10</f>
        <v>2.8</v>
      </c>
      <c r="E34" s="101" t="s">
        <v>155</v>
      </c>
      <c r="F34" s="37" t="s">
        <v>202</v>
      </c>
      <c r="G34" s="99" t="s">
        <v>184</v>
      </c>
      <c r="H34" s="28"/>
      <c r="I34" s="28"/>
      <c r="J34" s="28"/>
      <c r="K34" s="28"/>
      <c r="L34" s="28"/>
      <c r="M34" s="27"/>
    </row>
    <row r="35" spans="2:13" s="43" customFormat="1" ht="39.9" customHeight="1" x14ac:dyDescent="0.25">
      <c r="B35" s="25" t="str">
        <f>CONCATENATE("2.",Prüfkriterien_2[[#This Row],[Spalte2]])</f>
        <v>2.9</v>
      </c>
      <c r="C35" s="29">
        <f>ROW()-ROW(Prüfkriterien_2[[#Headers],[Spalte3]])</f>
        <v>9</v>
      </c>
      <c r="D35" s="29">
        <f>(Prüfkriterien_2[[#This Row],[Spalte2]]+20)/10</f>
        <v>2.9</v>
      </c>
      <c r="E35" s="101" t="s">
        <v>155</v>
      </c>
      <c r="F35" s="37" t="s">
        <v>203</v>
      </c>
      <c r="G35" s="99" t="s">
        <v>185</v>
      </c>
      <c r="H35" s="28"/>
      <c r="I35" s="28"/>
      <c r="J35" s="28"/>
      <c r="K35" s="28"/>
      <c r="L35" s="28"/>
      <c r="M35" s="27"/>
    </row>
    <row r="36" spans="2:13" s="43" customFormat="1" ht="39.9" customHeight="1" x14ac:dyDescent="0.25">
      <c r="B36" s="25" t="str">
        <f>CONCATENATE("2.",Prüfkriterien_2[[#This Row],[Spalte2]])</f>
        <v>2.10</v>
      </c>
      <c r="C36" s="29">
        <f>ROW()-ROW(Prüfkriterien_2[[#Headers],[Spalte3]])</f>
        <v>10</v>
      </c>
      <c r="D36" s="29">
        <f>(Prüfkriterien_2[[#This Row],[Spalte2]]+20)/10</f>
        <v>3</v>
      </c>
      <c r="E36" s="101" t="s">
        <v>155</v>
      </c>
      <c r="F36" s="37" t="s">
        <v>204</v>
      </c>
      <c r="G36" s="37" t="s">
        <v>176</v>
      </c>
      <c r="H36" s="28"/>
      <c r="I36" s="28"/>
      <c r="J36" s="28"/>
      <c r="K36" s="28"/>
      <c r="L36" s="28"/>
      <c r="M36" s="27"/>
    </row>
    <row r="37" spans="2:13" s="43" customFormat="1" ht="39.9" customHeight="1" x14ac:dyDescent="0.25">
      <c r="B37" s="25" t="str">
        <f>CONCATENATE("2.",Prüfkriterien_2[[#This Row],[Spalte2]])</f>
        <v>2.11</v>
      </c>
      <c r="C37" s="29">
        <f>ROW()-ROW(Prüfkriterien_2[[#Headers],[Spalte3]])</f>
        <v>11</v>
      </c>
      <c r="D37" s="29">
        <f>(Prüfkriterien_2[[#This Row],[Spalte2]]+20)/10</f>
        <v>3.1</v>
      </c>
      <c r="E37" s="101" t="s">
        <v>156</v>
      </c>
      <c r="F37" s="37" t="s">
        <v>205</v>
      </c>
      <c r="G37" s="99" t="s">
        <v>184</v>
      </c>
      <c r="H37" s="28"/>
      <c r="I37" s="28"/>
      <c r="J37" s="28"/>
      <c r="K37" s="28"/>
      <c r="L37" s="28"/>
      <c r="M37" s="27"/>
    </row>
    <row r="38" spans="2:13" s="43" customFormat="1" ht="39.9" customHeight="1" x14ac:dyDescent="0.25">
      <c r="B38" s="25" t="str">
        <f>CONCATENATE("2.",Prüfkriterien_2[[#This Row],[Spalte2]])</f>
        <v>2.12</v>
      </c>
      <c r="C38" s="29">
        <f>ROW()-ROW(Prüfkriterien_2[[#Headers],[Spalte3]])</f>
        <v>12</v>
      </c>
      <c r="D38" s="29">
        <f>(Prüfkriterien_2[[#This Row],[Spalte2]]+20)/10</f>
        <v>3.2</v>
      </c>
      <c r="E38" s="101" t="s">
        <v>156</v>
      </c>
      <c r="F38" s="37" t="s">
        <v>206</v>
      </c>
      <c r="G38" s="99" t="s">
        <v>185</v>
      </c>
      <c r="H38" s="28"/>
      <c r="I38" s="28"/>
      <c r="J38" s="28"/>
      <c r="K38" s="28"/>
      <c r="L38" s="28"/>
      <c r="M38" s="27"/>
    </row>
    <row r="39" spans="2:13" s="43" customFormat="1" ht="39.9" customHeight="1" x14ac:dyDescent="0.25">
      <c r="B39" s="25" t="str">
        <f>CONCATENATE("2.",Prüfkriterien_2[[#This Row],[Spalte2]])</f>
        <v>2.13</v>
      </c>
      <c r="C39" s="29">
        <f>ROW()-ROW(Prüfkriterien_2[[#Headers],[Spalte3]])</f>
        <v>13</v>
      </c>
      <c r="D39" s="29">
        <f>(Prüfkriterien_2[[#This Row],[Spalte2]]+20)/10</f>
        <v>3.3</v>
      </c>
      <c r="E39" s="101" t="s">
        <v>158</v>
      </c>
      <c r="F39" s="37" t="s">
        <v>231</v>
      </c>
      <c r="G39" s="99" t="s">
        <v>184</v>
      </c>
      <c r="H39" s="28"/>
      <c r="I39" s="28"/>
      <c r="J39" s="28"/>
      <c r="K39" s="28"/>
      <c r="L39" s="28"/>
      <c r="M39" s="27"/>
    </row>
    <row r="40" spans="2:13" s="43" customFormat="1" ht="39.9" customHeight="1" x14ac:dyDescent="0.25">
      <c r="B40" s="25" t="str">
        <f>CONCATENATE("2.",Prüfkriterien_2[[#This Row],[Spalte2]])</f>
        <v>2.14</v>
      </c>
      <c r="C40" s="29">
        <f>ROW()-ROW(Prüfkriterien_2[[#Headers],[Spalte3]])</f>
        <v>14</v>
      </c>
      <c r="D40" s="29">
        <f>(Prüfkriterien_2[[#This Row],[Spalte2]]+20)/10</f>
        <v>3.4</v>
      </c>
      <c r="E40" s="101" t="s">
        <v>158</v>
      </c>
      <c r="F40" s="37" t="s">
        <v>209</v>
      </c>
      <c r="G40" s="99" t="s">
        <v>185</v>
      </c>
      <c r="H40" s="28"/>
      <c r="I40" s="28"/>
      <c r="J40" s="28"/>
      <c r="K40" s="28"/>
      <c r="L40" s="28"/>
      <c r="M40" s="27"/>
    </row>
    <row r="41" spans="2:13" s="43" customFormat="1" ht="79.2" x14ac:dyDescent="0.25">
      <c r="B41" s="102" t="str">
        <f>CONCATENATE("2.",Prüfkriterien_2[[#This Row],[Spalte2]])</f>
        <v>2.15</v>
      </c>
      <c r="C41" s="29">
        <f>ROW()-ROW(Prüfkriterien_2[[#Headers],[Spalte3]])</f>
        <v>15</v>
      </c>
      <c r="D41" s="103">
        <f>(Prüfkriterien_2[[#This Row],[Spalte2]]+20)/10</f>
        <v>3.5</v>
      </c>
      <c r="E41" s="101" t="s">
        <v>110</v>
      </c>
      <c r="F41" s="37" t="s">
        <v>112</v>
      </c>
      <c r="G41" s="37" t="s">
        <v>191</v>
      </c>
      <c r="H41" s="32"/>
      <c r="I41" s="32"/>
      <c r="J41" s="32"/>
      <c r="K41" s="32"/>
      <c r="L41" s="32"/>
      <c r="M41" s="69"/>
    </row>
    <row r="42" spans="2:13" s="43" customFormat="1" ht="79.2" x14ac:dyDescent="0.25">
      <c r="B42" s="102" t="str">
        <f>CONCATENATE("2.",Prüfkriterien_2[[#This Row],[Spalte2]])</f>
        <v>2.16</v>
      </c>
      <c r="C42" s="29">
        <f>ROW()-ROW(Prüfkriterien_2[[#Headers],[Spalte3]])</f>
        <v>16</v>
      </c>
      <c r="D42" s="103">
        <f>(Prüfkriterien_2[[#This Row],[Spalte2]]+20)/10</f>
        <v>3.6</v>
      </c>
      <c r="E42" s="101" t="s">
        <v>110</v>
      </c>
      <c r="F42" s="37" t="s">
        <v>113</v>
      </c>
      <c r="G42" s="37" t="s">
        <v>186</v>
      </c>
      <c r="H42" s="32"/>
      <c r="I42" s="32"/>
      <c r="J42" s="32"/>
      <c r="K42" s="32"/>
      <c r="L42" s="32"/>
      <c r="M42" s="69"/>
    </row>
    <row r="43" spans="2:13" s="43" customFormat="1" ht="118.8" x14ac:dyDescent="0.25">
      <c r="B43" s="102" t="str">
        <f>CONCATENATE("2.",Prüfkriterien_2[[#This Row],[Spalte2]])</f>
        <v>2.17</v>
      </c>
      <c r="C43" s="29">
        <f>ROW()-ROW(Prüfkriterien_2[[#Headers],[Spalte3]])</f>
        <v>17</v>
      </c>
      <c r="D43" s="103">
        <f>(Prüfkriterien_2[[#This Row],[Spalte2]]+20)/10</f>
        <v>3.7</v>
      </c>
      <c r="E43" s="101" t="s">
        <v>110</v>
      </c>
      <c r="F43" s="72" t="s">
        <v>234</v>
      </c>
      <c r="G43" s="72" t="s">
        <v>235</v>
      </c>
      <c r="H43" s="32"/>
      <c r="I43" s="32"/>
      <c r="J43" s="32"/>
      <c r="K43" s="32"/>
      <c r="L43" s="32"/>
      <c r="M43" s="42"/>
    </row>
    <row r="44" spans="2:13" s="43" customFormat="1" ht="118.8" x14ac:dyDescent="0.25">
      <c r="B44" s="102" t="str">
        <f>CONCATENATE("2.",Prüfkriterien_2[[#This Row],[Spalte2]])</f>
        <v>2.18</v>
      </c>
      <c r="C44" s="29">
        <f>ROW()-ROW(Prüfkriterien_2[[#Headers],[Spalte3]])</f>
        <v>18</v>
      </c>
      <c r="D44" s="103">
        <f>(Prüfkriterien_2[[#This Row],[Spalte2]]+20)/10</f>
        <v>3.8</v>
      </c>
      <c r="E44" s="101" t="s">
        <v>110</v>
      </c>
      <c r="F44" s="72" t="s">
        <v>236</v>
      </c>
      <c r="G44" s="72" t="s">
        <v>237</v>
      </c>
      <c r="H44" s="32"/>
      <c r="I44" s="32"/>
      <c r="J44" s="32"/>
      <c r="K44" s="32"/>
      <c r="L44" s="32"/>
      <c r="M44" s="42"/>
    </row>
    <row r="45" spans="2:13" s="43" customFormat="1" ht="92.4" x14ac:dyDescent="0.25">
      <c r="B45" s="102" t="str">
        <f>CONCATENATE("2.",Prüfkriterien_2[[#This Row],[Spalte2]])</f>
        <v>2.19</v>
      </c>
      <c r="C45" s="29">
        <f>ROW()-ROW(Prüfkriterien_2[[#Headers],[Spalte3]])</f>
        <v>19</v>
      </c>
      <c r="D45" s="103">
        <f>(Prüfkriterien_2[[#This Row],[Spalte2]]+20)/10</f>
        <v>3.9</v>
      </c>
      <c r="E45" s="101" t="s">
        <v>111</v>
      </c>
      <c r="F45" s="37" t="s">
        <v>114</v>
      </c>
      <c r="G45" s="37" t="s">
        <v>174</v>
      </c>
      <c r="H45" s="32"/>
      <c r="I45" s="32"/>
      <c r="J45" s="32"/>
      <c r="K45" s="32"/>
      <c r="L45" s="32"/>
      <c r="M45" s="69"/>
    </row>
    <row r="46" spans="2:13" s="43" customFormat="1" ht="52.8" x14ac:dyDescent="0.25">
      <c r="B46" s="102" t="str">
        <f>CONCATENATE("2.",Prüfkriterien_2[[#This Row],[Spalte2]])</f>
        <v>2.20</v>
      </c>
      <c r="C46" s="29">
        <f>ROW()-ROW(Prüfkriterien_2[[#Headers],[Spalte3]])</f>
        <v>20</v>
      </c>
      <c r="D46" s="103">
        <f>(Prüfkriterien_2[[#This Row],[Spalte2]]+20)/10</f>
        <v>4</v>
      </c>
      <c r="E46" s="101" t="s">
        <v>111</v>
      </c>
      <c r="F46" s="37" t="s">
        <v>119</v>
      </c>
      <c r="G46" s="37" t="s">
        <v>117</v>
      </c>
      <c r="H46" s="32"/>
      <c r="I46" s="32"/>
      <c r="J46" s="32"/>
      <c r="K46" s="32"/>
      <c r="L46" s="32"/>
      <c r="M46" s="42" t="s">
        <v>64</v>
      </c>
    </row>
    <row r="47" spans="2:13" s="43" customFormat="1" ht="39.6" x14ac:dyDescent="0.25">
      <c r="B47" s="102" t="str">
        <f>CONCATENATE("2.",Prüfkriterien_2[[#This Row],[Spalte2]])</f>
        <v>2.21</v>
      </c>
      <c r="C47" s="29">
        <f>ROW()-ROW(Prüfkriterien_2[[#Headers],[Spalte3]])</f>
        <v>21</v>
      </c>
      <c r="D47" s="103">
        <f>(Prüfkriterien_2[[#This Row],[Spalte2]]+20)/10</f>
        <v>4.0999999999999996</v>
      </c>
      <c r="E47" s="101" t="s">
        <v>111</v>
      </c>
      <c r="F47" s="37" t="s">
        <v>118</v>
      </c>
      <c r="G47" s="37" t="s">
        <v>139</v>
      </c>
      <c r="H47" s="32"/>
      <c r="I47" s="32"/>
      <c r="J47" s="32"/>
      <c r="K47" s="32"/>
      <c r="L47" s="32"/>
      <c r="M47" s="69"/>
    </row>
    <row r="48" spans="2:13" s="43" customFormat="1" ht="92.4" x14ac:dyDescent="0.25">
      <c r="B48" s="102" t="str">
        <f>CONCATENATE("2.",Prüfkriterien_2[[#This Row],[Spalte2]])</f>
        <v>2.22</v>
      </c>
      <c r="C48" s="29">
        <f>ROW()-ROW(Prüfkriterien_2[[#Headers],[Spalte3]])</f>
        <v>22</v>
      </c>
      <c r="D48" s="103">
        <f>(Prüfkriterien_2[[#This Row],[Spalte2]]+20)/10</f>
        <v>4.2</v>
      </c>
      <c r="E48" s="101" t="s">
        <v>156</v>
      </c>
      <c r="F48" s="37" t="s">
        <v>157</v>
      </c>
      <c r="G48" s="37" t="s">
        <v>232</v>
      </c>
      <c r="H48" s="32"/>
      <c r="I48" s="32"/>
      <c r="J48" s="32"/>
      <c r="K48" s="32"/>
      <c r="L48" s="32"/>
      <c r="M48" s="42"/>
    </row>
    <row r="49" spans="2:13" s="43" customFormat="1" ht="66" x14ac:dyDescent="0.25">
      <c r="B49" s="102" t="str">
        <f>CONCATENATE("2.",Prüfkriterien_2[[#This Row],[Spalte2]])</f>
        <v>2.23</v>
      </c>
      <c r="C49" s="29">
        <f>ROW()-ROW(Prüfkriterien_2[[#Headers],[Spalte3]])</f>
        <v>23</v>
      </c>
      <c r="D49" s="103">
        <f>(Prüfkriterien_2[[#This Row],[Spalte2]]+20)/10</f>
        <v>4.3</v>
      </c>
      <c r="E49" s="101" t="s">
        <v>122</v>
      </c>
      <c r="F49" s="37" t="s">
        <v>120</v>
      </c>
      <c r="G49" s="37" t="s">
        <v>140</v>
      </c>
      <c r="H49" s="32"/>
      <c r="I49" s="32"/>
      <c r="J49" s="32"/>
      <c r="K49" s="32"/>
      <c r="L49" s="32"/>
      <c r="M49" s="69"/>
    </row>
    <row r="50" spans="2:13" s="43" customFormat="1" ht="66" x14ac:dyDescent="0.25">
      <c r="B50" s="102" t="str">
        <f>CONCATENATE("2.",Prüfkriterien_2[[#This Row],[Spalte2]])</f>
        <v>2.24</v>
      </c>
      <c r="C50" s="29">
        <f>ROW()-ROW(Prüfkriterien_2[[#Headers],[Spalte3]])</f>
        <v>24</v>
      </c>
      <c r="D50" s="103">
        <f>(Prüfkriterien_2[[#This Row],[Spalte2]]+20)/10</f>
        <v>4.4000000000000004</v>
      </c>
      <c r="E50" s="101" t="s">
        <v>122</v>
      </c>
      <c r="F50" s="37" t="s">
        <v>121</v>
      </c>
      <c r="G50" s="37" t="s">
        <v>233</v>
      </c>
      <c r="H50" s="32"/>
      <c r="I50" s="32"/>
      <c r="J50" s="32"/>
      <c r="K50" s="32"/>
      <c r="L50" s="32"/>
      <c r="M50" s="42"/>
    </row>
    <row r="51" spans="2:13" s="43" customFormat="1" ht="52.8" x14ac:dyDescent="0.25">
      <c r="B51" s="102" t="str">
        <f>CONCATENATE("2.",Prüfkriterien_2[[#This Row],[Spalte2]])</f>
        <v>2.25</v>
      </c>
      <c r="C51" s="29">
        <f>ROW()-ROW(Prüfkriterien_2[[#Headers],[Spalte3]])</f>
        <v>25</v>
      </c>
      <c r="D51" s="103">
        <f>(Prüfkriterien_2[[#This Row],[Spalte2]]+20)/10</f>
        <v>4.5</v>
      </c>
      <c r="E51" s="101" t="s">
        <v>110</v>
      </c>
      <c r="F51" s="37" t="s">
        <v>247</v>
      </c>
      <c r="G51" s="37" t="s">
        <v>245</v>
      </c>
      <c r="H51" s="32"/>
      <c r="I51" s="32"/>
      <c r="J51" s="32"/>
      <c r="K51" s="32"/>
      <c r="L51" s="32"/>
      <c r="M51" s="42"/>
    </row>
    <row r="52" spans="2:13" ht="66" x14ac:dyDescent="0.25">
      <c r="B52" s="102" t="str">
        <f>CONCATENATE("2.",Prüfkriterien_2[[#This Row],[Spalte2]])</f>
        <v>2.26</v>
      </c>
      <c r="C52" s="29">
        <f>ROW()-ROW(Prüfkriterien_2[[#Headers],[Spalte3]])</f>
        <v>26</v>
      </c>
      <c r="D52" s="103">
        <f>(Prüfkriterien_2[[#This Row],[Spalte2]]+20)/10</f>
        <v>4.5999999999999996</v>
      </c>
      <c r="E52" s="101" t="s">
        <v>111</v>
      </c>
      <c r="F52" s="72" t="s">
        <v>249</v>
      </c>
      <c r="G52" s="37" t="s">
        <v>248</v>
      </c>
      <c r="H52" s="32"/>
      <c r="I52" s="32"/>
      <c r="J52" s="32"/>
      <c r="K52" s="32"/>
      <c r="L52" s="32"/>
      <c r="M52" s="69"/>
    </row>
    <row r="53" spans="2:13" s="43" customFormat="1" x14ac:dyDescent="0.25">
      <c r="B53" s="151" t="s">
        <v>115</v>
      </c>
      <c r="C53" s="152"/>
      <c r="D53" s="152"/>
      <c r="E53" s="152"/>
      <c r="F53" s="152"/>
      <c r="G53" s="152"/>
      <c r="H53" s="152"/>
      <c r="I53" s="152"/>
      <c r="J53" s="152"/>
      <c r="K53" s="152"/>
      <c r="L53" s="152"/>
      <c r="M53" s="153"/>
    </row>
    <row r="54" spans="2:13" s="43" customFormat="1" hidden="1" x14ac:dyDescent="0.25">
      <c r="B54" s="38" t="s">
        <v>40</v>
      </c>
      <c r="C54" s="39" t="s">
        <v>41</v>
      </c>
      <c r="D54" s="39" t="s">
        <v>42</v>
      </c>
      <c r="E54" s="26" t="s">
        <v>43</v>
      </c>
      <c r="F54" s="27" t="s">
        <v>44</v>
      </c>
      <c r="G54" s="27" t="s">
        <v>47</v>
      </c>
      <c r="H54" s="28" t="s">
        <v>48</v>
      </c>
      <c r="I54" s="28" t="s">
        <v>49</v>
      </c>
      <c r="J54" s="28" t="s">
        <v>50</v>
      </c>
      <c r="K54" s="28" t="s">
        <v>51</v>
      </c>
      <c r="L54" s="28" t="s">
        <v>52</v>
      </c>
      <c r="M54" s="27" t="s">
        <v>53</v>
      </c>
    </row>
    <row r="55" spans="2:13" s="43" customFormat="1" ht="66" x14ac:dyDescent="0.25">
      <c r="B55" s="25" t="str">
        <f>CONCATENATE("3.",Prüfkriterien_3[[#This Row],[Spalte2]])</f>
        <v>3.1</v>
      </c>
      <c r="C55" s="29">
        <f>ROW()-ROW(Prüfkriterien_3[[#Headers],[Spalte3]])</f>
        <v>1</v>
      </c>
      <c r="D55" s="29">
        <f>(Prüfkriterien_3[[#This Row],[Spalte2]]+30)/10</f>
        <v>3.1</v>
      </c>
      <c r="E55" s="101" t="s">
        <v>216</v>
      </c>
      <c r="F55" s="37" t="s">
        <v>105</v>
      </c>
      <c r="G55" s="37" t="s">
        <v>215</v>
      </c>
      <c r="H55" s="32"/>
      <c r="I55" s="32"/>
      <c r="J55" s="32"/>
      <c r="K55" s="32"/>
      <c r="L55" s="32"/>
      <c r="M55" s="42"/>
    </row>
    <row r="56" spans="2:13" s="43" customFormat="1" ht="92.4" x14ac:dyDescent="0.25">
      <c r="B56" s="102" t="str">
        <f>CONCATENATE("3.",Prüfkriterien_3[[#This Row],[Spalte2]])</f>
        <v>3.2</v>
      </c>
      <c r="C56" s="104">
        <f>ROW()-ROW(Prüfkriterien_3[[#Headers],[Spalte3]])</f>
        <v>2</v>
      </c>
      <c r="D56" s="104">
        <f>(Prüfkriterien_3[[#This Row],[Spalte2]]+30)/10</f>
        <v>3.2</v>
      </c>
      <c r="E56" s="101" t="s">
        <v>107</v>
      </c>
      <c r="F56" s="37" t="s">
        <v>240</v>
      </c>
      <c r="G56" s="72" t="s">
        <v>214</v>
      </c>
      <c r="H56" s="32"/>
      <c r="I56" s="32"/>
      <c r="J56" s="32"/>
      <c r="K56" s="32"/>
      <c r="L56" s="32"/>
      <c r="M56" s="42"/>
    </row>
    <row r="57" spans="2:13" s="43" customFormat="1" ht="66" x14ac:dyDescent="0.25">
      <c r="B57" s="102" t="str">
        <f>CONCATENATE("3.",Prüfkriterien_3[[#This Row],[Spalte2]])</f>
        <v>3.3</v>
      </c>
      <c r="C57" s="104">
        <f>ROW()-ROW(Prüfkriterien_3[[#Headers],[Spalte3]])</f>
        <v>3</v>
      </c>
      <c r="D57" s="104">
        <f>(Prüfkriterien_3[[#This Row],[Spalte2]]+30)/10</f>
        <v>3.3</v>
      </c>
      <c r="E57" s="101" t="s">
        <v>124</v>
      </c>
      <c r="F57" s="105" t="s">
        <v>123</v>
      </c>
      <c r="G57" s="37" t="s">
        <v>141</v>
      </c>
      <c r="H57" s="32"/>
      <c r="I57" s="32"/>
      <c r="J57" s="32"/>
      <c r="K57" s="32"/>
      <c r="L57" s="32"/>
      <c r="M57" s="69"/>
    </row>
    <row r="58" spans="2:13" s="43" customFormat="1" ht="52.8" x14ac:dyDescent="0.25">
      <c r="B58" s="102" t="str">
        <f>CONCATENATE("3.",Prüfkriterien_3[[#This Row],[Spalte2]])</f>
        <v>3.4</v>
      </c>
      <c r="C58" s="104">
        <f>ROW()-ROW(Prüfkriterien_3[[#Headers],[Spalte3]])</f>
        <v>4</v>
      </c>
      <c r="D58" s="104">
        <f>(Prüfkriterien_3[[#This Row],[Spalte2]]+30)/10</f>
        <v>3.4</v>
      </c>
      <c r="E58" s="106" t="s">
        <v>163</v>
      </c>
      <c r="F58" s="37" t="s">
        <v>195</v>
      </c>
      <c r="G58" s="37" t="s">
        <v>207</v>
      </c>
      <c r="H58" s="32"/>
      <c r="I58" s="114" t="s">
        <v>37</v>
      </c>
      <c r="J58" s="114" t="s">
        <v>37</v>
      </c>
      <c r="K58" s="32"/>
      <c r="L58" s="32"/>
      <c r="M58" s="69"/>
    </row>
    <row r="59" spans="2:13" s="43" customFormat="1" ht="39.9" customHeight="1" x14ac:dyDescent="0.25">
      <c r="B59" s="102" t="str">
        <f>CONCATENATE("3.",Prüfkriterien_3[[#This Row],[Spalte2]])</f>
        <v>3.5</v>
      </c>
      <c r="C59" s="104">
        <f>ROW()-ROW(Prüfkriterien_3[[#Headers],[Spalte3]])</f>
        <v>5</v>
      </c>
      <c r="D59" s="104">
        <f>(Prüfkriterien_3[[#This Row],[Spalte2]]+30)/10</f>
        <v>3.5</v>
      </c>
      <c r="E59" s="106" t="s">
        <v>163</v>
      </c>
      <c r="F59" s="37" t="s">
        <v>125</v>
      </c>
      <c r="G59" s="37" t="s">
        <v>208</v>
      </c>
      <c r="H59" s="32"/>
      <c r="I59" s="114" t="s">
        <v>37</v>
      </c>
      <c r="J59" s="114" t="s">
        <v>37</v>
      </c>
      <c r="K59" s="32"/>
      <c r="L59" s="32"/>
      <c r="M59" s="69"/>
    </row>
    <row r="60" spans="2:13" s="43" customFormat="1" ht="52.8" x14ac:dyDescent="0.25">
      <c r="B60" s="102" t="str">
        <f>CONCATENATE("3.",Prüfkriterien_3[[#This Row],[Spalte2]])</f>
        <v>3.6</v>
      </c>
      <c r="C60" s="104">
        <f>ROW()-ROW(Prüfkriterien_3[[#Headers],[Spalte3]])</f>
        <v>6</v>
      </c>
      <c r="D60" s="104">
        <f>(Prüfkriterien_3[[#This Row],[Spalte2]]+30)/10</f>
        <v>3.6</v>
      </c>
      <c r="E60" s="106" t="s">
        <v>159</v>
      </c>
      <c r="F60" s="37" t="s">
        <v>160</v>
      </c>
      <c r="G60" s="37" t="s">
        <v>161</v>
      </c>
      <c r="H60" s="32"/>
      <c r="I60" s="32"/>
      <c r="J60" s="32"/>
      <c r="K60" s="32"/>
      <c r="L60" s="32"/>
      <c r="M60" s="69"/>
    </row>
    <row r="61" spans="2:13" s="43" customFormat="1" ht="66" x14ac:dyDescent="0.25">
      <c r="B61" s="102" t="str">
        <f>CONCATENATE("3.",Prüfkriterien_3[[#This Row],[Spalte2]])</f>
        <v>3.7</v>
      </c>
      <c r="C61" s="104">
        <f>ROW()-ROW(Prüfkriterien_3[[#Headers],[Spalte3]])</f>
        <v>7</v>
      </c>
      <c r="D61" s="104">
        <f>(Prüfkriterien_3[[#This Row],[Spalte2]]+30)/10</f>
        <v>3.7</v>
      </c>
      <c r="E61" s="106" t="s">
        <v>162</v>
      </c>
      <c r="F61" s="72" t="s">
        <v>238</v>
      </c>
      <c r="G61" s="72" t="s">
        <v>242</v>
      </c>
      <c r="H61" s="32"/>
      <c r="I61" s="114" t="s">
        <v>37</v>
      </c>
      <c r="J61" s="114" t="s">
        <v>37</v>
      </c>
      <c r="K61" s="32"/>
      <c r="L61" s="32"/>
      <c r="M61" s="42"/>
    </row>
    <row r="62" spans="2:13" s="43" customFormat="1" ht="79.2" x14ac:dyDescent="0.25">
      <c r="B62" s="102" t="str">
        <f>CONCATENATE("3.",Prüfkriterien_3[[#This Row],[Spalte2]])</f>
        <v>3.8</v>
      </c>
      <c r="C62" s="104">
        <f>ROW()-ROW(Prüfkriterien_3[[#Headers],[Spalte3]])</f>
        <v>8</v>
      </c>
      <c r="D62" s="104">
        <f>(Prüfkriterien_3[[#This Row],[Spalte2]]+30)/10</f>
        <v>3.8</v>
      </c>
      <c r="E62" s="106" t="s">
        <v>164</v>
      </c>
      <c r="F62" s="37" t="s">
        <v>165</v>
      </c>
      <c r="G62" s="37" t="s">
        <v>241</v>
      </c>
      <c r="H62" s="32"/>
      <c r="I62" s="114" t="s">
        <v>37</v>
      </c>
      <c r="J62" s="114" t="s">
        <v>37</v>
      </c>
      <c r="K62" s="32"/>
      <c r="L62" s="32"/>
      <c r="M62" s="42"/>
    </row>
    <row r="63" spans="2:13" s="43" customFormat="1" ht="92.4" x14ac:dyDescent="0.25">
      <c r="B63" s="102" t="str">
        <f>CONCATENATE("3.",Prüfkriterien_3[[#This Row],[Spalte2]])</f>
        <v>3.9</v>
      </c>
      <c r="C63" s="104">
        <f>ROW()-ROW(Prüfkriterien_3[[#Headers],[Spalte3]])</f>
        <v>9</v>
      </c>
      <c r="D63" s="104">
        <f>(Prüfkriterien_3[[#This Row],[Spalte2]]+30)/10</f>
        <v>3.9</v>
      </c>
      <c r="E63" s="106" t="s">
        <v>166</v>
      </c>
      <c r="F63" s="37" t="s">
        <v>167</v>
      </c>
      <c r="G63" s="37" t="s">
        <v>200</v>
      </c>
      <c r="H63" s="32"/>
      <c r="I63" s="32"/>
      <c r="J63" s="32"/>
      <c r="K63" s="32"/>
      <c r="L63" s="32"/>
      <c r="M63" s="69"/>
    </row>
    <row r="64" spans="2:13" s="43" customFormat="1" ht="39.9" customHeight="1" x14ac:dyDescent="0.25">
      <c r="B64" s="102" t="str">
        <f>CONCATENATE("3.",Prüfkriterien_3[[#This Row],[Spalte2]])</f>
        <v>3.10</v>
      </c>
      <c r="C64" s="104">
        <f>ROW()-ROW(Prüfkriterien_3[[#Headers],[Spalte3]])</f>
        <v>10</v>
      </c>
      <c r="D64" s="104">
        <f>(Prüfkriterien_3[[#This Row],[Spalte2]]+30)/10</f>
        <v>4</v>
      </c>
      <c r="E64" s="106" t="s">
        <v>166</v>
      </c>
      <c r="F64" s="37" t="s">
        <v>168</v>
      </c>
      <c r="G64" s="37" t="s">
        <v>179</v>
      </c>
      <c r="H64" s="32"/>
      <c r="I64" s="32"/>
      <c r="J64" s="32"/>
      <c r="K64" s="32"/>
      <c r="L64" s="32"/>
      <c r="M64" s="69"/>
    </row>
    <row r="65" spans="2:13" s="43" customFormat="1" ht="118.8" x14ac:dyDescent="0.25">
      <c r="B65" s="102" t="str">
        <f>CONCATENATE("3.",Prüfkriterien_3[[#This Row],[Spalte2]])</f>
        <v>3.11</v>
      </c>
      <c r="C65" s="104">
        <f>ROW()-ROW(Prüfkriterien_3[[#Headers],[Spalte3]])</f>
        <v>11</v>
      </c>
      <c r="D65" s="104">
        <f>(Prüfkriterien_3[[#This Row],[Spalte2]]+30)/10</f>
        <v>4.0999999999999996</v>
      </c>
      <c r="E65" s="106" t="s">
        <v>169</v>
      </c>
      <c r="F65" s="37" t="s">
        <v>170</v>
      </c>
      <c r="G65" s="37" t="s">
        <v>243</v>
      </c>
      <c r="H65" s="32"/>
      <c r="I65" s="114" t="s">
        <v>37</v>
      </c>
      <c r="J65" s="114" t="s">
        <v>37</v>
      </c>
      <c r="K65" s="32"/>
      <c r="L65" s="32"/>
      <c r="M65" s="42"/>
    </row>
    <row r="66" spans="2:13" s="43" customFormat="1" ht="66" x14ac:dyDescent="0.25">
      <c r="B66" s="102" t="str">
        <f>CONCATENATE("3.",Prüfkriterien_3[[#This Row],[Spalte2]])</f>
        <v>3.12</v>
      </c>
      <c r="C66" s="104">
        <f>ROW()-ROW(Prüfkriterien_3[[#Headers],[Spalte3]])</f>
        <v>12</v>
      </c>
      <c r="D66" s="104">
        <f>(Prüfkriterien_3[[#This Row],[Spalte2]]+30)/10</f>
        <v>4.2</v>
      </c>
      <c r="E66" s="101" t="s">
        <v>126</v>
      </c>
      <c r="F66" s="71" t="s">
        <v>177</v>
      </c>
      <c r="G66" s="71" t="s">
        <v>198</v>
      </c>
      <c r="H66" s="32"/>
      <c r="I66" s="32"/>
      <c r="J66" s="32"/>
      <c r="K66" s="32"/>
      <c r="L66" s="32"/>
      <c r="M66" s="69"/>
    </row>
    <row r="67" spans="2:13" s="43" customFormat="1" ht="66" x14ac:dyDescent="0.25">
      <c r="B67" s="102" t="str">
        <f>CONCATENATE("3.",Prüfkriterien_3[[#This Row],[Spalte2]])</f>
        <v>3.13</v>
      </c>
      <c r="C67" s="104">
        <f>ROW()-ROW(Prüfkriterien_3[[#Headers],[Spalte3]])</f>
        <v>13</v>
      </c>
      <c r="D67" s="104">
        <f>(Prüfkriterien_3[[#This Row],[Spalte2]]+30)/10</f>
        <v>4.3</v>
      </c>
      <c r="E67" s="101" t="s">
        <v>127</v>
      </c>
      <c r="F67" s="37" t="s">
        <v>219</v>
      </c>
      <c r="G67" s="37" t="s">
        <v>220</v>
      </c>
      <c r="H67" s="32"/>
      <c r="I67" s="114" t="s">
        <v>37</v>
      </c>
      <c r="J67" s="114" t="s">
        <v>37</v>
      </c>
      <c r="K67" s="32"/>
      <c r="L67" s="32"/>
      <c r="M67" s="69"/>
    </row>
    <row r="68" spans="2:13" s="43" customFormat="1" ht="39.6" x14ac:dyDescent="0.25">
      <c r="B68" s="102" t="str">
        <f>CONCATENATE("3.",Prüfkriterien_3[[#This Row],[Spalte2]])</f>
        <v>3.14</v>
      </c>
      <c r="C68" s="104">
        <f>ROW()-ROW(Prüfkriterien_3[[#Headers],[Spalte3]])</f>
        <v>14</v>
      </c>
      <c r="D68" s="104">
        <f>(Prüfkriterien_3[[#This Row],[Spalte2]]+30)/10</f>
        <v>4.4000000000000004</v>
      </c>
      <c r="E68" s="101" t="s">
        <v>127</v>
      </c>
      <c r="F68" s="72" t="s">
        <v>250</v>
      </c>
      <c r="G68" s="37" t="s">
        <v>221</v>
      </c>
      <c r="H68" s="32"/>
      <c r="I68" s="114" t="s">
        <v>37</v>
      </c>
      <c r="J68" s="114" t="s">
        <v>37</v>
      </c>
      <c r="K68" s="32"/>
      <c r="L68" s="32"/>
      <c r="M68" s="69"/>
    </row>
    <row r="69" spans="2:13" s="43" customFormat="1" ht="66" x14ac:dyDescent="0.25">
      <c r="B69" s="102" t="str">
        <f>CONCATENATE("3.",Prüfkriterien_3[[#This Row],[Spalte2]])</f>
        <v>3.15</v>
      </c>
      <c r="C69" s="104">
        <f>ROW()-ROW(Prüfkriterien_3[[#Headers],[Spalte3]])</f>
        <v>15</v>
      </c>
      <c r="D69" s="104">
        <f>(Prüfkriterien_3[[#This Row],[Spalte2]]+30)/10</f>
        <v>4.5</v>
      </c>
      <c r="E69" s="101" t="s">
        <v>127</v>
      </c>
      <c r="F69" s="107" t="s">
        <v>251</v>
      </c>
      <c r="G69" s="95" t="s">
        <v>143</v>
      </c>
      <c r="H69" s="32"/>
      <c r="I69" s="114" t="s">
        <v>37</v>
      </c>
      <c r="J69" s="114" t="s">
        <v>37</v>
      </c>
      <c r="K69" s="32"/>
      <c r="L69" s="32"/>
      <c r="M69" s="69"/>
    </row>
    <row r="70" spans="2:13" s="43" customFormat="1" ht="39.9" customHeight="1" x14ac:dyDescent="0.25">
      <c r="B70" s="102" t="str">
        <f>CONCATENATE("3.",Prüfkriterien_3[[#This Row],[Spalte2]])</f>
        <v>3.16</v>
      </c>
      <c r="C70" s="104">
        <f>ROW()-ROW(Prüfkriterien_3[[#Headers],[Spalte3]])</f>
        <v>16</v>
      </c>
      <c r="D70" s="104">
        <f>(Prüfkriterien_3[[#This Row],[Spalte2]]+30)/10</f>
        <v>4.5999999999999996</v>
      </c>
      <c r="E70" s="101" t="s">
        <v>127</v>
      </c>
      <c r="F70" s="95" t="s">
        <v>131</v>
      </c>
      <c r="G70" s="95" t="s">
        <v>142</v>
      </c>
      <c r="H70" s="32"/>
      <c r="I70" s="32"/>
      <c r="J70" s="32"/>
      <c r="K70" s="32"/>
      <c r="L70" s="32"/>
      <c r="M70" s="69"/>
    </row>
    <row r="71" spans="2:13" s="43" customFormat="1" ht="79.2" x14ac:dyDescent="0.25">
      <c r="B71" s="102" t="str">
        <f>CONCATENATE("3.",Prüfkriterien_3[[#This Row],[Spalte2]])</f>
        <v>3.17</v>
      </c>
      <c r="C71" s="104">
        <f>ROW()-ROW(Prüfkriterien_3[[#Headers],[Spalte3]])</f>
        <v>17</v>
      </c>
      <c r="D71" s="104">
        <f>(Prüfkriterien_3[[#This Row],[Spalte2]]+30)/10</f>
        <v>4.7</v>
      </c>
      <c r="E71" s="101" t="s">
        <v>127</v>
      </c>
      <c r="F71" s="72" t="s">
        <v>128</v>
      </c>
      <c r="G71" s="37" t="s">
        <v>252</v>
      </c>
      <c r="H71" s="32"/>
      <c r="I71" s="114" t="s">
        <v>37</v>
      </c>
      <c r="J71" s="114" t="s">
        <v>37</v>
      </c>
      <c r="K71" s="32"/>
      <c r="L71" s="32"/>
      <c r="M71" s="69"/>
    </row>
    <row r="72" spans="2:13" s="43" customFormat="1" ht="39.9" customHeight="1" x14ac:dyDescent="0.25">
      <c r="B72" s="102" t="str">
        <f>CONCATENATE("3.",Prüfkriterien_3[[#This Row],[Spalte2]])</f>
        <v>3.18</v>
      </c>
      <c r="C72" s="104">
        <f>ROW()-ROW(Prüfkriterien_3[[#Headers],[Spalte3]])</f>
        <v>18</v>
      </c>
      <c r="D72" s="104">
        <f>(Prüfkriterien_3[[#This Row],[Spalte2]]+30)/10</f>
        <v>4.8</v>
      </c>
      <c r="E72" s="101" t="s">
        <v>132</v>
      </c>
      <c r="F72" s="73" t="s">
        <v>129</v>
      </c>
      <c r="G72" s="37" t="s">
        <v>244</v>
      </c>
      <c r="H72" s="32"/>
      <c r="I72" s="114" t="s">
        <v>37</v>
      </c>
      <c r="J72" s="114" t="s">
        <v>37</v>
      </c>
      <c r="K72" s="32"/>
      <c r="L72" s="32"/>
      <c r="M72" s="42"/>
    </row>
    <row r="73" spans="2:13" s="43" customFormat="1" ht="39.9" customHeight="1" x14ac:dyDescent="0.25">
      <c r="B73" s="102" t="str">
        <f>CONCATENATE("3.",Prüfkriterien_3[[#This Row],[Spalte2]])</f>
        <v>3.19</v>
      </c>
      <c r="C73" s="104">
        <f>ROW()-ROW(Prüfkriterien_3[[#Headers],[Spalte3]])</f>
        <v>19</v>
      </c>
      <c r="D73" s="104">
        <f>(Prüfkriterien_3[[#This Row],[Spalte2]]+30)/10</f>
        <v>4.9000000000000004</v>
      </c>
      <c r="E73" s="101" t="s">
        <v>132</v>
      </c>
      <c r="F73" s="73" t="s">
        <v>217</v>
      </c>
      <c r="G73" s="37" t="s">
        <v>218</v>
      </c>
      <c r="H73" s="32"/>
      <c r="I73" s="114" t="s">
        <v>37</v>
      </c>
      <c r="J73" s="114" t="s">
        <v>37</v>
      </c>
      <c r="K73" s="32"/>
      <c r="L73" s="32"/>
      <c r="M73" s="69"/>
    </row>
    <row r="74" spans="2:13" s="43" customFormat="1" ht="39.9" customHeight="1" x14ac:dyDescent="0.25">
      <c r="B74" s="108" t="str">
        <f>CONCATENATE("3.",Prüfkriterien_3[[#This Row],[Spalte2]])</f>
        <v>3.20</v>
      </c>
      <c r="C74" s="109">
        <f>ROW()-ROW(Prüfkriterien_3[[#Headers],[Spalte3]])</f>
        <v>20</v>
      </c>
      <c r="D74" s="109">
        <f>(Prüfkriterien_3[[#This Row],[Spalte2]]+30)/10</f>
        <v>5</v>
      </c>
      <c r="E74" s="110" t="s">
        <v>132</v>
      </c>
      <c r="F74" s="73" t="s">
        <v>133</v>
      </c>
      <c r="G74" s="71" t="s">
        <v>239</v>
      </c>
      <c r="H74" s="32"/>
      <c r="I74" s="114" t="s">
        <v>37</v>
      </c>
      <c r="J74" s="114" t="s">
        <v>37</v>
      </c>
      <c r="K74" s="32"/>
      <c r="L74" s="32"/>
      <c r="M74" s="69"/>
    </row>
    <row r="75" spans="2:13" ht="39.9" customHeight="1" x14ac:dyDescent="0.25">
      <c r="B75" s="102" t="str">
        <f>CONCATENATE("3.",Prüfkriterien_3[[#This Row],[Spalte2]])</f>
        <v>3.21</v>
      </c>
      <c r="C75" s="104">
        <f>ROW()-ROW(Prüfkriterien_3[[#Headers],[Spalte3]])</f>
        <v>21</v>
      </c>
      <c r="D75" s="104">
        <f>(Prüfkriterien_3[[#This Row],[Spalte2]]+30)/10</f>
        <v>5.0999999999999996</v>
      </c>
      <c r="E75" s="101" t="s">
        <v>132</v>
      </c>
      <c r="F75" s="73" t="s">
        <v>130</v>
      </c>
      <c r="G75" s="37" t="s">
        <v>143</v>
      </c>
      <c r="H75" s="32"/>
      <c r="I75" s="114" t="s">
        <v>37</v>
      </c>
      <c r="J75" s="114" t="s">
        <v>37</v>
      </c>
      <c r="K75" s="32"/>
      <c r="L75" s="32"/>
      <c r="M75" s="69"/>
    </row>
    <row r="76" spans="2:13" x14ac:dyDescent="0.25">
      <c r="B76" s="151" t="s">
        <v>253</v>
      </c>
      <c r="C76" s="152"/>
      <c r="D76" s="152"/>
      <c r="E76" s="152"/>
      <c r="F76" s="152"/>
      <c r="G76" s="152"/>
      <c r="H76" s="152"/>
      <c r="I76" s="152"/>
      <c r="J76" s="152"/>
      <c r="K76" s="152"/>
      <c r="L76" s="152"/>
      <c r="M76" s="153"/>
    </row>
    <row r="77" spans="2:13" hidden="1" x14ac:dyDescent="0.25">
      <c r="B77" s="38" t="s">
        <v>40</v>
      </c>
      <c r="C77" s="39" t="s">
        <v>41</v>
      </c>
      <c r="D77" s="39" t="s">
        <v>42</v>
      </c>
      <c r="E77" s="26" t="s">
        <v>43</v>
      </c>
      <c r="F77" s="27" t="s">
        <v>44</v>
      </c>
      <c r="G77" s="27" t="s">
        <v>47</v>
      </c>
      <c r="H77" s="28" t="s">
        <v>48</v>
      </c>
      <c r="I77" s="28" t="s">
        <v>49</v>
      </c>
      <c r="J77" s="28" t="s">
        <v>50</v>
      </c>
      <c r="K77" s="28" t="s">
        <v>51</v>
      </c>
      <c r="L77" s="28" t="s">
        <v>52</v>
      </c>
      <c r="M77" s="27" t="s">
        <v>53</v>
      </c>
    </row>
    <row r="78" spans="2:13" ht="66" x14ac:dyDescent="0.25">
      <c r="B78" s="25" t="str">
        <f>CONCATENATE("4.",Prüfkriterien_4[[#This Row],[Spalte2]])</f>
        <v>4.1</v>
      </c>
      <c r="C78" s="29">
        <f>ROW()-ROW(Prüfkriterien_4[[#Headers],[Spalte3]])</f>
        <v>1</v>
      </c>
      <c r="D78" s="29">
        <f>(Prüfkriterien_4[Spalte2]+40)/10</f>
        <v>4.0999999999999996</v>
      </c>
      <c r="E78" s="111" t="s">
        <v>134</v>
      </c>
      <c r="F78" s="112" t="s">
        <v>144</v>
      </c>
      <c r="G78" s="113" t="s">
        <v>199</v>
      </c>
      <c r="H78" s="32"/>
      <c r="I78" s="32"/>
      <c r="J78" s="32"/>
      <c r="K78" s="32"/>
      <c r="L78" s="32"/>
      <c r="M78" s="42"/>
    </row>
    <row r="79" spans="2:13" ht="118.8" x14ac:dyDescent="0.25">
      <c r="B79" s="25" t="str">
        <f>CONCATENATE("4.",Prüfkriterien_4[[#This Row],[Spalte2]])</f>
        <v>4.2</v>
      </c>
      <c r="C79" s="29">
        <f>ROW()-ROW(Prüfkriterien_4[[#Headers],[Spalte3]])</f>
        <v>2</v>
      </c>
      <c r="D79" s="29">
        <f>(Prüfkriterien_4[Spalte2]+40)/10</f>
        <v>4.2</v>
      </c>
      <c r="E79" s="111" t="s">
        <v>134</v>
      </c>
      <c r="F79" s="112" t="s">
        <v>145</v>
      </c>
      <c r="G79" s="112" t="s">
        <v>137</v>
      </c>
      <c r="H79" s="32"/>
      <c r="I79" s="32"/>
      <c r="J79" s="32"/>
      <c r="K79" s="32"/>
      <c r="L79" s="32"/>
      <c r="M79" s="42"/>
    </row>
    <row r="80" spans="2:13" ht="79.2" x14ac:dyDescent="0.25">
      <c r="B80" s="102" t="str">
        <f>CONCATENATE("4.",Prüfkriterien_4[[#This Row],[Spalte2]])</f>
        <v>4.3</v>
      </c>
      <c r="C80" s="104">
        <f>ROW()-ROW(Prüfkriterien_4[[#Headers],[Spalte3]])</f>
        <v>3</v>
      </c>
      <c r="D80" s="104">
        <f>(Prüfkriterien_4[Spalte2]+40)/10</f>
        <v>4.3</v>
      </c>
      <c r="E80" s="111" t="s">
        <v>134</v>
      </c>
      <c r="F80" s="95" t="s">
        <v>146</v>
      </c>
      <c r="G80" s="95" t="s">
        <v>193</v>
      </c>
      <c r="H80" s="32"/>
      <c r="I80" s="32"/>
      <c r="J80" s="32"/>
      <c r="K80" s="32"/>
      <c r="L80" s="32"/>
      <c r="M80" s="69"/>
    </row>
    <row r="81" spans="2:13" ht="118.8" x14ac:dyDescent="0.25">
      <c r="B81" s="102" t="str">
        <f>CONCATENATE("4.",Prüfkriterien_4[[#This Row],[Spalte2]])</f>
        <v>4.4</v>
      </c>
      <c r="C81" s="104">
        <f>ROW()-ROW(Prüfkriterien_4[[#Headers],[Spalte3]])</f>
        <v>4</v>
      </c>
      <c r="D81" s="104">
        <f>(Prüfkriterien_4[Spalte2]+40)/10</f>
        <v>4.4000000000000004</v>
      </c>
      <c r="E81" s="111" t="s">
        <v>134</v>
      </c>
      <c r="F81" s="95" t="s">
        <v>147</v>
      </c>
      <c r="G81" s="113" t="s">
        <v>246</v>
      </c>
      <c r="H81" s="32"/>
      <c r="I81" s="32"/>
      <c r="J81" s="32"/>
      <c r="K81" s="32"/>
      <c r="L81" s="32"/>
      <c r="M81" s="42"/>
    </row>
    <row r="82" spans="2:13" hidden="1" x14ac:dyDescent="0.25">
      <c r="B82" s="151" t="s">
        <v>171</v>
      </c>
      <c r="C82" s="152"/>
      <c r="D82" s="152"/>
      <c r="E82" s="152"/>
      <c r="F82" s="152"/>
      <c r="G82" s="152"/>
      <c r="H82" s="152"/>
      <c r="I82" s="152"/>
      <c r="J82" s="152"/>
      <c r="K82" s="152"/>
      <c r="L82" s="152"/>
      <c r="M82" s="153"/>
    </row>
    <row r="83" spans="2:13" hidden="1" x14ac:dyDescent="0.25">
      <c r="B83" s="38" t="s">
        <v>40</v>
      </c>
      <c r="C83" s="39" t="s">
        <v>41</v>
      </c>
      <c r="D83" s="39" t="s">
        <v>42</v>
      </c>
      <c r="E83" s="26" t="s">
        <v>43</v>
      </c>
      <c r="F83" s="27" t="s">
        <v>44</v>
      </c>
      <c r="G83" s="27" t="s">
        <v>47</v>
      </c>
      <c r="H83" s="28" t="s">
        <v>48</v>
      </c>
      <c r="I83" s="28" t="s">
        <v>49</v>
      </c>
      <c r="J83" s="28" t="s">
        <v>50</v>
      </c>
      <c r="K83" s="28" t="s">
        <v>51</v>
      </c>
      <c r="L83" s="28" t="s">
        <v>52</v>
      </c>
      <c r="M83" s="27" t="s">
        <v>53</v>
      </c>
    </row>
    <row r="84" spans="2:13" hidden="1" x14ac:dyDescent="0.25">
      <c r="B84" s="38" t="str">
        <f>CONCATENATE("5.",Prüfkriterien_5[[#This Row],[Spalte2]])</f>
        <v>5.1</v>
      </c>
      <c r="C84" s="39">
        <f>ROW()-ROW(Prüfkriterien_5[[#Headers],[Spalte3]])</f>
        <v>1</v>
      </c>
      <c r="D84" s="39">
        <f>(Prüfkriterien_5[Spalte2]+50)/10</f>
        <v>5.0999999999999996</v>
      </c>
      <c r="E84" s="74"/>
      <c r="F84" s="75"/>
      <c r="G84" s="75"/>
      <c r="H84" s="32"/>
      <c r="I84" s="32"/>
      <c r="J84" s="32"/>
      <c r="K84" s="32"/>
      <c r="L84" s="32"/>
      <c r="M84" s="42"/>
    </row>
    <row r="85" spans="2:13" hidden="1" x14ac:dyDescent="0.25">
      <c r="B85" s="46" t="str">
        <f>CONCATENATE("5.",Prüfkriterien_5[[#This Row],[Spalte2]])</f>
        <v>5.2</v>
      </c>
      <c r="C85" s="47">
        <f>ROW()-ROW(Prüfkriterien_5[[#Headers],[Spalte3]])</f>
        <v>2</v>
      </c>
      <c r="D85" s="47">
        <f>(Prüfkriterien_5[Spalte2]+50)/10</f>
        <v>5.2</v>
      </c>
      <c r="E85" s="74"/>
      <c r="F85" s="75"/>
      <c r="G85" s="75"/>
      <c r="H85" s="32"/>
      <c r="I85" s="32"/>
      <c r="J85" s="32"/>
      <c r="K85" s="32"/>
      <c r="L85" s="32"/>
      <c r="M85" s="69"/>
    </row>
    <row r="86" spans="2:13" hidden="1" x14ac:dyDescent="0.25">
      <c r="B86" s="38" t="str">
        <f>CONCATENATE("5.",Prüfkriterien_5[[#This Row],[Spalte2]])</f>
        <v>5.3</v>
      </c>
      <c r="C86" s="39">
        <f>ROW()-ROW(Prüfkriterien_5[[#Headers],[Spalte3]])</f>
        <v>3</v>
      </c>
      <c r="D86" s="39">
        <f>(Prüfkriterien_5[Spalte2]+50)/10</f>
        <v>5.3</v>
      </c>
      <c r="E86" s="74"/>
      <c r="F86" s="75"/>
      <c r="G86" s="75"/>
      <c r="H86" s="32"/>
      <c r="I86" s="32"/>
      <c r="J86" s="32"/>
      <c r="K86" s="32"/>
      <c r="L86" s="32"/>
      <c r="M86" s="42"/>
    </row>
    <row r="87" spans="2:13" hidden="1" x14ac:dyDescent="0.25">
      <c r="B87" s="38" t="str">
        <f>CONCATENATE("5.",Prüfkriterien_5[[#This Row],[Spalte2]])</f>
        <v>5.4</v>
      </c>
      <c r="C87" s="39">
        <f>ROW()-ROW(Prüfkriterien_5[[#Headers],[Spalte3]])</f>
        <v>4</v>
      </c>
      <c r="D87" s="39">
        <f>(Prüfkriterien_5[Spalte2]+50)/10</f>
        <v>5.4</v>
      </c>
      <c r="E87" s="74"/>
      <c r="F87" s="75"/>
      <c r="G87" s="75"/>
      <c r="H87" s="32"/>
      <c r="I87" s="32"/>
      <c r="J87" s="32"/>
      <c r="K87" s="32"/>
      <c r="L87" s="32"/>
      <c r="M87" s="42"/>
    </row>
    <row r="88" spans="2:13" hidden="1" x14ac:dyDescent="0.25">
      <c r="B88" s="151" t="s">
        <v>65</v>
      </c>
      <c r="C88" s="152"/>
      <c r="D88" s="152"/>
      <c r="E88" s="152"/>
      <c r="F88" s="152"/>
      <c r="G88" s="152"/>
      <c r="H88" s="152"/>
      <c r="I88" s="152"/>
      <c r="J88" s="152"/>
      <c r="K88" s="152"/>
      <c r="L88" s="152"/>
      <c r="M88" s="153"/>
    </row>
    <row r="89" spans="2:13" hidden="1" x14ac:dyDescent="0.25">
      <c r="B89" s="38" t="s">
        <v>40</v>
      </c>
      <c r="C89" s="39" t="s">
        <v>41</v>
      </c>
      <c r="D89" s="39" t="s">
        <v>42</v>
      </c>
      <c r="E89" s="26" t="s">
        <v>43</v>
      </c>
      <c r="F89" s="27" t="s">
        <v>44</v>
      </c>
      <c r="G89" s="27" t="s">
        <v>47</v>
      </c>
      <c r="H89" s="28" t="s">
        <v>48</v>
      </c>
      <c r="I89" s="28" t="s">
        <v>49</v>
      </c>
      <c r="J89" s="28" t="s">
        <v>50</v>
      </c>
      <c r="K89" s="28" t="s">
        <v>51</v>
      </c>
      <c r="L89" s="28" t="s">
        <v>52</v>
      </c>
      <c r="M89" s="27" t="s">
        <v>53</v>
      </c>
    </row>
    <row r="90" spans="2:13" hidden="1" x14ac:dyDescent="0.25">
      <c r="B90" s="38" t="str">
        <f>CONCATENATE("6.",Prüfkriterien_6[[#This Row],[Spalte2]])</f>
        <v>6.1</v>
      </c>
      <c r="C90" s="39">
        <f>ROW()-ROW(Prüfkriterien_6[[#Headers],[Spalte3]])</f>
        <v>1</v>
      </c>
      <c r="D90" s="39">
        <f>(Prüfkriterien_6[Spalte2]+60)/10</f>
        <v>6.1</v>
      </c>
      <c r="E90" s="26"/>
      <c r="F90" s="27"/>
      <c r="G90" s="27"/>
      <c r="H90" s="32"/>
      <c r="I90" s="32"/>
      <c r="J90" s="32"/>
      <c r="K90" s="32"/>
      <c r="L90" s="32"/>
      <c r="M90" s="42"/>
    </row>
    <row r="91" spans="2:13" hidden="1" x14ac:dyDescent="0.25">
      <c r="B91" s="46" t="str">
        <f>CONCATENATE("6.",Prüfkriterien_6[[#This Row],[Spalte2]])</f>
        <v>6.2</v>
      </c>
      <c r="C91" s="47">
        <f>ROW()-ROW(Prüfkriterien_6[[#Headers],[Spalte3]])</f>
        <v>2</v>
      </c>
      <c r="D91" s="47">
        <f>(Prüfkriterien_6[Spalte2]+60)/10</f>
        <v>6.2</v>
      </c>
      <c r="E91" s="48"/>
      <c r="F91" s="49"/>
      <c r="G91" s="49"/>
      <c r="H91" s="32"/>
      <c r="I91" s="32"/>
      <c r="J91" s="32"/>
      <c r="K91" s="32"/>
      <c r="L91" s="32"/>
      <c r="M91" s="69"/>
    </row>
    <row r="92" spans="2:13" hidden="1" x14ac:dyDescent="0.25">
      <c r="B92" s="38" t="str">
        <f>CONCATENATE("6.",Prüfkriterien_6[[#This Row],[Spalte2]])</f>
        <v>6.3</v>
      </c>
      <c r="C92" s="39">
        <f>ROW()-ROW(Prüfkriterien_6[[#Headers],[Spalte3]])</f>
        <v>3</v>
      </c>
      <c r="D92" s="39">
        <f>(Prüfkriterien_6[Spalte2]+60)/10</f>
        <v>6.3</v>
      </c>
      <c r="E92" s="26"/>
      <c r="F92" s="27"/>
      <c r="G92" s="27"/>
      <c r="H92" s="32"/>
      <c r="I92" s="32"/>
      <c r="J92" s="32"/>
      <c r="K92" s="32"/>
      <c r="L92" s="32"/>
      <c r="M92" s="42"/>
    </row>
    <row r="93" spans="2:13" hidden="1" x14ac:dyDescent="0.25">
      <c r="B93" s="38" t="str">
        <f>CONCATENATE("6.",Prüfkriterien_6[[#This Row],[Spalte2]])</f>
        <v>6.4</v>
      </c>
      <c r="C93" s="39">
        <f>ROW()-ROW(Prüfkriterien_6[[#Headers],[Spalte3]])</f>
        <v>4</v>
      </c>
      <c r="D93" s="39">
        <f>(Prüfkriterien_6[Spalte2]+60)/10</f>
        <v>6.4</v>
      </c>
      <c r="E93" s="26"/>
      <c r="F93" s="27"/>
      <c r="G93" s="27"/>
      <c r="H93" s="32"/>
      <c r="I93" s="32"/>
      <c r="J93" s="32"/>
      <c r="K93" s="32"/>
      <c r="L93" s="32"/>
      <c r="M93" s="42"/>
    </row>
    <row r="94" spans="2:13" hidden="1" x14ac:dyDescent="0.25">
      <c r="B94" s="46" t="str">
        <f>CONCATENATE("6.",Prüfkriterien_6[[#This Row],[Spalte2]])</f>
        <v>6.5</v>
      </c>
      <c r="C94" s="47">
        <f>ROW()-ROW(Prüfkriterien_6[[#Headers],[Spalte3]])</f>
        <v>5</v>
      </c>
      <c r="D94" s="47">
        <f>(Prüfkriterien_6[Spalte2]+60)/10</f>
        <v>6.5</v>
      </c>
      <c r="E94" s="48"/>
      <c r="F94" s="49"/>
      <c r="G94" s="49"/>
      <c r="H94" s="32"/>
      <c r="I94" s="32"/>
      <c r="J94" s="32"/>
      <c r="K94" s="32"/>
      <c r="L94" s="32"/>
      <c r="M94" s="69"/>
    </row>
    <row r="95" spans="2:13" hidden="1" x14ac:dyDescent="0.25">
      <c r="B95" s="151" t="s">
        <v>66</v>
      </c>
      <c r="C95" s="152"/>
      <c r="D95" s="152"/>
      <c r="E95" s="152"/>
      <c r="F95" s="152"/>
      <c r="G95" s="152"/>
      <c r="H95" s="152"/>
      <c r="I95" s="152"/>
      <c r="J95" s="152"/>
      <c r="K95" s="152"/>
      <c r="L95" s="152"/>
      <c r="M95" s="153"/>
    </row>
    <row r="96" spans="2:13" hidden="1" x14ac:dyDescent="0.25">
      <c r="B96" s="38" t="s">
        <v>40</v>
      </c>
      <c r="C96" s="39" t="s">
        <v>41</v>
      </c>
      <c r="D96" s="39" t="s">
        <v>42</v>
      </c>
      <c r="E96" s="26" t="s">
        <v>43</v>
      </c>
      <c r="F96" s="27" t="s">
        <v>44</v>
      </c>
      <c r="G96" s="27" t="s">
        <v>47</v>
      </c>
      <c r="H96" s="28" t="s">
        <v>48</v>
      </c>
      <c r="I96" s="28" t="s">
        <v>49</v>
      </c>
      <c r="J96" s="28" t="s">
        <v>50</v>
      </c>
      <c r="K96" s="28" t="s">
        <v>51</v>
      </c>
      <c r="L96" s="28" t="s">
        <v>52</v>
      </c>
      <c r="M96" s="27" t="s">
        <v>53</v>
      </c>
    </row>
    <row r="97" spans="2:13" hidden="1" x14ac:dyDescent="0.25">
      <c r="B97" s="38" t="str">
        <f>CONCATENATE("7.",Prüfkriterien_7[[#This Row],[Spalte2]])</f>
        <v>7.1</v>
      </c>
      <c r="C97" s="39">
        <f>ROW()-ROW(Prüfkriterien_7[[#Headers],[Spalte3]])</f>
        <v>1</v>
      </c>
      <c r="D97" s="39">
        <f>(Prüfkriterien_7[Spalte2]+70)/10</f>
        <v>7.1</v>
      </c>
      <c r="E97" s="26"/>
      <c r="F97" s="27"/>
      <c r="G97" s="27"/>
      <c r="H97" s="32"/>
      <c r="I97" s="32"/>
      <c r="J97" s="32"/>
      <c r="K97" s="32"/>
      <c r="L97" s="32"/>
      <c r="M97" s="42"/>
    </row>
    <row r="98" spans="2:13" hidden="1" x14ac:dyDescent="0.25">
      <c r="B98" s="46" t="str">
        <f>CONCATENATE("7.",Prüfkriterien_7[[#This Row],[Spalte2]])</f>
        <v>7.2</v>
      </c>
      <c r="C98" s="47">
        <f>ROW()-ROW(Prüfkriterien_7[[#Headers],[Spalte3]])</f>
        <v>2</v>
      </c>
      <c r="D98" s="47">
        <f>(Prüfkriterien_7[Spalte2]+70)/10</f>
        <v>7.2</v>
      </c>
      <c r="E98" s="48"/>
      <c r="F98" s="49"/>
      <c r="G98" s="49"/>
      <c r="H98" s="32"/>
      <c r="I98" s="32"/>
      <c r="J98" s="32"/>
      <c r="K98" s="32"/>
      <c r="L98" s="32"/>
      <c r="M98" s="69"/>
    </row>
    <row r="99" spans="2:13" hidden="1" x14ac:dyDescent="0.25">
      <c r="B99" s="38" t="str">
        <f>CONCATENATE("7.",Prüfkriterien_7[[#This Row],[Spalte2]])</f>
        <v>7.3</v>
      </c>
      <c r="C99" s="39">
        <f>ROW()-ROW(Prüfkriterien_7[[#Headers],[Spalte3]])</f>
        <v>3</v>
      </c>
      <c r="D99" s="39">
        <f>(Prüfkriterien_7[Spalte2]+70)/10</f>
        <v>7.3</v>
      </c>
      <c r="E99" s="26"/>
      <c r="F99" s="27"/>
      <c r="G99" s="27"/>
      <c r="H99" s="32"/>
      <c r="I99" s="32"/>
      <c r="J99" s="32"/>
      <c r="K99" s="32"/>
      <c r="L99" s="32"/>
      <c r="M99" s="42"/>
    </row>
    <row r="100" spans="2:13" hidden="1" x14ac:dyDescent="0.25">
      <c r="B100" s="38" t="str">
        <f>CONCATENATE("7.",Prüfkriterien_7[[#This Row],[Spalte2]])</f>
        <v>7.4</v>
      </c>
      <c r="C100" s="39">
        <f>ROW()-ROW(Prüfkriterien_7[[#Headers],[Spalte3]])</f>
        <v>4</v>
      </c>
      <c r="D100" s="39">
        <f>(Prüfkriterien_7[Spalte2]+70)/10</f>
        <v>7.4</v>
      </c>
      <c r="E100" s="26"/>
      <c r="F100" s="27"/>
      <c r="G100" s="27"/>
      <c r="H100" s="32"/>
      <c r="I100" s="32"/>
      <c r="J100" s="32"/>
      <c r="K100" s="32"/>
      <c r="L100" s="32"/>
      <c r="M100" s="42"/>
    </row>
    <row r="101" spans="2:13" hidden="1" x14ac:dyDescent="0.25">
      <c r="B101" s="46" t="str">
        <f>CONCATENATE("7.",Prüfkriterien_7[[#This Row],[Spalte2]])</f>
        <v>7.5</v>
      </c>
      <c r="C101" s="47">
        <f>ROW()-ROW(Prüfkriterien_7[[#Headers],[Spalte3]])</f>
        <v>5</v>
      </c>
      <c r="D101" s="47">
        <f>(Prüfkriterien_7[Spalte2]+70)/10</f>
        <v>7.5</v>
      </c>
      <c r="E101" s="48"/>
      <c r="F101" s="49"/>
      <c r="G101" s="49"/>
      <c r="H101" s="32"/>
      <c r="I101" s="32"/>
      <c r="J101" s="32"/>
      <c r="K101" s="32"/>
      <c r="L101" s="32"/>
      <c r="M101" s="69"/>
    </row>
    <row r="102" spans="2:13" hidden="1" x14ac:dyDescent="0.25">
      <c r="B102" s="151" t="s">
        <v>67</v>
      </c>
      <c r="C102" s="152"/>
      <c r="D102" s="152"/>
      <c r="E102" s="152"/>
      <c r="F102" s="152"/>
      <c r="G102" s="152"/>
      <c r="H102" s="152"/>
      <c r="I102" s="152"/>
      <c r="J102" s="152"/>
      <c r="K102" s="152"/>
      <c r="L102" s="152"/>
      <c r="M102" s="153"/>
    </row>
    <row r="103" spans="2:13" hidden="1" x14ac:dyDescent="0.25">
      <c r="B103" s="38" t="s">
        <v>40</v>
      </c>
      <c r="C103" s="39" t="s">
        <v>41</v>
      </c>
      <c r="D103" s="39" t="s">
        <v>42</v>
      </c>
      <c r="E103" s="26" t="s">
        <v>43</v>
      </c>
      <c r="F103" s="27" t="s">
        <v>44</v>
      </c>
      <c r="G103" s="27" t="s">
        <v>47</v>
      </c>
      <c r="H103" s="28" t="s">
        <v>48</v>
      </c>
      <c r="I103" s="28" t="s">
        <v>49</v>
      </c>
      <c r="J103" s="28" t="s">
        <v>50</v>
      </c>
      <c r="K103" s="28" t="s">
        <v>51</v>
      </c>
      <c r="L103" s="28" t="s">
        <v>52</v>
      </c>
      <c r="M103" s="27" t="s">
        <v>53</v>
      </c>
    </row>
    <row r="104" spans="2:13" hidden="1" x14ac:dyDescent="0.25">
      <c r="B104" s="38" t="str">
        <f>CONCATENATE("8.",Prüfkriterien_8[[#This Row],[Spalte2]])</f>
        <v>8.1</v>
      </c>
      <c r="C104" s="39">
        <f>ROW()-ROW(Prüfkriterien_8[[#Headers],[Spalte3]])</f>
        <v>1</v>
      </c>
      <c r="D104" s="39">
        <f>(Prüfkriterien_8[Spalte2]+80)/10</f>
        <v>8.1</v>
      </c>
      <c r="E104" s="26"/>
      <c r="F104" s="27"/>
      <c r="G104" s="27"/>
      <c r="H104" s="32"/>
      <c r="I104" s="32"/>
      <c r="J104" s="32"/>
      <c r="K104" s="32"/>
      <c r="L104" s="32"/>
      <c r="M104" s="42"/>
    </row>
    <row r="105" spans="2:13" hidden="1" x14ac:dyDescent="0.25">
      <c r="B105" s="46" t="str">
        <f>CONCATENATE("8.",Prüfkriterien_8[[#This Row],[Spalte2]])</f>
        <v>8.2</v>
      </c>
      <c r="C105" s="47">
        <f>ROW()-ROW(Prüfkriterien_8[[#Headers],[Spalte3]])</f>
        <v>2</v>
      </c>
      <c r="D105" s="47">
        <f>(Prüfkriterien_8[Spalte2]+80)/10</f>
        <v>8.1999999999999993</v>
      </c>
      <c r="E105" s="48"/>
      <c r="F105" s="49"/>
      <c r="G105" s="49"/>
      <c r="H105" s="32"/>
      <c r="I105" s="32"/>
      <c r="J105" s="32"/>
      <c r="K105" s="32"/>
      <c r="L105" s="32"/>
      <c r="M105" s="69"/>
    </row>
    <row r="106" spans="2:13" hidden="1" x14ac:dyDescent="0.25">
      <c r="B106" s="38" t="str">
        <f>CONCATENATE("8.",Prüfkriterien_8[[#This Row],[Spalte2]])</f>
        <v>8.3</v>
      </c>
      <c r="C106" s="39">
        <f>ROW()-ROW(Prüfkriterien_8[[#Headers],[Spalte3]])</f>
        <v>3</v>
      </c>
      <c r="D106" s="39">
        <f>(Prüfkriterien_8[Spalte2]+80)/10</f>
        <v>8.3000000000000007</v>
      </c>
      <c r="E106" s="26"/>
      <c r="F106" s="27"/>
      <c r="G106" s="27"/>
      <c r="H106" s="32"/>
      <c r="I106" s="32"/>
      <c r="J106" s="32"/>
      <c r="K106" s="32"/>
      <c r="L106" s="32"/>
      <c r="M106" s="42"/>
    </row>
    <row r="107" spans="2:13" hidden="1" x14ac:dyDescent="0.25">
      <c r="B107" s="38" t="str">
        <f>CONCATENATE("8.",Prüfkriterien_8[[#This Row],[Spalte2]])</f>
        <v>8.4</v>
      </c>
      <c r="C107" s="39">
        <f>ROW()-ROW(Prüfkriterien_8[[#Headers],[Spalte3]])</f>
        <v>4</v>
      </c>
      <c r="D107" s="39">
        <f>(Prüfkriterien_8[Spalte2]+80)/10</f>
        <v>8.4</v>
      </c>
      <c r="E107" s="26"/>
      <c r="F107" s="27"/>
      <c r="G107" s="27"/>
      <c r="H107" s="32"/>
      <c r="I107" s="32"/>
      <c r="J107" s="32"/>
      <c r="K107" s="32"/>
      <c r="L107" s="32"/>
      <c r="M107" s="42"/>
    </row>
    <row r="108" spans="2:13" hidden="1" x14ac:dyDescent="0.25">
      <c r="B108" s="46" t="str">
        <f>CONCATENATE("8.",Prüfkriterien_8[[#This Row],[Spalte2]])</f>
        <v>8.5</v>
      </c>
      <c r="C108" s="47">
        <f>ROW()-ROW(Prüfkriterien_8[[#Headers],[Spalte3]])</f>
        <v>5</v>
      </c>
      <c r="D108" s="47">
        <f>(Prüfkriterien_8[Spalte2]+80)/10</f>
        <v>8.5</v>
      </c>
      <c r="E108" s="48"/>
      <c r="F108" s="49"/>
      <c r="G108" s="49"/>
      <c r="H108" s="32"/>
      <c r="I108" s="32"/>
      <c r="J108" s="32"/>
      <c r="K108" s="32"/>
      <c r="L108" s="32"/>
      <c r="M108" s="69"/>
    </row>
    <row r="109" spans="2:13" hidden="1" x14ac:dyDescent="0.25">
      <c r="B109" s="151" t="s">
        <v>68</v>
      </c>
      <c r="C109" s="152"/>
      <c r="D109" s="152"/>
      <c r="E109" s="152"/>
      <c r="F109" s="152"/>
      <c r="G109" s="152"/>
      <c r="H109" s="152"/>
      <c r="I109" s="152"/>
      <c r="J109" s="152"/>
      <c r="K109" s="152"/>
      <c r="L109" s="152"/>
      <c r="M109" s="153"/>
    </row>
    <row r="110" spans="2:13" hidden="1" x14ac:dyDescent="0.25">
      <c r="B110" s="38" t="s">
        <v>40</v>
      </c>
      <c r="C110" s="39" t="s">
        <v>41</v>
      </c>
      <c r="D110" s="39" t="s">
        <v>42</v>
      </c>
      <c r="E110" s="26" t="s">
        <v>43</v>
      </c>
      <c r="F110" s="27" t="s">
        <v>44</v>
      </c>
      <c r="G110" s="27" t="s">
        <v>47</v>
      </c>
      <c r="H110" s="28" t="s">
        <v>48</v>
      </c>
      <c r="I110" s="28" t="s">
        <v>49</v>
      </c>
      <c r="J110" s="28" t="s">
        <v>50</v>
      </c>
      <c r="K110" s="28" t="s">
        <v>51</v>
      </c>
      <c r="L110" s="28" t="s">
        <v>52</v>
      </c>
      <c r="M110" s="27" t="s">
        <v>53</v>
      </c>
    </row>
    <row r="111" spans="2:13" hidden="1" x14ac:dyDescent="0.25">
      <c r="B111" s="38" t="str">
        <f>CONCATENATE("9.",Prüfkriterien_9[[#This Row],[Spalte2]])</f>
        <v>9.1</v>
      </c>
      <c r="C111" s="39">
        <f>ROW()-ROW(Prüfkriterien_9[[#Headers],[Spalte3]])</f>
        <v>1</v>
      </c>
      <c r="D111" s="39">
        <f>(Prüfkriterien_9[Spalte2]+90)/10</f>
        <v>9.1</v>
      </c>
      <c r="E111" s="26"/>
      <c r="F111" s="27"/>
      <c r="G111" s="27"/>
      <c r="H111" s="32"/>
      <c r="I111" s="32"/>
      <c r="J111" s="32"/>
      <c r="K111" s="32"/>
      <c r="L111" s="32"/>
      <c r="M111" s="42"/>
    </row>
    <row r="112" spans="2:13" hidden="1" x14ac:dyDescent="0.25">
      <c r="B112" s="46" t="str">
        <f>CONCATENATE("9.",Prüfkriterien_9[[#This Row],[Spalte2]])</f>
        <v>9.2</v>
      </c>
      <c r="C112" s="47">
        <f>ROW()-ROW(Prüfkriterien_9[[#Headers],[Spalte3]])</f>
        <v>2</v>
      </c>
      <c r="D112" s="47">
        <f>(Prüfkriterien_9[Spalte2]+90)/10</f>
        <v>9.1999999999999993</v>
      </c>
      <c r="E112" s="48"/>
      <c r="F112" s="49"/>
      <c r="G112" s="49"/>
      <c r="H112" s="32"/>
      <c r="I112" s="32"/>
      <c r="J112" s="32"/>
      <c r="K112" s="32"/>
      <c r="L112" s="32"/>
      <c r="M112" s="69"/>
    </row>
    <row r="113" spans="2:13" hidden="1" x14ac:dyDescent="0.25">
      <c r="B113" s="38" t="str">
        <f>CONCATENATE("9.",Prüfkriterien_9[[#This Row],[Spalte2]])</f>
        <v>9.3</v>
      </c>
      <c r="C113" s="39">
        <f>ROW()-ROW(Prüfkriterien_9[[#Headers],[Spalte3]])</f>
        <v>3</v>
      </c>
      <c r="D113" s="39">
        <f>(Prüfkriterien_9[Spalte2]+90)/10</f>
        <v>9.3000000000000007</v>
      </c>
      <c r="E113" s="26"/>
      <c r="F113" s="27"/>
      <c r="G113" s="27"/>
      <c r="H113" s="32"/>
      <c r="I113" s="32"/>
      <c r="J113" s="32"/>
      <c r="K113" s="32"/>
      <c r="L113" s="32"/>
      <c r="M113" s="42"/>
    </row>
    <row r="114" spans="2:13" hidden="1" x14ac:dyDescent="0.25">
      <c r="B114" s="38" t="str">
        <f>CONCATENATE("9.",Prüfkriterien_9[[#This Row],[Spalte2]])</f>
        <v>9.4</v>
      </c>
      <c r="C114" s="39">
        <f>ROW()-ROW(Prüfkriterien_9[[#Headers],[Spalte3]])</f>
        <v>4</v>
      </c>
      <c r="D114" s="39">
        <f>(Prüfkriterien_9[Spalte2]+90)/10</f>
        <v>9.4</v>
      </c>
      <c r="E114" s="26"/>
      <c r="F114" s="27"/>
      <c r="G114" s="27"/>
      <c r="H114" s="32"/>
      <c r="I114" s="32"/>
      <c r="J114" s="32"/>
      <c r="K114" s="32"/>
      <c r="L114" s="32"/>
      <c r="M114" s="42"/>
    </row>
    <row r="115" spans="2:13" hidden="1" x14ac:dyDescent="0.25">
      <c r="B115" s="46" t="str">
        <f>CONCATENATE("9.",Prüfkriterien_9[[#This Row],[Spalte2]])</f>
        <v>9.5</v>
      </c>
      <c r="C115" s="47">
        <f>ROW()-ROW(Prüfkriterien_9[[#Headers],[Spalte3]])</f>
        <v>5</v>
      </c>
      <c r="D115" s="47">
        <f>(Prüfkriterien_9[Spalte2]+90)/10</f>
        <v>9.5</v>
      </c>
      <c r="E115" s="48"/>
      <c r="F115" s="49"/>
      <c r="G115" s="49"/>
      <c r="H115" s="32"/>
      <c r="I115" s="32"/>
      <c r="J115" s="32"/>
      <c r="K115" s="32"/>
      <c r="L115" s="32"/>
      <c r="M115" s="69"/>
    </row>
    <row r="116" spans="2:13" hidden="1" x14ac:dyDescent="0.25">
      <c r="B116" s="151" t="s">
        <v>69</v>
      </c>
      <c r="C116" s="152"/>
      <c r="D116" s="152"/>
      <c r="E116" s="152"/>
      <c r="F116" s="152"/>
      <c r="G116" s="152"/>
      <c r="H116" s="152"/>
      <c r="I116" s="152"/>
      <c r="J116" s="152"/>
      <c r="K116" s="152"/>
      <c r="L116" s="152"/>
      <c r="M116" s="153"/>
    </row>
    <row r="117" spans="2:13" hidden="1" x14ac:dyDescent="0.25">
      <c r="B117" s="38" t="s">
        <v>40</v>
      </c>
      <c r="C117" s="39" t="s">
        <v>41</v>
      </c>
      <c r="D117" s="39" t="s">
        <v>42</v>
      </c>
      <c r="E117" s="26" t="s">
        <v>43</v>
      </c>
      <c r="F117" s="27" t="s">
        <v>44</v>
      </c>
      <c r="G117" s="27" t="s">
        <v>47</v>
      </c>
      <c r="H117" s="28" t="s">
        <v>48</v>
      </c>
      <c r="I117" s="28" t="s">
        <v>49</v>
      </c>
      <c r="J117" s="28" t="s">
        <v>50</v>
      </c>
      <c r="K117" s="28" t="s">
        <v>51</v>
      </c>
      <c r="L117" s="28" t="s">
        <v>52</v>
      </c>
      <c r="M117" s="27" t="s">
        <v>53</v>
      </c>
    </row>
    <row r="118" spans="2:13" hidden="1" x14ac:dyDescent="0.25">
      <c r="B118" s="38" t="str">
        <f>CONCATENATE("10.",Prüfkriterien_10[[#This Row],[Spalte2]])</f>
        <v>10.1</v>
      </c>
      <c r="C118" s="39">
        <f>ROW()-ROW(Prüfkriterien_10[[#Headers],[Spalte3]])</f>
        <v>1</v>
      </c>
      <c r="D118" s="39">
        <f>(Prüfkriterien_10[Spalte2]+100)/10</f>
        <v>10.1</v>
      </c>
      <c r="E118" s="26"/>
      <c r="F118" s="27"/>
      <c r="G118" s="27"/>
      <c r="H118" s="32"/>
      <c r="I118" s="32"/>
      <c r="J118" s="32"/>
      <c r="K118" s="32"/>
      <c r="L118" s="32"/>
      <c r="M118" s="42"/>
    </row>
    <row r="119" spans="2:13" hidden="1" x14ac:dyDescent="0.25">
      <c r="B119" s="46" t="str">
        <f>CONCATENATE("10.",Prüfkriterien_10[[#This Row],[Spalte2]])</f>
        <v>10.2</v>
      </c>
      <c r="C119" s="47">
        <f>ROW()-ROW(Prüfkriterien_10[[#Headers],[Spalte3]])</f>
        <v>2</v>
      </c>
      <c r="D119" s="47">
        <f>(Prüfkriterien_10[Spalte2]+100)/10</f>
        <v>10.199999999999999</v>
      </c>
      <c r="E119" s="48"/>
      <c r="F119" s="49"/>
      <c r="G119" s="49"/>
      <c r="H119" s="32"/>
      <c r="I119" s="32"/>
      <c r="J119" s="32"/>
      <c r="K119" s="32"/>
      <c r="L119" s="32"/>
      <c r="M119" s="69"/>
    </row>
    <row r="120" spans="2:13" hidden="1" x14ac:dyDescent="0.25">
      <c r="B120" s="38" t="str">
        <f>CONCATENATE("10.",Prüfkriterien_10[[#This Row],[Spalte2]])</f>
        <v>10.3</v>
      </c>
      <c r="C120" s="39">
        <f>ROW()-ROW(Prüfkriterien_10[[#Headers],[Spalte3]])</f>
        <v>3</v>
      </c>
      <c r="D120" s="39">
        <f>(Prüfkriterien_10[Spalte2]+100)/10</f>
        <v>10.3</v>
      </c>
      <c r="E120" s="26"/>
      <c r="F120" s="27"/>
      <c r="G120" s="27"/>
      <c r="H120" s="32"/>
      <c r="I120" s="32"/>
      <c r="J120" s="32"/>
      <c r="K120" s="32"/>
      <c r="L120" s="32"/>
      <c r="M120" s="42"/>
    </row>
    <row r="121" spans="2:13" hidden="1" x14ac:dyDescent="0.25">
      <c r="B121" s="38" t="str">
        <f>CONCATENATE("10.",Prüfkriterien_10[[#This Row],[Spalte2]])</f>
        <v>10.4</v>
      </c>
      <c r="C121" s="39">
        <f>ROW()-ROW(Prüfkriterien_10[[#Headers],[Spalte3]])</f>
        <v>4</v>
      </c>
      <c r="D121" s="39">
        <f>(Prüfkriterien_10[Spalte2]+100)/10</f>
        <v>10.4</v>
      </c>
      <c r="E121" s="26"/>
      <c r="F121" s="27"/>
      <c r="G121" s="27"/>
      <c r="H121" s="32"/>
      <c r="I121" s="32"/>
      <c r="J121" s="32"/>
      <c r="K121" s="32"/>
      <c r="L121" s="32"/>
      <c r="M121" s="42"/>
    </row>
    <row r="122" spans="2:13" hidden="1" x14ac:dyDescent="0.25">
      <c r="B122" s="46" t="str">
        <f>CONCATENATE("10.",Prüfkriterien_10[[#This Row],[Spalte2]])</f>
        <v>10.5</v>
      </c>
      <c r="C122" s="47">
        <f>ROW()-ROW(Prüfkriterien_10[[#Headers],[Spalte3]])</f>
        <v>5</v>
      </c>
      <c r="D122" s="47">
        <f>(Prüfkriterien_10[Spalte2]+100)/10</f>
        <v>10.5</v>
      </c>
      <c r="E122" s="48"/>
      <c r="F122" s="49"/>
      <c r="G122" s="49"/>
      <c r="H122" s="32"/>
      <c r="I122" s="32"/>
      <c r="J122" s="32"/>
      <c r="K122" s="32"/>
      <c r="L122" s="32"/>
      <c r="M122" s="69"/>
    </row>
    <row r="123" spans="2:13" hidden="1" x14ac:dyDescent="0.25">
      <c r="B123" s="151" t="s">
        <v>70</v>
      </c>
      <c r="C123" s="152"/>
      <c r="D123" s="152"/>
      <c r="E123" s="152"/>
      <c r="F123" s="152"/>
      <c r="G123" s="152"/>
      <c r="H123" s="152"/>
      <c r="I123" s="152"/>
      <c r="J123" s="152"/>
      <c r="K123" s="152"/>
      <c r="L123" s="152"/>
      <c r="M123" s="153"/>
    </row>
    <row r="124" spans="2:13" hidden="1" x14ac:dyDescent="0.25">
      <c r="B124" s="38" t="s">
        <v>40</v>
      </c>
      <c r="C124" s="39" t="s">
        <v>41</v>
      </c>
      <c r="D124" s="39" t="s">
        <v>42</v>
      </c>
      <c r="E124" s="26" t="s">
        <v>43</v>
      </c>
      <c r="F124" s="27" t="s">
        <v>44</v>
      </c>
      <c r="G124" s="27" t="s">
        <v>47</v>
      </c>
      <c r="H124" s="28" t="s">
        <v>48</v>
      </c>
      <c r="I124" s="28" t="s">
        <v>49</v>
      </c>
      <c r="J124" s="28" t="s">
        <v>50</v>
      </c>
      <c r="K124" s="28" t="s">
        <v>51</v>
      </c>
      <c r="L124" s="28" t="s">
        <v>52</v>
      </c>
      <c r="M124" s="27" t="s">
        <v>53</v>
      </c>
    </row>
    <row r="125" spans="2:13" hidden="1" x14ac:dyDescent="0.25">
      <c r="B125" s="38" t="str">
        <f>CONCATENATE("11.",Prüfkriterien_11[[#This Row],[Spalte2]])</f>
        <v>11.1</v>
      </c>
      <c r="C125" s="39">
        <f>ROW()-ROW(Prüfkriterien_11[[#Headers],[Spalte3]])</f>
        <v>1</v>
      </c>
      <c r="D125" s="39">
        <f>(Prüfkriterien_11[Spalte2]+110)/10</f>
        <v>11.1</v>
      </c>
      <c r="E125" s="26"/>
      <c r="F125" s="27"/>
      <c r="G125" s="27"/>
      <c r="H125" s="32"/>
      <c r="I125" s="32"/>
      <c r="J125" s="32"/>
      <c r="K125" s="32"/>
      <c r="L125" s="32"/>
      <c r="M125" s="42"/>
    </row>
    <row r="126" spans="2:13" hidden="1" x14ac:dyDescent="0.25">
      <c r="B126" s="46" t="str">
        <f>CONCATENATE("11.",Prüfkriterien_11[[#This Row],[Spalte2]])</f>
        <v>11.2</v>
      </c>
      <c r="C126" s="47">
        <f>ROW()-ROW(Prüfkriterien_11[[#Headers],[Spalte3]])</f>
        <v>2</v>
      </c>
      <c r="D126" s="47">
        <f>(Prüfkriterien_11[Spalte2]+110)/10</f>
        <v>11.2</v>
      </c>
      <c r="E126" s="48"/>
      <c r="F126" s="49"/>
      <c r="G126" s="49"/>
      <c r="H126" s="32"/>
      <c r="I126" s="32"/>
      <c r="J126" s="32"/>
      <c r="K126" s="32"/>
      <c r="L126" s="32"/>
      <c r="M126" s="69"/>
    </row>
    <row r="127" spans="2:13" hidden="1" x14ac:dyDescent="0.25">
      <c r="B127" s="38" t="str">
        <f>CONCATENATE("11.",Prüfkriterien_11[[#This Row],[Spalte2]])</f>
        <v>11.3</v>
      </c>
      <c r="C127" s="39">
        <f>ROW()-ROW(Prüfkriterien_11[[#Headers],[Spalte3]])</f>
        <v>3</v>
      </c>
      <c r="D127" s="39">
        <f>(Prüfkriterien_11[Spalte2]+110)/10</f>
        <v>11.3</v>
      </c>
      <c r="E127" s="26"/>
      <c r="F127" s="27"/>
      <c r="G127" s="27"/>
      <c r="H127" s="32"/>
      <c r="I127" s="32"/>
      <c r="J127" s="32"/>
      <c r="K127" s="32"/>
      <c r="L127" s="32"/>
      <c r="M127" s="42"/>
    </row>
    <row r="128" spans="2:13" hidden="1" x14ac:dyDescent="0.25">
      <c r="B128" s="38" t="str">
        <f>CONCATENATE("11.",Prüfkriterien_11[[#This Row],[Spalte2]])</f>
        <v>11.4</v>
      </c>
      <c r="C128" s="39">
        <f>ROW()-ROW(Prüfkriterien_11[[#Headers],[Spalte3]])</f>
        <v>4</v>
      </c>
      <c r="D128" s="39">
        <f>(Prüfkriterien_11[Spalte2]+110)/10</f>
        <v>11.4</v>
      </c>
      <c r="E128" s="26"/>
      <c r="F128" s="27"/>
      <c r="G128" s="27"/>
      <c r="H128" s="32"/>
      <c r="I128" s="32"/>
      <c r="J128" s="32"/>
      <c r="K128" s="32"/>
      <c r="L128" s="32"/>
      <c r="M128" s="42"/>
    </row>
    <row r="129" spans="2:13" hidden="1" x14ac:dyDescent="0.25">
      <c r="B129" s="46" t="str">
        <f>CONCATENATE("11.",Prüfkriterien_11[[#This Row],[Spalte2]])</f>
        <v>11.5</v>
      </c>
      <c r="C129" s="47">
        <f>ROW()-ROW(Prüfkriterien_11[[#Headers],[Spalte3]])</f>
        <v>5</v>
      </c>
      <c r="D129" s="47">
        <f>(Prüfkriterien_11[Spalte2]+110)/10</f>
        <v>11.5</v>
      </c>
      <c r="E129" s="48"/>
      <c r="F129" s="49"/>
      <c r="G129" s="49"/>
      <c r="H129" s="32"/>
      <c r="I129" s="32"/>
      <c r="J129" s="32"/>
      <c r="K129" s="32"/>
      <c r="L129" s="32"/>
      <c r="M129" s="69"/>
    </row>
    <row r="130" spans="2:13" hidden="1" x14ac:dyDescent="0.25">
      <c r="B130" s="151" t="s">
        <v>84</v>
      </c>
      <c r="C130" s="152"/>
      <c r="D130" s="152"/>
      <c r="E130" s="152"/>
      <c r="F130" s="152"/>
      <c r="G130" s="152"/>
      <c r="H130" s="152"/>
      <c r="I130" s="152"/>
      <c r="J130" s="152"/>
      <c r="K130" s="152"/>
      <c r="L130" s="152"/>
      <c r="M130" s="153"/>
    </row>
    <row r="131" spans="2:13" hidden="1" x14ac:dyDescent="0.25">
      <c r="B131" s="38" t="s">
        <v>40</v>
      </c>
      <c r="C131" s="39" t="s">
        <v>41</v>
      </c>
      <c r="D131" s="39" t="s">
        <v>42</v>
      </c>
      <c r="E131" s="26" t="s">
        <v>43</v>
      </c>
      <c r="F131" s="27" t="s">
        <v>44</v>
      </c>
      <c r="G131" s="27" t="s">
        <v>47</v>
      </c>
      <c r="H131" s="28" t="s">
        <v>48</v>
      </c>
      <c r="I131" s="28" t="s">
        <v>49</v>
      </c>
      <c r="J131" s="28" t="s">
        <v>50</v>
      </c>
      <c r="K131" s="28" t="s">
        <v>51</v>
      </c>
      <c r="L131" s="28" t="s">
        <v>52</v>
      </c>
      <c r="M131" s="27" t="s">
        <v>53</v>
      </c>
    </row>
    <row r="132" spans="2:13" hidden="1" x14ac:dyDescent="0.25">
      <c r="B132" s="38" t="str">
        <f>CONCATENATE("12.",Prüfkriterien_1113[[#This Row],[Spalte2]])</f>
        <v>12.1</v>
      </c>
      <c r="C132" s="39">
        <f>ROW()-ROW(Prüfkriterien_1113[[#Headers],[Spalte3]])</f>
        <v>1</v>
      </c>
      <c r="D132" s="39">
        <f>(Prüfkriterien_1113[Spalte2]+120)/10</f>
        <v>12.1</v>
      </c>
      <c r="E132" s="26"/>
      <c r="F132" s="27"/>
      <c r="G132" s="27"/>
      <c r="H132" s="32"/>
      <c r="I132" s="32"/>
      <c r="J132" s="32"/>
      <c r="K132" s="32"/>
      <c r="L132" s="32"/>
      <c r="M132" s="42"/>
    </row>
    <row r="133" spans="2:13" hidden="1" x14ac:dyDescent="0.25">
      <c r="B133" s="46" t="str">
        <f>CONCATENATE("12.",Prüfkriterien_1113[[#This Row],[Spalte2]])</f>
        <v>12.2</v>
      </c>
      <c r="C133" s="47">
        <f>ROW()-ROW(Prüfkriterien_1113[[#Headers],[Spalte3]])</f>
        <v>2</v>
      </c>
      <c r="D133" s="47">
        <f>(Prüfkriterien_1113[Spalte2]+120)/10</f>
        <v>12.2</v>
      </c>
      <c r="E133" s="48"/>
      <c r="F133" s="49"/>
      <c r="G133" s="49"/>
      <c r="H133" s="32"/>
      <c r="I133" s="32"/>
      <c r="J133" s="32"/>
      <c r="K133" s="32"/>
      <c r="L133" s="32"/>
      <c r="M133" s="69"/>
    </row>
    <row r="134" spans="2:13" hidden="1" x14ac:dyDescent="0.25">
      <c r="B134" s="38" t="str">
        <f>CONCATENATE("12.",Prüfkriterien_1113[[#This Row],[Spalte2]])</f>
        <v>12.3</v>
      </c>
      <c r="C134" s="39">
        <f>ROW()-ROW(Prüfkriterien_1113[[#Headers],[Spalte3]])</f>
        <v>3</v>
      </c>
      <c r="D134" s="39">
        <f>(Prüfkriterien_1113[Spalte2]+120)/10</f>
        <v>12.3</v>
      </c>
      <c r="E134" s="26"/>
      <c r="F134" s="27"/>
      <c r="G134" s="27"/>
      <c r="H134" s="32"/>
      <c r="I134" s="32"/>
      <c r="J134" s="32"/>
      <c r="K134" s="32"/>
      <c r="L134" s="32"/>
      <c r="M134" s="42"/>
    </row>
    <row r="135" spans="2:13" hidden="1" x14ac:dyDescent="0.25">
      <c r="B135" s="38" t="str">
        <f>CONCATENATE("12.",Prüfkriterien_1113[[#This Row],[Spalte2]])</f>
        <v>12.4</v>
      </c>
      <c r="C135" s="39">
        <f>ROW()-ROW(Prüfkriterien_1113[[#Headers],[Spalte3]])</f>
        <v>4</v>
      </c>
      <c r="D135" s="39">
        <f>(Prüfkriterien_1113[Spalte2]+120)/10</f>
        <v>12.4</v>
      </c>
      <c r="E135" s="26"/>
      <c r="F135" s="27"/>
      <c r="G135" s="27"/>
      <c r="H135" s="32"/>
      <c r="I135" s="32"/>
      <c r="J135" s="32"/>
      <c r="K135" s="32"/>
      <c r="L135" s="32"/>
      <c r="M135" s="42"/>
    </row>
    <row r="136" spans="2:13" hidden="1" x14ac:dyDescent="0.25">
      <c r="B136" s="46" t="str">
        <f>CONCATENATE("12.",Prüfkriterien_1113[[#This Row],[Spalte2]])</f>
        <v>12.5</v>
      </c>
      <c r="C136" s="47">
        <f>ROW()-ROW(Prüfkriterien_1113[[#Headers],[Spalte3]])</f>
        <v>5</v>
      </c>
      <c r="D136" s="47">
        <f>(Prüfkriterien_1113[Spalte2]+120)/10</f>
        <v>12.5</v>
      </c>
      <c r="E136" s="48"/>
      <c r="F136" s="49"/>
      <c r="G136" s="49"/>
      <c r="H136" s="32"/>
      <c r="I136" s="32"/>
      <c r="J136" s="32"/>
      <c r="K136" s="32"/>
      <c r="L136" s="32"/>
      <c r="M136" s="69"/>
    </row>
    <row r="137" spans="2:13" hidden="1" x14ac:dyDescent="0.25">
      <c r="B137" s="151" t="s">
        <v>85</v>
      </c>
      <c r="C137" s="152"/>
      <c r="D137" s="152"/>
      <c r="E137" s="152"/>
      <c r="F137" s="152"/>
      <c r="G137" s="152"/>
      <c r="H137" s="152"/>
      <c r="I137" s="152"/>
      <c r="J137" s="152"/>
      <c r="K137" s="152"/>
      <c r="L137" s="152"/>
      <c r="M137" s="153"/>
    </row>
    <row r="138" spans="2:13" hidden="1" x14ac:dyDescent="0.25">
      <c r="B138" s="38" t="s">
        <v>40</v>
      </c>
      <c r="C138" s="39" t="s">
        <v>41</v>
      </c>
      <c r="D138" s="39" t="s">
        <v>42</v>
      </c>
      <c r="E138" s="26" t="s">
        <v>43</v>
      </c>
      <c r="F138" s="27" t="s">
        <v>44</v>
      </c>
      <c r="G138" s="27" t="s">
        <v>47</v>
      </c>
      <c r="H138" s="28" t="s">
        <v>48</v>
      </c>
      <c r="I138" s="28" t="s">
        <v>49</v>
      </c>
      <c r="J138" s="28" t="s">
        <v>50</v>
      </c>
      <c r="K138" s="28" t="s">
        <v>51</v>
      </c>
      <c r="L138" s="28" t="s">
        <v>52</v>
      </c>
      <c r="M138" s="27" t="s">
        <v>53</v>
      </c>
    </row>
    <row r="139" spans="2:13" hidden="1" x14ac:dyDescent="0.25">
      <c r="B139" s="38" t="str">
        <f>CONCATENATE("13.",Prüfkriterien_1114[[#This Row],[Spalte2]])</f>
        <v>13.1</v>
      </c>
      <c r="C139" s="39">
        <f>ROW()-ROW(Prüfkriterien_1114[[#Headers],[Spalte3]])</f>
        <v>1</v>
      </c>
      <c r="D139" s="39">
        <f>(Prüfkriterien_1114[Spalte2]+130)/10</f>
        <v>13.1</v>
      </c>
      <c r="E139" s="26"/>
      <c r="F139" s="27"/>
      <c r="G139" s="27"/>
      <c r="H139" s="32"/>
      <c r="I139" s="32"/>
      <c r="J139" s="32"/>
      <c r="K139" s="32"/>
      <c r="L139" s="32"/>
      <c r="M139" s="42"/>
    </row>
    <row r="140" spans="2:13" hidden="1" x14ac:dyDescent="0.25">
      <c r="B140" s="46" t="str">
        <f>CONCATENATE("13.",Prüfkriterien_1114[[#This Row],[Spalte2]])</f>
        <v>13.2</v>
      </c>
      <c r="C140" s="47">
        <f>ROW()-ROW(Prüfkriterien_1114[[#Headers],[Spalte3]])</f>
        <v>2</v>
      </c>
      <c r="D140" s="47">
        <f>(Prüfkriterien_1114[Spalte2]+130)/10</f>
        <v>13.2</v>
      </c>
      <c r="E140" s="48"/>
      <c r="F140" s="49"/>
      <c r="G140" s="49"/>
      <c r="H140" s="32"/>
      <c r="I140" s="32"/>
      <c r="J140" s="32"/>
      <c r="K140" s="32"/>
      <c r="L140" s="32"/>
      <c r="M140" s="69"/>
    </row>
    <row r="141" spans="2:13" hidden="1" x14ac:dyDescent="0.25">
      <c r="B141" s="38" t="str">
        <f>CONCATENATE("13.",Prüfkriterien_1114[[#This Row],[Spalte2]])</f>
        <v>13.3</v>
      </c>
      <c r="C141" s="39">
        <f>ROW()-ROW(Prüfkriterien_1114[[#Headers],[Spalte3]])</f>
        <v>3</v>
      </c>
      <c r="D141" s="39">
        <f>(Prüfkriterien_1114[Spalte2]+130)/10</f>
        <v>13.3</v>
      </c>
      <c r="E141" s="26"/>
      <c r="F141" s="27"/>
      <c r="G141" s="27"/>
      <c r="H141" s="32"/>
      <c r="I141" s="32"/>
      <c r="J141" s="32"/>
      <c r="K141" s="32"/>
      <c r="L141" s="32"/>
      <c r="M141" s="42"/>
    </row>
    <row r="142" spans="2:13" hidden="1" x14ac:dyDescent="0.25">
      <c r="B142" s="38" t="str">
        <f>CONCATENATE("13.",Prüfkriterien_1114[[#This Row],[Spalte2]])</f>
        <v>13.4</v>
      </c>
      <c r="C142" s="39">
        <f>ROW()-ROW(Prüfkriterien_1114[[#Headers],[Spalte3]])</f>
        <v>4</v>
      </c>
      <c r="D142" s="39">
        <f>(Prüfkriterien_1114[Spalte2]+130)/10</f>
        <v>13.4</v>
      </c>
      <c r="E142" s="26"/>
      <c r="F142" s="27"/>
      <c r="G142" s="27"/>
      <c r="H142" s="32"/>
      <c r="I142" s="32"/>
      <c r="J142" s="32"/>
      <c r="K142" s="32"/>
      <c r="L142" s="32"/>
      <c r="M142" s="42"/>
    </row>
    <row r="143" spans="2:13" hidden="1" x14ac:dyDescent="0.25">
      <c r="B143" s="46" t="str">
        <f>CONCATENATE("13.",Prüfkriterien_1114[[#This Row],[Spalte2]])</f>
        <v>13.5</v>
      </c>
      <c r="C143" s="47">
        <f>ROW()-ROW(Prüfkriterien_1114[[#Headers],[Spalte3]])</f>
        <v>5</v>
      </c>
      <c r="D143" s="47">
        <f>(Prüfkriterien_1114[Spalte2]+130)/10</f>
        <v>13.5</v>
      </c>
      <c r="E143" s="48"/>
      <c r="F143" s="49"/>
      <c r="G143" s="49"/>
      <c r="H143" s="32"/>
      <c r="I143" s="32"/>
      <c r="J143" s="32"/>
      <c r="K143" s="32"/>
      <c r="L143" s="32"/>
      <c r="M143" s="69"/>
    </row>
    <row r="144" spans="2:13" hidden="1" x14ac:dyDescent="0.25">
      <c r="B144" s="151" t="s">
        <v>86</v>
      </c>
      <c r="C144" s="152"/>
      <c r="D144" s="152"/>
      <c r="E144" s="152"/>
      <c r="F144" s="152"/>
      <c r="G144" s="152"/>
      <c r="H144" s="152"/>
      <c r="I144" s="152"/>
      <c r="J144" s="152"/>
      <c r="K144" s="152"/>
      <c r="L144" s="152"/>
      <c r="M144" s="153"/>
    </row>
    <row r="145" spans="2:13" hidden="1" x14ac:dyDescent="0.25">
      <c r="B145" s="38" t="s">
        <v>40</v>
      </c>
      <c r="C145" s="39" t="s">
        <v>41</v>
      </c>
      <c r="D145" s="39" t="s">
        <v>42</v>
      </c>
      <c r="E145" s="26" t="s">
        <v>43</v>
      </c>
      <c r="F145" s="27" t="s">
        <v>44</v>
      </c>
      <c r="G145" s="27" t="s">
        <v>47</v>
      </c>
      <c r="H145" s="28" t="s">
        <v>48</v>
      </c>
      <c r="I145" s="28" t="s">
        <v>49</v>
      </c>
      <c r="J145" s="28" t="s">
        <v>50</v>
      </c>
      <c r="K145" s="28" t="s">
        <v>51</v>
      </c>
      <c r="L145" s="28" t="s">
        <v>52</v>
      </c>
      <c r="M145" s="27" t="s">
        <v>53</v>
      </c>
    </row>
    <row r="146" spans="2:13" hidden="1" x14ac:dyDescent="0.25">
      <c r="B146" s="38" t="str">
        <f>CONCATENATE("14.",Prüfkriterien_1115[[#This Row],[Spalte2]])</f>
        <v>14.1</v>
      </c>
      <c r="C146" s="39">
        <f>ROW()-ROW(Prüfkriterien_1115[[#Headers],[Spalte3]])</f>
        <v>1</v>
      </c>
      <c r="D146" s="39">
        <f>(Prüfkriterien_1115[Spalte2]+140)/10</f>
        <v>14.1</v>
      </c>
      <c r="E146" s="26"/>
      <c r="F146" s="27"/>
      <c r="G146" s="27"/>
      <c r="H146" s="32"/>
      <c r="I146" s="32"/>
      <c r="J146" s="32"/>
      <c r="K146" s="32"/>
      <c r="L146" s="32"/>
      <c r="M146" s="42"/>
    </row>
    <row r="147" spans="2:13" hidden="1" x14ac:dyDescent="0.25">
      <c r="B147" s="46" t="str">
        <f>CONCATENATE("14.",Prüfkriterien_1115[[#This Row],[Spalte2]])</f>
        <v>14.2</v>
      </c>
      <c r="C147" s="47">
        <f>ROW()-ROW(Prüfkriterien_1115[[#Headers],[Spalte3]])</f>
        <v>2</v>
      </c>
      <c r="D147" s="47">
        <f>(Prüfkriterien_1115[Spalte2]+140)/10</f>
        <v>14.2</v>
      </c>
      <c r="E147" s="48"/>
      <c r="F147" s="49"/>
      <c r="G147" s="49"/>
      <c r="H147" s="32"/>
      <c r="I147" s="32"/>
      <c r="J147" s="32"/>
      <c r="K147" s="32"/>
      <c r="L147" s="32"/>
      <c r="M147" s="69"/>
    </row>
    <row r="148" spans="2:13" hidden="1" x14ac:dyDescent="0.25">
      <c r="B148" s="38" t="str">
        <f>CONCATENATE("14.",Prüfkriterien_1115[[#This Row],[Spalte2]])</f>
        <v>14.3</v>
      </c>
      <c r="C148" s="39">
        <f>ROW()-ROW(Prüfkriterien_1115[[#Headers],[Spalte3]])</f>
        <v>3</v>
      </c>
      <c r="D148" s="39">
        <f>(Prüfkriterien_1115[Spalte2]+140)/10</f>
        <v>14.3</v>
      </c>
      <c r="E148" s="26"/>
      <c r="F148" s="27"/>
      <c r="G148" s="27"/>
      <c r="H148" s="32"/>
      <c r="I148" s="32"/>
      <c r="J148" s="32"/>
      <c r="K148" s="32"/>
      <c r="L148" s="32"/>
      <c r="M148" s="42"/>
    </row>
    <row r="149" spans="2:13" hidden="1" x14ac:dyDescent="0.25">
      <c r="B149" s="38" t="str">
        <f>CONCATENATE("14.",Prüfkriterien_1115[[#This Row],[Spalte2]])</f>
        <v>14.4</v>
      </c>
      <c r="C149" s="39">
        <f>ROW()-ROW(Prüfkriterien_1115[[#Headers],[Spalte3]])</f>
        <v>4</v>
      </c>
      <c r="D149" s="39">
        <f>(Prüfkriterien_1115[Spalte2]+140)/10</f>
        <v>14.4</v>
      </c>
      <c r="E149" s="26"/>
      <c r="F149" s="27"/>
      <c r="G149" s="27"/>
      <c r="H149" s="32"/>
      <c r="I149" s="32"/>
      <c r="J149" s="32"/>
      <c r="K149" s="32"/>
      <c r="L149" s="32"/>
      <c r="M149" s="42"/>
    </row>
    <row r="150" spans="2:13" hidden="1" x14ac:dyDescent="0.25">
      <c r="B150" s="46" t="str">
        <f>CONCATENATE("14.",Prüfkriterien_1115[[#This Row],[Spalte2]])</f>
        <v>14.5</v>
      </c>
      <c r="C150" s="47">
        <f>ROW()-ROW(Prüfkriterien_1115[[#Headers],[Spalte3]])</f>
        <v>5</v>
      </c>
      <c r="D150" s="47">
        <f>(Prüfkriterien_1115[Spalte2]+140)/10</f>
        <v>14.5</v>
      </c>
      <c r="E150" s="48"/>
      <c r="F150" s="49"/>
      <c r="G150" s="49"/>
      <c r="H150" s="32"/>
      <c r="I150" s="32"/>
      <c r="J150" s="32"/>
      <c r="K150" s="32"/>
      <c r="L150" s="32"/>
      <c r="M150" s="69"/>
    </row>
    <row r="151" spans="2:13" hidden="1" x14ac:dyDescent="0.25">
      <c r="B151" s="151" t="s">
        <v>87</v>
      </c>
      <c r="C151" s="152"/>
      <c r="D151" s="152"/>
      <c r="E151" s="152"/>
      <c r="F151" s="152"/>
      <c r="G151" s="152"/>
      <c r="H151" s="152"/>
      <c r="I151" s="152"/>
      <c r="J151" s="152"/>
      <c r="K151" s="152"/>
      <c r="L151" s="152"/>
      <c r="M151" s="153"/>
    </row>
    <row r="152" spans="2:13" hidden="1" x14ac:dyDescent="0.25">
      <c r="B152" s="38" t="s">
        <v>40</v>
      </c>
      <c r="C152" s="39" t="s">
        <v>41</v>
      </c>
      <c r="D152" s="39" t="s">
        <v>42</v>
      </c>
      <c r="E152" s="26" t="s">
        <v>43</v>
      </c>
      <c r="F152" s="27" t="s">
        <v>44</v>
      </c>
      <c r="G152" s="27" t="s">
        <v>47</v>
      </c>
      <c r="H152" s="28" t="s">
        <v>48</v>
      </c>
      <c r="I152" s="28" t="s">
        <v>49</v>
      </c>
      <c r="J152" s="28" t="s">
        <v>50</v>
      </c>
      <c r="K152" s="28" t="s">
        <v>51</v>
      </c>
      <c r="L152" s="28" t="s">
        <v>52</v>
      </c>
      <c r="M152" s="27" t="s">
        <v>53</v>
      </c>
    </row>
    <row r="153" spans="2:13" hidden="1" x14ac:dyDescent="0.25">
      <c r="B153" s="38" t="str">
        <f>CONCATENATE("15.",Prüfkriterien_1116[[#This Row],[Spalte2]])</f>
        <v>15.1</v>
      </c>
      <c r="C153" s="39">
        <f>ROW()-ROW(Prüfkriterien_1116[[#Headers],[Spalte3]])</f>
        <v>1</v>
      </c>
      <c r="D153" s="39">
        <f>(Prüfkriterien_1116[Spalte2]+150)/10</f>
        <v>15.1</v>
      </c>
      <c r="E153" s="26"/>
      <c r="F153" s="27"/>
      <c r="G153" s="27"/>
      <c r="H153" s="32"/>
      <c r="I153" s="32"/>
      <c r="J153" s="32"/>
      <c r="K153" s="32"/>
      <c r="L153" s="32"/>
      <c r="M153" s="42"/>
    </row>
    <row r="154" spans="2:13" hidden="1" x14ac:dyDescent="0.25">
      <c r="B154" s="46" t="str">
        <f>CONCATENATE("15.",Prüfkriterien_1116[[#This Row],[Spalte2]])</f>
        <v>15.2</v>
      </c>
      <c r="C154" s="47">
        <f>ROW()-ROW(Prüfkriterien_1116[[#Headers],[Spalte3]])</f>
        <v>2</v>
      </c>
      <c r="D154" s="47">
        <f>(Prüfkriterien_1116[Spalte2]+150)/10</f>
        <v>15.2</v>
      </c>
      <c r="E154" s="48"/>
      <c r="F154" s="49"/>
      <c r="G154" s="49"/>
      <c r="H154" s="32"/>
      <c r="I154" s="32"/>
      <c r="J154" s="32"/>
      <c r="K154" s="32"/>
      <c r="L154" s="32"/>
      <c r="M154" s="69"/>
    </row>
    <row r="155" spans="2:13" hidden="1" x14ac:dyDescent="0.25">
      <c r="B155" s="38" t="str">
        <f>CONCATENATE("15.",Prüfkriterien_1116[[#This Row],[Spalte2]])</f>
        <v>15.3</v>
      </c>
      <c r="C155" s="39">
        <f>ROW()-ROW(Prüfkriterien_1116[[#Headers],[Spalte3]])</f>
        <v>3</v>
      </c>
      <c r="D155" s="39">
        <f>(Prüfkriterien_1116[Spalte2]+150)/10</f>
        <v>15.3</v>
      </c>
      <c r="E155" s="26"/>
      <c r="F155" s="27"/>
      <c r="G155" s="27"/>
      <c r="H155" s="32"/>
      <c r="I155" s="32"/>
      <c r="J155" s="32"/>
      <c r="K155" s="32"/>
      <c r="L155" s="32"/>
      <c r="M155" s="42"/>
    </row>
    <row r="156" spans="2:13" hidden="1" x14ac:dyDescent="0.25">
      <c r="B156" s="38" t="str">
        <f>CONCATENATE("15.",Prüfkriterien_1116[[#This Row],[Spalte2]])</f>
        <v>15.4</v>
      </c>
      <c r="C156" s="39">
        <f>ROW()-ROW(Prüfkriterien_1116[[#Headers],[Spalte3]])</f>
        <v>4</v>
      </c>
      <c r="D156" s="39">
        <f>(Prüfkriterien_1116[Spalte2]+150)/10</f>
        <v>15.4</v>
      </c>
      <c r="E156" s="26"/>
      <c r="F156" s="27"/>
      <c r="G156" s="27"/>
      <c r="H156" s="32"/>
      <c r="I156" s="32"/>
      <c r="J156" s="32"/>
      <c r="K156" s="32"/>
      <c r="L156" s="32"/>
      <c r="M156" s="42"/>
    </row>
    <row r="157" spans="2:13" hidden="1" x14ac:dyDescent="0.25">
      <c r="B157" s="46" t="str">
        <f>CONCATENATE("15.",Prüfkriterien_1116[[#This Row],[Spalte2]])</f>
        <v>15.5</v>
      </c>
      <c r="C157" s="47">
        <f>ROW()-ROW(Prüfkriterien_1116[[#Headers],[Spalte3]])</f>
        <v>5</v>
      </c>
      <c r="D157" s="47">
        <f>(Prüfkriterien_1116[Spalte2]+150)/10</f>
        <v>15.5</v>
      </c>
      <c r="E157" s="48"/>
      <c r="F157" s="49"/>
      <c r="G157" s="49"/>
      <c r="H157" s="32"/>
      <c r="I157" s="32"/>
      <c r="J157" s="32"/>
      <c r="K157" s="32"/>
      <c r="L157" s="32"/>
      <c r="M157" s="69"/>
    </row>
    <row r="158" spans="2:13" hidden="1" x14ac:dyDescent="0.25">
      <c r="B158" s="151" t="s">
        <v>88</v>
      </c>
      <c r="C158" s="152"/>
      <c r="D158" s="152"/>
      <c r="E158" s="152"/>
      <c r="F158" s="152"/>
      <c r="G158" s="152"/>
      <c r="H158" s="152"/>
      <c r="I158" s="152"/>
      <c r="J158" s="152"/>
      <c r="K158" s="152"/>
      <c r="L158" s="152"/>
      <c r="M158" s="153"/>
    </row>
    <row r="159" spans="2:13" hidden="1" x14ac:dyDescent="0.25">
      <c r="B159" s="38" t="s">
        <v>40</v>
      </c>
      <c r="C159" s="39" t="s">
        <v>41</v>
      </c>
      <c r="D159" s="39" t="s">
        <v>42</v>
      </c>
      <c r="E159" s="26" t="s">
        <v>43</v>
      </c>
      <c r="F159" s="27" t="s">
        <v>44</v>
      </c>
      <c r="G159" s="27" t="s">
        <v>47</v>
      </c>
      <c r="H159" s="28" t="s">
        <v>48</v>
      </c>
      <c r="I159" s="28" t="s">
        <v>49</v>
      </c>
      <c r="J159" s="28" t="s">
        <v>50</v>
      </c>
      <c r="K159" s="28" t="s">
        <v>51</v>
      </c>
      <c r="L159" s="28" t="s">
        <v>52</v>
      </c>
      <c r="M159" s="27" t="s">
        <v>53</v>
      </c>
    </row>
    <row r="160" spans="2:13" hidden="1" x14ac:dyDescent="0.25">
      <c r="B160" s="38" t="str">
        <f>CONCATENATE("16.",Prüfkriterien_1117[[#This Row],[Spalte2]])</f>
        <v>16.1</v>
      </c>
      <c r="C160" s="39">
        <f>ROW()-ROW(Prüfkriterien_1117[[#Headers],[Spalte3]])</f>
        <v>1</v>
      </c>
      <c r="D160" s="39">
        <f>(Prüfkriterien_1117[Spalte2]+160)/10</f>
        <v>16.100000000000001</v>
      </c>
      <c r="E160" s="26"/>
      <c r="F160" s="27"/>
      <c r="G160" s="27"/>
      <c r="H160" s="32"/>
      <c r="I160" s="32"/>
      <c r="J160" s="32"/>
      <c r="K160" s="32"/>
      <c r="L160" s="32"/>
      <c r="M160" s="42"/>
    </row>
    <row r="161" spans="2:13" hidden="1" x14ac:dyDescent="0.25">
      <c r="B161" s="46" t="str">
        <f>CONCATENATE("16.",Prüfkriterien_1117[[#This Row],[Spalte2]])</f>
        <v>16.2</v>
      </c>
      <c r="C161" s="47">
        <f>ROW()-ROW(Prüfkriterien_1117[[#Headers],[Spalte3]])</f>
        <v>2</v>
      </c>
      <c r="D161" s="47">
        <f>(Prüfkriterien_1117[Spalte2]+160)/10</f>
        <v>16.2</v>
      </c>
      <c r="E161" s="48"/>
      <c r="F161" s="49"/>
      <c r="G161" s="49"/>
      <c r="H161" s="32"/>
      <c r="I161" s="32"/>
      <c r="J161" s="32"/>
      <c r="K161" s="32"/>
      <c r="L161" s="32"/>
      <c r="M161" s="69"/>
    </row>
    <row r="162" spans="2:13" hidden="1" x14ac:dyDescent="0.25">
      <c r="B162" s="38" t="str">
        <f>CONCATENATE("16.",Prüfkriterien_1117[[#This Row],[Spalte2]])</f>
        <v>16.3</v>
      </c>
      <c r="C162" s="39">
        <f>ROW()-ROW(Prüfkriterien_1117[[#Headers],[Spalte3]])</f>
        <v>3</v>
      </c>
      <c r="D162" s="39">
        <f>(Prüfkriterien_1117[Spalte2]+160)/10</f>
        <v>16.3</v>
      </c>
      <c r="E162" s="26"/>
      <c r="F162" s="27"/>
      <c r="G162" s="27"/>
      <c r="H162" s="32"/>
      <c r="I162" s="32"/>
      <c r="J162" s="32"/>
      <c r="K162" s="32"/>
      <c r="L162" s="32"/>
      <c r="M162" s="42"/>
    </row>
    <row r="163" spans="2:13" hidden="1" x14ac:dyDescent="0.25">
      <c r="B163" s="38" t="str">
        <f>CONCATENATE("16.",Prüfkriterien_1117[[#This Row],[Spalte2]])</f>
        <v>16.4</v>
      </c>
      <c r="C163" s="39">
        <f>ROW()-ROW(Prüfkriterien_1117[[#Headers],[Spalte3]])</f>
        <v>4</v>
      </c>
      <c r="D163" s="39">
        <f>(Prüfkriterien_1117[Spalte2]+160)/10</f>
        <v>16.399999999999999</v>
      </c>
      <c r="E163" s="26"/>
      <c r="F163" s="27"/>
      <c r="G163" s="27"/>
      <c r="H163" s="32"/>
      <c r="I163" s="32"/>
      <c r="J163" s="32"/>
      <c r="K163" s="32"/>
      <c r="L163" s="32"/>
      <c r="M163" s="42"/>
    </row>
    <row r="164" spans="2:13" hidden="1" x14ac:dyDescent="0.25">
      <c r="B164" s="46" t="str">
        <f>CONCATENATE("16.",Prüfkriterien_1117[[#This Row],[Spalte2]])</f>
        <v>16.5</v>
      </c>
      <c r="C164" s="47">
        <f>ROW()-ROW(Prüfkriterien_1117[[#Headers],[Spalte3]])</f>
        <v>5</v>
      </c>
      <c r="D164" s="47">
        <f>(Prüfkriterien_1117[Spalte2]+160)/10</f>
        <v>16.5</v>
      </c>
      <c r="E164" s="48"/>
      <c r="F164" s="49"/>
      <c r="G164" s="49"/>
      <c r="H164" s="32"/>
      <c r="I164" s="32"/>
      <c r="J164" s="32"/>
      <c r="K164" s="32"/>
      <c r="L164" s="32"/>
      <c r="M164" s="69"/>
    </row>
    <row r="165" spans="2:13" hidden="1" x14ac:dyDescent="0.25">
      <c r="B165" s="151" t="s">
        <v>89</v>
      </c>
      <c r="C165" s="152"/>
      <c r="D165" s="152"/>
      <c r="E165" s="152"/>
      <c r="F165" s="152"/>
      <c r="G165" s="152"/>
      <c r="H165" s="152"/>
      <c r="I165" s="152"/>
      <c r="J165" s="152"/>
      <c r="K165" s="152"/>
      <c r="L165" s="152"/>
      <c r="M165" s="153"/>
    </row>
    <row r="166" spans="2:13" hidden="1" x14ac:dyDescent="0.25">
      <c r="B166" s="38" t="s">
        <v>40</v>
      </c>
      <c r="C166" s="39" t="s">
        <v>41</v>
      </c>
      <c r="D166" s="39" t="s">
        <v>42</v>
      </c>
      <c r="E166" s="26" t="s">
        <v>43</v>
      </c>
      <c r="F166" s="27" t="s">
        <v>44</v>
      </c>
      <c r="G166" s="27" t="s">
        <v>47</v>
      </c>
      <c r="H166" s="28" t="s">
        <v>48</v>
      </c>
      <c r="I166" s="28" t="s">
        <v>49</v>
      </c>
      <c r="J166" s="28" t="s">
        <v>50</v>
      </c>
      <c r="K166" s="28" t="s">
        <v>51</v>
      </c>
      <c r="L166" s="28" t="s">
        <v>52</v>
      </c>
      <c r="M166" s="27" t="s">
        <v>53</v>
      </c>
    </row>
    <row r="167" spans="2:13" hidden="1" x14ac:dyDescent="0.25">
      <c r="B167" s="38" t="str">
        <f>CONCATENATE("17.",Prüfkriterien_1118[[#This Row],[Spalte2]])</f>
        <v>17.1</v>
      </c>
      <c r="C167" s="39">
        <f>ROW()-ROW(Prüfkriterien_1118[[#Headers],[Spalte3]])</f>
        <v>1</v>
      </c>
      <c r="D167" s="39">
        <f>(Prüfkriterien_1118[Spalte2]+170)/10</f>
        <v>17.100000000000001</v>
      </c>
      <c r="E167" s="26"/>
      <c r="F167" s="27"/>
      <c r="G167" s="27"/>
      <c r="H167" s="32"/>
      <c r="I167" s="32"/>
      <c r="J167" s="32"/>
      <c r="K167" s="32"/>
      <c r="L167" s="32"/>
      <c r="M167" s="42"/>
    </row>
    <row r="168" spans="2:13" hidden="1" x14ac:dyDescent="0.25">
      <c r="B168" s="46" t="str">
        <f>CONCATENATE("17.",Prüfkriterien_1118[[#This Row],[Spalte2]])</f>
        <v>17.2</v>
      </c>
      <c r="C168" s="47">
        <f>ROW()-ROW(Prüfkriterien_1118[[#Headers],[Spalte3]])</f>
        <v>2</v>
      </c>
      <c r="D168" s="47">
        <f>(Prüfkriterien_1118[Spalte2]+170)/10</f>
        <v>17.2</v>
      </c>
      <c r="E168" s="48"/>
      <c r="F168" s="49"/>
      <c r="G168" s="49"/>
      <c r="H168" s="32"/>
      <c r="I168" s="32"/>
      <c r="J168" s="32"/>
      <c r="K168" s="32"/>
      <c r="L168" s="32"/>
      <c r="M168" s="69"/>
    </row>
    <row r="169" spans="2:13" hidden="1" x14ac:dyDescent="0.25">
      <c r="B169" s="38" t="str">
        <f>CONCATENATE("17.",Prüfkriterien_1118[[#This Row],[Spalte2]])</f>
        <v>17.3</v>
      </c>
      <c r="C169" s="39">
        <f>ROW()-ROW(Prüfkriterien_1118[[#Headers],[Spalte3]])</f>
        <v>3</v>
      </c>
      <c r="D169" s="39">
        <f>(Prüfkriterien_1118[Spalte2]+170)/10</f>
        <v>17.3</v>
      </c>
      <c r="E169" s="26"/>
      <c r="F169" s="27"/>
      <c r="G169" s="27"/>
      <c r="H169" s="32"/>
      <c r="I169" s="32"/>
      <c r="J169" s="32"/>
      <c r="K169" s="32"/>
      <c r="L169" s="32"/>
      <c r="M169" s="42"/>
    </row>
    <row r="170" spans="2:13" hidden="1" x14ac:dyDescent="0.25">
      <c r="B170" s="38" t="str">
        <f>CONCATENATE("17.",Prüfkriterien_1118[[#This Row],[Spalte2]])</f>
        <v>17.4</v>
      </c>
      <c r="C170" s="39">
        <f>ROW()-ROW(Prüfkriterien_1118[[#Headers],[Spalte3]])</f>
        <v>4</v>
      </c>
      <c r="D170" s="39">
        <f>(Prüfkriterien_1118[Spalte2]+170)/10</f>
        <v>17.399999999999999</v>
      </c>
      <c r="E170" s="26"/>
      <c r="F170" s="27"/>
      <c r="G170" s="27"/>
      <c r="H170" s="32"/>
      <c r="I170" s="32"/>
      <c r="J170" s="32"/>
      <c r="K170" s="32"/>
      <c r="L170" s="32"/>
      <c r="M170" s="42"/>
    </row>
    <row r="171" spans="2:13" hidden="1" x14ac:dyDescent="0.25">
      <c r="B171" s="46" t="str">
        <f>CONCATENATE("17.",Prüfkriterien_1118[[#This Row],[Spalte2]])</f>
        <v>17.5</v>
      </c>
      <c r="C171" s="47">
        <f>ROW()-ROW(Prüfkriterien_1118[[#Headers],[Spalte3]])</f>
        <v>5</v>
      </c>
      <c r="D171" s="47">
        <f>(Prüfkriterien_1118[Spalte2]+170)/10</f>
        <v>17.5</v>
      </c>
      <c r="E171" s="48"/>
      <c r="F171" s="49"/>
      <c r="G171" s="49"/>
      <c r="H171" s="32"/>
      <c r="I171" s="32"/>
      <c r="J171" s="32"/>
      <c r="K171" s="32"/>
      <c r="L171" s="32"/>
      <c r="M171" s="69"/>
    </row>
    <row r="172" spans="2:13" hidden="1" x14ac:dyDescent="0.25">
      <c r="B172" s="151" t="s">
        <v>90</v>
      </c>
      <c r="C172" s="152"/>
      <c r="D172" s="152"/>
      <c r="E172" s="152"/>
      <c r="F172" s="152"/>
      <c r="G172" s="152"/>
      <c r="H172" s="152"/>
      <c r="I172" s="152"/>
      <c r="J172" s="152"/>
      <c r="K172" s="152"/>
      <c r="L172" s="152"/>
      <c r="M172" s="153"/>
    </row>
    <row r="173" spans="2:13" hidden="1" x14ac:dyDescent="0.25">
      <c r="B173" s="38" t="s">
        <v>40</v>
      </c>
      <c r="C173" s="39" t="s">
        <v>41</v>
      </c>
      <c r="D173" s="39" t="s">
        <v>42</v>
      </c>
      <c r="E173" s="26" t="s">
        <v>43</v>
      </c>
      <c r="F173" s="27" t="s">
        <v>44</v>
      </c>
      <c r="G173" s="27" t="s">
        <v>47</v>
      </c>
      <c r="H173" s="28" t="s">
        <v>48</v>
      </c>
      <c r="I173" s="28" t="s">
        <v>49</v>
      </c>
      <c r="J173" s="28" t="s">
        <v>50</v>
      </c>
      <c r="K173" s="28" t="s">
        <v>51</v>
      </c>
      <c r="L173" s="28" t="s">
        <v>52</v>
      </c>
      <c r="M173" s="27" t="s">
        <v>53</v>
      </c>
    </row>
    <row r="174" spans="2:13" hidden="1" x14ac:dyDescent="0.25">
      <c r="B174" s="38" t="str">
        <f>CONCATENATE("18.",Prüfkriterien_1119[[#This Row],[Spalte2]])</f>
        <v>18.1</v>
      </c>
      <c r="C174" s="39">
        <f>ROW()-ROW(Prüfkriterien_1119[[#Headers],[Spalte3]])</f>
        <v>1</v>
      </c>
      <c r="D174" s="39">
        <f>(Prüfkriterien_1119[Spalte2]+180)/10</f>
        <v>18.100000000000001</v>
      </c>
      <c r="E174" s="26"/>
      <c r="F174" s="27"/>
      <c r="G174" s="27"/>
      <c r="H174" s="32"/>
      <c r="I174" s="32"/>
      <c r="J174" s="32"/>
      <c r="K174" s="32"/>
      <c r="L174" s="32"/>
      <c r="M174" s="42"/>
    </row>
    <row r="175" spans="2:13" hidden="1" x14ac:dyDescent="0.25">
      <c r="B175" s="46" t="str">
        <f>CONCATENATE("18.",Prüfkriterien_1119[[#This Row],[Spalte2]])</f>
        <v>18.2</v>
      </c>
      <c r="C175" s="47">
        <f>ROW()-ROW(Prüfkriterien_1119[[#Headers],[Spalte3]])</f>
        <v>2</v>
      </c>
      <c r="D175" s="47">
        <f>(Prüfkriterien_1119[Spalte2]+180)/10</f>
        <v>18.2</v>
      </c>
      <c r="E175" s="48"/>
      <c r="F175" s="49"/>
      <c r="G175" s="49"/>
      <c r="H175" s="32"/>
      <c r="I175" s="32"/>
      <c r="J175" s="32"/>
      <c r="K175" s="32"/>
      <c r="L175" s="32"/>
      <c r="M175" s="69"/>
    </row>
    <row r="176" spans="2:13" hidden="1" x14ac:dyDescent="0.25">
      <c r="B176" s="38" t="str">
        <f>CONCATENATE("18.",Prüfkriterien_1119[[#This Row],[Spalte2]])</f>
        <v>18.3</v>
      </c>
      <c r="C176" s="39">
        <f>ROW()-ROW(Prüfkriterien_1119[[#Headers],[Spalte3]])</f>
        <v>3</v>
      </c>
      <c r="D176" s="39">
        <f>(Prüfkriterien_1119[Spalte2]+180)/10</f>
        <v>18.3</v>
      </c>
      <c r="E176" s="26"/>
      <c r="F176" s="27"/>
      <c r="G176" s="27"/>
      <c r="H176" s="32"/>
      <c r="I176" s="32"/>
      <c r="J176" s="32"/>
      <c r="K176" s="32"/>
      <c r="L176" s="32"/>
      <c r="M176" s="42"/>
    </row>
    <row r="177" spans="2:13" hidden="1" x14ac:dyDescent="0.25">
      <c r="B177" s="38" t="str">
        <f>CONCATENATE("18.",Prüfkriterien_1119[[#This Row],[Spalte2]])</f>
        <v>18.4</v>
      </c>
      <c r="C177" s="39">
        <f>ROW()-ROW(Prüfkriterien_1119[[#Headers],[Spalte3]])</f>
        <v>4</v>
      </c>
      <c r="D177" s="39">
        <f>(Prüfkriterien_1119[Spalte2]+180)/10</f>
        <v>18.399999999999999</v>
      </c>
      <c r="E177" s="26"/>
      <c r="F177" s="27"/>
      <c r="G177" s="27"/>
      <c r="H177" s="32"/>
      <c r="I177" s="32"/>
      <c r="J177" s="32"/>
      <c r="K177" s="32"/>
      <c r="L177" s="32"/>
      <c r="M177" s="42"/>
    </row>
    <row r="178" spans="2:13" hidden="1" x14ac:dyDescent="0.25">
      <c r="B178" s="46" t="str">
        <f>CONCATENATE("18.",Prüfkriterien_1119[[#This Row],[Spalte2]])</f>
        <v>18.5</v>
      </c>
      <c r="C178" s="47">
        <f>ROW()-ROW(Prüfkriterien_1119[[#Headers],[Spalte3]])</f>
        <v>5</v>
      </c>
      <c r="D178" s="47">
        <f>(Prüfkriterien_1119[Spalte2]+180)/10</f>
        <v>18.5</v>
      </c>
      <c r="E178" s="48"/>
      <c r="F178" s="49"/>
      <c r="G178" s="49"/>
      <c r="H178" s="32"/>
      <c r="I178" s="32"/>
      <c r="J178" s="32"/>
      <c r="K178" s="32"/>
      <c r="L178" s="32"/>
      <c r="M178" s="69"/>
    </row>
    <row r="179" spans="2:13" hidden="1" x14ac:dyDescent="0.25">
      <c r="B179" s="151" t="s">
        <v>91</v>
      </c>
      <c r="C179" s="152"/>
      <c r="D179" s="152"/>
      <c r="E179" s="152"/>
      <c r="F179" s="152"/>
      <c r="G179" s="152"/>
      <c r="H179" s="152"/>
      <c r="I179" s="152"/>
      <c r="J179" s="152"/>
      <c r="K179" s="152"/>
      <c r="L179" s="152"/>
      <c r="M179" s="153"/>
    </row>
    <row r="180" spans="2:13" hidden="1" x14ac:dyDescent="0.25">
      <c r="B180" s="38" t="s">
        <v>40</v>
      </c>
      <c r="C180" s="39" t="s">
        <v>41</v>
      </c>
      <c r="D180" s="39" t="s">
        <v>42</v>
      </c>
      <c r="E180" s="26" t="s">
        <v>43</v>
      </c>
      <c r="F180" s="27" t="s">
        <v>44</v>
      </c>
      <c r="G180" s="27" t="s">
        <v>47</v>
      </c>
      <c r="H180" s="28" t="s">
        <v>48</v>
      </c>
      <c r="I180" s="28" t="s">
        <v>49</v>
      </c>
      <c r="J180" s="28" t="s">
        <v>50</v>
      </c>
      <c r="K180" s="28" t="s">
        <v>51</v>
      </c>
      <c r="L180" s="28" t="s">
        <v>52</v>
      </c>
      <c r="M180" s="27" t="s">
        <v>53</v>
      </c>
    </row>
    <row r="181" spans="2:13" hidden="1" x14ac:dyDescent="0.25">
      <c r="B181" s="38" t="str">
        <f>CONCATENATE("19.",Prüfkriterien_1120[[#This Row],[Spalte2]])</f>
        <v>19.1</v>
      </c>
      <c r="C181" s="39">
        <f>ROW()-ROW(Prüfkriterien_1120[[#Headers],[Spalte3]])</f>
        <v>1</v>
      </c>
      <c r="D181" s="39">
        <f>(Prüfkriterien_1120[Spalte2]+190)/10</f>
        <v>19.100000000000001</v>
      </c>
      <c r="E181" s="26"/>
      <c r="F181" s="27"/>
      <c r="G181" s="27"/>
      <c r="H181" s="32"/>
      <c r="I181" s="32"/>
      <c r="J181" s="32"/>
      <c r="K181" s="32"/>
      <c r="L181" s="32"/>
      <c r="M181" s="42"/>
    </row>
    <row r="182" spans="2:13" hidden="1" x14ac:dyDescent="0.25">
      <c r="B182" s="46" t="str">
        <f>CONCATENATE("19.",Prüfkriterien_1120[[#This Row],[Spalte2]])</f>
        <v>19.2</v>
      </c>
      <c r="C182" s="47">
        <f>ROW()-ROW(Prüfkriterien_1120[[#Headers],[Spalte3]])</f>
        <v>2</v>
      </c>
      <c r="D182" s="47">
        <f>(Prüfkriterien_1120[Spalte2]+190)/10</f>
        <v>19.2</v>
      </c>
      <c r="E182" s="48"/>
      <c r="F182" s="49"/>
      <c r="G182" s="49"/>
      <c r="H182" s="32"/>
      <c r="I182" s="32"/>
      <c r="J182" s="32"/>
      <c r="K182" s="32"/>
      <c r="L182" s="32"/>
      <c r="M182" s="69"/>
    </row>
    <row r="183" spans="2:13" hidden="1" x14ac:dyDescent="0.25">
      <c r="B183" s="38" t="str">
        <f>CONCATENATE("19.",Prüfkriterien_1120[[#This Row],[Spalte2]])</f>
        <v>19.3</v>
      </c>
      <c r="C183" s="39">
        <f>ROW()-ROW(Prüfkriterien_1120[[#Headers],[Spalte3]])</f>
        <v>3</v>
      </c>
      <c r="D183" s="39">
        <f>(Prüfkriterien_1120[Spalte2]+190)/10</f>
        <v>19.3</v>
      </c>
      <c r="E183" s="26"/>
      <c r="F183" s="27"/>
      <c r="G183" s="27"/>
      <c r="H183" s="32"/>
      <c r="I183" s="32"/>
      <c r="J183" s="32"/>
      <c r="K183" s="32"/>
      <c r="L183" s="32"/>
      <c r="M183" s="42"/>
    </row>
    <row r="184" spans="2:13" hidden="1" x14ac:dyDescent="0.25">
      <c r="B184" s="38" t="str">
        <f>CONCATENATE("19.",Prüfkriterien_1120[[#This Row],[Spalte2]])</f>
        <v>19.4</v>
      </c>
      <c r="C184" s="39">
        <f>ROW()-ROW(Prüfkriterien_1120[[#Headers],[Spalte3]])</f>
        <v>4</v>
      </c>
      <c r="D184" s="39">
        <f>(Prüfkriterien_1120[Spalte2]+190)/10</f>
        <v>19.399999999999999</v>
      </c>
      <c r="E184" s="26"/>
      <c r="F184" s="27"/>
      <c r="G184" s="27"/>
      <c r="H184" s="32"/>
      <c r="I184" s="32"/>
      <c r="J184" s="32"/>
      <c r="K184" s="32"/>
      <c r="L184" s="32"/>
      <c r="M184" s="42"/>
    </row>
    <row r="185" spans="2:13" hidden="1" x14ac:dyDescent="0.25">
      <c r="B185" s="46" t="str">
        <f>CONCATENATE("19.",Prüfkriterien_1120[[#This Row],[Spalte2]])</f>
        <v>19.5</v>
      </c>
      <c r="C185" s="47">
        <f>ROW()-ROW(Prüfkriterien_1120[[#Headers],[Spalte3]])</f>
        <v>5</v>
      </c>
      <c r="D185" s="47">
        <f>(Prüfkriterien_1120[Spalte2]+190)/10</f>
        <v>19.5</v>
      </c>
      <c r="E185" s="48"/>
      <c r="F185" s="49"/>
      <c r="G185" s="49"/>
      <c r="H185" s="32"/>
      <c r="I185" s="32"/>
      <c r="J185" s="32"/>
      <c r="K185" s="32"/>
      <c r="L185" s="32"/>
      <c r="M185" s="69"/>
    </row>
    <row r="186" spans="2:13" hidden="1" x14ac:dyDescent="0.25">
      <c r="B186" s="151" t="s">
        <v>92</v>
      </c>
      <c r="C186" s="152"/>
      <c r="D186" s="152"/>
      <c r="E186" s="152"/>
      <c r="F186" s="152"/>
      <c r="G186" s="152"/>
      <c r="H186" s="152"/>
      <c r="I186" s="152"/>
      <c r="J186" s="152"/>
      <c r="K186" s="152"/>
      <c r="L186" s="152"/>
      <c r="M186" s="153"/>
    </row>
    <row r="187" spans="2:13" hidden="1" x14ac:dyDescent="0.25">
      <c r="B187" s="38" t="s">
        <v>40</v>
      </c>
      <c r="C187" s="39" t="s">
        <v>41</v>
      </c>
      <c r="D187" s="39" t="s">
        <v>42</v>
      </c>
      <c r="E187" s="26" t="s">
        <v>43</v>
      </c>
      <c r="F187" s="27" t="s">
        <v>44</v>
      </c>
      <c r="G187" s="27" t="s">
        <v>47</v>
      </c>
      <c r="H187" s="28" t="s">
        <v>48</v>
      </c>
      <c r="I187" s="28" t="s">
        <v>49</v>
      </c>
      <c r="J187" s="28" t="s">
        <v>50</v>
      </c>
      <c r="K187" s="28" t="s">
        <v>51</v>
      </c>
      <c r="L187" s="28" t="s">
        <v>52</v>
      </c>
      <c r="M187" s="27" t="s">
        <v>53</v>
      </c>
    </row>
    <row r="188" spans="2:13" hidden="1" x14ac:dyDescent="0.25">
      <c r="B188" s="38" t="str">
        <f>CONCATENATE("20.",Prüfkriterien_1121[[#This Row],[Spalte2]])</f>
        <v>20.1</v>
      </c>
      <c r="C188" s="39">
        <f>ROW()-ROW(Prüfkriterien_1121[[#Headers],[Spalte3]])</f>
        <v>1</v>
      </c>
      <c r="D188" s="39">
        <f>(Prüfkriterien_1121[Spalte2]+200)/10</f>
        <v>20.100000000000001</v>
      </c>
      <c r="E188" s="26"/>
      <c r="F188" s="27"/>
      <c r="G188" s="27"/>
      <c r="H188" s="32"/>
      <c r="I188" s="32"/>
      <c r="J188" s="32"/>
      <c r="K188" s="32"/>
      <c r="L188" s="32"/>
      <c r="M188" s="42"/>
    </row>
    <row r="189" spans="2:13" hidden="1" x14ac:dyDescent="0.25">
      <c r="B189" s="46" t="str">
        <f>CONCATENATE("20.",Prüfkriterien_1121[[#This Row],[Spalte2]])</f>
        <v>20.2</v>
      </c>
      <c r="C189" s="47">
        <f>ROW()-ROW(Prüfkriterien_1121[[#Headers],[Spalte3]])</f>
        <v>2</v>
      </c>
      <c r="D189" s="47">
        <f>(Prüfkriterien_1121[Spalte2]+200)/10</f>
        <v>20.2</v>
      </c>
      <c r="E189" s="48"/>
      <c r="F189" s="49"/>
      <c r="G189" s="49"/>
      <c r="H189" s="32"/>
      <c r="I189" s="32"/>
      <c r="J189" s="32"/>
      <c r="K189" s="32"/>
      <c r="L189" s="32"/>
      <c r="M189" s="69"/>
    </row>
    <row r="190" spans="2:13" hidden="1" x14ac:dyDescent="0.25">
      <c r="B190" s="38" t="str">
        <f>CONCATENATE("20.",Prüfkriterien_1121[[#This Row],[Spalte2]])</f>
        <v>20.3</v>
      </c>
      <c r="C190" s="39">
        <f>ROW()-ROW(Prüfkriterien_1121[[#Headers],[Spalte3]])</f>
        <v>3</v>
      </c>
      <c r="D190" s="39">
        <f>(Prüfkriterien_1121[Spalte2]+200)/10</f>
        <v>20.3</v>
      </c>
      <c r="E190" s="26"/>
      <c r="F190" s="27"/>
      <c r="G190" s="27"/>
      <c r="H190" s="32"/>
      <c r="I190" s="32"/>
      <c r="J190" s="32"/>
      <c r="K190" s="32"/>
      <c r="L190" s="32"/>
      <c r="M190" s="42"/>
    </row>
    <row r="191" spans="2:13" hidden="1" x14ac:dyDescent="0.25">
      <c r="B191" s="38" t="str">
        <f>CONCATENATE("20.",Prüfkriterien_1121[[#This Row],[Spalte2]])</f>
        <v>20.4</v>
      </c>
      <c r="C191" s="39">
        <f>ROW()-ROW(Prüfkriterien_1121[[#Headers],[Spalte3]])</f>
        <v>4</v>
      </c>
      <c r="D191" s="39">
        <f>(Prüfkriterien_1121[Spalte2]+200)/10</f>
        <v>20.399999999999999</v>
      </c>
      <c r="E191" s="26"/>
      <c r="F191" s="27"/>
      <c r="G191" s="27"/>
      <c r="H191" s="32"/>
      <c r="I191" s="32"/>
      <c r="J191" s="32"/>
      <c r="K191" s="32"/>
      <c r="L191" s="32"/>
      <c r="M191" s="42"/>
    </row>
    <row r="192" spans="2:13" hidden="1" x14ac:dyDescent="0.25">
      <c r="B192" s="46" t="str">
        <f>CONCATENATE("20.",Prüfkriterien_1121[[#This Row],[Spalte2]])</f>
        <v>20.5</v>
      </c>
      <c r="C192" s="47">
        <f>ROW()-ROW(Prüfkriterien_1121[[#Headers],[Spalte3]])</f>
        <v>5</v>
      </c>
      <c r="D192" s="47">
        <f>(Prüfkriterien_1121[Spalte2]+200)/10</f>
        <v>20.5</v>
      </c>
      <c r="E192" s="48"/>
      <c r="F192" s="49"/>
      <c r="G192" s="49"/>
      <c r="H192" s="32"/>
      <c r="I192" s="32"/>
      <c r="J192" s="32"/>
      <c r="K192" s="32"/>
      <c r="L192" s="32"/>
      <c r="M192" s="69"/>
    </row>
  </sheetData>
  <sheetProtection algorithmName="SHA-512" hashValue="3460mol2I5h4l432X7IbV2BjWgsRqvtKNYpZCqif9V8wQviypLE4ZacbNTfqme1Uu+r810I6CF7C20+4Q5vHnQ==" saltValue="Ea3cGDBgByY0FV9P96F44A==" spinCount="100000" sheet="1" formatRows="0" selectLockedCells="1"/>
  <mergeCells count="32">
    <mergeCell ref="B165:M165"/>
    <mergeCell ref="B172:M172"/>
    <mergeCell ref="B179:M179"/>
    <mergeCell ref="B186:M186"/>
    <mergeCell ref="B130:M130"/>
    <mergeCell ref="B137:M137"/>
    <mergeCell ref="B144:M144"/>
    <mergeCell ref="B151:M151"/>
    <mergeCell ref="B158:M158"/>
    <mergeCell ref="B123:M123"/>
    <mergeCell ref="B88:M88"/>
    <mergeCell ref="B95:M95"/>
    <mergeCell ref="B102:M102"/>
    <mergeCell ref="B109:M109"/>
    <mergeCell ref="B116:M116"/>
    <mergeCell ref="B2:M2"/>
    <mergeCell ref="B5:M5"/>
    <mergeCell ref="B8:M8"/>
    <mergeCell ref="B25:M25"/>
    <mergeCell ref="B53:M53"/>
    <mergeCell ref="B3:M3"/>
    <mergeCell ref="B82:M82"/>
    <mergeCell ref="C4:K4"/>
    <mergeCell ref="B6:B7"/>
    <mergeCell ref="C6:C7"/>
    <mergeCell ref="E6:E7"/>
    <mergeCell ref="F6:F7"/>
    <mergeCell ref="G6:G7"/>
    <mergeCell ref="H6:L6"/>
    <mergeCell ref="M6:M7"/>
    <mergeCell ref="D6:D7"/>
    <mergeCell ref="B76:M76"/>
  </mergeCells>
  <dataValidations count="2">
    <dataValidation type="list" allowBlank="1" showInputMessage="1" showErrorMessage="1" sqref="C4:K4">
      <formula1>_Betriebsname</formula1>
    </dataValidation>
    <dataValidation type="list" allowBlank="1" showInputMessage="1" showErrorMessage="1" sqref="M4">
      <formula1>_Datum</formula1>
    </dataValidation>
  </dataValidations>
  <printOptions horizontalCentered="1"/>
  <pageMargins left="0.70866141732283472" right="0.70866141732283472" top="0.59055118110236227" bottom="0.78740157480314965" header="0.31496062992125984" footer="0.19685039370078741"/>
  <pageSetup paperSize="9" scale="62" orientation="landscape" r:id="rId1"/>
  <headerFooter>
    <oddFooter>&amp;L&amp;"Arial,Standard"&amp;8
Version 2024&amp;C&amp;G&amp;R
&amp;"Arial,Standard"&amp;8&amp;P von &amp;N</oddFooter>
  </headerFooter>
  <rowBreaks count="2" manualBreakCount="2">
    <brk id="52" max="13" man="1"/>
    <brk id="75" max="13" man="1"/>
  </rowBreaks>
  <legacyDrawingHF r:id="rId2"/>
  <tableParts count="20">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s>
  <extLst>
    <ext xmlns:x14="http://schemas.microsoft.com/office/spreadsheetml/2009/9/main" uri="{78C0D931-6437-407d-A8EE-F0AAD7539E65}">
      <x14:conditionalFormattings>
        <x14:conditionalFormatting xmlns:xm="http://schemas.microsoft.com/office/excel/2006/main">
          <x14:cfRule type="containsText" priority="39" operator="containsText" id="{5E95DCB8-8D9B-43CB-9F0E-367D7B8C392E}">
            <xm:f>NOT(ISERROR(SEARCH("grau",H26)))</xm:f>
            <xm:f>"grau"</xm:f>
            <x14:dxf>
              <font>
                <color rgb="FF808080"/>
              </font>
              <fill>
                <patternFill>
                  <bgColor rgb="FF808080"/>
                </patternFill>
              </fill>
            </x14:dxf>
          </x14:cfRule>
          <xm:sqref>H83:L83 H54:L54 H77:L77 H26:L40</xm:sqref>
        </x14:conditionalFormatting>
        <x14:conditionalFormatting xmlns:xm="http://schemas.microsoft.com/office/excel/2006/main">
          <x14:cfRule type="containsText" priority="36" operator="containsText" id="{856D55F9-5406-42BE-8943-059812964641}">
            <xm:f>NOT(ISERROR(SEARCH("grau",H10)))</xm:f>
            <xm:f>"grau"</xm:f>
            <x14:dxf>
              <font>
                <strike val="0"/>
                <color rgb="FF808080"/>
              </font>
              <fill>
                <patternFill>
                  <bgColor rgb="FF808080"/>
                </patternFill>
              </fill>
            </x14:dxf>
          </x14:cfRule>
          <xm:sqref>H78:L81 H27:L52 H10:L24 H55:L75</xm:sqref>
        </x14:conditionalFormatting>
        <x14:conditionalFormatting xmlns:xm="http://schemas.microsoft.com/office/excel/2006/main">
          <x14:cfRule type="containsText" priority="34" operator="containsText" id="{3EA6EFDB-E455-4F38-A982-1E38324F0343}">
            <xm:f>NOT(ISERROR(SEARCH("grau",H89)))</xm:f>
            <xm:f>"grau"</xm:f>
            <x14:dxf>
              <font>
                <color rgb="FF808080"/>
              </font>
              <fill>
                <patternFill>
                  <bgColor rgb="FF808080"/>
                </patternFill>
              </fill>
            </x14:dxf>
          </x14:cfRule>
          <xm:sqref>H89:L89</xm:sqref>
        </x14:conditionalFormatting>
        <x14:conditionalFormatting xmlns:xm="http://schemas.microsoft.com/office/excel/2006/main">
          <x14:cfRule type="containsText" priority="33" operator="containsText" id="{5BEAB68E-34A9-4110-B056-50320AFBCCB0}">
            <xm:f>NOT(ISERROR(SEARCH("grau",H96)))</xm:f>
            <xm:f>"grau"</xm:f>
            <x14:dxf>
              <font>
                <color rgb="FF808080"/>
              </font>
              <fill>
                <patternFill>
                  <bgColor rgb="FF808080"/>
                </patternFill>
              </fill>
            </x14:dxf>
          </x14:cfRule>
          <xm:sqref>H96:L96</xm:sqref>
        </x14:conditionalFormatting>
        <x14:conditionalFormatting xmlns:xm="http://schemas.microsoft.com/office/excel/2006/main">
          <x14:cfRule type="containsText" priority="32" operator="containsText" id="{CF7EDDB7-2157-4E54-80CC-AC6AB6FBA5CD}">
            <xm:f>NOT(ISERROR(SEARCH("grau",H103)))</xm:f>
            <xm:f>"grau"</xm:f>
            <x14:dxf>
              <font>
                <color rgb="FF808080"/>
              </font>
              <fill>
                <patternFill>
                  <bgColor rgb="FF808080"/>
                </patternFill>
              </fill>
            </x14:dxf>
          </x14:cfRule>
          <xm:sqref>H103:L103</xm:sqref>
        </x14:conditionalFormatting>
        <x14:conditionalFormatting xmlns:xm="http://schemas.microsoft.com/office/excel/2006/main">
          <x14:cfRule type="containsText" priority="31" operator="containsText" id="{A15A7D79-1345-4D48-A805-61E375A492E8}">
            <xm:f>NOT(ISERROR(SEARCH("grau",H110)))</xm:f>
            <xm:f>"grau"</xm:f>
            <x14:dxf>
              <font>
                <color rgb="FF808080"/>
              </font>
              <fill>
                <patternFill>
                  <bgColor rgb="FF808080"/>
                </patternFill>
              </fill>
            </x14:dxf>
          </x14:cfRule>
          <xm:sqref>H110:L110</xm:sqref>
        </x14:conditionalFormatting>
        <x14:conditionalFormatting xmlns:xm="http://schemas.microsoft.com/office/excel/2006/main">
          <x14:cfRule type="containsText" priority="30" operator="containsText" id="{24D64CB9-06C8-4AB6-96E9-068B2C93B725}">
            <xm:f>NOT(ISERROR(SEARCH("grau",H117)))</xm:f>
            <xm:f>"grau"</xm:f>
            <x14:dxf>
              <font>
                <color rgb="FF808080"/>
              </font>
              <fill>
                <patternFill>
                  <bgColor rgb="FF808080"/>
                </patternFill>
              </fill>
            </x14:dxf>
          </x14:cfRule>
          <xm:sqref>H117:L117</xm:sqref>
        </x14:conditionalFormatting>
        <x14:conditionalFormatting xmlns:xm="http://schemas.microsoft.com/office/excel/2006/main">
          <x14:cfRule type="containsText" priority="29" operator="containsText" id="{04852FE4-12C5-447A-9DDA-1F52D59ECA2D}">
            <xm:f>NOT(ISERROR(SEARCH("grau",H124)))</xm:f>
            <xm:f>"grau"</xm:f>
            <x14:dxf>
              <font>
                <color rgb="FF808080"/>
              </font>
              <fill>
                <patternFill>
                  <bgColor rgb="FF808080"/>
                </patternFill>
              </fill>
            </x14:dxf>
          </x14:cfRule>
          <xm:sqref>H124:L124</xm:sqref>
        </x14:conditionalFormatting>
        <x14:conditionalFormatting xmlns:xm="http://schemas.microsoft.com/office/excel/2006/main">
          <x14:cfRule type="containsText" priority="25" operator="containsText" id="{B5F7377C-DAFB-4241-9806-BA10A0325A25}">
            <xm:f>NOT(ISERROR(SEARCH("grau",H84)))</xm:f>
            <xm:f>"grau"</xm:f>
            <x14:dxf>
              <font>
                <strike val="0"/>
                <color rgb="FF808080"/>
              </font>
              <fill>
                <patternFill>
                  <bgColor rgb="FF808080"/>
                </patternFill>
              </fill>
            </x14:dxf>
          </x14:cfRule>
          <xm:sqref>H84:L87</xm:sqref>
        </x14:conditionalFormatting>
        <x14:conditionalFormatting xmlns:xm="http://schemas.microsoft.com/office/excel/2006/main">
          <x14:cfRule type="containsText" priority="24" operator="containsText" id="{522E72CE-2BFD-4D3A-88E7-93E2C302BF7F}">
            <xm:f>NOT(ISERROR(SEARCH("grau",H90)))</xm:f>
            <xm:f>"grau"</xm:f>
            <x14:dxf>
              <font>
                <strike val="0"/>
                <color rgb="FF808080"/>
              </font>
              <fill>
                <patternFill>
                  <bgColor rgb="FF808080"/>
                </patternFill>
              </fill>
            </x14:dxf>
          </x14:cfRule>
          <xm:sqref>H90:L94</xm:sqref>
        </x14:conditionalFormatting>
        <x14:conditionalFormatting xmlns:xm="http://schemas.microsoft.com/office/excel/2006/main">
          <x14:cfRule type="containsText" priority="23" operator="containsText" id="{29B99062-9148-43B1-ACC8-30B83910ADB0}">
            <xm:f>NOT(ISERROR(SEARCH("grau",H97)))</xm:f>
            <xm:f>"grau"</xm:f>
            <x14:dxf>
              <font>
                <strike val="0"/>
                <color rgb="FF808080"/>
              </font>
              <fill>
                <patternFill>
                  <bgColor rgb="FF808080"/>
                </patternFill>
              </fill>
            </x14:dxf>
          </x14:cfRule>
          <xm:sqref>H97:L101</xm:sqref>
        </x14:conditionalFormatting>
        <x14:conditionalFormatting xmlns:xm="http://schemas.microsoft.com/office/excel/2006/main">
          <x14:cfRule type="containsText" priority="22" operator="containsText" id="{C5F5F88B-3267-4C3C-86C3-5A79F8AE913A}">
            <xm:f>NOT(ISERROR(SEARCH("grau",H104)))</xm:f>
            <xm:f>"grau"</xm:f>
            <x14:dxf>
              <font>
                <strike val="0"/>
                <color rgb="FF808080"/>
              </font>
              <fill>
                <patternFill>
                  <bgColor rgb="FF808080"/>
                </patternFill>
              </fill>
            </x14:dxf>
          </x14:cfRule>
          <xm:sqref>H104:L108</xm:sqref>
        </x14:conditionalFormatting>
        <x14:conditionalFormatting xmlns:xm="http://schemas.microsoft.com/office/excel/2006/main">
          <x14:cfRule type="containsText" priority="21" operator="containsText" id="{7925801C-61FD-4F17-991A-F034201BDB40}">
            <xm:f>NOT(ISERROR(SEARCH("grau",H111)))</xm:f>
            <xm:f>"grau"</xm:f>
            <x14:dxf>
              <font>
                <strike val="0"/>
                <color rgb="FF808080"/>
              </font>
              <fill>
                <patternFill>
                  <bgColor rgb="FF808080"/>
                </patternFill>
              </fill>
            </x14:dxf>
          </x14:cfRule>
          <xm:sqref>H111:L115</xm:sqref>
        </x14:conditionalFormatting>
        <x14:conditionalFormatting xmlns:xm="http://schemas.microsoft.com/office/excel/2006/main">
          <x14:cfRule type="containsText" priority="20" operator="containsText" id="{7E64015F-78E6-45EF-853C-50F90CC0A2C8}">
            <xm:f>NOT(ISERROR(SEARCH("grau",H118)))</xm:f>
            <xm:f>"grau"</xm:f>
            <x14:dxf>
              <font>
                <strike val="0"/>
                <color rgb="FF808080"/>
              </font>
              <fill>
                <patternFill>
                  <bgColor rgb="FF808080"/>
                </patternFill>
              </fill>
            </x14:dxf>
          </x14:cfRule>
          <xm:sqref>H118:L122</xm:sqref>
        </x14:conditionalFormatting>
        <x14:conditionalFormatting xmlns:xm="http://schemas.microsoft.com/office/excel/2006/main">
          <x14:cfRule type="containsText" priority="19" operator="containsText" id="{E7943004-4DEA-4823-B241-3FE5A5326E8B}">
            <xm:f>NOT(ISERROR(SEARCH("grau",H125)))</xm:f>
            <xm:f>"grau"</xm:f>
            <x14:dxf>
              <font>
                <strike val="0"/>
                <color rgb="FF808080"/>
              </font>
              <fill>
                <patternFill>
                  <bgColor rgb="FF808080"/>
                </patternFill>
              </fill>
            </x14:dxf>
          </x14:cfRule>
          <xm:sqref>H125:L129</xm:sqref>
        </x14:conditionalFormatting>
        <x14:conditionalFormatting xmlns:xm="http://schemas.microsoft.com/office/excel/2006/main">
          <x14:cfRule type="containsText" priority="18" operator="containsText" id="{F9689D43-7DEC-4186-A893-B1CBBD158D15}">
            <xm:f>NOT(ISERROR(SEARCH("grau",H131)))</xm:f>
            <xm:f>"grau"</xm:f>
            <x14:dxf>
              <font>
                <color rgb="FF808080"/>
              </font>
              <fill>
                <patternFill>
                  <bgColor rgb="FF808080"/>
                </patternFill>
              </fill>
            </x14:dxf>
          </x14:cfRule>
          <xm:sqref>H131:L131</xm:sqref>
        </x14:conditionalFormatting>
        <x14:conditionalFormatting xmlns:xm="http://schemas.microsoft.com/office/excel/2006/main">
          <x14:cfRule type="containsText" priority="17" operator="containsText" id="{593683AD-12C0-4A48-B7CC-C7CAF5D9E128}">
            <xm:f>NOT(ISERROR(SEARCH("grau",H132)))</xm:f>
            <xm:f>"grau"</xm:f>
            <x14:dxf>
              <font>
                <strike val="0"/>
                <color rgb="FF808080"/>
              </font>
              <fill>
                <patternFill>
                  <bgColor rgb="FF808080"/>
                </patternFill>
              </fill>
            </x14:dxf>
          </x14:cfRule>
          <xm:sqref>H132:L136</xm:sqref>
        </x14:conditionalFormatting>
        <x14:conditionalFormatting xmlns:xm="http://schemas.microsoft.com/office/excel/2006/main">
          <x14:cfRule type="containsText" priority="16" operator="containsText" id="{BF80D4EC-9D5A-4CB9-9F29-4C6C6E9639EA}">
            <xm:f>NOT(ISERROR(SEARCH("grau",H138)))</xm:f>
            <xm:f>"grau"</xm:f>
            <x14:dxf>
              <font>
                <color rgb="FF808080"/>
              </font>
              <fill>
                <patternFill>
                  <bgColor rgb="FF808080"/>
                </patternFill>
              </fill>
            </x14:dxf>
          </x14:cfRule>
          <xm:sqref>H138:L138</xm:sqref>
        </x14:conditionalFormatting>
        <x14:conditionalFormatting xmlns:xm="http://schemas.microsoft.com/office/excel/2006/main">
          <x14:cfRule type="containsText" priority="15" operator="containsText" id="{3A8B1ADD-5B11-4099-A6FB-998787FDAEEB}">
            <xm:f>NOT(ISERROR(SEARCH("grau",H139)))</xm:f>
            <xm:f>"grau"</xm:f>
            <x14:dxf>
              <font>
                <strike val="0"/>
                <color rgb="FF808080"/>
              </font>
              <fill>
                <patternFill>
                  <bgColor rgb="FF808080"/>
                </patternFill>
              </fill>
            </x14:dxf>
          </x14:cfRule>
          <xm:sqref>H139:L143</xm:sqref>
        </x14:conditionalFormatting>
        <x14:conditionalFormatting xmlns:xm="http://schemas.microsoft.com/office/excel/2006/main">
          <x14:cfRule type="containsText" priority="14" operator="containsText" id="{5197C5D7-1D6A-4C75-BC15-9997BDA92A33}">
            <xm:f>NOT(ISERROR(SEARCH("grau",H145)))</xm:f>
            <xm:f>"grau"</xm:f>
            <x14:dxf>
              <font>
                <color rgb="FF808080"/>
              </font>
              <fill>
                <patternFill>
                  <bgColor rgb="FF808080"/>
                </patternFill>
              </fill>
            </x14:dxf>
          </x14:cfRule>
          <xm:sqref>H145:L145</xm:sqref>
        </x14:conditionalFormatting>
        <x14:conditionalFormatting xmlns:xm="http://schemas.microsoft.com/office/excel/2006/main">
          <x14:cfRule type="containsText" priority="13" operator="containsText" id="{C857841E-ADBA-4790-A7E4-EC9E6C23FFC3}">
            <xm:f>NOT(ISERROR(SEARCH("grau",H146)))</xm:f>
            <xm:f>"grau"</xm:f>
            <x14:dxf>
              <font>
                <strike val="0"/>
                <color rgb="FF808080"/>
              </font>
              <fill>
                <patternFill>
                  <bgColor rgb="FF808080"/>
                </patternFill>
              </fill>
            </x14:dxf>
          </x14:cfRule>
          <xm:sqref>H146:L150</xm:sqref>
        </x14:conditionalFormatting>
        <x14:conditionalFormatting xmlns:xm="http://schemas.microsoft.com/office/excel/2006/main">
          <x14:cfRule type="containsText" priority="12" operator="containsText" id="{0699A9AD-4159-4254-ADC3-E4E8C6F3C9BC}">
            <xm:f>NOT(ISERROR(SEARCH("grau",H152)))</xm:f>
            <xm:f>"grau"</xm:f>
            <x14:dxf>
              <font>
                <color rgb="FF808080"/>
              </font>
              <fill>
                <patternFill>
                  <bgColor rgb="FF808080"/>
                </patternFill>
              </fill>
            </x14:dxf>
          </x14:cfRule>
          <xm:sqref>H152:L152</xm:sqref>
        </x14:conditionalFormatting>
        <x14:conditionalFormatting xmlns:xm="http://schemas.microsoft.com/office/excel/2006/main">
          <x14:cfRule type="containsText" priority="11" operator="containsText" id="{8A386DFC-0CFA-435B-8E96-B091B32CA32E}">
            <xm:f>NOT(ISERROR(SEARCH("grau",H153)))</xm:f>
            <xm:f>"grau"</xm:f>
            <x14:dxf>
              <font>
                <strike val="0"/>
                <color rgb="FF808080"/>
              </font>
              <fill>
                <patternFill>
                  <bgColor rgb="FF808080"/>
                </patternFill>
              </fill>
            </x14:dxf>
          </x14:cfRule>
          <xm:sqref>H153:L157</xm:sqref>
        </x14:conditionalFormatting>
        <x14:conditionalFormatting xmlns:xm="http://schemas.microsoft.com/office/excel/2006/main">
          <x14:cfRule type="containsText" priority="10" operator="containsText" id="{1E36E4D5-6C4C-4AF8-916C-34DF1BD2FC9A}">
            <xm:f>NOT(ISERROR(SEARCH("grau",H159)))</xm:f>
            <xm:f>"grau"</xm:f>
            <x14:dxf>
              <font>
                <color rgb="FF808080"/>
              </font>
              <fill>
                <patternFill>
                  <bgColor rgb="FF808080"/>
                </patternFill>
              </fill>
            </x14:dxf>
          </x14:cfRule>
          <xm:sqref>H159:L159</xm:sqref>
        </x14:conditionalFormatting>
        <x14:conditionalFormatting xmlns:xm="http://schemas.microsoft.com/office/excel/2006/main">
          <x14:cfRule type="containsText" priority="9" operator="containsText" id="{B8358B20-02DF-4B1D-AB41-9ADA15C88D61}">
            <xm:f>NOT(ISERROR(SEARCH("grau",H160)))</xm:f>
            <xm:f>"grau"</xm:f>
            <x14:dxf>
              <font>
                <strike val="0"/>
                <color rgb="FF808080"/>
              </font>
              <fill>
                <patternFill>
                  <bgColor rgb="FF808080"/>
                </patternFill>
              </fill>
            </x14:dxf>
          </x14:cfRule>
          <xm:sqref>H160:L164</xm:sqref>
        </x14:conditionalFormatting>
        <x14:conditionalFormatting xmlns:xm="http://schemas.microsoft.com/office/excel/2006/main">
          <x14:cfRule type="containsText" priority="8" operator="containsText" id="{F9A8A14C-005E-41CB-B744-810E371F6F83}">
            <xm:f>NOT(ISERROR(SEARCH("grau",H166)))</xm:f>
            <xm:f>"grau"</xm:f>
            <x14:dxf>
              <font>
                <color rgb="FF808080"/>
              </font>
              <fill>
                <patternFill>
                  <bgColor rgb="FF808080"/>
                </patternFill>
              </fill>
            </x14:dxf>
          </x14:cfRule>
          <xm:sqref>H166:L166</xm:sqref>
        </x14:conditionalFormatting>
        <x14:conditionalFormatting xmlns:xm="http://schemas.microsoft.com/office/excel/2006/main">
          <x14:cfRule type="containsText" priority="7" operator="containsText" id="{4A21B9A8-82E5-4223-990F-E82357721AF4}">
            <xm:f>NOT(ISERROR(SEARCH("grau",H167)))</xm:f>
            <xm:f>"grau"</xm:f>
            <x14:dxf>
              <font>
                <strike val="0"/>
                <color rgb="FF808080"/>
              </font>
              <fill>
                <patternFill>
                  <bgColor rgb="FF808080"/>
                </patternFill>
              </fill>
            </x14:dxf>
          </x14:cfRule>
          <xm:sqref>H167:L171</xm:sqref>
        </x14:conditionalFormatting>
        <x14:conditionalFormatting xmlns:xm="http://schemas.microsoft.com/office/excel/2006/main">
          <x14:cfRule type="containsText" priority="6" operator="containsText" id="{8A88D888-EC44-4F59-9150-AAFE6072F138}">
            <xm:f>NOT(ISERROR(SEARCH("grau",H173)))</xm:f>
            <xm:f>"grau"</xm:f>
            <x14:dxf>
              <font>
                <color rgb="FF808080"/>
              </font>
              <fill>
                <patternFill>
                  <bgColor rgb="FF808080"/>
                </patternFill>
              </fill>
            </x14:dxf>
          </x14:cfRule>
          <xm:sqref>H173:L173</xm:sqref>
        </x14:conditionalFormatting>
        <x14:conditionalFormatting xmlns:xm="http://schemas.microsoft.com/office/excel/2006/main">
          <x14:cfRule type="containsText" priority="5" operator="containsText" id="{70D7D936-44B1-4422-8E15-ACDC2E92F9A7}">
            <xm:f>NOT(ISERROR(SEARCH("grau",H174)))</xm:f>
            <xm:f>"grau"</xm:f>
            <x14:dxf>
              <font>
                <strike val="0"/>
                <color rgb="FF808080"/>
              </font>
              <fill>
                <patternFill>
                  <bgColor rgb="FF808080"/>
                </patternFill>
              </fill>
            </x14:dxf>
          </x14:cfRule>
          <xm:sqref>H174:L178</xm:sqref>
        </x14:conditionalFormatting>
        <x14:conditionalFormatting xmlns:xm="http://schemas.microsoft.com/office/excel/2006/main">
          <x14:cfRule type="containsText" priority="4" operator="containsText" id="{AB81AAA1-6B38-47A9-81F2-0A306F469E95}">
            <xm:f>NOT(ISERROR(SEARCH("grau",H180)))</xm:f>
            <xm:f>"grau"</xm:f>
            <x14:dxf>
              <font>
                <color rgb="FF808080"/>
              </font>
              <fill>
                <patternFill>
                  <bgColor rgb="FF808080"/>
                </patternFill>
              </fill>
            </x14:dxf>
          </x14:cfRule>
          <xm:sqref>H180:L180</xm:sqref>
        </x14:conditionalFormatting>
        <x14:conditionalFormatting xmlns:xm="http://schemas.microsoft.com/office/excel/2006/main">
          <x14:cfRule type="containsText" priority="3" operator="containsText" id="{B273F777-4447-4EE0-84D1-99D17A821746}">
            <xm:f>NOT(ISERROR(SEARCH("grau",H181)))</xm:f>
            <xm:f>"grau"</xm:f>
            <x14:dxf>
              <font>
                <strike val="0"/>
                <color rgb="FF808080"/>
              </font>
              <fill>
                <patternFill>
                  <bgColor rgb="FF808080"/>
                </patternFill>
              </fill>
            </x14:dxf>
          </x14:cfRule>
          <xm:sqref>H181:L185</xm:sqref>
        </x14:conditionalFormatting>
        <x14:conditionalFormatting xmlns:xm="http://schemas.microsoft.com/office/excel/2006/main">
          <x14:cfRule type="containsText" priority="2" operator="containsText" id="{A7C2A704-59CB-43C8-BA94-575E83D47C03}">
            <xm:f>NOT(ISERROR(SEARCH("grau",H187)))</xm:f>
            <xm:f>"grau"</xm:f>
            <x14:dxf>
              <font>
                <color rgb="FF808080"/>
              </font>
              <fill>
                <patternFill>
                  <bgColor rgb="FF808080"/>
                </patternFill>
              </fill>
            </x14:dxf>
          </x14:cfRule>
          <xm:sqref>H187:L187</xm:sqref>
        </x14:conditionalFormatting>
        <x14:conditionalFormatting xmlns:xm="http://schemas.microsoft.com/office/excel/2006/main">
          <x14:cfRule type="containsText" priority="1" operator="containsText" id="{01FE9F06-CAA1-4E1F-8E05-FA145A2A166F}">
            <xm:f>NOT(ISERROR(SEARCH("grau",H188)))</xm:f>
            <xm:f>"grau"</xm:f>
            <x14:dxf>
              <font>
                <strike val="0"/>
                <color rgb="FF808080"/>
              </font>
              <fill>
                <patternFill>
                  <bgColor rgb="FF808080"/>
                </patternFill>
              </fill>
            </x14:dxf>
          </x14:cfRule>
          <xm:sqref>H188:L192</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Einstellungen!$C$10:$C$11</xm:f>
          </x14:formula1>
          <xm:sqref>I83:J83</xm:sqref>
        </x14:dataValidation>
        <x14:dataValidation type="list" allowBlank="1" showInputMessage="1" showErrorMessage="1">
          <x14:formula1>
            <xm:f>Einstellungen!$C$9:$C$11</xm:f>
          </x14:formula1>
          <xm:sqref>H117:L122 H83:L87 H89:L94 H96:L101 H103:L108 H110:L115 H124:L129 H131:L136 H138:L143 H145:L150 H152:L157 H159:L164 H166:L171 H173:L178 H180:L185 H187:L192 H77:L81 H26:L52 H9:L24 H54:L75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FF0000"/>
  </sheetPr>
  <dimension ref="B1:E14"/>
  <sheetViews>
    <sheetView zoomScaleNormal="100" workbookViewId="0">
      <selection activeCell="C8" sqref="C8"/>
    </sheetView>
  </sheetViews>
  <sheetFormatPr baseColWidth="10" defaultColWidth="11.5546875" defaultRowHeight="13.8" x14ac:dyDescent="0.25"/>
  <cols>
    <col min="1" max="1" width="1.109375" style="6" customWidth="1"/>
    <col min="2" max="2" width="29.33203125" style="6" customWidth="1"/>
    <col min="3" max="3" width="53.33203125" style="7" customWidth="1"/>
    <col min="4" max="4" width="1.109375" style="6" customWidth="1"/>
    <col min="5" max="16384" width="11.5546875" style="6"/>
  </cols>
  <sheetData>
    <row r="1" spans="2:5" ht="6" customHeight="1" x14ac:dyDescent="0.25"/>
    <row r="2" spans="2:5" x14ac:dyDescent="0.25">
      <c r="B2" s="174" t="s">
        <v>72</v>
      </c>
      <c r="C2" s="174"/>
    </row>
    <row r="3" spans="2:5" ht="7.95" customHeight="1" x14ac:dyDescent="0.25">
      <c r="B3" s="8"/>
      <c r="C3" s="8"/>
    </row>
    <row r="4" spans="2:5" ht="55.95" customHeight="1" x14ac:dyDescent="0.25">
      <c r="B4" s="175" t="s">
        <v>39</v>
      </c>
      <c r="C4" s="175"/>
    </row>
    <row r="5" spans="2:5" ht="7.95" customHeight="1" x14ac:dyDescent="0.25">
      <c r="B5" s="9"/>
      <c r="C5" s="9"/>
    </row>
    <row r="6" spans="2:5" s="10" customFormat="1" ht="25.95" customHeight="1" x14ac:dyDescent="0.3">
      <c r="B6" s="59" t="s">
        <v>54</v>
      </c>
      <c r="C6" s="44" t="s">
        <v>75</v>
      </c>
    </row>
    <row r="7" spans="2:5" s="10" customFormat="1" ht="25.95" customHeight="1" x14ac:dyDescent="0.3">
      <c r="B7" s="59" t="s">
        <v>73</v>
      </c>
      <c r="C7" s="44" t="s">
        <v>76</v>
      </c>
    </row>
    <row r="8" spans="2:5" s="10" customFormat="1" ht="25.95" customHeight="1" x14ac:dyDescent="0.3">
      <c r="B8" s="58" t="s">
        <v>71</v>
      </c>
      <c r="C8" s="45" t="s">
        <v>150</v>
      </c>
    </row>
    <row r="9" spans="2:5" s="10" customFormat="1" ht="25.95" customHeight="1" x14ac:dyDescent="0.3">
      <c r="B9" s="51" t="s">
        <v>55</v>
      </c>
      <c r="C9" s="12" t="s">
        <v>15</v>
      </c>
    </row>
    <row r="10" spans="2:5" s="10" customFormat="1" ht="25.95" customHeight="1" x14ac:dyDescent="0.3">
      <c r="B10" s="11"/>
      <c r="C10" s="67"/>
      <c r="E10" s="60" t="s">
        <v>74</v>
      </c>
    </row>
    <row r="11" spans="2:5" s="10" customFormat="1" ht="25.95" customHeight="1" x14ac:dyDescent="0.3">
      <c r="B11" s="11"/>
      <c r="C11" s="66" t="s">
        <v>37</v>
      </c>
    </row>
    <row r="12" spans="2:5" s="10" customFormat="1" ht="25.95" customHeight="1" x14ac:dyDescent="0.3">
      <c r="B12" s="51" t="s">
        <v>56</v>
      </c>
      <c r="C12" s="61" t="s">
        <v>27</v>
      </c>
    </row>
    <row r="13" spans="2:5" s="10" customFormat="1" ht="25.95" customHeight="1" x14ac:dyDescent="0.3">
      <c r="B13" s="11"/>
      <c r="C13" s="61" t="s">
        <v>28</v>
      </c>
    </row>
    <row r="14" spans="2:5" s="10" customFormat="1" ht="25.95" customHeight="1" x14ac:dyDescent="0.3">
      <c r="B14" s="11"/>
      <c r="C14" s="61" t="s">
        <v>29</v>
      </c>
    </row>
  </sheetData>
  <sheetProtection password="AA96" sheet="1" objects="1" scenarios="1"/>
  <dataConsolidate/>
  <mergeCells count="2">
    <mergeCell ref="B2:C2"/>
    <mergeCell ref="B4:C4"/>
  </mergeCells>
  <pageMargins left="0.7" right="0.7" top="0.78740157499999996" bottom="0.78740157499999996"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13</vt:i4>
      </vt:variant>
    </vt:vector>
  </HeadingPairs>
  <TitlesOfParts>
    <vt:vector size="17" baseType="lpstr">
      <vt:lpstr>Angaben zum Audit</vt:lpstr>
      <vt:lpstr>Maßnahmenplan</vt:lpstr>
      <vt:lpstr>Checkliste</vt:lpstr>
      <vt:lpstr>Einstellungen</vt:lpstr>
      <vt:lpstr>_Betriebsname</vt:lpstr>
      <vt:lpstr>_Betriesname</vt:lpstr>
      <vt:lpstr>_chbx</vt:lpstr>
      <vt:lpstr>_Datum</vt:lpstr>
      <vt:lpstr>_grau</vt:lpstr>
      <vt:lpstr>_KO</vt:lpstr>
      <vt:lpstr>_lAbw</vt:lpstr>
      <vt:lpstr>_RLV</vt:lpstr>
      <vt:lpstr>_sAbw</vt:lpstr>
      <vt:lpstr>'Angaben zum Audit'!Druckbereich</vt:lpstr>
      <vt:lpstr>Checkliste!Druckbereich</vt:lpstr>
      <vt:lpstr>Maßnahmenplan!Druckbereich</vt:lpstr>
      <vt:lpstr>Checkliste!Drucktitel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Vorlage_1_6_Neutral</dc:title>
  <dc:creator/>
  <cp:lastModifiedBy/>
  <dcterms:created xsi:type="dcterms:W3CDTF">2006-09-16T00:00:00Z</dcterms:created>
  <dcterms:modified xsi:type="dcterms:W3CDTF">2023-11-09T16:51:22Z</dcterms:modified>
</cp:coreProperties>
</file>