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Checkliste!$A$1:$N$108</definedName>
    <definedName name="_xlnm.Print_Area" localSheetId="1">Maßnahmenplan!$A$1:$J$24</definedName>
    <definedName name="_xlnm.Print_Titles" localSheetId="2">Checkliste!$1:$7</definedName>
  </definedNames>
  <calcPr calcId="162913" calcMode="manual"/>
</workbook>
</file>

<file path=xl/calcChain.xml><?xml version="1.0" encoding="utf-8"?>
<calcChain xmlns="http://schemas.openxmlformats.org/spreadsheetml/2006/main">
  <c r="C24" i="7" l="1"/>
  <c r="B24" i="7" s="1"/>
  <c r="D24" i="7" l="1"/>
  <c r="C22" i="7" l="1"/>
  <c r="B22" i="7" s="1"/>
  <c r="D22" i="7" l="1"/>
  <c r="C28" i="7" l="1"/>
  <c r="B28" i="7" s="1"/>
  <c r="D28" i="7" l="1"/>
  <c r="C54" i="7" l="1"/>
  <c r="D54" i="7" s="1"/>
  <c r="C37" i="7"/>
  <c r="B37" i="7" s="1"/>
  <c r="B54" i="7" l="1"/>
  <c r="D37" i="7"/>
  <c r="C12" i="7" l="1"/>
  <c r="D12" i="7" s="1"/>
  <c r="B12" i="7" l="1"/>
  <c r="C58" i="7"/>
  <c r="B58" i="7" s="1"/>
  <c r="C15" i="7"/>
  <c r="B15" i="7" s="1"/>
  <c r="D58" i="7" l="1"/>
  <c r="D15" i="7"/>
  <c r="C14" i="7"/>
  <c r="B14" i="7" s="1"/>
  <c r="D14" i="7" l="1"/>
  <c r="C40" i="7"/>
  <c r="B40" i="7" s="1"/>
  <c r="D40" i="7" l="1"/>
  <c r="C48" i="7"/>
  <c r="B48" i="7" s="1"/>
  <c r="C49" i="7"/>
  <c r="D49" i="7" s="1"/>
  <c r="C50" i="7"/>
  <c r="D50" i="7" s="1"/>
  <c r="C51" i="7"/>
  <c r="B51" i="7" s="1"/>
  <c r="C52" i="7"/>
  <c r="B52" i="7" s="1"/>
  <c r="C53" i="7"/>
  <c r="B53" i="7" s="1"/>
  <c r="C32" i="7"/>
  <c r="B32" i="7" s="1"/>
  <c r="C33" i="7"/>
  <c r="B33" i="7" s="1"/>
  <c r="C34" i="7"/>
  <c r="B34" i="7" s="1"/>
  <c r="C35" i="7"/>
  <c r="B35" i="7" s="1"/>
  <c r="C36" i="7"/>
  <c r="B36" i="7" s="1"/>
  <c r="C38" i="7"/>
  <c r="B38" i="7" s="1"/>
  <c r="C39" i="7"/>
  <c r="B39" i="7" s="1"/>
  <c r="D48" i="7" l="1"/>
  <c r="B49" i="7"/>
  <c r="B50" i="7"/>
  <c r="D51" i="7"/>
  <c r="D52" i="7"/>
  <c r="D53" i="7"/>
  <c r="D33" i="7"/>
  <c r="D35" i="7"/>
  <c r="D32" i="7"/>
  <c r="D34" i="7"/>
  <c r="D36" i="7"/>
  <c r="D38" i="7"/>
  <c r="D39" i="7"/>
  <c r="C60" i="7" l="1"/>
  <c r="B60" i="7" s="1"/>
  <c r="C18" i="7"/>
  <c r="B18" i="7" s="1"/>
  <c r="C19" i="7"/>
  <c r="B19" i="7" s="1"/>
  <c r="C20" i="7"/>
  <c r="B20" i="7" s="1"/>
  <c r="C21" i="7"/>
  <c r="B21" i="7" s="1"/>
  <c r="C23" i="7"/>
  <c r="B23" i="7" s="1"/>
  <c r="C25" i="7"/>
  <c r="B25" i="7" s="1"/>
  <c r="D60" i="7" l="1"/>
  <c r="D19" i="7"/>
  <c r="D18" i="7"/>
  <c r="D20" i="7"/>
  <c r="D21" i="7"/>
  <c r="D23" i="7"/>
  <c r="D25" i="7"/>
  <c r="C171" i="7" l="1"/>
  <c r="B171" i="7" s="1"/>
  <c r="C170" i="7"/>
  <c r="D170" i="7" s="1"/>
  <c r="C169" i="7"/>
  <c r="B169" i="7" s="1"/>
  <c r="C168" i="7"/>
  <c r="B168" i="7" s="1"/>
  <c r="C167" i="7"/>
  <c r="B167" i="7" s="1"/>
  <c r="C164" i="7"/>
  <c r="D164" i="7" s="1"/>
  <c r="C163" i="7"/>
  <c r="D163" i="7" s="1"/>
  <c r="C162" i="7"/>
  <c r="B162" i="7" s="1"/>
  <c r="C161" i="7"/>
  <c r="B161" i="7" s="1"/>
  <c r="C160" i="7"/>
  <c r="B160" i="7" s="1"/>
  <c r="C157" i="7"/>
  <c r="D157" i="7" s="1"/>
  <c r="C156" i="7"/>
  <c r="D156" i="7" s="1"/>
  <c r="C155" i="7"/>
  <c r="B155" i="7" s="1"/>
  <c r="C154" i="7"/>
  <c r="B154" i="7" s="1"/>
  <c r="C153" i="7"/>
  <c r="B153" i="7" s="1"/>
  <c r="C150" i="7"/>
  <c r="D150" i="7" s="1"/>
  <c r="C149" i="7"/>
  <c r="D149" i="7" s="1"/>
  <c r="C148" i="7"/>
  <c r="B148" i="7" s="1"/>
  <c r="C147" i="7"/>
  <c r="B147" i="7" s="1"/>
  <c r="C146" i="7"/>
  <c r="B146" i="7" s="1"/>
  <c r="C143" i="7"/>
  <c r="D143" i="7" s="1"/>
  <c r="C142" i="7"/>
  <c r="D142" i="7" s="1"/>
  <c r="C141" i="7"/>
  <c r="B141" i="7" s="1"/>
  <c r="C140" i="7"/>
  <c r="B140" i="7" s="1"/>
  <c r="C139" i="7"/>
  <c r="B139" i="7" s="1"/>
  <c r="C136" i="7"/>
  <c r="D136" i="7" s="1"/>
  <c r="C135" i="7"/>
  <c r="D135" i="7" s="1"/>
  <c r="C134" i="7"/>
  <c r="B134" i="7" s="1"/>
  <c r="C133" i="7"/>
  <c r="B133" i="7" s="1"/>
  <c r="C132" i="7"/>
  <c r="B132" i="7" s="1"/>
  <c r="C129" i="7"/>
  <c r="D129" i="7" s="1"/>
  <c r="C128" i="7"/>
  <c r="D128" i="7" s="1"/>
  <c r="C127" i="7"/>
  <c r="D127" i="7" s="1"/>
  <c r="C126" i="7"/>
  <c r="B126" i="7" s="1"/>
  <c r="C125" i="7"/>
  <c r="B125" i="7" s="1"/>
  <c r="C122" i="7"/>
  <c r="D122" i="7" s="1"/>
  <c r="C121" i="7"/>
  <c r="D121" i="7" s="1"/>
  <c r="C120" i="7"/>
  <c r="B120" i="7" s="1"/>
  <c r="C119" i="7"/>
  <c r="B119" i="7" s="1"/>
  <c r="C118" i="7"/>
  <c r="B118" i="7" s="1"/>
  <c r="C115" i="7"/>
  <c r="D115" i="7" s="1"/>
  <c r="C114" i="7"/>
  <c r="B114" i="7" s="1"/>
  <c r="C113" i="7"/>
  <c r="B113" i="7" s="1"/>
  <c r="C112" i="7"/>
  <c r="B112" i="7" s="1"/>
  <c r="C111" i="7"/>
  <c r="B111" i="7" s="1"/>
  <c r="B136" i="7" l="1"/>
  <c r="D162" i="7"/>
  <c r="D119" i="7"/>
  <c r="B135" i="7"/>
  <c r="D161" i="7"/>
  <c r="D118" i="7"/>
  <c r="D141" i="7"/>
  <c r="B164" i="7"/>
  <c r="D120" i="7"/>
  <c r="B122" i="7"/>
  <c r="D140" i="7"/>
  <c r="D169" i="7"/>
  <c r="D125" i="7"/>
  <c r="D148" i="7"/>
  <c r="D168" i="7"/>
  <c r="D146" i="7"/>
  <c r="D167" i="7"/>
  <c r="D114" i="7"/>
  <c r="D134" i="7"/>
  <c r="D155" i="7"/>
  <c r="B170" i="7"/>
  <c r="D113" i="7"/>
  <c r="D133" i="7"/>
  <c r="B156" i="7"/>
  <c r="D153" i="7"/>
  <c r="D154" i="7"/>
  <c r="B157" i="7"/>
  <c r="D171" i="7"/>
  <c r="B163" i="7"/>
  <c r="D160" i="7"/>
  <c r="B149" i="7"/>
  <c r="D147" i="7"/>
  <c r="B150" i="7"/>
  <c r="D139" i="7"/>
  <c r="B142" i="7"/>
  <c r="B143" i="7"/>
  <c r="D132" i="7"/>
  <c r="B128" i="7"/>
  <c r="B127" i="7"/>
  <c r="D126" i="7"/>
  <c r="B129" i="7"/>
  <c r="B121" i="7"/>
  <c r="D112" i="7"/>
  <c r="D111" i="7"/>
  <c r="B115" i="7"/>
  <c r="C11" i="7"/>
  <c r="B11" i="7" s="1"/>
  <c r="D11" i="7" l="1"/>
  <c r="C16" i="7"/>
  <c r="D16" i="7" s="1"/>
  <c r="C17" i="7"/>
  <c r="D17" i="7" s="1"/>
  <c r="C108" i="7"/>
  <c r="B108" i="7" s="1"/>
  <c r="C107" i="7"/>
  <c r="B107" i="7" s="1"/>
  <c r="C106" i="7"/>
  <c r="D106" i="7" s="1"/>
  <c r="C105" i="7"/>
  <c r="D105" i="7" s="1"/>
  <c r="C104" i="7"/>
  <c r="B104" i="7" s="1"/>
  <c r="C101" i="7"/>
  <c r="D101" i="7" s="1"/>
  <c r="C100" i="7"/>
  <c r="B100" i="7" s="1"/>
  <c r="C99" i="7"/>
  <c r="D99" i="7" s="1"/>
  <c r="C98" i="7"/>
  <c r="D98" i="7" s="1"/>
  <c r="C97" i="7"/>
  <c r="D97" i="7" s="1"/>
  <c r="C94" i="7"/>
  <c r="D94" i="7" s="1"/>
  <c r="C93" i="7"/>
  <c r="B93" i="7" s="1"/>
  <c r="C92" i="7"/>
  <c r="D92" i="7" s="1"/>
  <c r="C91" i="7"/>
  <c r="D91" i="7" s="1"/>
  <c r="C90" i="7"/>
  <c r="B90" i="7" s="1"/>
  <c r="C87" i="7"/>
  <c r="D87" i="7" s="1"/>
  <c r="C86" i="7"/>
  <c r="B86" i="7" s="1"/>
  <c r="C85" i="7"/>
  <c r="D85" i="7" s="1"/>
  <c r="C84" i="7"/>
  <c r="D84" i="7" s="1"/>
  <c r="C83" i="7"/>
  <c r="B83" i="7" s="1"/>
  <c r="C80" i="7"/>
  <c r="B80" i="7" s="1"/>
  <c r="C79" i="7"/>
  <c r="B79" i="7" s="1"/>
  <c r="C78" i="7"/>
  <c r="D78" i="7" s="1"/>
  <c r="C77" i="7"/>
  <c r="D77" i="7" s="1"/>
  <c r="C76" i="7"/>
  <c r="B76" i="7" s="1"/>
  <c r="C73" i="7"/>
  <c r="D73" i="7" s="1"/>
  <c r="C72" i="7"/>
  <c r="B72" i="7" s="1"/>
  <c r="C71" i="7"/>
  <c r="D71" i="7" s="1"/>
  <c r="C70" i="7"/>
  <c r="D70" i="7" s="1"/>
  <c r="C69" i="7"/>
  <c r="B69" i="7" s="1"/>
  <c r="B71" i="7" l="1"/>
  <c r="B87" i="7"/>
  <c r="B91" i="7"/>
  <c r="B99" i="7"/>
  <c r="B16" i="7"/>
  <c r="B70" i="7"/>
  <c r="B78" i="7"/>
  <c r="B94" i="7"/>
  <c r="B98" i="7"/>
  <c r="B106" i="7"/>
  <c r="B73" i="7"/>
  <c r="B77" i="7"/>
  <c r="B85" i="7"/>
  <c r="B101" i="7"/>
  <c r="B97" i="7"/>
  <c r="B105" i="7"/>
  <c r="B84" i="7"/>
  <c r="B92" i="7"/>
  <c r="B17" i="7"/>
  <c r="D69" i="7"/>
  <c r="D72" i="7"/>
  <c r="D108" i="7"/>
  <c r="D104" i="7"/>
  <c r="D107" i="7"/>
  <c r="D100" i="7"/>
  <c r="D90" i="7"/>
  <c r="D93" i="7"/>
  <c r="D83" i="7"/>
  <c r="D86" i="7"/>
  <c r="D80" i="7"/>
  <c r="D76" i="7"/>
  <c r="D79" i="7"/>
  <c r="B2" i="7"/>
  <c r="B2" i="2"/>
  <c r="B2" i="1"/>
  <c r="C66" i="7" l="1"/>
  <c r="B66" i="7" s="1"/>
  <c r="C65" i="7"/>
  <c r="B65" i="7" s="1"/>
  <c r="D66" i="7" l="1"/>
  <c r="D65" i="7"/>
  <c r="C64" i="7"/>
  <c r="D64" i="7" s="1"/>
  <c r="C59" i="7"/>
  <c r="D59" i="7" s="1"/>
  <c r="C47" i="7"/>
  <c r="B47" i="7" s="1"/>
  <c r="C46" i="7"/>
  <c r="D46" i="7" s="1"/>
  <c r="C45" i="7"/>
  <c r="D45" i="7" s="1"/>
  <c r="C31" i="7"/>
  <c r="D31" i="7" s="1"/>
  <c r="C41" i="7"/>
  <c r="B41" i="7" s="1"/>
  <c r="C30" i="7"/>
  <c r="D30" i="7" s="1"/>
  <c r="B64" i="7" l="1"/>
  <c r="B59" i="7"/>
  <c r="D47" i="7"/>
  <c r="B46" i="7"/>
  <c r="B45" i="7"/>
  <c r="B31" i="7"/>
  <c r="B30" i="7"/>
  <c r="D41" i="7"/>
  <c r="C44" i="7" l="1"/>
  <c r="C29" i="7"/>
  <c r="C57" i="7"/>
  <c r="C63" i="7"/>
  <c r="B63" i="7" s="1"/>
  <c r="C10" i="7"/>
  <c r="C13" i="7"/>
  <c r="D44" i="7" l="1"/>
  <c r="B44" i="7"/>
  <c r="D57" i="7"/>
  <c r="B57" i="7"/>
  <c r="D10" i="7"/>
  <c r="B10" i="7"/>
  <c r="D63" i="7"/>
  <c r="D29" i="7"/>
  <c r="B29" i="7"/>
  <c r="D13" i="7"/>
  <c r="B13" i="7"/>
</calcChain>
</file>

<file path=xl/sharedStrings.xml><?xml version="1.0" encoding="utf-8"?>
<sst xmlns="http://schemas.openxmlformats.org/spreadsheetml/2006/main" count="490" uniqueCount="211">
  <si>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</si>
  <si>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</si>
  <si>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</si>
  <si>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</si>
  <si>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</si>
  <si>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</si>
  <si>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</si>
  <si>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</si>
  <si>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</si>
  <si>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</si>
  <si>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</si>
  <si>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</si>
  <si>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</si>
  <si>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</si>
  <si>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</si>
  <si>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</si>
  <si>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</si>
  <si>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</si>
  <si>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</si>
  <si>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</si>
  <si>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</si>
  <si>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</si>
  <si>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</si>
  <si>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</si>
  <si>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</si>
  <si>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</si>
  <si>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</si>
  <si>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</si>
  <si>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</si>
  <si>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</si>
  <si>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</si>
  <si>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</si>
  <si>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</si>
  <si>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</si>
  <si>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</si>
  <si>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</si>
  <si>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</si>
  <si>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</si>
  <si>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</si>
  <si>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</si>
  <si>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</si>
  <si>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</si>
  <si>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</si>
  <si>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</si>
  <si>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</si>
  <si>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</si>
  <si>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</si>
  <si>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</si>
  <si>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</si>
  <si>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</si>
  <si>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</si>
  <si>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</si>
  <si>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</si>
  <si>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</si>
  <si>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</si>
  <si>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</si>
  <si>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</si>
  <si>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</si>
  <si>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</si>
  <si>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</si>
  <si>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</si>
  <si>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</si>
  <si>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</si>
  <si>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</si>
  <si>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</si>
  <si>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6.</t>
  </si>
  <si>
    <t>7.</t>
  </si>
  <si>
    <t>8.</t>
  </si>
  <si>
    <t>9.</t>
  </si>
  <si>
    <t>10.</t>
  </si>
  <si>
    <t>11.</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</si>
  <si>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</si>
  <si>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</si>
  <si>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</si>
  <si>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</si>
  <si>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</si>
  <si>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</si>
  <si>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</si>
  <si>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</si>
  <si>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</si>
  <si>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</si>
  <si>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</si>
  <si>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</si>
  <si>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</si>
  <si>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</si>
  <si>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</si>
  <si>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</si>
  <si>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</si>
  <si>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</si>
  <si>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</si>
  <si>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</si>
  <si>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</si>
  <si>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</si>
  <si>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</si>
  <si>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</si>
  <si>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</si>
  <si>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</si>
  <si>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</si>
  <si>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</si>
  <si>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</si>
  <si>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TSL-systemrelevante Informationen sind an den DTSchB zu melden.</t>
  </si>
  <si>
    <t>TSL-systemrelevante Informationen sind an die zuständige Zertifizierungsstelle zu melden.</t>
  </si>
  <si>
    <t>2.7</t>
  </si>
  <si>
    <t>2.3</t>
  </si>
  <si>
    <t>2.4</t>
  </si>
  <si>
    <t xml:space="preserve">Bei Bedarf liegt eine ANG vor. </t>
  </si>
  <si>
    <t>Eine aktuelle TSL-Sortimentsliste liegt vor.</t>
  </si>
  <si>
    <t>Rezepturen (ggf. Spezifikationen oder Zutatenlisten) aller Produkte entsprechen den Anforderungen der RL Verarbeitung.</t>
  </si>
  <si>
    <t>2.7
2.9
2.10
2.11
2.12</t>
  </si>
  <si>
    <t>Für jede Labelnutzung liegt das offizielle Freigabedokument vor.</t>
  </si>
  <si>
    <t>2.7.1</t>
  </si>
  <si>
    <t>2.8.1</t>
  </si>
  <si>
    <t>2.8.2</t>
  </si>
  <si>
    <r>
      <t xml:space="preserve">Eine Identifikation von TSL-Waren der </t>
    </r>
    <r>
      <rPr>
        <b/>
        <sz val="10"/>
        <color theme="1"/>
        <rFont val="Arial"/>
        <family val="2"/>
      </rPr>
      <t>Einstiegsstufe</t>
    </r>
    <r>
      <rPr>
        <sz val="10"/>
        <color theme="1"/>
        <rFont val="Arial"/>
        <family val="2"/>
      </rPr>
      <t xml:space="preserve"> ist auf allen Warenbegleitdokumenten durch eine innerbetriebliche Kennzeichnung möglich.</t>
    </r>
  </si>
  <si>
    <r>
      <t xml:space="preserve">Eine Identifikation von TSL-Waren der </t>
    </r>
    <r>
      <rPr>
        <b/>
        <sz val="10"/>
        <color theme="1"/>
        <rFont val="Arial"/>
        <family val="2"/>
      </rPr>
      <t>Premiumstufe</t>
    </r>
    <r>
      <rPr>
        <sz val="10"/>
        <color theme="1"/>
        <rFont val="Arial"/>
        <family val="2"/>
      </rPr>
      <t xml:space="preserve"> ist auf Warenbegleitdokumenten durch eine innerbetriebliche Kennzeichnung möglich.</t>
    </r>
  </si>
  <si>
    <t>Zu jeder Zeit erfolgt eine eindeutige Trennung der TSL-Ware von Nicht-TSL-Ware.</t>
  </si>
  <si>
    <t xml:space="preserve">3. Zutaten und zusammengesetzte Erzeugnisse </t>
  </si>
  <si>
    <t xml:space="preserve">2. Warenstrom und Rückverfolgbarkeit </t>
  </si>
  <si>
    <t>Verarbeitung nach Reinigung oder in absteigende Wertigkeit der Ware.
Verarbeitung getrennt nach Standards, TSL vor konventioneller Ware.</t>
  </si>
  <si>
    <t>Die Reinigungs- und Produktionsprotokolle sind bei einer zeitlichen Trennung vollständig vorhanden und plausibel.</t>
  </si>
  <si>
    <t>Bei einer zeitlichen Trennung werden zur Vermeidung von Verschleppung die Anforderungen an die Produktionsreihenfolge eingehalten.</t>
  </si>
  <si>
    <t>Die Warenbegleitdokumente des Warenein- und ausgangs sind einsehbar und plausibel.</t>
  </si>
  <si>
    <t>Die Berechnung des Warenstroms ist anhand der Warenbegleitdokumente des Warenein- und ausgangs plausibel.</t>
  </si>
  <si>
    <t>Es werden keine Zutaten oder Zusatzstoffe verwendet, die nach der Verordnung (EG) Nr. 1830/2003 über die Rückverfolgbarkeit und Kennzeichnung von GVO deklarationspflichtig sind.</t>
  </si>
  <si>
    <t>2.9</t>
  </si>
  <si>
    <r>
      <t xml:space="preserve">TSL-Erzeugnisse der </t>
    </r>
    <r>
      <rPr>
        <b/>
        <sz val="10"/>
        <color theme="1"/>
        <rFont val="Arial"/>
        <family val="2"/>
      </rPr>
      <t>Premiumstufe</t>
    </r>
    <r>
      <rPr>
        <sz val="10"/>
        <color theme="1"/>
        <rFont val="Arial"/>
        <family val="2"/>
      </rPr>
      <t xml:space="preserve"> werden nur aus tierischen Zutaten hergestellt, die aus der Erzeugung der Premiumstufe stammen.</t>
    </r>
  </si>
  <si>
    <t>2.10</t>
  </si>
  <si>
    <t>2.11</t>
  </si>
  <si>
    <t>Bei Ersatz einer TSL-Zutat ist der Anteil der Nicht-TSL-Zutat in der Zutatenliste kenntlich zu machen.*</t>
  </si>
  <si>
    <t>2.12</t>
  </si>
  <si>
    <t>2.8.4</t>
  </si>
  <si>
    <t>Externe Lagerorte werden im Betriebsbeschreibungsbogen genannt.*</t>
  </si>
  <si>
    <t>Der Markenlizenznehmer gewährleistet, dass die Warenstromtrennung gemäß Kapitel 2.8 im externen Lagerort eingehalten wird.*</t>
  </si>
  <si>
    <t>• Name des TSL liefernden Verarbeitungsbetriebes
• Datum und Uhrzeit der Anlieferung 
• Produktname/Artikelnummer
• Kennzeichnung des TSL-Produktes inklusive Stufenhinweis
• Chargennummer
• Menge/Gewicht 
• Name des Eigentümers der TSL-Ware</t>
  </si>
  <si>
    <t>Prüfung des Lieferantennachweises (TSL-Zertifikat).</t>
  </si>
  <si>
    <t>Prüfung der Reinigungs- und Produktionsprotokolle.</t>
  </si>
  <si>
    <t>Prüfung der Produktspezifikationen anhand der Zutatenliste.</t>
  </si>
  <si>
    <t xml:space="preserve">Prüfung der Rezeptur und Layoutgestaltung. </t>
  </si>
  <si>
    <r>
      <t xml:space="preserve">Prüfung der Rezeptur.
</t>
    </r>
    <r>
      <rPr>
        <b/>
        <sz val="10"/>
        <color theme="1"/>
        <rFont val="Arial"/>
        <family val="2"/>
      </rPr>
      <t>K.O.</t>
    </r>
  </si>
  <si>
    <t>Dokumentationen zur Warenstromtrennung und Rückverfolgbarkeit zu externen Lagerorten liegen in den jeweiligen Verarbeitungsbetrieben vor oder können kurzfristig angefordert werden.*</t>
  </si>
  <si>
    <t>Dokumentationen zur Warenstromtrennung und Rückverfolgbarkeit zu externen Lagerorten enthält alle notwendigen Angaben.*</t>
  </si>
  <si>
    <t>Eine Identifikation von TSL-Waren in externen Lagerorten ist auf Warenbegleitdokumenten durch eine innerbetriebliche Kennzeichnung möglich.*</t>
  </si>
  <si>
    <t>Die Berechnung des Warenstroms ist anhand der Warenbegleitdokumente für die Ein- und Auslagerung plausibel.*</t>
  </si>
  <si>
    <t>1. Dokumentenprüfung Allgemein</t>
  </si>
  <si>
    <r>
      <t xml:space="preserve">Abgleich des Betriebsbeschreibungsbogens, ggf. Korrektur bei betrieblichen Veränderungen. </t>
    </r>
    <r>
      <rPr>
        <sz val="10"/>
        <rFont val="Arial"/>
        <family val="2"/>
      </rPr>
      <t xml:space="preserve">Es ist die → </t>
    </r>
    <r>
      <rPr>
        <b/>
        <sz val="10"/>
        <rFont val="Arial"/>
        <family val="2"/>
      </rPr>
      <t xml:space="preserve">Betriebsbeschreibung Verarbeitung </t>
    </r>
    <r>
      <rPr>
        <sz val="10"/>
        <rFont val="Arial"/>
        <family val="2"/>
      </rPr>
      <t>zu verwenden.</t>
    </r>
  </si>
  <si>
    <t>Verarbeitung Ei</t>
  </si>
  <si>
    <t>6.2.1</t>
  </si>
  <si>
    <t>6.3.3</t>
  </si>
  <si>
    <t>Produktrelevante Dokumente zur Dokumentation der Verarbeitung liegen vor und sind vollständig.</t>
  </si>
  <si>
    <t>Die Anforderungen an weitere Zutaten tierischen Ursprungs werden eingehalten.</t>
  </si>
  <si>
    <t>6.4</t>
  </si>
  <si>
    <t>2.8.3
6.3</t>
  </si>
  <si>
    <t>2.8.3
6.3.3</t>
  </si>
  <si>
    <t>5.</t>
  </si>
  <si>
    <t>Die TSL-Ware ist immer konsequent und systematisch von Nicht-TSL-Ware getrennt.
Z. B. unverwechselbare Trennung durch Kennzeichnung der TSL-Waren, Kisten, Stellflächen, korrekte Trennung während der Bearbeitung der Ware und der Lagerung im Kühlhaus.</t>
  </si>
  <si>
    <t>n. a.</t>
  </si>
  <si>
    <r>
      <t xml:space="preserve">Prüfung des vorangegangenen Auditberichts und der darin festgehaltenen Korrekturmaßnahmen zur Abstellung der Abweichungen. 
</t>
    </r>
    <r>
      <rPr>
        <b/>
        <sz val="10"/>
        <rFont val="Arial"/>
        <family val="2"/>
      </rPr>
      <t xml:space="preserve">Erstaudit = n. a. </t>
    </r>
  </si>
  <si>
    <t xml:space="preserve">Keine ANG/BiB vorhanden = n. a.
Erstaudit = n. a. </t>
  </si>
  <si>
    <r>
      <t xml:space="preserve">Unverwechselbare Kennzeichnung, bevorzugt mit Label, Schriftzug „Tierschutzlabel ‚Für Mehr Tierschutz‘ Einstiegsstufe“ oder klar zuzuordnende Abkürzung mit Stufenhinweis. Alternativ eindeutiges internes Referenzsystem.
</t>
    </r>
    <r>
      <rPr>
        <b/>
        <sz val="10"/>
        <color theme="1"/>
        <rFont val="Arial"/>
        <family val="2"/>
      </rPr>
      <t>Prüfung der Premiumstufe = n. a.</t>
    </r>
  </si>
  <si>
    <r>
      <t xml:space="preserve">Unverwechselbare Kennzeichnung, bevorzugt mit Label, Schriftzug „Tierschutzlabel ‚Für Mehr Tierschutz‘ Premiumstufe“ oder klar zuzuordnende Abkürzung mit Stufenhinweis. Alternativ eindeutiges internes Referenzsystem.
</t>
    </r>
    <r>
      <rPr>
        <b/>
        <sz val="10"/>
        <color theme="1"/>
        <rFont val="Arial"/>
        <family val="2"/>
      </rPr>
      <t>Prüfung der Einstiegsstufe = n. a.</t>
    </r>
  </si>
  <si>
    <t>Festgelegte Korrekturmaßnahmen aus der TSL-Eigenkontrolle wurden fristgerecht umgesetzt und dokumentiert.</t>
  </si>
  <si>
    <t>Bei einem zusammengesetzten Erzeugnis werden die Anforderungen an dieses eingehalten.</t>
  </si>
  <si>
    <r>
      <t xml:space="preserve">Prüfung des Betriebsbeschreibungsbogens.
</t>
    </r>
    <r>
      <rPr>
        <b/>
        <sz val="10"/>
        <color theme="1"/>
        <rFont val="Arial"/>
        <family val="2"/>
      </rPr>
      <t>Kein externer Lagerort = n. a.</t>
    </r>
  </si>
  <si>
    <r>
      <t xml:space="preserve">Bei einer Lagerung von TSL-Ware in externen Lagerorten, ist dies im </t>
    </r>
    <r>
      <rPr>
        <b/>
        <sz val="10"/>
        <color theme="1"/>
        <rFont val="Arial"/>
        <family val="2"/>
      </rPr>
      <t>→ Betriebsbeschreibungsbogen</t>
    </r>
    <r>
      <rPr>
        <sz val="10"/>
        <color theme="1"/>
        <rFont val="Arial"/>
        <family val="2"/>
      </rPr>
      <t xml:space="preserve"> zu integrieren.
</t>
    </r>
    <r>
      <rPr>
        <b/>
        <sz val="10"/>
        <color theme="1"/>
        <rFont val="Arial"/>
        <family val="2"/>
      </rPr>
      <t>Kein externer Lagerort = n. a.</t>
    </r>
  </si>
  <si>
    <t>Unverwechselbare Kennzeichnung, bevorzugt mit Label, Schriftzug „Tierschutzlabel ‚Für Mehr Tierschutz‘ Einstiegsstufe/Premiumstufe“ oder klar zuzuordnende Abkürzung mit Stufenhinweis. Alternativ eindeutiges internes Referenzsystem.</t>
  </si>
  <si>
    <r>
      <t xml:space="preserve">TSL-Sortimentsliste liegt in jedem Unternehmen vor. Diese ist spätestens in den KW 1-2 und KW 27-28 aktualisiert worden. 
Informationen gemäß </t>
    </r>
    <r>
      <rPr>
        <b/>
        <sz val="10"/>
        <color theme="1"/>
        <rFont val="Arial"/>
        <family val="2"/>
      </rPr>
      <t>→ MU 10.2</t>
    </r>
    <r>
      <rPr>
        <sz val="10"/>
        <color theme="1"/>
        <rFont val="Arial"/>
        <family val="2"/>
      </rPr>
      <t>.</t>
    </r>
  </si>
  <si>
    <r>
      <t xml:space="preserve">TSL-Erzeugnisse der </t>
    </r>
    <r>
      <rPr>
        <b/>
        <sz val="10"/>
        <color theme="1"/>
        <rFont val="Arial"/>
        <family val="2"/>
      </rPr>
      <t>Einstiegsstufe</t>
    </r>
    <r>
      <rPr>
        <sz val="10"/>
        <color theme="1"/>
        <rFont val="Arial"/>
        <family val="2"/>
      </rPr>
      <t xml:space="preserve"> werden nur aus tierischen Zutaten hergestellt, die aus der Erzeugung der Einstiegs- und/oder Premiumstufe stammen.</t>
    </r>
  </si>
  <si>
    <t>Gültig ab: 01.01.2024
*Übergangsfrist für Bestandsbetriebe (Zertifizierung vor 01.01.; s. Richtlinie Verarbeitung, Kap. 1.2): Erfassung von Abweichungen ab 01.01., Berücksichtigung in Risikoeinstufung ab 01.07.</t>
  </si>
  <si>
    <r>
      <t xml:space="preserve">Nachweis wird im </t>
    </r>
    <r>
      <rPr>
        <b/>
        <sz val="10"/>
        <color theme="1"/>
        <rFont val="Arial"/>
        <family val="2"/>
      </rPr>
      <t>→ Betriebsbeschreibungbogen</t>
    </r>
    <r>
      <rPr>
        <sz val="10"/>
        <color theme="1"/>
        <rFont val="Arial"/>
        <family val="2"/>
      </rPr>
      <t xml:space="preserve"> bestätigt.
Dieser enthält u. a. die Datenschutzerklärung und eine Einwilligung zur Dateneinsicht durch den DTSchB.</t>
    </r>
  </si>
  <si>
    <t>Prüfung der Rezeptur.
TSL-Hauptanteil (min. 60 % der tieischen Zutaten oder als einzige tierische Zutat), namensgebend oder Zutatenkennzeichnung der TSL-Zutat.</t>
  </si>
  <si>
    <t>Prüfung von Warenbegleitdokumenten (bspw. Lieferscheine, Etiketten, Palettenscheine).</t>
  </si>
  <si>
    <t>RL Zert 2024
3.3</t>
  </si>
  <si>
    <t>RL Zert 2024
3.2</t>
  </si>
  <si>
    <t>RL Zert 2024
6.4.2</t>
  </si>
  <si>
    <t>RL Zert 2024
6</t>
  </si>
  <si>
    <t>Die Konformität von (Roh-)Waren und Zutaten kann durch Konformitätszertifikate des jeweiligen Lieferanten nachgewiesen werden.</t>
  </si>
  <si>
    <r>
      <t xml:space="preserve">Zulassungsdokument prüfen.
Nur zu prüfen bei Teilnahme durch Anerkennung einer bestehenden KAT-Teilnahme.
</t>
    </r>
    <r>
      <rPr>
        <b/>
        <sz val="10"/>
        <color theme="1"/>
        <rFont val="Arial"/>
        <family val="2"/>
      </rPr>
      <t xml:space="preserve">K.O.
</t>
    </r>
    <r>
      <rPr>
        <sz val="10"/>
        <color theme="1"/>
        <rFont val="Arial"/>
        <family val="2"/>
      </rPr>
      <t xml:space="preserve">Teilnahme durch Zertifizierungsweg gemäß → </t>
    </r>
    <r>
      <rPr>
        <b/>
        <sz val="10"/>
        <color theme="1"/>
        <rFont val="Arial"/>
        <family val="2"/>
      </rPr>
      <t>RL Zertifizierung</t>
    </r>
    <r>
      <rPr>
        <sz val="10"/>
        <color theme="1"/>
        <rFont val="Arial"/>
        <family val="2"/>
      </rPr>
      <t xml:space="preserve"> = </t>
    </r>
    <r>
      <rPr>
        <b/>
        <sz val="10"/>
        <color theme="1"/>
        <rFont val="Arial"/>
        <family val="2"/>
      </rPr>
      <t>n. a.</t>
    </r>
  </si>
  <si>
    <t>Prüfen der Dokumentation.
Z. B. Aufschlageprotokolle, Tankpläne, Pasteurisierungsprotokolle, Abfüllprotokolle.</t>
  </si>
  <si>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Premiumstufe = n. a.</t>
    </r>
  </si>
  <si>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Einstiegsstufe = n. a.</t>
    </r>
  </si>
  <si>
    <t xml:space="preserve">Die TSL-Eigenkontrolle, welche alle TSL-Anforderungen umfasst, wird alle 12 Monate durchgeführt und dokumentiert. </t>
  </si>
  <si>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</si>
  <si>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t xml:space="preserve">Für Abweichungen, die in der TSL-Eigenkontrolle festgestellt wurden, sind Korrekturmaßnahmen und Fristen dokumentiert. </t>
  </si>
  <si>
    <r>
      <t xml:space="preserve">Prüfung der letzten TSL-Eigenkontrolle.
</t>
    </r>
    <r>
      <rPr>
        <b/>
        <sz val="10"/>
        <color theme="1"/>
        <rFont val="Arial"/>
        <family val="2"/>
      </rPr>
      <t>Erstaudit / keine Abweichungen = n. a.</t>
    </r>
  </si>
  <si>
    <t>RL Verarbeitung 2024 u.a. 2.7 und
2.11</t>
  </si>
  <si>
    <r>
      <rPr>
        <sz val="10"/>
        <rFont val="Arial"/>
        <family val="2"/>
      </rPr>
      <t xml:space="preserve">Z. B. Einsatz von Nicht-TSL-Zutaten tierischen Ursprungs aufgrund von Nicht-Verfügbarkeit oder einer Zutat einer Tierart, welche noch nicht im TSL-System etabliert ist. </t>
    </r>
    <r>
      <rPr>
        <b/>
        <sz val="10"/>
        <rFont val="Arial"/>
        <family val="2"/>
      </rPr>
      <t xml:space="preserve">
Kein Bedarf = n. a.</t>
    </r>
  </si>
  <si>
    <t>Dokumentation liegt im Unternehmen vor. Kontrolle der Anforderungen an GVO, von zusammengesetzten Erzeugnissen, Nicht-Verfügbarkeit und weitere Zutaten tierischen Ursprungs und tierschutzwidrige Zutaten. Für die Einhaltung der Kriterien ist der MLN verantwortlich.</t>
  </si>
  <si>
    <t>Ist für ein zusammengesetztes Erzeugnis ein Zutatenersatz notwendig, ist dies nur von Tieren entsprechend Bio gemäß der aktuellen EU-Basis-Verordnung oder der aktuellen NEULAND-Richtlinie zulässig.</t>
  </si>
  <si>
    <r>
      <t xml:space="preserve">Prüfung der Rezeptur, der Warenbegleitdokumente und der ANG.
</t>
    </r>
    <r>
      <rPr>
        <b/>
        <sz val="10"/>
        <color theme="1"/>
        <rFont val="Arial"/>
        <family val="2"/>
      </rPr>
      <t>K.O.</t>
    </r>
  </si>
  <si>
    <r>
      <t xml:space="preserve">Prüfung der Rezeptur und der ANG.
</t>
    </r>
    <r>
      <rPr>
        <b/>
        <sz val="10"/>
        <color theme="1"/>
        <rFont val="Arial"/>
        <family val="2"/>
      </rPr>
      <t>K.O.</t>
    </r>
  </si>
  <si>
    <r>
      <t>Es ist meldepflichtig, wenn Zertifikate entzogen wurden (bspw. IFS und QS), oder es zu einem Ausbruch von meldepflichtigen mikrobiellen Erregern gekommen ist. Ebenso sind Sabotagen oder Einbrüche</t>
    </r>
    <r>
      <rPr>
        <sz val="10"/>
        <color rgb="FFFFC000"/>
        <rFont val="Arial"/>
        <family val="2"/>
      </rPr>
      <t xml:space="preserve"> </t>
    </r>
    <r>
      <rPr>
        <sz val="10"/>
        <color theme="1"/>
        <rFont val="Arial"/>
        <family val="2"/>
      </rPr>
      <t xml:space="preserve">zu melden.
</t>
    </r>
    <r>
      <rPr>
        <b/>
        <sz val="10"/>
        <color theme="1"/>
        <rFont val="Arial"/>
        <family val="2"/>
      </rPr>
      <t>Erstaudit = n. a.</t>
    </r>
  </si>
  <si>
    <t>Beim vorliegen eines externen Lagerortes sind hierüber ebenfalls alle systemrelevanten Informationen zu übermitteln.</t>
  </si>
  <si>
    <t>Bezugnehmend zum Prüfpunkt lfd. Nr. 1.12*</t>
  </si>
  <si>
    <t>Bezugnehmend zum Prüfpunkt lfd. Nr. 1.14*</t>
  </si>
  <si>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u/>
        <sz val="10"/>
        <color theme="1"/>
        <rFont val="Arial"/>
        <family val="2"/>
      </rPr>
      <t>Erstaudit:</t>
    </r>
    <r>
      <rPr>
        <sz val="10"/>
        <color theme="1"/>
        <rFont val="Arial"/>
        <family val="2"/>
      </rPr>
      <t xml:space="preserve"> Es sind alle Layoutfreigaben zu überprüfen. 
</t>
    </r>
    <r>
      <rPr>
        <u/>
        <sz val="10"/>
        <color theme="1"/>
        <rFont val="Arial"/>
        <family val="2"/>
      </rPr>
      <t>Folgeaudit:</t>
    </r>
    <r>
      <rPr>
        <sz val="10"/>
        <color theme="1"/>
        <rFont val="Arial"/>
        <family val="2"/>
      </rPr>
      <t xml:space="preserve"> Es sind alle neu hinzu gekommenen / geänderten Layoutfreigaben zu überprüfen. 
</t>
    </r>
    <r>
      <rPr>
        <u/>
        <sz val="10"/>
        <color theme="1"/>
        <rFont val="Arial"/>
        <family val="2"/>
      </rPr>
      <t>Keine neue bzw. geänderte Layouts:</t>
    </r>
    <r>
      <rPr>
        <sz val="10"/>
        <color theme="1"/>
        <rFont val="Arial"/>
        <family val="2"/>
      </rPr>
      <t xml:space="preserve"> min. 3 zufällige Layoutfreigaben. </t>
    </r>
  </si>
  <si>
    <r>
      <t xml:space="preserve">Stichprobenartige Berechnung des Warenstroms für einen Zeitraum von min. 4 Wochen.
</t>
    </r>
    <r>
      <rPr>
        <b/>
        <sz val="10"/>
        <color theme="1"/>
        <rFont val="Arial"/>
        <family val="2"/>
      </rPr>
      <t xml:space="preserve">Erstaudit = Prüfung anhand bestehender Artikel </t>
    </r>
    <r>
      <rPr>
        <sz val="10"/>
        <color theme="1"/>
        <rFont val="Arial"/>
        <family val="2"/>
      </rPr>
      <t>(bevorzugt Bio-Produkt).</t>
    </r>
  </si>
  <si>
    <r>
      <t xml:space="preserve">Eine Identifikation von TSL-Waren der </t>
    </r>
    <r>
      <rPr>
        <b/>
        <sz val="10"/>
        <rFont val="Arial"/>
        <family val="2"/>
      </rPr>
      <t>Einstiegsstufe</t>
    </r>
    <r>
      <rPr>
        <sz val="10"/>
        <rFont val="Arial"/>
        <family val="2"/>
      </rPr>
      <t xml:space="preserve"> ist im Betrieb jederzeit auf allen Produktions-, Verarbeitungstufen, bei der Lagerung und auf Transportmitteln durch eine innerbetriebliche Kennzeichnung möglich.</t>
    </r>
  </si>
  <si>
    <r>
      <t xml:space="preserve">Unverwechselbare Kennzeichnung, bevorzugt mit Label, Schriftzug „Tierschutzlabel ‚Für Mehr Tierschutz‘ Einstiegsstufe“ oder klar zuzuordnende Abkürzung mit Stufenhinweis. Alternativ eindeutiges internes Referenzsystem.
Lagerung und Transport: bspw. farbige Kisten, Schlaufenmarkierungen, Etiketten oder Schilder. 
</t>
    </r>
    <r>
      <rPr>
        <b/>
        <sz val="10"/>
        <rFont val="Arial"/>
        <family val="2"/>
      </rPr>
      <t>Prüfung der Premiumstufe = n. a.</t>
    </r>
  </si>
  <si>
    <r>
      <t xml:space="preserve">Eine Identifikation von TSL-Waren der </t>
    </r>
    <r>
      <rPr>
        <b/>
        <sz val="10"/>
        <rFont val="Arial"/>
        <family val="2"/>
      </rPr>
      <t>Premiumstufe</t>
    </r>
    <r>
      <rPr>
        <sz val="10"/>
        <rFont val="Arial"/>
        <family val="2"/>
      </rPr>
      <t xml:space="preserve"> ist im Betrieb jederzeit auf allen Produktions-, Verarbeitungsstufen, bei der Lagerung und auf Transportmitteln durch eine innerbetriebliche Kennzeichnung möglich.</t>
    </r>
  </si>
  <si>
    <r>
      <t xml:space="preserve">Unverwechselbare Kennzeichnung, bevorzugt mit Label, Schriftzug „Tierschutzlabel ‚Für Mehr Tierschutz‘ Premiumstufe“ oder klar zuzuordnende Abkürzung mit Stufenhinweis. Alternativ eindeutiges internes Referenzsystem.
Lagerung und Transport: bspw. farbige Kisten, Schlaufenmarkierungen, Etiketten oder Schilder.
</t>
    </r>
    <r>
      <rPr>
        <b/>
        <sz val="10"/>
        <rFont val="Arial"/>
        <family val="2"/>
      </rPr>
      <t>Prüfung der Einstiegsstufe = n. a.</t>
    </r>
  </si>
  <si>
    <r>
      <t xml:space="preserve">Prüfung der Produktspezifikationen anhand der Zutatenliste - Abgleich → </t>
    </r>
    <r>
      <rPr>
        <b/>
        <sz val="10"/>
        <color theme="1"/>
        <rFont val="Arial"/>
        <family val="2"/>
      </rPr>
      <t>RL Verarbeitung</t>
    </r>
    <r>
      <rPr>
        <sz val="10"/>
        <color theme="1"/>
        <rFont val="Arial"/>
        <family val="2"/>
      </rPr>
      <t xml:space="preserve">, Kap. 2.12.
</t>
    </r>
    <r>
      <rPr>
        <b/>
        <sz val="10"/>
        <color theme="1"/>
        <rFont val="Arial"/>
        <family val="2"/>
      </rPr>
      <t>K.O.</t>
    </r>
  </si>
  <si>
    <t>Eindeutiges System zur Rückverfolgbarkeit ist z. B. über Artikelnummern, etabliert.</t>
  </si>
  <si>
    <r>
      <t xml:space="preserve">Das Verhältnis der angelieferten TSL-Ware, der eingelagerten TSL-Ware und der ausgelieferten TSL-Ware ist über den Zeitraum der eingelagerten TSL-Ware rechnerisch plausibel.
Stichprobenartige Berechnung des Warenstroms für den jeweiligen Zeitraum der Einlagerung eines bestimmten Artikels.
</t>
    </r>
    <r>
      <rPr>
        <b/>
        <sz val="10"/>
        <color theme="1"/>
        <rFont val="Arial"/>
        <family val="2"/>
      </rPr>
      <t>Erstaudit = Prüfung anhand bestehender Artikel</t>
    </r>
    <r>
      <rPr>
        <sz val="10"/>
        <color theme="1"/>
        <rFont val="Arial"/>
        <family val="2"/>
      </rPr>
      <t xml:space="preserve"> (bevorzugt Bio-Produkt).</t>
    </r>
  </si>
  <si>
    <t>Es wird sichergestellt, dass die TSL-Ware in die richtige Verpackung gelangt bzw. dass ausschließlich TSL-Ware in ausgelobte Verpackung gelangt.</t>
  </si>
  <si>
    <t>Bei Anerkennung der KAT-Zertifizierung ist die Zulassung zum TSL-Verarbeitungsbetrieb, ausgestellt durch den DTSchB, vorliegend.</t>
  </si>
  <si>
    <t>Tierische Nebenprodukte (KAT-3 Ware) aus der TSL-Produktion, die für die Herstellung von TSL-Heimtiernahrung gesammelt werden, sind separat zu sammeln und zu transportieren sowie eindeutig zu kennzeichnen.</t>
  </si>
  <si>
    <t>Bei einem Zutatenersatz darf der Anteil von max. 40 %, bezogen auf das Gesamtgewicht der tierischen Zutaten, nicht überschritten werden.</t>
  </si>
  <si>
    <t xml:space="preserve">Es erfolgt kein Zutatenersatz für zusammengesetzte Produkte mit nur einer Zutat tierischen Ursprungs sowie für namensgebende TSL-Zutaten und für einzelne TSL-Zutaten mit einer Zutatenauslobung.* </t>
  </si>
  <si>
    <t>4. Spezieller Teil Externer Lagerort (Kein externer Lagerort = n. a.)</t>
  </si>
  <si>
    <r>
      <t xml:space="preserve">Separate Sammelbehältnisse, eindeutige Kennzeichnung mit Stufenhinweis.
Prüfung der Dokumentation und Abgleich der Mengen.
</t>
    </r>
    <r>
      <rPr>
        <b/>
        <sz val="10"/>
        <rFont val="Arial"/>
        <family val="2"/>
      </rPr>
      <t>Keine Sammlung TSL KAT-3 Ware = n. a.</t>
    </r>
  </si>
  <si>
    <t>Prüfung der Warenein- und ausgangsdokumentationen: Lieferscheine mit Chargen-/Artikelnummern, Etiketten, Rechnungen, Verwiegeprotokolle, Kennzeichnung Halbfabrikate. 
Warenbegleitdokumente sind min. 12 Monate (bzw. nach Ablauf MHD) aufzubewahren.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</si>
</sst>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10"/>
      <color rgb="FFFFC000"/>
      <name val="Arial"/>
      <family val="2"/>
    </font>
    <font>
      <sz val="10"/>
      <color theme="1"/>
      <name val="Arial"/>
      <family val="2"/>
    </font>
    <font>
      <b/>
      <sz val="10"/>
      <name val="Arial"/>
      <family val="2"/>
    </font>
    <font>
      <sz val="8"/>
      <name val="Arial"/>
      <family val="2"/>
    </font>
    <font>
      <u/>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indexed="64"/>
      </bottom>
      <diagonal/>
    </border>
  </borders>
  <cellStyleXfs count="2">
    <xf numFmtId="0" fontId="0" fillId="0" borderId="0"/>
    <xf numFmtId="0" fontId="17" fillId="4" borderId="12" applyNumberFormat="0" applyAlignment="0" applyProtection="0"/>
  </cellStyleXfs>
  <cellXfs count="175">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49" fontId="8" fillId="0" borderId="0" xfId="0" applyNumberFormat="1" applyFont="1" applyAlignment="1" applyProtection="1">
      <alignment vertical="center" wrapText="1"/>
      <protection locked="0"/>
    </xf>
    <xf numFmtId="0" fontId="8" fillId="0" borderId="0" xfId="0" applyFont="1" applyAlignment="1" applyProtection="1">
      <alignment vertical="center" wrapText="1"/>
      <protection locked="0"/>
    </xf>
    <xf numFmtId="14" fontId="6" fillId="0" borderId="0" xfId="0" applyNumberFormat="1" applyFont="1" applyAlignment="1" applyProtection="1">
      <alignment horizontal="right" vertical="center" wrapText="1"/>
      <protection locked="0"/>
    </xf>
    <xf numFmtId="0" fontId="8"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center" vertical="center"/>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0" fontId="20" fillId="0" borderId="0" xfId="0" applyFont="1" applyBorder="1" applyAlignment="1" applyProtection="1">
      <alignment vertical="center" wrapText="1"/>
    </xf>
    <xf numFmtId="49" fontId="20" fillId="0" borderId="0" xfId="0" applyNumberFormat="1" applyFont="1" applyFill="1" applyBorder="1" applyAlignment="1" applyProtection="1">
      <alignment vertical="center" wrapText="1"/>
    </xf>
    <xf numFmtId="0" fontId="20"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165" fontId="15" fillId="0" borderId="0" xfId="0" applyNumberFormat="1" applyFont="1" applyBorder="1" applyAlignment="1" applyProtection="1">
      <alignment horizontal="center" vertical="center"/>
    </xf>
    <xf numFmtId="0" fontId="15" fillId="0" borderId="0" xfId="0" applyFont="1" applyBorder="1" applyAlignment="1" applyProtection="1">
      <alignment vertical="center" wrapText="1"/>
    </xf>
    <xf numFmtId="49" fontId="20" fillId="0" borderId="0" xfId="0" applyNumberFormat="1" applyFont="1" applyBorder="1" applyAlignment="1" applyProtection="1">
      <alignment vertical="center" wrapText="1"/>
    </xf>
    <xf numFmtId="0" fontId="20" fillId="6" borderId="0" xfId="0" applyFont="1" applyFill="1" applyBorder="1" applyAlignment="1" applyProtection="1">
      <alignment vertical="center" wrapText="1"/>
    </xf>
    <xf numFmtId="0" fontId="8" fillId="6" borderId="0" xfId="0" applyFont="1" applyFill="1" applyBorder="1" applyAlignment="1" applyProtection="1">
      <alignment vertical="center" wrapText="1"/>
    </xf>
    <xf numFmtId="49" fontId="22" fillId="0" borderId="0" xfId="0" applyNumberFormat="1" applyFont="1" applyAlignment="1" applyProtection="1">
      <alignment vertical="center" wrapText="1"/>
    </xf>
    <xf numFmtId="0" fontId="8" fillId="6" borderId="0" xfId="0" applyFont="1" applyFill="1" applyAlignment="1" applyProtection="1">
      <alignment vertical="center" wrapText="1"/>
    </xf>
    <xf numFmtId="0" fontId="22" fillId="6" borderId="0" xfId="0" applyFont="1" applyFill="1" applyAlignment="1" applyProtection="1">
      <alignment vertical="center" wrapText="1"/>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0" fontId="8" fillId="0" borderId="17" xfId="0" applyFont="1" applyBorder="1" applyAlignment="1" applyProtection="1">
      <alignment vertical="center" wrapText="1"/>
    </xf>
    <xf numFmtId="0" fontId="8" fillId="0" borderId="0"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6" fillId="0" borderId="2" xfId="0" applyFont="1" applyBorder="1" applyAlignment="1" applyProtection="1">
      <alignment horizontal="center"/>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wrapText="1"/>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24"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9"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356">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5"/>
      <tableStyleElement type="headerRow" dxfId="354"/>
      <tableStyleElement type="totalRow" dxfId="353"/>
      <tableStyleElement type="firstColumn" dxfId="352"/>
      <tableStyleElement type="lastColumn" dxfId="351"/>
      <tableStyleElement type="firstRowStripe" dxfId="350"/>
      <tableStyleElement type="secondRowStripe" dxfId="349"/>
      <tableStyleElement type="firstColumnStripe" dxfId="348"/>
      <tableStyleElement type="secondColumnStripe" dxfId="347"/>
    </tableStyle>
    <tableStyle name="TSL_1" pivot="0" count="9">
      <tableStyleElement type="wholeTable" dxfId="346"/>
      <tableStyleElement type="headerRow" dxfId="345"/>
      <tableStyleElement type="totalRow" dxfId="344"/>
      <tableStyleElement type="firstColumn" dxfId="343"/>
      <tableStyleElement type="lastColumn" dxfId="342"/>
      <tableStyleElement type="firstRowStripe" dxfId="341"/>
      <tableStyleElement type="secondRowStripe" dxfId="340"/>
      <tableStyleElement type="firstColumnStripe" dxfId="339"/>
      <tableStyleElement type="secondColumnStripe" dxfId="338"/>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5" totalsRowShown="0" headerRowDxfId="299" dataDxfId="298" tableBorderDxfId="297">
  <autoFilter ref="B9:M25"/>
  <tableColumns count="12">
    <tableColumn id="1" name="Lfd. Nr" dataDxfId="296">
      <calculatedColumnFormula>CONCATENATE("1.",Prüfkriterien_1[[#This Row],[Hilfsspalte_Num]])</calculatedColumnFormula>
    </tableColumn>
    <tableColumn id="2" name="Hilfsspalte_Num" dataDxfId="295">
      <calculatedColumnFormula>ROW()-ROW(Prüfkriterien_1[[#Headers],[Hilfsspalte_Kom]])</calculatedColumnFormula>
    </tableColumn>
    <tableColumn id="12" name="Hilfsspalte_Kom" dataDxfId="294">
      <calculatedColumnFormula>(Prüfkriterien_1[Hilfsspalte_Num]+10)/10</calculatedColumnFormula>
    </tableColumn>
    <tableColumn id="3" name="Kapitel_x000a_Richtlinie" dataDxfId="293"/>
    <tableColumn id="4" name="Kriterium" dataDxfId="292"/>
    <tableColumn id="5" name="Erläuterung / _x000a_Durchführungshinweis" dataDxfId="291"/>
    <tableColumn id="6" name="Bewertung" dataDxfId="290"/>
    <tableColumn id="7" name="Spalte1" dataDxfId="289"/>
    <tableColumn id="8" name="Spalte2" dataDxfId="288"/>
    <tableColumn id="9" name="Spalte3" dataDxfId="287"/>
    <tableColumn id="10" name="Spalte4" dataDxfId="286"/>
    <tableColumn id="11" name="Beschreibung" dataDxfId="285"/>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96:M101" totalsRowShown="0" headerRowDxfId="164" dataDxfId="163" tableBorderDxfId="162">
  <autoFilter ref="B96:M101"/>
  <tableColumns count="12">
    <tableColumn id="1" name="Spalte1" dataDxfId="161">
      <calculatedColumnFormula>CONCATENATE("10.",Prüfkriterien_10[[#This Row],[Spalte2]])</calculatedColumnFormula>
    </tableColumn>
    <tableColumn id="2" name="Spalte2" dataDxfId="160">
      <calculatedColumnFormula>ROW()-ROW(Prüfkriterien_10[[#Headers],[Spalte3]])</calculatedColumnFormula>
    </tableColumn>
    <tableColumn id="3" name="Spalte3" dataDxfId="159">
      <calculatedColumnFormula>(Prüfkriterien_10[Spalte2]+100)/10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03:M108" totalsRowShown="0" headerRowDxfId="149" dataDxfId="148" tableBorderDxfId="147">
  <autoFilter ref="B103:M108"/>
  <tableColumns count="12">
    <tableColumn id="1" name="Spalte1" dataDxfId="146">
      <calculatedColumnFormula>CONCATENATE("11.",Prüfkriterien_11[[#This Row],[Spalte2]])</calculatedColumnFormula>
    </tableColumn>
    <tableColumn id="2" name="Spalte2" dataDxfId="145">
      <calculatedColumnFormula>ROW()-ROW(Prüfkriterien_11[[#Headers],[Spalte3]])</calculatedColumnFormula>
    </tableColumn>
    <tableColumn id="3" name="Spalte3" dataDxfId="144">
      <calculatedColumnFormula>(Prüfkriterien_11[Spalte2]+110)/10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10:M115" totalsRowShown="0" headerRowDxfId="134" dataDxfId="133" tableBorderDxfId="132">
  <autoFilter ref="B110:M115"/>
  <tableColumns count="12">
    <tableColumn id="1" name="Spalte1" dataDxfId="131">
      <calculatedColumnFormula>CONCATENATE("12.",Prüfkriterien_1113[[#This Row],[Spalte2]])</calculatedColumnFormula>
    </tableColumn>
    <tableColumn id="2" name="Spalte2" dataDxfId="130">
      <calculatedColumnFormula>ROW()-ROW(Prüfkriterien_1113[[#Headers],[Spalte3]])</calculatedColumnFormula>
    </tableColumn>
    <tableColumn id="3" name="Spalte3" dataDxfId="129">
      <calculatedColumnFormula>(Prüfkriterien_1113[Spalte2]+120)/10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17:M122" totalsRowShown="0" headerRowDxfId="119" dataDxfId="118" tableBorderDxfId="117">
  <autoFilter ref="B117:M122"/>
  <tableColumns count="12">
    <tableColumn id="1" name="Spalte1" dataDxfId="116">
      <calculatedColumnFormula>CONCATENATE("13.",Prüfkriterien_1114[[#This Row],[Spalte2]])</calculatedColumnFormula>
    </tableColumn>
    <tableColumn id="2" name="Spalte2" dataDxfId="115">
      <calculatedColumnFormula>ROW()-ROW(Prüfkriterien_1114[[#Headers],[Spalte3]])</calculatedColumnFormula>
    </tableColumn>
    <tableColumn id="3" name="Spalte3" dataDxfId="114">
      <calculatedColumnFormula>(Prüfkriterien_1114[Spalte2]+130)/10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24:M129" totalsRowShown="0" headerRowDxfId="104" dataDxfId="103" tableBorderDxfId="102">
  <autoFilter ref="B124:M129"/>
  <tableColumns count="12">
    <tableColumn id="1" name="Spalte1" dataDxfId="101">
      <calculatedColumnFormula>CONCATENATE("14.",Prüfkriterien_1115[[#This Row],[Spalte2]])</calculatedColumnFormula>
    </tableColumn>
    <tableColumn id="2" name="Spalte2" dataDxfId="100">
      <calculatedColumnFormula>ROW()-ROW(Prüfkriterien_1115[[#Headers],[Spalte3]])</calculatedColumnFormula>
    </tableColumn>
    <tableColumn id="3" name="Spalte3" dataDxfId="99">
      <calculatedColumnFormula>(Prüfkriterien_1115[Spalte2]+140)/10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31:M136" totalsRowShown="0" headerRowDxfId="89" dataDxfId="88" tableBorderDxfId="87">
  <autoFilter ref="B131:M136"/>
  <tableColumns count="12">
    <tableColumn id="1" name="Spalte1" dataDxfId="86">
      <calculatedColumnFormula>CONCATENATE("15.",Prüfkriterien_1116[[#This Row],[Spalte2]])</calculatedColumnFormula>
    </tableColumn>
    <tableColumn id="2" name="Spalte2" dataDxfId="85">
      <calculatedColumnFormula>ROW()-ROW(Prüfkriterien_1116[[#Headers],[Spalte3]])</calculatedColumnFormula>
    </tableColumn>
    <tableColumn id="3" name="Spalte3" dataDxfId="84">
      <calculatedColumnFormula>(Prüfkriterien_1116[Spalte2]+150)/10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38:M143" totalsRowShown="0" headerRowDxfId="74" dataDxfId="73" tableBorderDxfId="72">
  <autoFilter ref="B138:M143"/>
  <tableColumns count="12">
    <tableColumn id="1" name="Spalte1" dataDxfId="71">
      <calculatedColumnFormula>CONCATENATE("16.",Prüfkriterien_1117[[#This Row],[Spalte2]])</calculatedColumnFormula>
    </tableColumn>
    <tableColumn id="2" name="Spalte2" dataDxfId="70">
      <calculatedColumnFormula>ROW()-ROW(Prüfkriterien_1117[[#Headers],[Spalte3]])</calculatedColumnFormula>
    </tableColumn>
    <tableColumn id="3" name="Spalte3" dataDxfId="69">
      <calculatedColumnFormula>(Prüfkriterien_1117[Spalte2]+160)/10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45:M150" totalsRowShown="0" headerRowDxfId="59" dataDxfId="58" tableBorderDxfId="57">
  <autoFilter ref="B145:M150"/>
  <tableColumns count="12">
    <tableColumn id="1" name="Spalte1" dataDxfId="56">
      <calculatedColumnFormula>CONCATENATE("17.",Prüfkriterien_1118[[#This Row],[Spalte2]])</calculatedColumnFormula>
    </tableColumn>
    <tableColumn id="2" name="Spalte2" dataDxfId="55">
      <calculatedColumnFormula>ROW()-ROW(Prüfkriterien_1118[[#Headers],[Spalte3]])</calculatedColumnFormula>
    </tableColumn>
    <tableColumn id="3" name="Spalte3" dataDxfId="54">
      <calculatedColumnFormula>(Prüfkriterien_1118[Spalte2]+170)/10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52:M157" totalsRowShown="0" headerRowDxfId="44" dataDxfId="43" tableBorderDxfId="42">
  <autoFilter ref="B152:M157"/>
  <tableColumns count="12">
    <tableColumn id="1" name="Spalte1" dataDxfId="41">
      <calculatedColumnFormula>CONCATENATE("18.",Prüfkriterien_1119[[#This Row],[Spalte2]])</calculatedColumnFormula>
    </tableColumn>
    <tableColumn id="2" name="Spalte2" dataDxfId="40">
      <calculatedColumnFormula>ROW()-ROW(Prüfkriterien_1119[[#Headers],[Spalte3]])</calculatedColumnFormula>
    </tableColumn>
    <tableColumn id="3" name="Spalte3" dataDxfId="39">
      <calculatedColumnFormula>(Prüfkriterien_1119[Spalte2]+180)/10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159:M164" totalsRowShown="0" headerRowDxfId="29" dataDxfId="28" tableBorderDxfId="27">
  <autoFilter ref="B159:M164"/>
  <tableColumns count="12">
    <tableColumn id="1" name="Spalte1" dataDxfId="26">
      <calculatedColumnFormula>CONCATENATE("19.",Prüfkriterien_1120[[#This Row],[Spalte2]])</calculatedColumnFormula>
    </tableColumn>
    <tableColumn id="2" name="Spalte2" dataDxfId="25">
      <calculatedColumnFormula>ROW()-ROW(Prüfkriterien_1120[[#Headers],[Spalte3]])</calculatedColumnFormula>
    </tableColumn>
    <tableColumn id="3" name="Spalte3" dataDxfId="24">
      <calculatedColumnFormula>(Prüfkriterien_1120[Spalte2]+190)/10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7:M41" totalsRowShown="0" headerRowDxfId="284" dataDxfId="283" tableBorderDxfId="282">
  <autoFilter ref="B27:M41"/>
  <tableColumns count="12">
    <tableColumn id="1" name="Spalte1" dataDxfId="281">
      <calculatedColumnFormula>CONCATENATE("2.",Prüfkriterien_2[[#This Row],[Spalte2]])</calculatedColumnFormula>
    </tableColumn>
    <tableColumn id="2" name="Spalte2" dataDxfId="280">
      <calculatedColumnFormula>ROW()-ROW(Prüfkriterien_2[[#Headers],[Spalte3]])</calculatedColumnFormula>
    </tableColumn>
    <tableColumn id="3" name="Spalte3" dataDxfId="279">
      <calculatedColumnFormula>(Prüfkriterien_2[[#This Row],[Spalte2]]+20)/10</calculatedColumnFormula>
    </tableColumn>
    <tableColumn id="4" name="Spalte4" dataDxfId="278"/>
    <tableColumn id="5" name="Spalte5" dataDxfId="277"/>
    <tableColumn id="6" name="Spalte6" dataDxfId="276"/>
    <tableColumn id="7" name="Spalte7" dataDxfId="275"/>
    <tableColumn id="8" name="Spalte8" dataDxfId="274"/>
    <tableColumn id="9" name="Spalte9" dataDxfId="273"/>
    <tableColumn id="10" name="Spalte10" dataDxfId="272"/>
    <tableColumn id="11" name="Spalte11" dataDxfId="271"/>
    <tableColumn id="12" name="Spalte12" dataDxfId="270"/>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166:M171" totalsRowShown="0" headerRowDxfId="14" dataDxfId="13" tableBorderDxfId="12">
  <autoFilter ref="B166:M171"/>
  <tableColumns count="12">
    <tableColumn id="1" name="Spalte1" dataDxfId="11">
      <calculatedColumnFormula>CONCATENATE("20.",Prüfkriterien_1121[[#This Row],[Spalte2]])</calculatedColumnFormula>
    </tableColumn>
    <tableColumn id="2" name="Spalte2" dataDxfId="10">
      <calculatedColumnFormula>ROW()-ROW(Prüfkriterien_1121[[#Headers],[Spalte3]])</calculatedColumnFormula>
    </tableColumn>
    <tableColumn id="3" name="Spalte3" dataDxfId="9">
      <calculatedColumnFormula>(Prüfkriterien_1121[Spalte2]+200)/10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3:M54" totalsRowShown="0" headerRowDxfId="269" dataDxfId="268" tableBorderDxfId="267">
  <autoFilter ref="B43:M54"/>
  <tableColumns count="12">
    <tableColumn id="1" name="Spalte1" dataDxfId="266">
      <calculatedColumnFormula>CONCATENATE("3.",Prüfkriterien_3[[#This Row],[Spalte2]])</calculatedColumnFormula>
    </tableColumn>
    <tableColumn id="2" name="Spalte2" dataDxfId="265">
      <calculatedColumnFormula>ROW()-ROW(Prüfkriterien_3[[#Headers],[Spalte3]])</calculatedColumnFormula>
    </tableColumn>
    <tableColumn id="3" name="Spalte3" dataDxfId="264">
      <calculatedColumnFormula>(Prüfkriterien_3[[#This Row],[Spalte2]]+30)/10</calculatedColumnFormula>
    </tableColumn>
    <tableColumn id="4" name="Spalte4" dataDxfId="263"/>
    <tableColumn id="5" name="Spalte5" dataDxfId="262"/>
    <tableColumn id="6" name="Spalte6" dataDxfId="261"/>
    <tableColumn id="7" name="Spalte7" dataDxfId="260"/>
    <tableColumn id="8" name="Spalte8" dataDxfId="259"/>
    <tableColumn id="9" name="Spalte9" dataDxfId="258"/>
    <tableColumn id="10" name="Spalte10" dataDxfId="257"/>
    <tableColumn id="11" name="Spalte11" dataDxfId="256"/>
    <tableColumn id="12" name="Spalte12" dataDxfId="25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6:M60" totalsRowShown="0" headerRowDxfId="254" dataDxfId="253" tableBorderDxfId="252">
  <autoFilter ref="B56:M60"/>
  <tableColumns count="12">
    <tableColumn id="1" name="Spalte1" dataDxfId="251">
      <calculatedColumnFormula>CONCATENATE("4.",Prüfkriterien_4[[#This Row],[Spalte2]])</calculatedColumnFormula>
    </tableColumn>
    <tableColumn id="2" name="Spalte2" dataDxfId="250">
      <calculatedColumnFormula>ROW()-ROW(Prüfkriterien_4[[#Headers],[Spalte3]])</calculatedColumnFormula>
    </tableColumn>
    <tableColumn id="3" name="Spalte3" dataDxfId="249">
      <calculatedColumnFormula>(Prüfkriterien_4[Spalte2]+40)/10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2:M66" totalsRowShown="0" headerRowDxfId="239" dataDxfId="238" tableBorderDxfId="237">
  <autoFilter ref="B62:M66"/>
  <tableColumns count="12">
    <tableColumn id="1" name="Spalte1" dataDxfId="236">
      <calculatedColumnFormula>CONCATENATE("5.",Prüfkriterien_5[[#This Row],[Spalte2]])</calculatedColumnFormula>
    </tableColumn>
    <tableColumn id="2" name="Spalte2" dataDxfId="235">
      <calculatedColumnFormula>ROW()-ROW(Prüfkriterien_5[[#Headers],[Spalte3]])</calculatedColumnFormula>
    </tableColumn>
    <tableColumn id="3" name="Spalte3" dataDxfId="234">
      <calculatedColumnFormula>(Prüfkriterien_5[Spalte2]+50)/10</calculatedColumnFormula>
    </tableColumn>
    <tableColumn id="4" name="Spalte4" dataDxfId="233"/>
    <tableColumn id="5" name="Spalte5" dataDxfId="232"/>
    <tableColumn id="6" name="Spalte6" dataDxfId="231"/>
    <tableColumn id="7" name="Spalte7" dataDxfId="230"/>
    <tableColumn id="8" name="Spalte8" dataDxfId="229"/>
    <tableColumn id="9" name="Spalte9" dataDxfId="228"/>
    <tableColumn id="10" name="Spalte10" dataDxfId="227"/>
    <tableColumn id="11" name="Spalte11" dataDxfId="226"/>
    <tableColumn id="12" name="Spalte12" dataDxfId="225"/>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68:M73" totalsRowShown="0" headerRowDxfId="224" dataDxfId="223" tableBorderDxfId="222">
  <autoFilter ref="B68:M73"/>
  <tableColumns count="12">
    <tableColumn id="1" name="Spalte1" dataDxfId="221">
      <calculatedColumnFormula>CONCATENATE("6.",Prüfkriterien_6[[#This Row],[Spalte2]])</calculatedColumnFormula>
    </tableColumn>
    <tableColumn id="2" name="Spalte2" dataDxfId="220">
      <calculatedColumnFormula>ROW()-ROW(Prüfkriterien_6[[#Headers],[Spalte3]])</calculatedColumnFormula>
    </tableColumn>
    <tableColumn id="3" name="Spalte3" dataDxfId="219">
      <calculatedColumnFormula>(Prüfkriterien_6[Spalte2]+60)/10</calculatedColumnFormula>
    </tableColumn>
    <tableColumn id="4" name="Spalte4" dataDxfId="218"/>
    <tableColumn id="5" name="Spalte5" dataDxfId="217"/>
    <tableColumn id="6" name="Spalte6" dataDxfId="216"/>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75:M80" totalsRowShown="0" headerRowDxfId="209" dataDxfId="208" tableBorderDxfId="207">
  <autoFilter ref="B75:M80"/>
  <tableColumns count="12">
    <tableColumn id="1" name="Spalte1" dataDxfId="206">
      <calculatedColumnFormula>CONCATENATE("7.",Prüfkriterien_7[[#This Row],[Spalte2]])</calculatedColumnFormula>
    </tableColumn>
    <tableColumn id="2" name="Spalte2" dataDxfId="205">
      <calculatedColumnFormula>ROW()-ROW(Prüfkriterien_7[[#Headers],[Spalte3]])</calculatedColumnFormula>
    </tableColumn>
    <tableColumn id="3" name="Spalte3" dataDxfId="204">
      <calculatedColumnFormula>(Prüfkriterien_7[Spalte2]+70)/10</calculatedColumnFormula>
    </tableColumn>
    <tableColumn id="4" name="Spalte4" dataDxfId="203"/>
    <tableColumn id="5" name="Spalte5" dataDxfId="202"/>
    <tableColumn id="6" name="Spalte6" dataDxfId="201"/>
    <tableColumn id="7" name="Spalte7" dataDxfId="200"/>
    <tableColumn id="8" name="Spalte8" dataDxfId="199"/>
    <tableColumn id="9" name="Spalte9" dataDxfId="198"/>
    <tableColumn id="10" name="Spalte10" dataDxfId="197"/>
    <tableColumn id="11" name="Spalte11" dataDxfId="196"/>
    <tableColumn id="12" name="Spalte12" dataDxfId="195"/>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82:M87" totalsRowShown="0" headerRowDxfId="194" dataDxfId="193" tableBorderDxfId="192">
  <autoFilter ref="B82:M87"/>
  <tableColumns count="12">
    <tableColumn id="1" name="Spalte1" dataDxfId="191">
      <calculatedColumnFormula>CONCATENATE("8.",Prüfkriterien_8[[#This Row],[Spalte2]])</calculatedColumnFormula>
    </tableColumn>
    <tableColumn id="2" name="Spalte2" dataDxfId="190">
      <calculatedColumnFormula>ROW()-ROW(Prüfkriterien_8[[#Headers],[Spalte3]])</calculatedColumnFormula>
    </tableColumn>
    <tableColumn id="3" name="Spalte3" dataDxfId="189">
      <calculatedColumnFormula>(Prüfkriterien_8[Spalte2]+80)/10</calculatedColumnFormula>
    </tableColumn>
    <tableColumn id="4" name="Spalte4" dataDxfId="188"/>
    <tableColumn id="5" name="Spalte5" dataDxfId="187"/>
    <tableColumn id="6" name="Spalte6" dataDxfId="186"/>
    <tableColumn id="7" name="Spalte7" dataDxfId="185"/>
    <tableColumn id="8" name="Spalte8" dataDxfId="184"/>
    <tableColumn id="9" name="Spalte9" dataDxfId="183"/>
    <tableColumn id="10" name="Spalte10" dataDxfId="182"/>
    <tableColumn id="11" name="Spalte11" dataDxfId="181"/>
    <tableColumn id="12" name="Spalte12" dataDxfId="18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89:M94" totalsRowShown="0" headerRowDxfId="179" dataDxfId="178" tableBorderDxfId="177">
  <autoFilter ref="B89:M94"/>
  <tableColumns count="12">
    <tableColumn id="1" name="Spalte1" dataDxfId="176">
      <calculatedColumnFormula>CONCATENATE("9.",Prüfkriterien_9[[#This Row],[Spalte2]])</calculatedColumnFormula>
    </tableColumn>
    <tableColumn id="2" name="Spalte2" dataDxfId="175">
      <calculatedColumnFormula>ROW()-ROW(Prüfkriterien_9[[#Headers],[Spalte3]])</calculatedColumnFormula>
    </tableColumn>
    <tableColumn id="3" name="Spalte3" dataDxfId="174">
      <calculatedColumnFormula>(Prüfkriterien_9[Spalte2]+90)/10</calculatedColumnFormula>
    </tableColumn>
    <tableColumn id="4" name="Spalte4" dataDxfId="173"/>
    <tableColumn id="5" name="Spalte5" dataDxfId="172"/>
    <tableColumn id="6" name="Spalte6" dataDxfId="171"/>
    <tableColumn id="7" name="Spalte7" dataDxfId="170"/>
    <tableColumn id="8" name="Spalte8" dataDxfId="169"/>
    <tableColumn id="9" name="Spalte9" dataDxfId="168"/>
    <tableColumn id="10" name="Spalte10" dataDxfId="167"/>
    <tableColumn id="11" name="Spalte11" dataDxfId="166"/>
    <tableColumn id="12" name="Spalte12" dataDxfId="165"/>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B2" sqref="B2:L2"/>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32" t="str">
        <f>"Checkliste "&amp;_RLV&amp;""</f>
        <v>Checkliste Verarbeitung Ei</v>
      </c>
      <c r="C2" s="132"/>
      <c r="D2" s="132"/>
      <c r="E2" s="132"/>
      <c r="F2" s="132"/>
      <c r="G2" s="132"/>
      <c r="H2" s="132"/>
      <c r="I2" s="132"/>
      <c r="J2" s="132"/>
      <c r="K2" s="132"/>
      <c r="L2" s="132"/>
    </row>
    <row r="3" spans="2:12" ht="6" customHeight="1" x14ac:dyDescent="0.25"/>
    <row r="4" spans="2:12" ht="27" customHeight="1" x14ac:dyDescent="0.25"/>
    <row r="5" spans="2:12" s="24" customFormat="1" ht="27" customHeight="1" x14ac:dyDescent="0.3">
      <c r="B5" s="133" t="s">
        <v>0</v>
      </c>
      <c r="C5" s="133"/>
      <c r="D5" s="133"/>
      <c r="E5" s="133"/>
      <c r="F5" s="133"/>
      <c r="G5" s="133"/>
      <c r="H5" s="133"/>
      <c r="I5" s="133"/>
      <c r="J5" s="133"/>
      <c r="K5" s="133"/>
      <c r="L5" s="133"/>
    </row>
    <row r="6" spans="2:12" s="24" customFormat="1" ht="29.4" customHeight="1" x14ac:dyDescent="0.3">
      <c r="B6" s="120" t="s">
        <v>79</v>
      </c>
      <c r="C6" s="120"/>
      <c r="D6" s="120"/>
      <c r="E6" s="120"/>
      <c r="F6" s="120"/>
      <c r="G6" s="125"/>
      <c r="H6" s="125"/>
      <c r="I6" s="125"/>
      <c r="J6" s="125"/>
      <c r="K6" s="125"/>
      <c r="L6" s="125"/>
    </row>
    <row r="7" spans="2:12" s="24" customFormat="1" ht="29.4" customHeight="1" x14ac:dyDescent="0.3">
      <c r="B7" s="120" t="s">
        <v>78</v>
      </c>
      <c r="C7" s="120"/>
      <c r="D7" s="120"/>
      <c r="E7" s="120"/>
      <c r="F7" s="120"/>
      <c r="G7" s="125"/>
      <c r="H7" s="125"/>
      <c r="I7" s="125"/>
      <c r="J7" s="125"/>
      <c r="K7" s="125"/>
      <c r="L7" s="125"/>
    </row>
    <row r="8" spans="2:12" s="24" customFormat="1" ht="29.4" customHeight="1" x14ac:dyDescent="0.3">
      <c r="B8" s="120" t="s">
        <v>1</v>
      </c>
      <c r="C8" s="120"/>
      <c r="D8" s="120"/>
      <c r="E8" s="120"/>
      <c r="F8" s="120"/>
      <c r="G8" s="125"/>
      <c r="H8" s="125"/>
      <c r="I8" s="125"/>
      <c r="J8" s="125"/>
      <c r="K8" s="125"/>
      <c r="L8" s="125"/>
    </row>
    <row r="9" spans="2:12" s="24" customFormat="1" ht="29.4" customHeight="1" x14ac:dyDescent="0.3">
      <c r="B9" s="120" t="s">
        <v>2</v>
      </c>
      <c r="C9" s="120"/>
      <c r="D9" s="120"/>
      <c r="E9" s="120"/>
      <c r="F9" s="120"/>
      <c r="G9" s="125"/>
      <c r="H9" s="125"/>
      <c r="I9" s="125"/>
      <c r="J9" s="125"/>
      <c r="K9" s="125"/>
      <c r="L9" s="125"/>
    </row>
    <row r="10" spans="2:12" s="24" customFormat="1" ht="29.4" customHeight="1" x14ac:dyDescent="0.3">
      <c r="B10" s="120" t="s">
        <v>3</v>
      </c>
      <c r="C10" s="120"/>
      <c r="D10" s="120"/>
      <c r="E10" s="120"/>
      <c r="F10" s="120"/>
      <c r="G10" s="125"/>
      <c r="H10" s="125"/>
      <c r="I10" s="125"/>
      <c r="J10" s="125"/>
      <c r="K10" s="125"/>
      <c r="L10" s="125"/>
    </row>
    <row r="11" spans="2:12" s="24" customFormat="1" ht="29.4" customHeight="1" x14ac:dyDescent="0.3">
      <c r="B11" s="120" t="s">
        <v>4</v>
      </c>
      <c r="C11" s="120"/>
      <c r="D11" s="120"/>
      <c r="E11" s="120"/>
      <c r="F11" s="120"/>
      <c r="G11" s="125"/>
      <c r="H11" s="125"/>
      <c r="I11" s="125"/>
      <c r="J11" s="125"/>
      <c r="K11" s="125"/>
      <c r="L11" s="125"/>
    </row>
    <row r="12" spans="2:12" s="24" customFormat="1" ht="29.4" customHeight="1" x14ac:dyDescent="0.3">
      <c r="B12" s="120" t="s">
        <v>5</v>
      </c>
      <c r="C12" s="120"/>
      <c r="D12" s="120"/>
      <c r="E12" s="120"/>
      <c r="F12" s="120"/>
      <c r="G12" s="125"/>
      <c r="H12" s="125"/>
      <c r="I12" s="125"/>
      <c r="J12" s="125"/>
      <c r="K12" s="125"/>
      <c r="L12" s="125"/>
    </row>
    <row r="13" spans="2:12" s="24" customFormat="1" ht="29.4" customHeight="1" x14ac:dyDescent="0.3">
      <c r="B13" s="114" t="s">
        <v>6</v>
      </c>
      <c r="C13" s="115"/>
      <c r="D13" s="115"/>
      <c r="E13" s="115"/>
      <c r="F13" s="116"/>
      <c r="G13" s="33" t="s">
        <v>59</v>
      </c>
      <c r="H13" s="56"/>
      <c r="I13" s="33" t="s">
        <v>60</v>
      </c>
      <c r="J13" s="56"/>
      <c r="K13" s="33" t="s">
        <v>61</v>
      </c>
      <c r="L13" s="56"/>
    </row>
    <row r="14" spans="2:12" s="24" customFormat="1" ht="29.4" customHeight="1" x14ac:dyDescent="0.3">
      <c r="B14" s="117"/>
      <c r="C14" s="118"/>
      <c r="D14" s="118"/>
      <c r="E14" s="118"/>
      <c r="F14" s="119"/>
      <c r="G14" s="33" t="s">
        <v>93</v>
      </c>
      <c r="H14" s="56"/>
      <c r="I14" s="134"/>
      <c r="J14" s="135"/>
      <c r="K14" s="135"/>
      <c r="L14" s="136"/>
    </row>
    <row r="15" spans="2:12" s="24" customFormat="1" ht="29.4" customHeight="1" x14ac:dyDescent="0.3">
      <c r="B15" s="127" t="s">
        <v>58</v>
      </c>
      <c r="C15" s="127"/>
      <c r="D15" s="127"/>
      <c r="E15" s="127"/>
      <c r="F15" s="127"/>
      <c r="G15" s="123"/>
      <c r="H15" s="123"/>
      <c r="I15" s="123"/>
      <c r="J15" s="123"/>
      <c r="K15" s="123"/>
      <c r="L15" s="123"/>
    </row>
    <row r="16" spans="2:12" s="24" customFormat="1" ht="29.4" customHeight="1" x14ac:dyDescent="0.3">
      <c r="B16" s="127" t="s">
        <v>7</v>
      </c>
      <c r="C16" s="127"/>
      <c r="D16" s="127"/>
      <c r="E16" s="127"/>
      <c r="F16" s="127"/>
      <c r="G16" s="57" t="s">
        <v>57</v>
      </c>
      <c r="H16" s="13"/>
      <c r="I16" s="57" t="s">
        <v>10</v>
      </c>
      <c r="J16" s="13"/>
      <c r="K16" s="57" t="s">
        <v>11</v>
      </c>
      <c r="L16" s="14"/>
    </row>
    <row r="17" spans="2:12" s="24" customFormat="1" ht="29.4" customHeight="1" x14ac:dyDescent="0.3">
      <c r="B17" s="127" t="s">
        <v>8</v>
      </c>
      <c r="C17" s="127"/>
      <c r="D17" s="127"/>
      <c r="E17" s="127"/>
      <c r="F17" s="127"/>
      <c r="G17" s="124"/>
      <c r="H17" s="124"/>
      <c r="I17" s="124"/>
      <c r="J17" s="124"/>
      <c r="K17" s="124"/>
      <c r="L17" s="124"/>
    </row>
    <row r="18" spans="2:12" s="24" customFormat="1" ht="29.4" customHeight="1" x14ac:dyDescent="0.3">
      <c r="B18" s="127" t="s">
        <v>9</v>
      </c>
      <c r="C18" s="127"/>
      <c r="D18" s="127"/>
      <c r="E18" s="127"/>
      <c r="F18" s="127"/>
      <c r="G18" s="125"/>
      <c r="H18" s="125"/>
      <c r="I18" s="125"/>
      <c r="J18" s="125"/>
      <c r="K18" s="125"/>
      <c r="L18" s="125"/>
    </row>
    <row r="19" spans="2:12" ht="29.25" customHeight="1" x14ac:dyDescent="0.25">
      <c r="B19" s="127" t="s">
        <v>81</v>
      </c>
      <c r="C19" s="127"/>
      <c r="D19" s="127"/>
      <c r="E19" s="127"/>
      <c r="F19" s="127"/>
      <c r="G19" s="131"/>
      <c r="H19" s="131"/>
      <c r="I19" s="131"/>
      <c r="J19" s="131"/>
      <c r="K19" s="131"/>
      <c r="L19" s="131"/>
    </row>
    <row r="22" spans="2:12" s="10" customFormat="1" ht="13.95" customHeight="1" x14ac:dyDescent="0.25">
      <c r="B22" s="126" t="s">
        <v>12</v>
      </c>
      <c r="C22" s="126"/>
      <c r="D22" s="126"/>
      <c r="E22" s="126"/>
      <c r="F22" s="126"/>
      <c r="G22" s="126"/>
      <c r="H22" s="126"/>
      <c r="I22" s="126"/>
      <c r="J22" s="126"/>
      <c r="K22" s="126"/>
      <c r="L22" s="126"/>
    </row>
    <row r="23" spans="2:12" ht="6.6" customHeight="1" x14ac:dyDescent="0.25">
      <c r="B23" s="2"/>
      <c r="C23" s="2"/>
      <c r="D23" s="2"/>
      <c r="E23" s="2"/>
      <c r="F23" s="2"/>
      <c r="G23" s="2"/>
      <c r="H23" s="2"/>
      <c r="I23" s="2"/>
      <c r="J23" s="2"/>
      <c r="K23" s="2"/>
      <c r="L23" s="2"/>
    </row>
    <row r="24" spans="2:12" s="10" customFormat="1" ht="13.95" customHeight="1" x14ac:dyDescent="0.3">
      <c r="B24" s="15"/>
      <c r="C24" s="30"/>
      <c r="D24" s="65" t="s">
        <v>13</v>
      </c>
      <c r="E24" s="65"/>
      <c r="F24" s="65"/>
      <c r="G24" s="65"/>
      <c r="H24" s="65"/>
      <c r="I24" s="65"/>
      <c r="J24" s="65"/>
      <c r="K24" s="65"/>
      <c r="L24" s="65"/>
    </row>
    <row r="25" spans="2:12" ht="13.95" customHeight="1" x14ac:dyDescent="0.25">
      <c r="B25" s="3"/>
      <c r="C25" s="3"/>
      <c r="D25" s="64"/>
      <c r="E25" s="64"/>
      <c r="F25" s="64"/>
      <c r="G25" s="64"/>
      <c r="H25" s="64"/>
      <c r="I25" s="64"/>
      <c r="J25" s="64"/>
      <c r="K25" s="64"/>
      <c r="L25" s="64"/>
    </row>
    <row r="26" spans="2:12" ht="13.95" customHeight="1" x14ac:dyDescent="0.25">
      <c r="B26" s="15"/>
      <c r="C26" s="30"/>
      <c r="D26" s="65" t="s">
        <v>14</v>
      </c>
      <c r="E26" s="65"/>
      <c r="F26" s="65"/>
      <c r="G26" s="65"/>
      <c r="H26" s="65"/>
      <c r="I26" s="65"/>
      <c r="J26" s="65"/>
      <c r="K26" s="65"/>
      <c r="L26" s="65"/>
    </row>
    <row r="27" spans="2:12" x14ac:dyDescent="0.25">
      <c r="B27" s="2"/>
      <c r="C27" s="2"/>
      <c r="D27" s="2"/>
      <c r="E27" s="2"/>
      <c r="F27" s="2"/>
      <c r="G27" s="2"/>
      <c r="H27" s="2"/>
      <c r="I27" s="2"/>
      <c r="J27" s="2"/>
      <c r="K27" s="2"/>
      <c r="L27" s="2"/>
    </row>
    <row r="28" spans="2:12" ht="27" customHeight="1" x14ac:dyDescent="0.25">
      <c r="B28" s="130" t="s">
        <v>80</v>
      </c>
      <c r="C28" s="130"/>
      <c r="D28" s="130"/>
      <c r="E28" s="130"/>
      <c r="F28" s="130"/>
      <c r="G28" s="130"/>
      <c r="H28" s="130"/>
      <c r="I28" s="130"/>
      <c r="J28" s="130"/>
      <c r="K28" s="130"/>
      <c r="L28" s="130"/>
    </row>
    <row r="30" spans="2:12" x14ac:dyDescent="0.25">
      <c r="B30" s="121"/>
      <c r="C30" s="121"/>
      <c r="D30" s="121"/>
      <c r="E30" s="121"/>
      <c r="F30" s="121"/>
      <c r="G30" s="34"/>
      <c r="H30" s="34"/>
      <c r="I30" s="34"/>
      <c r="J30" s="34"/>
      <c r="K30" s="34"/>
      <c r="L30" s="34"/>
    </row>
    <row r="31" spans="2:12" ht="14.4" customHeight="1" x14ac:dyDescent="0.25">
      <c r="B31" s="122" t="s">
        <v>16</v>
      </c>
      <c r="C31" s="122"/>
      <c r="D31" s="122"/>
      <c r="E31" s="122"/>
      <c r="F31" s="129" t="s">
        <v>19</v>
      </c>
      <c r="G31" s="129"/>
      <c r="H31" s="129"/>
      <c r="I31" s="129"/>
      <c r="J31" s="129"/>
      <c r="K31" s="128" t="s">
        <v>18</v>
      </c>
      <c r="L31" s="128"/>
    </row>
    <row r="32" spans="2:12" ht="6" customHeight="1" x14ac:dyDescent="0.25"/>
  </sheetData>
  <sheetProtection formatCells="0"/>
  <mergeCells count="33">
    <mergeCell ref="B2:L2"/>
    <mergeCell ref="B5:L5"/>
    <mergeCell ref="B6:F6"/>
    <mergeCell ref="B7:F7"/>
    <mergeCell ref="B18:F18"/>
    <mergeCell ref="G6:L6"/>
    <mergeCell ref="G7:L7"/>
    <mergeCell ref="G8:L8"/>
    <mergeCell ref="G9:L9"/>
    <mergeCell ref="G10:L10"/>
    <mergeCell ref="G11:L11"/>
    <mergeCell ref="B8:F8"/>
    <mergeCell ref="I14:L14"/>
    <mergeCell ref="B11:F11"/>
    <mergeCell ref="B10:F10"/>
    <mergeCell ref="G12:L12"/>
    <mergeCell ref="K31:L31"/>
    <mergeCell ref="F31:J31"/>
    <mergeCell ref="B28:L28"/>
    <mergeCell ref="B19:F19"/>
    <mergeCell ref="G19:L19"/>
    <mergeCell ref="G15:L15"/>
    <mergeCell ref="G17:L17"/>
    <mergeCell ref="G18:L18"/>
    <mergeCell ref="B22:L22"/>
    <mergeCell ref="B15:F15"/>
    <mergeCell ref="B16:F16"/>
    <mergeCell ref="B17:F17"/>
    <mergeCell ref="B13:F14"/>
    <mergeCell ref="B12:F12"/>
    <mergeCell ref="B30:F30"/>
    <mergeCell ref="B9:F9"/>
    <mergeCell ref="B31:E31"/>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H13:H14 L13 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opLeftCell="A4" zoomScale="80" zoomScaleNormal="80" workbookViewId="0">
      <selection activeCell="G11" sqref="G11"/>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1" customFormat="1" ht="18" customHeight="1" x14ac:dyDescent="0.3">
      <c r="B2" s="149" t="str">
        <f>"Checkliste "&amp;_RLV&amp;""</f>
        <v>Checkliste Verarbeitung Ei</v>
      </c>
      <c r="C2" s="149"/>
      <c r="D2" s="149"/>
      <c r="E2" s="149"/>
      <c r="F2" s="149"/>
      <c r="G2" s="149"/>
      <c r="H2" s="149"/>
      <c r="I2" s="149"/>
    </row>
    <row r="3" spans="2:9" s="19" customFormat="1" ht="6" customHeight="1" x14ac:dyDescent="0.3">
      <c r="B3" s="17"/>
      <c r="C3" s="17"/>
      <c r="D3" s="17"/>
      <c r="E3" s="17"/>
      <c r="F3" s="18"/>
      <c r="G3" s="18"/>
      <c r="H3" s="18"/>
      <c r="I3" s="17"/>
    </row>
    <row r="4" spans="2:9" ht="27" customHeight="1" x14ac:dyDescent="0.3">
      <c r="B4" s="20" t="s">
        <v>20</v>
      </c>
      <c r="C4" s="140"/>
      <c r="D4" s="140"/>
      <c r="E4" s="140"/>
      <c r="F4" s="140"/>
      <c r="G4" s="140"/>
      <c r="H4" s="21"/>
      <c r="I4" s="50"/>
    </row>
    <row r="5" spans="2:9" ht="27" customHeight="1" x14ac:dyDescent="0.3">
      <c r="B5" s="139" t="s">
        <v>21</v>
      </c>
      <c r="C5" s="139"/>
      <c r="D5" s="139"/>
      <c r="E5" s="139"/>
      <c r="F5" s="139"/>
      <c r="G5" s="139"/>
      <c r="H5" s="139"/>
      <c r="I5" s="139"/>
    </row>
    <row r="6" spans="2:9" s="16" customFormat="1" ht="27" customHeight="1" x14ac:dyDescent="0.3">
      <c r="B6" s="5" t="s">
        <v>22</v>
      </c>
      <c r="C6" s="5" t="s">
        <v>63</v>
      </c>
      <c r="D6" s="144" t="s">
        <v>23</v>
      </c>
      <c r="E6" s="145"/>
      <c r="F6" s="4" t="s">
        <v>30</v>
      </c>
      <c r="G6" s="5" t="s">
        <v>25</v>
      </c>
      <c r="H6" s="5" t="s">
        <v>26</v>
      </c>
      <c r="I6" s="5" t="s">
        <v>82</v>
      </c>
    </row>
    <row r="7" spans="2:9" ht="56.1" customHeight="1" x14ac:dyDescent="0.3">
      <c r="B7" s="5">
        <v>1</v>
      </c>
      <c r="C7" s="1"/>
      <c r="D7" s="146"/>
      <c r="E7" s="147"/>
      <c r="F7" s="62"/>
      <c r="G7" s="68"/>
      <c r="H7" s="1"/>
      <c r="I7" s="1"/>
    </row>
    <row r="8" spans="2:9" ht="56.1" customHeight="1" x14ac:dyDescent="0.3">
      <c r="B8" s="5">
        <v>2</v>
      </c>
      <c r="C8" s="1"/>
      <c r="D8" s="146"/>
      <c r="E8" s="147"/>
      <c r="F8" s="63"/>
      <c r="G8" s="68"/>
      <c r="H8" s="1"/>
      <c r="I8" s="1"/>
    </row>
    <row r="9" spans="2:9" ht="56.1" customHeight="1" x14ac:dyDescent="0.3">
      <c r="B9" s="5">
        <v>3</v>
      </c>
      <c r="C9" s="1"/>
      <c r="D9" s="146"/>
      <c r="E9" s="147"/>
      <c r="F9" s="63"/>
      <c r="G9" s="68"/>
      <c r="H9" s="1"/>
      <c r="I9" s="1"/>
    </row>
    <row r="10" spans="2:9" ht="56.1" customHeight="1" x14ac:dyDescent="0.3">
      <c r="B10" s="5">
        <v>4</v>
      </c>
      <c r="C10" s="1"/>
      <c r="D10" s="146"/>
      <c r="E10" s="147"/>
      <c r="F10" s="63"/>
      <c r="G10" s="68"/>
      <c r="H10" s="1"/>
      <c r="I10" s="1"/>
    </row>
    <row r="11" spans="2:9" ht="56.1" customHeight="1" x14ac:dyDescent="0.3">
      <c r="B11" s="5">
        <v>5</v>
      </c>
      <c r="C11" s="1"/>
      <c r="D11" s="146"/>
      <c r="E11" s="147"/>
      <c r="F11" s="63"/>
      <c r="G11" s="68"/>
      <c r="H11" s="1"/>
      <c r="I11" s="1"/>
    </row>
    <row r="12" spans="2:9" ht="56.1" customHeight="1" x14ac:dyDescent="0.3">
      <c r="B12" s="5">
        <v>6</v>
      </c>
      <c r="C12" s="1"/>
      <c r="D12" s="146"/>
      <c r="E12" s="147"/>
      <c r="F12" s="63"/>
      <c r="G12" s="68"/>
      <c r="H12" s="1"/>
      <c r="I12" s="1"/>
    </row>
    <row r="13" spans="2:9" ht="56.1" customHeight="1" x14ac:dyDescent="0.3">
      <c r="B13" s="5">
        <v>7</v>
      </c>
      <c r="C13" s="1"/>
      <c r="D13" s="146"/>
      <c r="E13" s="147"/>
      <c r="F13" s="63"/>
      <c r="G13" s="68"/>
      <c r="H13" s="1"/>
      <c r="I13" s="1"/>
    </row>
    <row r="14" spans="2:9" ht="56.1" customHeight="1" x14ac:dyDescent="0.3">
      <c r="B14" s="5">
        <v>8</v>
      </c>
      <c r="C14" s="1"/>
      <c r="D14" s="146"/>
      <c r="E14" s="147"/>
      <c r="F14" s="63"/>
      <c r="G14" s="68"/>
      <c r="H14" s="1"/>
      <c r="I14" s="1"/>
    </row>
    <row r="15" spans="2:9" ht="56.1" customHeight="1" x14ac:dyDescent="0.3">
      <c r="B15" s="5">
        <v>9</v>
      </c>
      <c r="C15" s="1"/>
      <c r="D15" s="146"/>
      <c r="E15" s="147"/>
      <c r="F15" s="63"/>
      <c r="G15" s="68"/>
      <c r="H15" s="1"/>
      <c r="I15" s="1"/>
    </row>
    <row r="16" spans="2:9" ht="56.1" customHeight="1" x14ac:dyDescent="0.3">
      <c r="B16" s="5">
        <v>10</v>
      </c>
      <c r="C16" s="1"/>
      <c r="D16" s="146"/>
      <c r="E16" s="147"/>
      <c r="F16" s="63"/>
      <c r="G16" s="68"/>
      <c r="H16" s="1"/>
      <c r="I16" s="1"/>
    </row>
    <row r="17" spans="2:9" ht="15.6" x14ac:dyDescent="0.3">
      <c r="B17" s="141" t="s">
        <v>83</v>
      </c>
      <c r="C17" s="141"/>
      <c r="D17" s="141"/>
      <c r="E17" s="141"/>
      <c r="F17" s="3"/>
      <c r="G17" s="20"/>
      <c r="H17" s="20"/>
      <c r="I17" s="20"/>
    </row>
    <row r="19" spans="2:9" ht="28.2" customHeight="1" x14ac:dyDescent="0.3">
      <c r="B19" s="142" t="s">
        <v>62</v>
      </c>
      <c r="C19" s="143"/>
      <c r="D19" s="143"/>
      <c r="E19" s="143"/>
      <c r="F19" s="143"/>
      <c r="G19" s="143"/>
      <c r="H19" s="143"/>
      <c r="I19" s="143"/>
    </row>
    <row r="22" spans="2:9" x14ac:dyDescent="0.3">
      <c r="B22" s="148"/>
      <c r="C22" s="148"/>
      <c r="D22" s="148"/>
      <c r="E22" s="22"/>
      <c r="F22" s="23"/>
      <c r="G22" s="22"/>
      <c r="H22" s="22"/>
      <c r="I22" s="22"/>
    </row>
    <row r="23" spans="2:9" x14ac:dyDescent="0.3">
      <c r="B23" s="137" t="s">
        <v>16</v>
      </c>
      <c r="C23" s="137"/>
      <c r="E23" s="138" t="s">
        <v>17</v>
      </c>
      <c r="F23" s="138"/>
      <c r="G23" s="138"/>
      <c r="H23" s="128" t="s">
        <v>18</v>
      </c>
      <c r="I23" s="128"/>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37" priority="1" operator="containsText" text="sAbw">
      <formula>NOT(ISERROR(SEARCH("sAbw",F7)))</formula>
    </cfRule>
    <cfRule type="containsText" dxfId="336" priority="2" operator="containsText" text="lAbw">
      <formula>NOT(ISERROR(SEARCH("lAbw",F7)))</formula>
    </cfRule>
    <cfRule type="containsText" dxfId="335"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71"/>
  <sheetViews>
    <sheetView zoomScale="80" zoomScaleNormal="80" workbookViewId="0">
      <pane ySplit="7" topLeftCell="A8" activePane="bottomLeft" state="frozen"/>
      <selection activeCell="G9" sqref="G9:L9"/>
      <selection pane="bottomLeft" activeCell="M12" sqref="M12"/>
    </sheetView>
  </sheetViews>
  <sheetFormatPr baseColWidth="10" defaultColWidth="8.88671875" defaultRowHeight="13.2" x14ac:dyDescent="0.25"/>
  <cols>
    <col min="1" max="1" width="1.109375" style="40" customWidth="1"/>
    <col min="2" max="2" width="8.6640625" style="85" customWidth="1"/>
    <col min="3" max="4" width="18.33203125" style="86" hidden="1" customWidth="1"/>
    <col min="5" max="5" width="12.6640625" style="87" customWidth="1"/>
    <col min="6" max="7" width="40.6640625" style="40" customWidth="1"/>
    <col min="8" max="10" width="9.6640625" style="40" customWidth="1"/>
    <col min="11" max="11" width="10.33203125" style="40" customWidth="1"/>
    <col min="12" max="12" width="10.6640625" style="40" customWidth="1"/>
    <col min="13" max="13" width="52.6640625" style="52" customWidth="1"/>
    <col min="14" max="14" width="1.109375" style="40" customWidth="1"/>
    <col min="15" max="16384" width="8.88671875" style="40"/>
  </cols>
  <sheetData>
    <row r="1" spans="2:13" s="78" customFormat="1" ht="6" customHeight="1" x14ac:dyDescent="0.3">
      <c r="B1" s="76"/>
      <c r="C1" s="77"/>
      <c r="D1" s="77"/>
      <c r="G1" s="77"/>
      <c r="M1" s="79"/>
    </row>
    <row r="2" spans="2:13" s="80" customFormat="1" ht="18" customHeight="1" x14ac:dyDescent="0.3">
      <c r="B2" s="153" t="str">
        <f>"Checkliste "&amp;_RLV&amp;""</f>
        <v>Checkliste Verarbeitung Ei</v>
      </c>
      <c r="C2" s="153"/>
      <c r="D2" s="153"/>
      <c r="E2" s="153"/>
      <c r="F2" s="153"/>
      <c r="G2" s="153"/>
      <c r="H2" s="153"/>
      <c r="I2" s="153"/>
      <c r="J2" s="153"/>
      <c r="K2" s="153"/>
      <c r="L2" s="153"/>
      <c r="M2" s="153"/>
    </row>
    <row r="3" spans="2:13" s="81" customFormat="1" ht="26.1" customHeight="1" x14ac:dyDescent="0.3">
      <c r="B3" s="159" t="s">
        <v>167</v>
      </c>
      <c r="C3" s="160"/>
      <c r="D3" s="160"/>
      <c r="E3" s="160"/>
      <c r="F3" s="160"/>
      <c r="G3" s="160"/>
      <c r="H3" s="160"/>
      <c r="I3" s="160"/>
      <c r="J3" s="160"/>
      <c r="K3" s="160"/>
      <c r="L3" s="160"/>
      <c r="M3" s="160"/>
    </row>
    <row r="4" spans="2:13" s="78" customFormat="1" ht="27" customHeight="1" x14ac:dyDescent="0.3">
      <c r="B4" s="75" t="s">
        <v>20</v>
      </c>
      <c r="C4" s="161"/>
      <c r="D4" s="161"/>
      <c r="E4" s="161"/>
      <c r="F4" s="161"/>
      <c r="G4" s="161"/>
      <c r="H4" s="161"/>
      <c r="I4" s="161"/>
      <c r="J4" s="161"/>
      <c r="K4" s="161"/>
      <c r="M4" s="74"/>
    </row>
    <row r="5" spans="2:13" ht="27" customHeight="1" x14ac:dyDescent="0.25">
      <c r="B5" s="154" t="s">
        <v>31</v>
      </c>
      <c r="C5" s="154"/>
      <c r="D5" s="154"/>
      <c r="E5" s="154"/>
      <c r="F5" s="154"/>
      <c r="G5" s="154"/>
      <c r="H5" s="154"/>
      <c r="I5" s="154"/>
      <c r="J5" s="154"/>
      <c r="K5" s="154"/>
      <c r="L5" s="154"/>
      <c r="M5" s="154"/>
    </row>
    <row r="6" spans="2:13" s="82" customFormat="1" ht="26.4" customHeight="1" x14ac:dyDescent="0.3">
      <c r="B6" s="162" t="s">
        <v>32</v>
      </c>
      <c r="C6" s="164" t="s">
        <v>45</v>
      </c>
      <c r="D6" s="164" t="s">
        <v>46</v>
      </c>
      <c r="E6" s="166" t="s">
        <v>33</v>
      </c>
      <c r="F6" s="164" t="s">
        <v>34</v>
      </c>
      <c r="G6" s="168" t="s">
        <v>35</v>
      </c>
      <c r="H6" s="170" t="s">
        <v>24</v>
      </c>
      <c r="I6" s="171"/>
      <c r="J6" s="171"/>
      <c r="K6" s="171"/>
      <c r="L6" s="172"/>
      <c r="M6" s="168" t="s">
        <v>77</v>
      </c>
    </row>
    <row r="7" spans="2:13" x14ac:dyDescent="0.25">
      <c r="B7" s="163"/>
      <c r="C7" s="165"/>
      <c r="D7" s="165"/>
      <c r="E7" s="167"/>
      <c r="F7" s="165"/>
      <c r="G7" s="169"/>
      <c r="H7" s="83" t="s">
        <v>38</v>
      </c>
      <c r="I7" s="83" t="s">
        <v>27</v>
      </c>
      <c r="J7" s="83" t="s">
        <v>28</v>
      </c>
      <c r="K7" s="83" t="s">
        <v>29</v>
      </c>
      <c r="L7" s="83" t="s">
        <v>155</v>
      </c>
      <c r="M7" s="169"/>
    </row>
    <row r="8" spans="2:13" s="84" customFormat="1" x14ac:dyDescent="0.25">
      <c r="B8" s="155" t="s">
        <v>143</v>
      </c>
      <c r="C8" s="156"/>
      <c r="D8" s="156"/>
      <c r="E8" s="156"/>
      <c r="F8" s="156"/>
      <c r="G8" s="156"/>
      <c r="H8" s="156"/>
      <c r="I8" s="156"/>
      <c r="J8" s="156"/>
      <c r="K8" s="156"/>
      <c r="L8" s="156"/>
      <c r="M8" s="157"/>
    </row>
    <row r="9" spans="2:13" ht="26.4" hidden="1" x14ac:dyDescent="0.25">
      <c r="B9" s="38" t="s">
        <v>32</v>
      </c>
      <c r="C9" s="39" t="s">
        <v>45</v>
      </c>
      <c r="D9" s="39" t="s">
        <v>46</v>
      </c>
      <c r="E9" s="41" t="s">
        <v>33</v>
      </c>
      <c r="F9" s="42" t="s">
        <v>34</v>
      </c>
      <c r="G9" s="27" t="s">
        <v>35</v>
      </c>
      <c r="H9" s="28" t="s">
        <v>24</v>
      </c>
      <c r="I9" s="28" t="s">
        <v>40</v>
      </c>
      <c r="J9" s="28" t="s">
        <v>41</v>
      </c>
      <c r="K9" s="28" t="s">
        <v>42</v>
      </c>
      <c r="L9" s="28" t="s">
        <v>43</v>
      </c>
      <c r="M9" s="27" t="s">
        <v>36</v>
      </c>
    </row>
    <row r="10" spans="2:13" s="52" customFormat="1" ht="39.9" customHeight="1" x14ac:dyDescent="0.25">
      <c r="B10" s="103" t="str">
        <f>CONCATENATE("1.",Prüfkriterien_1[[#This Row],[Hilfsspalte_Num]])</f>
        <v>1.1</v>
      </c>
      <c r="C10" s="104">
        <f>ROW()-ROW(Prüfkriterien_1[[#Headers],[Hilfsspalte_Kom]])</f>
        <v>1</v>
      </c>
      <c r="D10" s="105">
        <f>(Prüfkriterien_1[Hilfsspalte_Num]+10)/10</f>
        <v>1.1000000000000001</v>
      </c>
      <c r="E10" s="106" t="s">
        <v>171</v>
      </c>
      <c r="F10" s="36" t="s">
        <v>94</v>
      </c>
      <c r="G10" s="37" t="s">
        <v>98</v>
      </c>
      <c r="H10" s="32" t="s">
        <v>64</v>
      </c>
      <c r="I10" s="113" t="s">
        <v>37</v>
      </c>
      <c r="J10" s="113" t="s">
        <v>37</v>
      </c>
      <c r="K10" s="32"/>
      <c r="L10" s="113" t="s">
        <v>37</v>
      </c>
      <c r="M10" s="42"/>
    </row>
    <row r="11" spans="2:13" s="52" customFormat="1" ht="69.75" customHeight="1" x14ac:dyDescent="0.25">
      <c r="B11" s="103" t="str">
        <f>CONCATENATE("1.",Prüfkriterien_1[[#This Row],[Hilfsspalte_Num]])</f>
        <v>1.2</v>
      </c>
      <c r="C11" s="104">
        <f>ROW()-ROW(Prüfkriterien_1[[#Headers],[Hilfsspalte_Kom]])</f>
        <v>2</v>
      </c>
      <c r="D11" s="105">
        <f>(Prüfkriterien_1[Hilfsspalte_Num]+10)/10</f>
        <v>1.2</v>
      </c>
      <c r="E11" s="106" t="s">
        <v>172</v>
      </c>
      <c r="F11" s="36" t="s">
        <v>99</v>
      </c>
      <c r="G11" s="37" t="s">
        <v>168</v>
      </c>
      <c r="H11" s="32"/>
      <c r="I11" s="113" t="s">
        <v>37</v>
      </c>
      <c r="J11" s="113" t="s">
        <v>37</v>
      </c>
      <c r="K11" s="32"/>
      <c r="L11" s="113" t="s">
        <v>37</v>
      </c>
      <c r="M11" s="42"/>
    </row>
    <row r="12" spans="2:13" s="52" customFormat="1" ht="92.4" x14ac:dyDescent="0.25">
      <c r="B12" s="103" t="str">
        <f>CONCATENATE("1.",Prüfkriterien_1[[#This Row],[Hilfsspalte_Num]])</f>
        <v>1.3</v>
      </c>
      <c r="C12" s="104">
        <f>ROW()-ROW(Prüfkriterien_1[[#Headers],[Hilfsspalte_Kom]])</f>
        <v>3</v>
      </c>
      <c r="D12" s="105">
        <f>(Prüfkriterien_1[Hilfsspalte_Num]+10)/10</f>
        <v>1.3</v>
      </c>
      <c r="E12" s="106" t="s">
        <v>146</v>
      </c>
      <c r="F12" s="36" t="s">
        <v>204</v>
      </c>
      <c r="G12" s="37" t="s">
        <v>176</v>
      </c>
      <c r="H12" s="32"/>
      <c r="I12" s="113" t="s">
        <v>37</v>
      </c>
      <c r="J12" s="113" t="s">
        <v>37</v>
      </c>
      <c r="K12" s="32"/>
      <c r="L12" s="32"/>
      <c r="M12" s="42"/>
    </row>
    <row r="13" spans="2:13" s="52" customFormat="1" ht="52.8" x14ac:dyDescent="0.25">
      <c r="B13" s="103" t="str">
        <f>CONCATENATE("1.",Prüfkriterien_1[[#This Row],[Hilfsspalte_Num]])</f>
        <v>1.4</v>
      </c>
      <c r="C13" s="104">
        <f>ROW()-ROW(Prüfkriterien_1[[#Headers],[Hilfsspalte_Kom]])</f>
        <v>4</v>
      </c>
      <c r="D13" s="105">
        <f>(Prüfkriterien_1[Hilfsspalte_Num]+10)/10</f>
        <v>1.4</v>
      </c>
      <c r="E13" s="106" t="s">
        <v>103</v>
      </c>
      <c r="F13" s="36" t="s">
        <v>95</v>
      </c>
      <c r="G13" s="37" t="s">
        <v>144</v>
      </c>
      <c r="H13" s="32"/>
      <c r="I13" s="32"/>
      <c r="J13" s="32"/>
      <c r="K13" s="32"/>
      <c r="L13" s="32"/>
      <c r="M13" s="42"/>
    </row>
    <row r="14" spans="2:13" s="52" customFormat="1" ht="52.8" x14ac:dyDescent="0.25">
      <c r="B14" s="103" t="str">
        <f>CONCATENATE("1.",Prüfkriterien_1[[#This Row],[Hilfsspalte_Num]])</f>
        <v>1.5</v>
      </c>
      <c r="C14" s="104">
        <f>ROW()-ROW(Prüfkriterien_1[[#Headers],[Hilfsspalte_Kom]])</f>
        <v>5</v>
      </c>
      <c r="D14" s="105">
        <f>(Prüfkriterien_1[Hilfsspalte_Num]+10)/10</f>
        <v>1.5</v>
      </c>
      <c r="E14" s="106" t="s">
        <v>130</v>
      </c>
      <c r="F14" s="107" t="s">
        <v>131</v>
      </c>
      <c r="G14" s="99" t="s">
        <v>163</v>
      </c>
      <c r="H14" s="32"/>
      <c r="I14" s="32"/>
      <c r="J14" s="32"/>
      <c r="K14" s="32"/>
      <c r="L14" s="32"/>
      <c r="M14" s="42"/>
    </row>
    <row r="15" spans="2:13" s="52" customFormat="1" ht="39.9" customHeight="1" x14ac:dyDescent="0.25">
      <c r="B15" s="103" t="str">
        <f>CONCATENATE("1.",Prüfkriterien_1[[#This Row],[Hilfsspalte_Num]])</f>
        <v>1.6</v>
      </c>
      <c r="C15" s="104">
        <f>ROW()-ROW(Prüfkriterien_1[[#Headers],[Hilfsspalte_Kom]])</f>
        <v>6</v>
      </c>
      <c r="D15" s="105">
        <f>(Prüfkriterien_1[Hilfsspalte_Num]+10)/10</f>
        <v>1.6</v>
      </c>
      <c r="E15" s="106" t="s">
        <v>130</v>
      </c>
      <c r="F15" s="99" t="s">
        <v>132</v>
      </c>
      <c r="G15" s="99" t="s">
        <v>162</v>
      </c>
      <c r="H15" s="32"/>
      <c r="I15" s="32"/>
      <c r="J15" s="32"/>
      <c r="K15" s="32"/>
      <c r="L15" s="32"/>
      <c r="M15" s="42"/>
    </row>
    <row r="16" spans="2:13" s="52" customFormat="1" ht="66" x14ac:dyDescent="0.25">
      <c r="B16" s="108" t="str">
        <f>CONCATENATE("1.",Prüfkriterien_1[[#This Row],[Hilfsspalte_Num]])</f>
        <v>1.7</v>
      </c>
      <c r="C16" s="109">
        <f>ROW()-ROW(Prüfkriterien_1[[#Headers],[Hilfsspalte_Kom]])</f>
        <v>7</v>
      </c>
      <c r="D16" s="110">
        <f>(Prüfkriterien_1[Hilfsspalte_Num]+10)/10</f>
        <v>1.7</v>
      </c>
      <c r="E16" s="106" t="s">
        <v>173</v>
      </c>
      <c r="F16" s="36" t="s">
        <v>96</v>
      </c>
      <c r="G16" s="37" t="s">
        <v>156</v>
      </c>
      <c r="H16" s="54"/>
      <c r="I16" s="55"/>
      <c r="J16" s="55"/>
      <c r="K16" s="55"/>
      <c r="L16" s="55"/>
      <c r="M16" s="53"/>
    </row>
    <row r="17" spans="2:13" s="52" customFormat="1" ht="39.9" customHeight="1" x14ac:dyDescent="0.25">
      <c r="B17" s="108" t="str">
        <f>CONCATENATE("1.",Prüfkriterien_1[[#This Row],[Hilfsspalte_Num]])</f>
        <v>1.8</v>
      </c>
      <c r="C17" s="109">
        <f>ROW()-ROW(Prüfkriterien_1[[#Headers],[Hilfsspalte_Kom]])</f>
        <v>8</v>
      </c>
      <c r="D17" s="110">
        <f>(Prüfkriterien_1[Hilfsspalte_Num]+10)/10</f>
        <v>1.8</v>
      </c>
      <c r="E17" s="106" t="s">
        <v>174</v>
      </c>
      <c r="F17" s="36" t="s">
        <v>97</v>
      </c>
      <c r="G17" s="111" t="s">
        <v>157</v>
      </c>
      <c r="H17" s="54"/>
      <c r="I17" s="55"/>
      <c r="J17" s="55"/>
      <c r="K17" s="55"/>
      <c r="L17" s="55"/>
      <c r="M17" s="53"/>
    </row>
    <row r="18" spans="2:13" s="52" customFormat="1" ht="118.8" x14ac:dyDescent="0.25">
      <c r="B18" s="108" t="str">
        <f>CONCATENATE("1.",Prüfkriterien_1[[#This Row],[Hilfsspalte_Num]])</f>
        <v>1.9</v>
      </c>
      <c r="C18" s="109">
        <f>ROW()-ROW(Prüfkriterien_1[[#Headers],[Hilfsspalte_Kom]])</f>
        <v>9</v>
      </c>
      <c r="D18" s="110">
        <f>(Prüfkriterien_1[Hilfsspalte_Num]+10)/10</f>
        <v>1.9</v>
      </c>
      <c r="E18" s="35" t="s">
        <v>104</v>
      </c>
      <c r="F18" s="36" t="s">
        <v>180</v>
      </c>
      <c r="G18" s="37" t="s">
        <v>181</v>
      </c>
      <c r="H18" s="54"/>
      <c r="I18" s="55"/>
      <c r="J18" s="55"/>
      <c r="K18" s="55"/>
      <c r="L18" s="55"/>
      <c r="M18" s="53"/>
    </row>
    <row r="19" spans="2:13" s="52" customFormat="1" ht="39.6" x14ac:dyDescent="0.25">
      <c r="B19" s="108" t="str">
        <f>CONCATENATE("1.",Prüfkriterien_1[[#This Row],[Hilfsspalte_Num]])</f>
        <v>1.10</v>
      </c>
      <c r="C19" s="109">
        <f>ROW()-ROW(Prüfkriterien_1[[#Headers],[Hilfsspalte_Kom]])</f>
        <v>10</v>
      </c>
      <c r="D19" s="110">
        <f>(Prüfkriterien_1[Hilfsspalte_Num]+10)/10</f>
        <v>2</v>
      </c>
      <c r="E19" s="35" t="s">
        <v>104</v>
      </c>
      <c r="F19" s="36" t="s">
        <v>182</v>
      </c>
      <c r="G19" s="37" t="s">
        <v>183</v>
      </c>
      <c r="H19" s="54"/>
      <c r="I19" s="55"/>
      <c r="J19" s="55"/>
      <c r="K19" s="55"/>
      <c r="L19" s="55"/>
      <c r="M19" s="53"/>
    </row>
    <row r="20" spans="2:13" s="52" customFormat="1" ht="39.9" customHeight="1" x14ac:dyDescent="0.25">
      <c r="B20" s="108" t="str">
        <f>CONCATENATE("1.",Prüfkriterien_1[[#This Row],[Hilfsspalte_Num]])</f>
        <v>1.11</v>
      </c>
      <c r="C20" s="109">
        <f>ROW()-ROW(Prüfkriterien_1[[#Headers],[Hilfsspalte_Kom]])</f>
        <v>11</v>
      </c>
      <c r="D20" s="110">
        <f>(Prüfkriterien_1[Hilfsspalte_Num]+10)/10</f>
        <v>2.1</v>
      </c>
      <c r="E20" s="35" t="s">
        <v>104</v>
      </c>
      <c r="F20" s="36" t="s">
        <v>160</v>
      </c>
      <c r="G20" s="37" t="s">
        <v>183</v>
      </c>
      <c r="H20" s="54"/>
      <c r="I20" s="55"/>
      <c r="J20" s="55"/>
      <c r="K20" s="55"/>
      <c r="L20" s="55"/>
      <c r="M20" s="53"/>
    </row>
    <row r="21" spans="2:13" s="52" customFormat="1" ht="79.2" x14ac:dyDescent="0.25">
      <c r="B21" s="108" t="str">
        <f>CONCATENATE("1.",Prüfkriterien_1[[#This Row],[Hilfsspalte_Num]])</f>
        <v>1.12</v>
      </c>
      <c r="C21" s="109">
        <f>ROW()-ROW(Prüfkriterien_1[[#Headers],[Hilfsspalte_Kom]])</f>
        <v>12</v>
      </c>
      <c r="D21" s="110">
        <f>(Prüfkriterien_1[Hilfsspalte_Num]+10)/10</f>
        <v>2.2000000000000002</v>
      </c>
      <c r="E21" s="35" t="s">
        <v>102</v>
      </c>
      <c r="F21" s="36" t="s">
        <v>100</v>
      </c>
      <c r="G21" s="37" t="s">
        <v>190</v>
      </c>
      <c r="H21" s="54"/>
      <c r="I21" s="55"/>
      <c r="J21" s="55"/>
      <c r="K21" s="55"/>
      <c r="L21" s="55"/>
      <c r="M21" s="42"/>
    </row>
    <row r="22" spans="2:13" s="52" customFormat="1" ht="39.9" customHeight="1" x14ac:dyDescent="0.25">
      <c r="B22" s="108" t="str">
        <f>CONCATENATE("1.",Prüfkriterien_1[[#This Row],[Hilfsspalte_Num]])</f>
        <v>1.13</v>
      </c>
      <c r="C22" s="109">
        <f>ROW()-ROW(Prüfkriterien_1[[#Headers],[Hilfsspalte_Kom]])</f>
        <v>13</v>
      </c>
      <c r="D22" s="110">
        <f>(Prüfkriterien_1[Hilfsspalte_Num]+10)/10</f>
        <v>2.2999999999999998</v>
      </c>
      <c r="E22" s="35" t="s">
        <v>102</v>
      </c>
      <c r="F22" s="107" t="s">
        <v>192</v>
      </c>
      <c r="G22" s="99" t="s">
        <v>191</v>
      </c>
      <c r="H22" s="54"/>
      <c r="I22" s="55"/>
      <c r="J22" s="55"/>
      <c r="K22" s="55"/>
      <c r="L22" s="55"/>
      <c r="M22" s="42"/>
    </row>
    <row r="23" spans="2:13" s="52" customFormat="1" ht="79.2" x14ac:dyDescent="0.25">
      <c r="B23" s="108" t="str">
        <f>CONCATENATE("1.",Prüfkriterien_1[[#This Row],[Hilfsspalte_Num]])</f>
        <v>1.14</v>
      </c>
      <c r="C23" s="109">
        <f>ROW()-ROW(Prüfkriterien_1[[#Headers],[Hilfsspalte_Kom]])</f>
        <v>14</v>
      </c>
      <c r="D23" s="110">
        <f>(Prüfkriterien_1[Hilfsspalte_Num]+10)/10</f>
        <v>2.4</v>
      </c>
      <c r="E23" s="35" t="s">
        <v>102</v>
      </c>
      <c r="F23" s="36" t="s">
        <v>101</v>
      </c>
      <c r="G23" s="37" t="s">
        <v>190</v>
      </c>
      <c r="H23" s="54"/>
      <c r="I23" s="55"/>
      <c r="J23" s="55"/>
      <c r="K23" s="55"/>
      <c r="L23" s="55"/>
      <c r="M23" s="42"/>
    </row>
    <row r="24" spans="2:13" s="52" customFormat="1" ht="39.9" customHeight="1" x14ac:dyDescent="0.25">
      <c r="B24" s="108" t="str">
        <f>CONCATENATE("1.",Prüfkriterien_1[[#This Row],[Hilfsspalte_Num]])</f>
        <v>1.15</v>
      </c>
      <c r="C24" s="109">
        <f>ROW()-ROW(Prüfkriterien_1[[#Headers],[Hilfsspalte_Kom]])</f>
        <v>15</v>
      </c>
      <c r="D24" s="110">
        <f>(Prüfkriterien_1[Hilfsspalte_Num]+10)/10</f>
        <v>2.5</v>
      </c>
      <c r="E24" s="35" t="s">
        <v>102</v>
      </c>
      <c r="F24" s="107" t="s">
        <v>193</v>
      </c>
      <c r="G24" s="99" t="s">
        <v>191</v>
      </c>
      <c r="H24" s="54"/>
      <c r="I24" s="55"/>
      <c r="J24" s="55"/>
      <c r="K24" s="55"/>
      <c r="L24" s="55"/>
      <c r="M24" s="42"/>
    </row>
    <row r="25" spans="2:13" s="52" customFormat="1" ht="158.4" x14ac:dyDescent="0.25">
      <c r="B25" s="108" t="str">
        <f>CONCATENATE("1.",Prüfkriterien_1[[#This Row],[Hilfsspalte_Num]])</f>
        <v>1.16</v>
      </c>
      <c r="C25" s="109">
        <f>ROW()-ROW(Prüfkriterien_1[[#Headers],[Hilfsspalte_Kom]])</f>
        <v>16</v>
      </c>
      <c r="D25" s="110">
        <f>(Prüfkriterien_1[Hilfsspalte_Num]+10)/10</f>
        <v>2.6</v>
      </c>
      <c r="E25" s="35" t="s">
        <v>110</v>
      </c>
      <c r="F25" s="36" t="s">
        <v>109</v>
      </c>
      <c r="G25" s="112" t="s">
        <v>194</v>
      </c>
      <c r="H25" s="54"/>
      <c r="I25" s="55"/>
      <c r="J25" s="55"/>
      <c r="K25" s="55"/>
      <c r="L25" s="55"/>
      <c r="M25" s="42"/>
    </row>
    <row r="26" spans="2:13" x14ac:dyDescent="0.25">
      <c r="B26" s="158" t="s">
        <v>117</v>
      </c>
      <c r="C26" s="158"/>
      <c r="D26" s="158"/>
      <c r="E26" s="158"/>
      <c r="F26" s="158"/>
      <c r="G26" s="158"/>
      <c r="H26" s="158"/>
      <c r="I26" s="158"/>
      <c r="J26" s="158"/>
      <c r="K26" s="158"/>
      <c r="L26" s="158"/>
      <c r="M26" s="158"/>
    </row>
    <row r="27" spans="2:13" s="43" customFormat="1" hidden="1" x14ac:dyDescent="0.25">
      <c r="B27" s="38" t="s">
        <v>40</v>
      </c>
      <c r="C27" s="39" t="s">
        <v>41</v>
      </c>
      <c r="D27" s="39" t="s">
        <v>42</v>
      </c>
      <c r="E27" s="26" t="s">
        <v>43</v>
      </c>
      <c r="F27" s="27" t="s">
        <v>44</v>
      </c>
      <c r="G27" s="27" t="s">
        <v>47</v>
      </c>
      <c r="H27" s="28" t="s">
        <v>48</v>
      </c>
      <c r="I27" s="28" t="s">
        <v>49</v>
      </c>
      <c r="J27" s="28" t="s">
        <v>50</v>
      </c>
      <c r="K27" s="28" t="s">
        <v>51</v>
      </c>
      <c r="L27" s="28" t="s">
        <v>52</v>
      </c>
      <c r="M27" s="27" t="s">
        <v>53</v>
      </c>
    </row>
    <row r="28" spans="2:13" s="43" customFormat="1" ht="52.8" x14ac:dyDescent="0.25">
      <c r="B28" s="25" t="str">
        <f>CONCATENATE("2.",Prüfkriterien_2[[#This Row],[Spalte2]])</f>
        <v>2.1</v>
      </c>
      <c r="C28" s="29">
        <f>ROW()-ROW(Prüfkriterien_2[[#Headers],[Spalte3]])</f>
        <v>1</v>
      </c>
      <c r="D28" s="29">
        <f>(Prüfkriterien_2[[#This Row],[Spalte2]]+20)/10</f>
        <v>2.1</v>
      </c>
      <c r="E28" s="35" t="s">
        <v>102</v>
      </c>
      <c r="F28" s="36" t="s">
        <v>106</v>
      </c>
      <c r="G28" s="37" t="s">
        <v>165</v>
      </c>
      <c r="H28" s="28"/>
      <c r="I28" s="28"/>
      <c r="J28" s="28"/>
      <c r="K28" s="28"/>
      <c r="L28" s="28"/>
      <c r="M28" s="27"/>
    </row>
    <row r="29" spans="2:13" s="43" customFormat="1" ht="39.9" customHeight="1" x14ac:dyDescent="0.25">
      <c r="B29" s="25" t="str">
        <f>CONCATENATE("2.",Prüfkriterien_2[[#This Row],[Spalte2]])</f>
        <v>2.2</v>
      </c>
      <c r="C29" s="29">
        <f>ROW()-ROW(Prüfkriterien_2[[#Headers],[Spalte3]])</f>
        <v>2</v>
      </c>
      <c r="D29" s="88">
        <f>(Prüfkriterien_2[[#This Row],[Spalte2]]+20)/10</f>
        <v>2.2000000000000002</v>
      </c>
      <c r="E29" s="89" t="s">
        <v>111</v>
      </c>
      <c r="F29" s="70" t="s">
        <v>175</v>
      </c>
      <c r="G29" s="70" t="s">
        <v>134</v>
      </c>
      <c r="H29" s="32"/>
      <c r="I29" s="32"/>
      <c r="J29" s="32"/>
      <c r="K29" s="32"/>
      <c r="L29" s="32"/>
      <c r="M29" s="42"/>
    </row>
    <row r="30" spans="2:13" s="43" customFormat="1" ht="79.2" x14ac:dyDescent="0.25">
      <c r="B30" s="90" t="str">
        <f>CONCATENATE("2.",Prüfkriterien_2[[#This Row],[Spalte2]])</f>
        <v>2.3</v>
      </c>
      <c r="C30" s="29">
        <f>ROW()-ROW(Prüfkriterien_2[[#Headers],[Spalte3]])</f>
        <v>3</v>
      </c>
      <c r="D30" s="88">
        <f>(Prüfkriterien_2[[#This Row],[Spalte2]]+20)/10</f>
        <v>2.2999999999999998</v>
      </c>
      <c r="E30" s="89" t="s">
        <v>111</v>
      </c>
      <c r="F30" s="37" t="s">
        <v>113</v>
      </c>
      <c r="G30" s="37" t="s">
        <v>158</v>
      </c>
      <c r="H30" s="32"/>
      <c r="I30" s="32"/>
      <c r="J30" s="32"/>
      <c r="K30" s="32"/>
      <c r="L30" s="32"/>
      <c r="M30" s="69"/>
    </row>
    <row r="31" spans="2:13" s="43" customFormat="1" ht="79.2" x14ac:dyDescent="0.25">
      <c r="B31" s="90" t="str">
        <f>CONCATENATE("2.",Prüfkriterien_2[[#This Row],[Spalte2]])</f>
        <v>2.4</v>
      </c>
      <c r="C31" s="29">
        <f>ROW()-ROW(Prüfkriterien_2[[#Headers],[Spalte3]])</f>
        <v>4</v>
      </c>
      <c r="D31" s="88">
        <f>(Prüfkriterien_2[[#This Row],[Spalte2]]+20)/10</f>
        <v>2.4</v>
      </c>
      <c r="E31" s="89" t="s">
        <v>111</v>
      </c>
      <c r="F31" s="37" t="s">
        <v>114</v>
      </c>
      <c r="G31" s="37" t="s">
        <v>159</v>
      </c>
      <c r="H31" s="32"/>
      <c r="I31" s="32"/>
      <c r="J31" s="32"/>
      <c r="K31" s="32"/>
      <c r="L31" s="32"/>
      <c r="M31" s="69"/>
    </row>
    <row r="32" spans="2:13" s="43" customFormat="1" ht="118.8" x14ac:dyDescent="0.25">
      <c r="B32" s="90" t="str">
        <f>CONCATENATE("2.",Prüfkriterien_2[[#This Row],[Spalte2]])</f>
        <v>2.5</v>
      </c>
      <c r="C32" s="29">
        <f>ROW()-ROW(Prüfkriterien_2[[#Headers],[Spalte3]])</f>
        <v>5</v>
      </c>
      <c r="D32" s="88">
        <f>(Prüfkriterien_2[[#This Row],[Spalte2]]+20)/10</f>
        <v>2.5</v>
      </c>
      <c r="E32" s="89" t="s">
        <v>111</v>
      </c>
      <c r="F32" s="91" t="s">
        <v>196</v>
      </c>
      <c r="G32" s="91" t="s">
        <v>197</v>
      </c>
      <c r="H32" s="32"/>
      <c r="I32" s="32"/>
      <c r="J32" s="32"/>
      <c r="K32" s="32"/>
      <c r="L32" s="32"/>
      <c r="M32" s="42"/>
    </row>
    <row r="33" spans="2:13" s="43" customFormat="1" ht="118.8" x14ac:dyDescent="0.25">
      <c r="B33" s="90" t="str">
        <f>CONCATENATE("2.",Prüfkriterien_2[[#This Row],[Spalte2]])</f>
        <v>2.6</v>
      </c>
      <c r="C33" s="29">
        <f>ROW()-ROW(Prüfkriterien_2[[#Headers],[Spalte3]])</f>
        <v>6</v>
      </c>
      <c r="D33" s="88">
        <f>(Prüfkriterien_2[[#This Row],[Spalte2]]+20)/10</f>
        <v>2.6</v>
      </c>
      <c r="E33" s="89" t="s">
        <v>111</v>
      </c>
      <c r="F33" s="91" t="s">
        <v>198</v>
      </c>
      <c r="G33" s="91" t="s">
        <v>199</v>
      </c>
      <c r="H33" s="32"/>
      <c r="I33" s="32"/>
      <c r="J33" s="32"/>
      <c r="K33" s="32"/>
      <c r="L33" s="32"/>
      <c r="M33" s="42"/>
    </row>
    <row r="34" spans="2:13" s="43" customFormat="1" ht="92.4" x14ac:dyDescent="0.25">
      <c r="B34" s="90" t="str">
        <f>CONCATENATE("2.",Prüfkriterien_2[[#This Row],[Spalte2]])</f>
        <v>2.7</v>
      </c>
      <c r="C34" s="29">
        <f>ROW()-ROW(Prüfkriterien_2[[#Headers],[Spalte3]])</f>
        <v>7</v>
      </c>
      <c r="D34" s="88">
        <f>(Prüfkriterien_2[[#This Row],[Spalte2]]+20)/10</f>
        <v>2.7</v>
      </c>
      <c r="E34" s="89" t="s">
        <v>112</v>
      </c>
      <c r="F34" s="37" t="s">
        <v>115</v>
      </c>
      <c r="G34" s="37" t="s">
        <v>154</v>
      </c>
      <c r="H34" s="32"/>
      <c r="I34" s="32"/>
      <c r="J34" s="32"/>
      <c r="K34" s="32"/>
      <c r="L34" s="32"/>
      <c r="M34" s="69"/>
    </row>
    <row r="35" spans="2:13" s="43" customFormat="1" ht="52.8" x14ac:dyDescent="0.25">
      <c r="B35" s="90" t="str">
        <f>CONCATENATE("2.",Prüfkriterien_2[[#This Row],[Spalte2]])</f>
        <v>2.8</v>
      </c>
      <c r="C35" s="29">
        <f>ROW()-ROW(Prüfkriterien_2[[#Headers],[Spalte3]])</f>
        <v>8</v>
      </c>
      <c r="D35" s="88">
        <f>(Prüfkriterien_2[[#This Row],[Spalte2]]+20)/10</f>
        <v>2.8</v>
      </c>
      <c r="E35" s="89" t="s">
        <v>112</v>
      </c>
      <c r="F35" s="37" t="s">
        <v>120</v>
      </c>
      <c r="G35" s="37" t="s">
        <v>118</v>
      </c>
      <c r="H35" s="32"/>
      <c r="I35" s="32"/>
      <c r="J35" s="32"/>
      <c r="K35" s="32"/>
      <c r="L35" s="32"/>
      <c r="M35" s="69"/>
    </row>
    <row r="36" spans="2:13" s="43" customFormat="1" ht="39.9" customHeight="1" x14ac:dyDescent="0.25">
      <c r="B36" s="90" t="str">
        <f>CONCATENATE("2.",Prüfkriterien_2[[#This Row],[Spalte2]])</f>
        <v>2.9</v>
      </c>
      <c r="C36" s="29">
        <f>ROW()-ROW(Prüfkriterien_2[[#Headers],[Spalte3]])</f>
        <v>9</v>
      </c>
      <c r="D36" s="88">
        <f>(Prüfkriterien_2[[#This Row],[Spalte2]]+20)/10</f>
        <v>2.9</v>
      </c>
      <c r="E36" s="89" t="s">
        <v>112</v>
      </c>
      <c r="F36" s="37" t="s">
        <v>119</v>
      </c>
      <c r="G36" s="37" t="s">
        <v>135</v>
      </c>
      <c r="H36" s="32"/>
      <c r="I36" s="32"/>
      <c r="J36" s="32"/>
      <c r="K36" s="32"/>
      <c r="L36" s="32"/>
      <c r="M36" s="69"/>
    </row>
    <row r="37" spans="2:13" s="43" customFormat="1" ht="39.9" customHeight="1" x14ac:dyDescent="0.25">
      <c r="B37" s="90" t="str">
        <f>CONCATENATE("2.",Prüfkriterien_2[[#This Row],[Spalte2]])</f>
        <v>2.10</v>
      </c>
      <c r="C37" s="29">
        <f>ROW()-ROW(Prüfkriterien_2[[#Headers],[Spalte3]])</f>
        <v>10</v>
      </c>
      <c r="D37" s="88">
        <f>(Prüfkriterien_2[[#This Row],[Spalte2]]+20)/10</f>
        <v>3</v>
      </c>
      <c r="E37" s="89" t="s">
        <v>147</v>
      </c>
      <c r="F37" s="37" t="s">
        <v>148</v>
      </c>
      <c r="G37" s="37" t="s">
        <v>177</v>
      </c>
      <c r="H37" s="32"/>
      <c r="I37" s="32"/>
      <c r="J37" s="32"/>
      <c r="K37" s="32"/>
      <c r="L37" s="32"/>
      <c r="M37" s="69"/>
    </row>
    <row r="38" spans="2:13" s="43" customFormat="1" ht="92.4" x14ac:dyDescent="0.25">
      <c r="B38" s="90" t="str">
        <f>CONCATENATE("2.",Prüfkriterien_2[[#This Row],[Spalte2]])</f>
        <v>2.11</v>
      </c>
      <c r="C38" s="29">
        <f>ROW()-ROW(Prüfkriterien_2[[#Headers],[Spalte3]])</f>
        <v>11</v>
      </c>
      <c r="D38" s="88">
        <f>(Prüfkriterien_2[[#This Row],[Spalte2]]+20)/10</f>
        <v>3.1</v>
      </c>
      <c r="E38" s="89" t="s">
        <v>151</v>
      </c>
      <c r="F38" s="37" t="s">
        <v>121</v>
      </c>
      <c r="G38" s="37" t="s">
        <v>210</v>
      </c>
      <c r="H38" s="32"/>
      <c r="I38" s="32"/>
      <c r="J38" s="32"/>
      <c r="K38" s="32"/>
      <c r="L38" s="32"/>
      <c r="M38" s="42"/>
    </row>
    <row r="39" spans="2:13" s="43" customFormat="1" ht="66" x14ac:dyDescent="0.25">
      <c r="B39" s="90" t="str">
        <f>CONCATENATE("2.",Prüfkriterien_2[[#This Row],[Spalte2]])</f>
        <v>2.12</v>
      </c>
      <c r="C39" s="29">
        <f>ROW()-ROW(Prüfkriterien_2[[#Headers],[Spalte3]])</f>
        <v>12</v>
      </c>
      <c r="D39" s="88">
        <f>(Prüfkriterien_2[[#This Row],[Spalte2]]+20)/10</f>
        <v>3.2</v>
      </c>
      <c r="E39" s="89" t="s">
        <v>152</v>
      </c>
      <c r="F39" s="37" t="s">
        <v>122</v>
      </c>
      <c r="G39" s="37" t="s">
        <v>195</v>
      </c>
      <c r="H39" s="32"/>
      <c r="I39" s="32"/>
      <c r="J39" s="32"/>
      <c r="K39" s="32"/>
      <c r="L39" s="32"/>
      <c r="M39" s="42"/>
    </row>
    <row r="40" spans="2:13" s="43" customFormat="1" ht="52.8" x14ac:dyDescent="0.25">
      <c r="B40" s="90" t="str">
        <f>CONCATENATE("2.",Prüfkriterien_2[[#This Row],[Spalte2]])</f>
        <v>2.13</v>
      </c>
      <c r="C40" s="29">
        <f>ROW()-ROW(Prüfkriterien_2[[#Headers],[Spalte3]])</f>
        <v>13</v>
      </c>
      <c r="D40" s="88">
        <f>(Prüfkriterien_2[[#This Row],[Spalte2]]+20)/10</f>
        <v>3.3</v>
      </c>
      <c r="E40" s="89" t="s">
        <v>111</v>
      </c>
      <c r="F40" s="37" t="s">
        <v>203</v>
      </c>
      <c r="G40" s="37" t="s">
        <v>201</v>
      </c>
      <c r="H40" s="32"/>
      <c r="I40" s="32"/>
      <c r="J40" s="32"/>
      <c r="K40" s="32"/>
      <c r="L40" s="32"/>
      <c r="M40" s="42"/>
    </row>
    <row r="41" spans="2:13" ht="66" x14ac:dyDescent="0.25">
      <c r="B41" s="90" t="str">
        <f>CONCATENATE("2.",Prüfkriterien_2[[#This Row],[Spalte2]])</f>
        <v>2.14</v>
      </c>
      <c r="C41" s="29">
        <f>ROW()-ROW(Prüfkriterien_2[[#Headers],[Spalte3]])</f>
        <v>14</v>
      </c>
      <c r="D41" s="88">
        <f>(Prüfkriterien_2[[#This Row],[Spalte2]]+20)/10</f>
        <v>3.4</v>
      </c>
      <c r="E41" s="89" t="s">
        <v>112</v>
      </c>
      <c r="F41" s="91" t="s">
        <v>205</v>
      </c>
      <c r="G41" s="91" t="s">
        <v>209</v>
      </c>
      <c r="H41" s="32"/>
      <c r="I41" s="32"/>
      <c r="J41" s="32"/>
      <c r="K41" s="32"/>
      <c r="L41" s="32"/>
      <c r="M41" s="42"/>
    </row>
    <row r="42" spans="2:13" s="43" customFormat="1" x14ac:dyDescent="0.25">
      <c r="B42" s="150" t="s">
        <v>116</v>
      </c>
      <c r="C42" s="151"/>
      <c r="D42" s="151"/>
      <c r="E42" s="151"/>
      <c r="F42" s="151"/>
      <c r="G42" s="151"/>
      <c r="H42" s="151"/>
      <c r="I42" s="151"/>
      <c r="J42" s="151"/>
      <c r="K42" s="151"/>
      <c r="L42" s="151"/>
      <c r="M42" s="152"/>
    </row>
    <row r="43" spans="2:13" s="43" customFormat="1" hidden="1" x14ac:dyDescent="0.25">
      <c r="B43" s="38" t="s">
        <v>40</v>
      </c>
      <c r="C43" s="39" t="s">
        <v>41</v>
      </c>
      <c r="D43" s="39" t="s">
        <v>42</v>
      </c>
      <c r="E43" s="26" t="s">
        <v>43</v>
      </c>
      <c r="F43" s="27" t="s">
        <v>44</v>
      </c>
      <c r="G43" s="27" t="s">
        <v>47</v>
      </c>
      <c r="H43" s="28" t="s">
        <v>48</v>
      </c>
      <c r="I43" s="28" t="s">
        <v>49</v>
      </c>
      <c r="J43" s="28" t="s">
        <v>50</v>
      </c>
      <c r="K43" s="28" t="s">
        <v>51</v>
      </c>
      <c r="L43" s="28" t="s">
        <v>52</v>
      </c>
      <c r="M43" s="27" t="s">
        <v>53</v>
      </c>
    </row>
    <row r="44" spans="2:13" s="43" customFormat="1" ht="66" x14ac:dyDescent="0.25">
      <c r="B44" s="25" t="str">
        <f>CONCATENATE("3.",Prüfkriterien_3[[#This Row],[Spalte2]])</f>
        <v>3.1</v>
      </c>
      <c r="C44" s="29">
        <f>ROW()-ROW(Prüfkriterien_3[[#Headers],[Spalte3]])</f>
        <v>1</v>
      </c>
      <c r="D44" s="29">
        <f>(Prüfkriterien_3[[#This Row],[Spalte2]]+30)/10</f>
        <v>3.1</v>
      </c>
      <c r="E44" s="92" t="s">
        <v>184</v>
      </c>
      <c r="F44" s="93" t="s">
        <v>105</v>
      </c>
      <c r="G44" s="94" t="s">
        <v>185</v>
      </c>
      <c r="H44" s="32"/>
      <c r="I44" s="32"/>
      <c r="J44" s="32"/>
      <c r="K44" s="32"/>
      <c r="L44" s="32"/>
      <c r="M44" s="42"/>
    </row>
    <row r="45" spans="2:13" s="43" customFormat="1" ht="92.4" x14ac:dyDescent="0.25">
      <c r="B45" s="90" t="str">
        <f>CONCATENATE("3.",Prüfkriterien_3[[#This Row],[Spalte2]])</f>
        <v>3.2</v>
      </c>
      <c r="C45" s="95">
        <f>ROW()-ROW(Prüfkriterien_3[[#Headers],[Spalte3]])</f>
        <v>2</v>
      </c>
      <c r="D45" s="95">
        <f>(Prüfkriterien_3[[#This Row],[Spalte2]]+30)/10</f>
        <v>3.2</v>
      </c>
      <c r="E45" s="89" t="s">
        <v>108</v>
      </c>
      <c r="F45" s="37" t="s">
        <v>107</v>
      </c>
      <c r="G45" s="91" t="s">
        <v>186</v>
      </c>
      <c r="H45" s="32"/>
      <c r="I45" s="32"/>
      <c r="J45" s="32"/>
      <c r="K45" s="32"/>
      <c r="L45" s="32"/>
      <c r="M45" s="42"/>
    </row>
    <row r="46" spans="2:13" s="43" customFormat="1" ht="66" x14ac:dyDescent="0.25">
      <c r="B46" s="90" t="str">
        <f>CONCATENATE("3.",Prüfkriterien_3[[#This Row],[Spalte2]])</f>
        <v>3.3</v>
      </c>
      <c r="C46" s="95">
        <f>ROW()-ROW(Prüfkriterien_3[[#Headers],[Spalte3]])</f>
        <v>3</v>
      </c>
      <c r="D46" s="95">
        <f>(Prüfkriterien_3[[#This Row],[Spalte2]]+30)/10</f>
        <v>3.3</v>
      </c>
      <c r="E46" s="89" t="s">
        <v>124</v>
      </c>
      <c r="F46" s="96" t="s">
        <v>123</v>
      </c>
      <c r="G46" s="37" t="s">
        <v>136</v>
      </c>
      <c r="H46" s="32"/>
      <c r="I46" s="32"/>
      <c r="J46" s="32"/>
      <c r="K46" s="32"/>
      <c r="L46" s="32"/>
      <c r="M46" s="69"/>
    </row>
    <row r="47" spans="2:13" s="43" customFormat="1" ht="52.8" x14ac:dyDescent="0.25">
      <c r="B47" s="90" t="str">
        <f>CONCATENATE("3.",Prüfkriterien_3[[#This Row],[Spalte2]])</f>
        <v>3.4</v>
      </c>
      <c r="C47" s="95">
        <f>ROW()-ROW(Prüfkriterien_3[[#Headers],[Spalte3]])</f>
        <v>4</v>
      </c>
      <c r="D47" s="95">
        <f>(Prüfkriterien_3[[#This Row],[Spalte2]]+30)/10</f>
        <v>3.4</v>
      </c>
      <c r="E47" s="97" t="s">
        <v>150</v>
      </c>
      <c r="F47" s="37" t="s">
        <v>166</v>
      </c>
      <c r="G47" s="37" t="s">
        <v>178</v>
      </c>
      <c r="H47" s="32"/>
      <c r="I47" s="113" t="s">
        <v>37</v>
      </c>
      <c r="J47" s="113" t="s">
        <v>37</v>
      </c>
      <c r="K47" s="32"/>
      <c r="L47" s="32"/>
      <c r="M47" s="69"/>
    </row>
    <row r="48" spans="2:13" s="43" customFormat="1" ht="39.9" customHeight="1" x14ac:dyDescent="0.25">
      <c r="B48" s="90" t="str">
        <f>CONCATENATE("3.",Prüfkriterien_3[[#This Row],[Spalte2]])</f>
        <v>3.5</v>
      </c>
      <c r="C48" s="95">
        <f>ROW()-ROW(Prüfkriterien_3[[#Headers],[Spalte3]])</f>
        <v>5</v>
      </c>
      <c r="D48" s="95">
        <f>(Prüfkriterien_3[[#This Row],[Spalte2]]+30)/10</f>
        <v>3.5</v>
      </c>
      <c r="E48" s="97" t="s">
        <v>150</v>
      </c>
      <c r="F48" s="37" t="s">
        <v>125</v>
      </c>
      <c r="G48" s="37" t="s">
        <v>179</v>
      </c>
      <c r="H48" s="32"/>
      <c r="I48" s="113" t="s">
        <v>37</v>
      </c>
      <c r="J48" s="113" t="s">
        <v>37</v>
      </c>
      <c r="K48" s="32"/>
      <c r="L48" s="32"/>
      <c r="M48" s="69"/>
    </row>
    <row r="49" spans="2:13" s="43" customFormat="1" ht="66" x14ac:dyDescent="0.25">
      <c r="B49" s="90" t="str">
        <f>CONCATENATE("3.",Prüfkriterien_3[[#This Row],[Spalte2]])</f>
        <v>3.6</v>
      </c>
      <c r="C49" s="95">
        <f>ROW()-ROW(Prüfkriterien_3[[#Headers],[Spalte3]])</f>
        <v>6</v>
      </c>
      <c r="D49" s="95">
        <f>(Prüfkriterien_3[[#This Row],[Spalte2]]+30)/10</f>
        <v>3.6</v>
      </c>
      <c r="E49" s="89" t="s">
        <v>126</v>
      </c>
      <c r="F49" s="71" t="s">
        <v>161</v>
      </c>
      <c r="G49" s="71" t="s">
        <v>169</v>
      </c>
      <c r="H49" s="32"/>
      <c r="I49" s="32"/>
      <c r="J49" s="32"/>
      <c r="K49" s="32"/>
      <c r="L49" s="32"/>
      <c r="M49" s="69"/>
    </row>
    <row r="50" spans="2:13" s="43" customFormat="1" ht="66" x14ac:dyDescent="0.25">
      <c r="B50" s="90" t="str">
        <f>CONCATENATE("3.",Prüfkriterien_3[[#This Row],[Spalte2]])</f>
        <v>3.7</v>
      </c>
      <c r="C50" s="95">
        <f>ROW()-ROW(Prüfkriterien_3[[#Headers],[Spalte3]])</f>
        <v>7</v>
      </c>
      <c r="D50" s="95">
        <f>(Prüfkriterien_3[[#This Row],[Spalte2]]+30)/10</f>
        <v>3.7</v>
      </c>
      <c r="E50" s="89" t="s">
        <v>127</v>
      </c>
      <c r="F50" s="37" t="s">
        <v>187</v>
      </c>
      <c r="G50" s="37" t="s">
        <v>188</v>
      </c>
      <c r="H50" s="32"/>
      <c r="I50" s="113" t="s">
        <v>37</v>
      </c>
      <c r="J50" s="113" t="s">
        <v>37</v>
      </c>
      <c r="K50" s="32"/>
      <c r="L50" s="32"/>
      <c r="M50" s="42"/>
    </row>
    <row r="51" spans="2:13" s="43" customFormat="1" ht="39.6" x14ac:dyDescent="0.25">
      <c r="B51" s="90" t="str">
        <f>CONCATENATE("3.",Prüfkriterien_3[[#This Row],[Spalte2]])</f>
        <v>3.8</v>
      </c>
      <c r="C51" s="95">
        <f>ROW()-ROW(Prüfkriterien_3[[#Headers],[Spalte3]])</f>
        <v>8</v>
      </c>
      <c r="D51" s="95">
        <f>(Prüfkriterien_3[[#This Row],[Spalte2]]+30)/10</f>
        <v>3.8</v>
      </c>
      <c r="E51" s="89" t="s">
        <v>127</v>
      </c>
      <c r="F51" s="91" t="s">
        <v>206</v>
      </c>
      <c r="G51" s="37" t="s">
        <v>189</v>
      </c>
      <c r="H51" s="32"/>
      <c r="I51" s="113" t="s">
        <v>37</v>
      </c>
      <c r="J51" s="113" t="s">
        <v>37</v>
      </c>
      <c r="K51" s="32"/>
      <c r="L51" s="32"/>
      <c r="M51" s="42"/>
    </row>
    <row r="52" spans="2:13" s="43" customFormat="1" ht="66" x14ac:dyDescent="0.25">
      <c r="B52" s="90" t="str">
        <f>CONCATENATE("3.",Prüfkriterien_3[[#This Row],[Spalte2]])</f>
        <v>3.9</v>
      </c>
      <c r="C52" s="95">
        <f>ROW()-ROW(Prüfkriterien_3[[#Headers],[Spalte3]])</f>
        <v>9</v>
      </c>
      <c r="D52" s="95">
        <f>(Prüfkriterien_3[[#This Row],[Spalte2]]+30)/10</f>
        <v>3.9</v>
      </c>
      <c r="E52" s="89" t="s">
        <v>127</v>
      </c>
      <c r="F52" s="98" t="s">
        <v>207</v>
      </c>
      <c r="G52" s="99" t="s">
        <v>138</v>
      </c>
      <c r="H52" s="32"/>
      <c r="I52" s="113" t="s">
        <v>37</v>
      </c>
      <c r="J52" s="113" t="s">
        <v>37</v>
      </c>
      <c r="K52" s="32"/>
      <c r="L52" s="32"/>
      <c r="M52" s="69"/>
    </row>
    <row r="53" spans="2:13" s="43" customFormat="1" ht="39.9" customHeight="1" x14ac:dyDescent="0.25">
      <c r="B53" s="90" t="str">
        <f>CONCATENATE("3.",Prüfkriterien_3[[#This Row],[Spalte2]])</f>
        <v>3.10</v>
      </c>
      <c r="C53" s="95">
        <f>ROW()-ROW(Prüfkriterien_3[[#Headers],[Spalte3]])</f>
        <v>10</v>
      </c>
      <c r="D53" s="95">
        <f>(Prüfkriterien_3[[#This Row],[Spalte2]]+30)/10</f>
        <v>4</v>
      </c>
      <c r="E53" s="89" t="s">
        <v>127</v>
      </c>
      <c r="F53" s="99" t="s">
        <v>128</v>
      </c>
      <c r="G53" s="99" t="s">
        <v>137</v>
      </c>
      <c r="H53" s="32"/>
      <c r="I53" s="32"/>
      <c r="J53" s="32"/>
      <c r="K53" s="32"/>
      <c r="L53" s="32"/>
      <c r="M53" s="69"/>
    </row>
    <row r="54" spans="2:13" ht="51" customHeight="1" x14ac:dyDescent="0.25">
      <c r="B54" s="90" t="str">
        <f>CONCATENATE("3.",Prüfkriterien_3[[#This Row],[Spalte2]])</f>
        <v>3.11</v>
      </c>
      <c r="C54" s="95">
        <f>ROW()-ROW(Prüfkriterien_3[[#Headers],[Spalte3]])</f>
        <v>11</v>
      </c>
      <c r="D54" s="95">
        <f>(Prüfkriterien_3[[#This Row],[Spalte2]]+30)/10</f>
        <v>4.0999999999999996</v>
      </c>
      <c r="E54" s="89" t="s">
        <v>129</v>
      </c>
      <c r="F54" s="71" t="s">
        <v>149</v>
      </c>
      <c r="G54" s="71" t="s">
        <v>200</v>
      </c>
      <c r="H54" s="32"/>
      <c r="I54" s="113" t="s">
        <v>37</v>
      </c>
      <c r="J54" s="113" t="s">
        <v>37</v>
      </c>
      <c r="K54" s="32"/>
      <c r="L54" s="32"/>
      <c r="M54" s="69"/>
    </row>
    <row r="55" spans="2:13" x14ac:dyDescent="0.25">
      <c r="B55" s="150" t="s">
        <v>208</v>
      </c>
      <c r="C55" s="151"/>
      <c r="D55" s="151"/>
      <c r="E55" s="151"/>
      <c r="F55" s="151"/>
      <c r="G55" s="151"/>
      <c r="H55" s="151"/>
      <c r="I55" s="151"/>
      <c r="J55" s="151"/>
      <c r="K55" s="151"/>
      <c r="L55" s="151"/>
      <c r="M55" s="152"/>
    </row>
    <row r="56" spans="2:13" hidden="1" x14ac:dyDescent="0.25">
      <c r="B56" s="38" t="s">
        <v>40</v>
      </c>
      <c r="C56" s="39" t="s">
        <v>41</v>
      </c>
      <c r="D56" s="39" t="s">
        <v>42</v>
      </c>
      <c r="E56" s="26" t="s">
        <v>43</v>
      </c>
      <c r="F56" s="27" t="s">
        <v>44</v>
      </c>
      <c r="G56" s="27" t="s">
        <v>47</v>
      </c>
      <c r="H56" s="28" t="s">
        <v>48</v>
      </c>
      <c r="I56" s="28" t="s">
        <v>49</v>
      </c>
      <c r="J56" s="28" t="s">
        <v>50</v>
      </c>
      <c r="K56" s="28" t="s">
        <v>51</v>
      </c>
      <c r="L56" s="28" t="s">
        <v>52</v>
      </c>
      <c r="M56" s="27" t="s">
        <v>53</v>
      </c>
    </row>
    <row r="57" spans="2:13" ht="66" x14ac:dyDescent="0.25">
      <c r="B57" s="25" t="str">
        <f>CONCATENATE("4.",Prüfkriterien_4[[#This Row],[Spalte2]])</f>
        <v>4.1</v>
      </c>
      <c r="C57" s="29">
        <f>ROW()-ROW(Prüfkriterien_4[[#Headers],[Spalte3]])</f>
        <v>1</v>
      </c>
      <c r="D57" s="29">
        <f>(Prüfkriterien_4[Spalte2]+40)/10</f>
        <v>4.0999999999999996</v>
      </c>
      <c r="E57" s="100" t="s">
        <v>130</v>
      </c>
      <c r="F57" s="101" t="s">
        <v>139</v>
      </c>
      <c r="G57" s="101" t="s">
        <v>170</v>
      </c>
      <c r="H57" s="32"/>
      <c r="I57" s="32"/>
      <c r="J57" s="32"/>
      <c r="K57" s="32"/>
      <c r="L57" s="32"/>
      <c r="M57" s="42"/>
    </row>
    <row r="58" spans="2:13" ht="118.8" x14ac:dyDescent="0.25">
      <c r="B58" s="25" t="str">
        <f>CONCATENATE("4.",Prüfkriterien_4[[#This Row],[Spalte2]])</f>
        <v>4.2</v>
      </c>
      <c r="C58" s="29">
        <f>ROW()-ROW(Prüfkriterien_4[[#Headers],[Spalte3]])</f>
        <v>2</v>
      </c>
      <c r="D58" s="29">
        <f>(Prüfkriterien_4[Spalte2]+40)/10</f>
        <v>4.2</v>
      </c>
      <c r="E58" s="100" t="s">
        <v>130</v>
      </c>
      <c r="F58" s="102" t="s">
        <v>140</v>
      </c>
      <c r="G58" s="102" t="s">
        <v>133</v>
      </c>
      <c r="H58" s="32"/>
      <c r="I58" s="32"/>
      <c r="J58" s="32"/>
      <c r="K58" s="32"/>
      <c r="L58" s="32"/>
      <c r="M58" s="42"/>
    </row>
    <row r="59" spans="2:13" ht="79.2" x14ac:dyDescent="0.25">
      <c r="B59" s="90" t="str">
        <f>CONCATENATE("4.",Prüfkriterien_4[[#This Row],[Spalte2]])</f>
        <v>4.3</v>
      </c>
      <c r="C59" s="95">
        <f>ROW()-ROW(Prüfkriterien_4[[#Headers],[Spalte3]])</f>
        <v>3</v>
      </c>
      <c r="D59" s="95">
        <f>(Prüfkriterien_4[Spalte2]+40)/10</f>
        <v>4.3</v>
      </c>
      <c r="E59" s="100" t="s">
        <v>130</v>
      </c>
      <c r="F59" s="99" t="s">
        <v>141</v>
      </c>
      <c r="G59" s="99" t="s">
        <v>164</v>
      </c>
      <c r="H59" s="32"/>
      <c r="I59" s="32"/>
      <c r="J59" s="32"/>
      <c r="K59" s="32"/>
      <c r="L59" s="32"/>
      <c r="M59" s="69"/>
    </row>
    <row r="60" spans="2:13" ht="118.8" x14ac:dyDescent="0.25">
      <c r="B60" s="90" t="str">
        <f>CONCATENATE("4.",Prüfkriterien_4[[#This Row],[Spalte2]])</f>
        <v>4.4</v>
      </c>
      <c r="C60" s="95">
        <f>ROW()-ROW(Prüfkriterien_4[[#Headers],[Spalte3]])</f>
        <v>4</v>
      </c>
      <c r="D60" s="95">
        <f>(Prüfkriterien_4[Spalte2]+40)/10</f>
        <v>4.4000000000000004</v>
      </c>
      <c r="E60" s="100" t="s">
        <v>130</v>
      </c>
      <c r="F60" s="99" t="s">
        <v>142</v>
      </c>
      <c r="G60" s="101" t="s">
        <v>202</v>
      </c>
      <c r="H60" s="32"/>
      <c r="I60" s="32"/>
      <c r="J60" s="32"/>
      <c r="K60" s="32"/>
      <c r="L60" s="32"/>
      <c r="M60" s="42"/>
    </row>
    <row r="61" spans="2:13" hidden="1" x14ac:dyDescent="0.25">
      <c r="B61" s="150" t="s">
        <v>153</v>
      </c>
      <c r="C61" s="151"/>
      <c r="D61" s="151"/>
      <c r="E61" s="151"/>
      <c r="F61" s="151"/>
      <c r="G61" s="151"/>
      <c r="H61" s="151"/>
      <c r="I61" s="151"/>
      <c r="J61" s="151"/>
      <c r="K61" s="151"/>
      <c r="L61" s="151"/>
      <c r="M61" s="152"/>
    </row>
    <row r="62" spans="2:13" hidden="1" x14ac:dyDescent="0.25">
      <c r="B62" s="38" t="s">
        <v>40</v>
      </c>
      <c r="C62" s="39" t="s">
        <v>41</v>
      </c>
      <c r="D62" s="39" t="s">
        <v>42</v>
      </c>
      <c r="E62" s="26" t="s">
        <v>43</v>
      </c>
      <c r="F62" s="27" t="s">
        <v>44</v>
      </c>
      <c r="G62" s="27" t="s">
        <v>47</v>
      </c>
      <c r="H62" s="28" t="s">
        <v>48</v>
      </c>
      <c r="I62" s="28" t="s">
        <v>49</v>
      </c>
      <c r="J62" s="28" t="s">
        <v>50</v>
      </c>
      <c r="K62" s="28" t="s">
        <v>51</v>
      </c>
      <c r="L62" s="28" t="s">
        <v>52</v>
      </c>
      <c r="M62" s="27" t="s">
        <v>53</v>
      </c>
    </row>
    <row r="63" spans="2:13" hidden="1" x14ac:dyDescent="0.25">
      <c r="B63" s="38" t="str">
        <f>CONCATENATE("5.",Prüfkriterien_5[[#This Row],[Spalte2]])</f>
        <v>5.1</v>
      </c>
      <c r="C63" s="39">
        <f>ROW()-ROW(Prüfkriterien_5[[#Headers],[Spalte3]])</f>
        <v>1</v>
      </c>
      <c r="D63" s="39">
        <f>(Prüfkriterien_5[Spalte2]+50)/10</f>
        <v>5.0999999999999996</v>
      </c>
      <c r="E63" s="72"/>
      <c r="F63" s="73"/>
      <c r="G63" s="73"/>
      <c r="H63" s="32"/>
      <c r="I63" s="32"/>
      <c r="J63" s="32"/>
      <c r="K63" s="32"/>
      <c r="L63" s="32"/>
      <c r="M63" s="42"/>
    </row>
    <row r="64" spans="2:13" hidden="1" x14ac:dyDescent="0.25">
      <c r="B64" s="46" t="str">
        <f>CONCATENATE("5.",Prüfkriterien_5[[#This Row],[Spalte2]])</f>
        <v>5.2</v>
      </c>
      <c r="C64" s="47">
        <f>ROW()-ROW(Prüfkriterien_5[[#Headers],[Spalte3]])</f>
        <v>2</v>
      </c>
      <c r="D64" s="47">
        <f>(Prüfkriterien_5[Spalte2]+50)/10</f>
        <v>5.2</v>
      </c>
      <c r="E64" s="72"/>
      <c r="F64" s="73"/>
      <c r="G64" s="73"/>
      <c r="H64" s="32"/>
      <c r="I64" s="32"/>
      <c r="J64" s="32"/>
      <c r="K64" s="32"/>
      <c r="L64" s="32"/>
      <c r="M64" s="69"/>
    </row>
    <row r="65" spans="2:13" hidden="1" x14ac:dyDescent="0.25">
      <c r="B65" s="38" t="str">
        <f>CONCATENATE("5.",Prüfkriterien_5[[#This Row],[Spalte2]])</f>
        <v>5.3</v>
      </c>
      <c r="C65" s="39">
        <f>ROW()-ROW(Prüfkriterien_5[[#Headers],[Spalte3]])</f>
        <v>3</v>
      </c>
      <c r="D65" s="39">
        <f>(Prüfkriterien_5[Spalte2]+50)/10</f>
        <v>5.3</v>
      </c>
      <c r="E65" s="72"/>
      <c r="F65" s="73"/>
      <c r="G65" s="73"/>
      <c r="H65" s="32"/>
      <c r="I65" s="32"/>
      <c r="J65" s="32"/>
      <c r="K65" s="32"/>
      <c r="L65" s="32"/>
      <c r="M65" s="42"/>
    </row>
    <row r="66" spans="2:13" hidden="1" x14ac:dyDescent="0.25">
      <c r="B66" s="38" t="str">
        <f>CONCATENATE("5.",Prüfkriterien_5[[#This Row],[Spalte2]])</f>
        <v>5.4</v>
      </c>
      <c r="C66" s="39">
        <f>ROW()-ROW(Prüfkriterien_5[[#Headers],[Spalte3]])</f>
        <v>4</v>
      </c>
      <c r="D66" s="39">
        <f>(Prüfkriterien_5[Spalte2]+50)/10</f>
        <v>5.4</v>
      </c>
      <c r="E66" s="72"/>
      <c r="F66" s="73"/>
      <c r="G66" s="73"/>
      <c r="H66" s="32"/>
      <c r="I66" s="32"/>
      <c r="J66" s="32"/>
      <c r="K66" s="32"/>
      <c r="L66" s="32"/>
      <c r="M66" s="42"/>
    </row>
    <row r="67" spans="2:13" hidden="1" x14ac:dyDescent="0.25">
      <c r="B67" s="150" t="s">
        <v>65</v>
      </c>
      <c r="C67" s="151"/>
      <c r="D67" s="151"/>
      <c r="E67" s="151"/>
      <c r="F67" s="151"/>
      <c r="G67" s="151"/>
      <c r="H67" s="151"/>
      <c r="I67" s="151"/>
      <c r="J67" s="151"/>
      <c r="K67" s="151"/>
      <c r="L67" s="151"/>
      <c r="M67" s="152"/>
    </row>
    <row r="68" spans="2:13" hidden="1" x14ac:dyDescent="0.25">
      <c r="B68" s="38" t="s">
        <v>40</v>
      </c>
      <c r="C68" s="39" t="s">
        <v>41</v>
      </c>
      <c r="D68" s="39" t="s">
        <v>42</v>
      </c>
      <c r="E68" s="26" t="s">
        <v>43</v>
      </c>
      <c r="F68" s="27" t="s">
        <v>44</v>
      </c>
      <c r="G68" s="27" t="s">
        <v>47</v>
      </c>
      <c r="H68" s="28" t="s">
        <v>48</v>
      </c>
      <c r="I68" s="28" t="s">
        <v>49</v>
      </c>
      <c r="J68" s="28" t="s">
        <v>50</v>
      </c>
      <c r="K68" s="28" t="s">
        <v>51</v>
      </c>
      <c r="L68" s="28" t="s">
        <v>52</v>
      </c>
      <c r="M68" s="27" t="s">
        <v>53</v>
      </c>
    </row>
    <row r="69" spans="2:13" hidden="1" x14ac:dyDescent="0.25">
      <c r="B69" s="38" t="str">
        <f>CONCATENATE("6.",Prüfkriterien_6[[#This Row],[Spalte2]])</f>
        <v>6.1</v>
      </c>
      <c r="C69" s="39">
        <f>ROW()-ROW(Prüfkriterien_6[[#Headers],[Spalte3]])</f>
        <v>1</v>
      </c>
      <c r="D69" s="39">
        <f>(Prüfkriterien_6[Spalte2]+60)/10</f>
        <v>6.1</v>
      </c>
      <c r="E69" s="26"/>
      <c r="F69" s="27"/>
      <c r="G69" s="27"/>
      <c r="H69" s="32"/>
      <c r="I69" s="32"/>
      <c r="J69" s="32"/>
      <c r="K69" s="32"/>
      <c r="L69" s="32"/>
      <c r="M69" s="42"/>
    </row>
    <row r="70" spans="2:13" hidden="1" x14ac:dyDescent="0.25">
      <c r="B70" s="46" t="str">
        <f>CONCATENATE("6.",Prüfkriterien_6[[#This Row],[Spalte2]])</f>
        <v>6.2</v>
      </c>
      <c r="C70" s="47">
        <f>ROW()-ROW(Prüfkriterien_6[[#Headers],[Spalte3]])</f>
        <v>2</v>
      </c>
      <c r="D70" s="47">
        <f>(Prüfkriterien_6[Spalte2]+60)/10</f>
        <v>6.2</v>
      </c>
      <c r="E70" s="48"/>
      <c r="F70" s="49"/>
      <c r="G70" s="49"/>
      <c r="H70" s="32"/>
      <c r="I70" s="32"/>
      <c r="J70" s="32"/>
      <c r="K70" s="32"/>
      <c r="L70" s="32"/>
      <c r="M70" s="69"/>
    </row>
    <row r="71" spans="2:13" hidden="1" x14ac:dyDescent="0.25">
      <c r="B71" s="38" t="str">
        <f>CONCATENATE("6.",Prüfkriterien_6[[#This Row],[Spalte2]])</f>
        <v>6.3</v>
      </c>
      <c r="C71" s="39">
        <f>ROW()-ROW(Prüfkriterien_6[[#Headers],[Spalte3]])</f>
        <v>3</v>
      </c>
      <c r="D71" s="39">
        <f>(Prüfkriterien_6[Spalte2]+60)/10</f>
        <v>6.3</v>
      </c>
      <c r="E71" s="26"/>
      <c r="F71" s="27"/>
      <c r="G71" s="27"/>
      <c r="H71" s="32"/>
      <c r="I71" s="32"/>
      <c r="J71" s="32"/>
      <c r="K71" s="32"/>
      <c r="L71" s="32"/>
      <c r="M71" s="42"/>
    </row>
    <row r="72" spans="2:13" hidden="1" x14ac:dyDescent="0.25">
      <c r="B72" s="38" t="str">
        <f>CONCATENATE("6.",Prüfkriterien_6[[#This Row],[Spalte2]])</f>
        <v>6.4</v>
      </c>
      <c r="C72" s="39">
        <f>ROW()-ROW(Prüfkriterien_6[[#Headers],[Spalte3]])</f>
        <v>4</v>
      </c>
      <c r="D72" s="39">
        <f>(Prüfkriterien_6[Spalte2]+60)/10</f>
        <v>6.4</v>
      </c>
      <c r="E72" s="26"/>
      <c r="F72" s="27"/>
      <c r="G72" s="27"/>
      <c r="H72" s="32"/>
      <c r="I72" s="32"/>
      <c r="J72" s="32"/>
      <c r="K72" s="32"/>
      <c r="L72" s="32"/>
      <c r="M72" s="42"/>
    </row>
    <row r="73" spans="2:13" hidden="1" x14ac:dyDescent="0.25">
      <c r="B73" s="46" t="str">
        <f>CONCATENATE("6.",Prüfkriterien_6[[#This Row],[Spalte2]])</f>
        <v>6.5</v>
      </c>
      <c r="C73" s="47">
        <f>ROW()-ROW(Prüfkriterien_6[[#Headers],[Spalte3]])</f>
        <v>5</v>
      </c>
      <c r="D73" s="47">
        <f>(Prüfkriterien_6[Spalte2]+60)/10</f>
        <v>6.5</v>
      </c>
      <c r="E73" s="48"/>
      <c r="F73" s="49"/>
      <c r="G73" s="49"/>
      <c r="H73" s="32"/>
      <c r="I73" s="32"/>
      <c r="J73" s="32"/>
      <c r="K73" s="32"/>
      <c r="L73" s="32"/>
      <c r="M73" s="69"/>
    </row>
    <row r="74" spans="2:13" hidden="1" x14ac:dyDescent="0.25">
      <c r="B74" s="150" t="s">
        <v>66</v>
      </c>
      <c r="C74" s="151"/>
      <c r="D74" s="151"/>
      <c r="E74" s="151"/>
      <c r="F74" s="151"/>
      <c r="G74" s="151"/>
      <c r="H74" s="151"/>
      <c r="I74" s="151"/>
      <c r="J74" s="151"/>
      <c r="K74" s="151"/>
      <c r="L74" s="151"/>
      <c r="M74" s="152"/>
    </row>
    <row r="75" spans="2:13" hidden="1" x14ac:dyDescent="0.25">
      <c r="B75" s="38" t="s">
        <v>40</v>
      </c>
      <c r="C75" s="39" t="s">
        <v>41</v>
      </c>
      <c r="D75" s="39" t="s">
        <v>42</v>
      </c>
      <c r="E75" s="26" t="s">
        <v>43</v>
      </c>
      <c r="F75" s="27" t="s">
        <v>44</v>
      </c>
      <c r="G75" s="27" t="s">
        <v>47</v>
      </c>
      <c r="H75" s="28" t="s">
        <v>48</v>
      </c>
      <c r="I75" s="28" t="s">
        <v>49</v>
      </c>
      <c r="J75" s="28" t="s">
        <v>50</v>
      </c>
      <c r="K75" s="28" t="s">
        <v>51</v>
      </c>
      <c r="L75" s="28" t="s">
        <v>52</v>
      </c>
      <c r="M75" s="27" t="s">
        <v>53</v>
      </c>
    </row>
    <row r="76" spans="2:13" hidden="1" x14ac:dyDescent="0.25">
      <c r="B76" s="38" t="str">
        <f>CONCATENATE("7.",Prüfkriterien_7[[#This Row],[Spalte2]])</f>
        <v>7.1</v>
      </c>
      <c r="C76" s="39">
        <f>ROW()-ROW(Prüfkriterien_7[[#Headers],[Spalte3]])</f>
        <v>1</v>
      </c>
      <c r="D76" s="39">
        <f>(Prüfkriterien_7[Spalte2]+70)/10</f>
        <v>7.1</v>
      </c>
      <c r="E76" s="26"/>
      <c r="F76" s="27"/>
      <c r="G76" s="27"/>
      <c r="H76" s="32"/>
      <c r="I76" s="32"/>
      <c r="J76" s="32"/>
      <c r="K76" s="32"/>
      <c r="L76" s="32"/>
      <c r="M76" s="42"/>
    </row>
    <row r="77" spans="2:13" hidden="1" x14ac:dyDescent="0.25">
      <c r="B77" s="46" t="str">
        <f>CONCATENATE("7.",Prüfkriterien_7[[#This Row],[Spalte2]])</f>
        <v>7.2</v>
      </c>
      <c r="C77" s="47">
        <f>ROW()-ROW(Prüfkriterien_7[[#Headers],[Spalte3]])</f>
        <v>2</v>
      </c>
      <c r="D77" s="47">
        <f>(Prüfkriterien_7[Spalte2]+70)/10</f>
        <v>7.2</v>
      </c>
      <c r="E77" s="48"/>
      <c r="F77" s="49"/>
      <c r="G77" s="49"/>
      <c r="H77" s="32"/>
      <c r="I77" s="32"/>
      <c r="J77" s="32"/>
      <c r="K77" s="32"/>
      <c r="L77" s="32"/>
      <c r="M77" s="69"/>
    </row>
    <row r="78" spans="2:13" hidden="1" x14ac:dyDescent="0.25">
      <c r="B78" s="38" t="str">
        <f>CONCATENATE("7.",Prüfkriterien_7[[#This Row],[Spalte2]])</f>
        <v>7.3</v>
      </c>
      <c r="C78" s="39">
        <f>ROW()-ROW(Prüfkriterien_7[[#Headers],[Spalte3]])</f>
        <v>3</v>
      </c>
      <c r="D78" s="39">
        <f>(Prüfkriterien_7[Spalte2]+70)/10</f>
        <v>7.3</v>
      </c>
      <c r="E78" s="26"/>
      <c r="F78" s="27"/>
      <c r="G78" s="27"/>
      <c r="H78" s="32"/>
      <c r="I78" s="32"/>
      <c r="J78" s="32"/>
      <c r="K78" s="32"/>
      <c r="L78" s="32"/>
      <c r="M78" s="42"/>
    </row>
    <row r="79" spans="2:13" hidden="1" x14ac:dyDescent="0.25">
      <c r="B79" s="38" t="str">
        <f>CONCATENATE("7.",Prüfkriterien_7[[#This Row],[Spalte2]])</f>
        <v>7.4</v>
      </c>
      <c r="C79" s="39">
        <f>ROW()-ROW(Prüfkriterien_7[[#Headers],[Spalte3]])</f>
        <v>4</v>
      </c>
      <c r="D79" s="39">
        <f>(Prüfkriterien_7[Spalte2]+70)/10</f>
        <v>7.4</v>
      </c>
      <c r="E79" s="26"/>
      <c r="F79" s="27"/>
      <c r="G79" s="27"/>
      <c r="H79" s="32"/>
      <c r="I79" s="32"/>
      <c r="J79" s="32"/>
      <c r="K79" s="32"/>
      <c r="L79" s="32"/>
      <c r="M79" s="42"/>
    </row>
    <row r="80" spans="2:13" hidden="1" x14ac:dyDescent="0.25">
      <c r="B80" s="46" t="str">
        <f>CONCATENATE("7.",Prüfkriterien_7[[#This Row],[Spalte2]])</f>
        <v>7.5</v>
      </c>
      <c r="C80" s="47">
        <f>ROW()-ROW(Prüfkriterien_7[[#Headers],[Spalte3]])</f>
        <v>5</v>
      </c>
      <c r="D80" s="47">
        <f>(Prüfkriterien_7[Spalte2]+70)/10</f>
        <v>7.5</v>
      </c>
      <c r="E80" s="48"/>
      <c r="F80" s="49"/>
      <c r="G80" s="49"/>
      <c r="H80" s="32"/>
      <c r="I80" s="32"/>
      <c r="J80" s="32"/>
      <c r="K80" s="32"/>
      <c r="L80" s="32"/>
      <c r="M80" s="69"/>
    </row>
    <row r="81" spans="2:13" hidden="1" x14ac:dyDescent="0.25">
      <c r="B81" s="150" t="s">
        <v>67</v>
      </c>
      <c r="C81" s="151"/>
      <c r="D81" s="151"/>
      <c r="E81" s="151"/>
      <c r="F81" s="151"/>
      <c r="G81" s="151"/>
      <c r="H81" s="151"/>
      <c r="I81" s="151"/>
      <c r="J81" s="151"/>
      <c r="K81" s="151"/>
      <c r="L81" s="151"/>
      <c r="M81" s="152"/>
    </row>
    <row r="82" spans="2:13" hidden="1" x14ac:dyDescent="0.25">
      <c r="B82" s="38" t="s">
        <v>40</v>
      </c>
      <c r="C82" s="39" t="s">
        <v>41</v>
      </c>
      <c r="D82" s="39" t="s">
        <v>42</v>
      </c>
      <c r="E82" s="26" t="s">
        <v>43</v>
      </c>
      <c r="F82" s="27" t="s">
        <v>44</v>
      </c>
      <c r="G82" s="27" t="s">
        <v>47</v>
      </c>
      <c r="H82" s="28" t="s">
        <v>48</v>
      </c>
      <c r="I82" s="28" t="s">
        <v>49</v>
      </c>
      <c r="J82" s="28" t="s">
        <v>50</v>
      </c>
      <c r="K82" s="28" t="s">
        <v>51</v>
      </c>
      <c r="L82" s="28" t="s">
        <v>52</v>
      </c>
      <c r="M82" s="27" t="s">
        <v>53</v>
      </c>
    </row>
    <row r="83" spans="2:13" hidden="1" x14ac:dyDescent="0.25">
      <c r="B83" s="38" t="str">
        <f>CONCATENATE("8.",Prüfkriterien_8[[#This Row],[Spalte2]])</f>
        <v>8.1</v>
      </c>
      <c r="C83" s="39">
        <f>ROW()-ROW(Prüfkriterien_8[[#Headers],[Spalte3]])</f>
        <v>1</v>
      </c>
      <c r="D83" s="39">
        <f>(Prüfkriterien_8[Spalte2]+80)/10</f>
        <v>8.1</v>
      </c>
      <c r="E83" s="26"/>
      <c r="F83" s="27"/>
      <c r="G83" s="27"/>
      <c r="H83" s="32"/>
      <c r="I83" s="32"/>
      <c r="J83" s="32"/>
      <c r="K83" s="32"/>
      <c r="L83" s="32"/>
      <c r="M83" s="42"/>
    </row>
    <row r="84" spans="2:13" hidden="1" x14ac:dyDescent="0.25">
      <c r="B84" s="46" t="str">
        <f>CONCATENATE("8.",Prüfkriterien_8[[#This Row],[Spalte2]])</f>
        <v>8.2</v>
      </c>
      <c r="C84" s="47">
        <f>ROW()-ROW(Prüfkriterien_8[[#Headers],[Spalte3]])</f>
        <v>2</v>
      </c>
      <c r="D84" s="47">
        <f>(Prüfkriterien_8[Spalte2]+80)/10</f>
        <v>8.1999999999999993</v>
      </c>
      <c r="E84" s="48"/>
      <c r="F84" s="49"/>
      <c r="G84" s="49"/>
      <c r="H84" s="32"/>
      <c r="I84" s="32"/>
      <c r="J84" s="32"/>
      <c r="K84" s="32"/>
      <c r="L84" s="32"/>
      <c r="M84" s="69"/>
    </row>
    <row r="85" spans="2:13" hidden="1" x14ac:dyDescent="0.25">
      <c r="B85" s="38" t="str">
        <f>CONCATENATE("8.",Prüfkriterien_8[[#This Row],[Spalte2]])</f>
        <v>8.3</v>
      </c>
      <c r="C85" s="39">
        <f>ROW()-ROW(Prüfkriterien_8[[#Headers],[Spalte3]])</f>
        <v>3</v>
      </c>
      <c r="D85" s="39">
        <f>(Prüfkriterien_8[Spalte2]+80)/10</f>
        <v>8.3000000000000007</v>
      </c>
      <c r="E85" s="26"/>
      <c r="F85" s="27"/>
      <c r="G85" s="27"/>
      <c r="H85" s="32"/>
      <c r="I85" s="32"/>
      <c r="J85" s="32"/>
      <c r="K85" s="32"/>
      <c r="L85" s="32"/>
      <c r="M85" s="42"/>
    </row>
    <row r="86" spans="2:13" hidden="1" x14ac:dyDescent="0.25">
      <c r="B86" s="38" t="str">
        <f>CONCATENATE("8.",Prüfkriterien_8[[#This Row],[Spalte2]])</f>
        <v>8.4</v>
      </c>
      <c r="C86" s="39">
        <f>ROW()-ROW(Prüfkriterien_8[[#Headers],[Spalte3]])</f>
        <v>4</v>
      </c>
      <c r="D86" s="39">
        <f>(Prüfkriterien_8[Spalte2]+80)/10</f>
        <v>8.4</v>
      </c>
      <c r="E86" s="26"/>
      <c r="F86" s="27"/>
      <c r="G86" s="27"/>
      <c r="H86" s="32"/>
      <c r="I86" s="32"/>
      <c r="J86" s="32"/>
      <c r="K86" s="32"/>
      <c r="L86" s="32"/>
      <c r="M86" s="42"/>
    </row>
    <row r="87" spans="2:13" hidden="1" x14ac:dyDescent="0.25">
      <c r="B87" s="46" t="str">
        <f>CONCATENATE("8.",Prüfkriterien_8[[#This Row],[Spalte2]])</f>
        <v>8.5</v>
      </c>
      <c r="C87" s="47">
        <f>ROW()-ROW(Prüfkriterien_8[[#Headers],[Spalte3]])</f>
        <v>5</v>
      </c>
      <c r="D87" s="47">
        <f>(Prüfkriterien_8[Spalte2]+80)/10</f>
        <v>8.5</v>
      </c>
      <c r="E87" s="48"/>
      <c r="F87" s="49"/>
      <c r="G87" s="49"/>
      <c r="H87" s="32"/>
      <c r="I87" s="32"/>
      <c r="J87" s="32"/>
      <c r="K87" s="32"/>
      <c r="L87" s="32"/>
      <c r="M87" s="69"/>
    </row>
    <row r="88" spans="2:13" hidden="1" x14ac:dyDescent="0.25">
      <c r="B88" s="150" t="s">
        <v>68</v>
      </c>
      <c r="C88" s="151"/>
      <c r="D88" s="151"/>
      <c r="E88" s="151"/>
      <c r="F88" s="151"/>
      <c r="G88" s="151"/>
      <c r="H88" s="151"/>
      <c r="I88" s="151"/>
      <c r="J88" s="151"/>
      <c r="K88" s="151"/>
      <c r="L88" s="151"/>
      <c r="M88" s="152"/>
    </row>
    <row r="89" spans="2:13" hidden="1" x14ac:dyDescent="0.25">
      <c r="B89" s="38" t="s">
        <v>40</v>
      </c>
      <c r="C89" s="39" t="s">
        <v>41</v>
      </c>
      <c r="D89" s="39" t="s">
        <v>42</v>
      </c>
      <c r="E89" s="26" t="s">
        <v>43</v>
      </c>
      <c r="F89" s="27" t="s">
        <v>44</v>
      </c>
      <c r="G89" s="27" t="s">
        <v>47</v>
      </c>
      <c r="H89" s="28" t="s">
        <v>48</v>
      </c>
      <c r="I89" s="28" t="s">
        <v>49</v>
      </c>
      <c r="J89" s="28" t="s">
        <v>50</v>
      </c>
      <c r="K89" s="28" t="s">
        <v>51</v>
      </c>
      <c r="L89" s="28" t="s">
        <v>52</v>
      </c>
      <c r="M89" s="27" t="s">
        <v>53</v>
      </c>
    </row>
    <row r="90" spans="2:13" hidden="1" x14ac:dyDescent="0.25">
      <c r="B90" s="38" t="str">
        <f>CONCATENATE("9.",Prüfkriterien_9[[#This Row],[Spalte2]])</f>
        <v>9.1</v>
      </c>
      <c r="C90" s="39">
        <f>ROW()-ROW(Prüfkriterien_9[[#Headers],[Spalte3]])</f>
        <v>1</v>
      </c>
      <c r="D90" s="39">
        <f>(Prüfkriterien_9[Spalte2]+90)/10</f>
        <v>9.1</v>
      </c>
      <c r="E90" s="26"/>
      <c r="F90" s="27"/>
      <c r="G90" s="27"/>
      <c r="H90" s="32"/>
      <c r="I90" s="32"/>
      <c r="J90" s="32"/>
      <c r="K90" s="32"/>
      <c r="L90" s="32"/>
      <c r="M90" s="42"/>
    </row>
    <row r="91" spans="2:13" hidden="1" x14ac:dyDescent="0.25">
      <c r="B91" s="46" t="str">
        <f>CONCATENATE("9.",Prüfkriterien_9[[#This Row],[Spalte2]])</f>
        <v>9.2</v>
      </c>
      <c r="C91" s="47">
        <f>ROW()-ROW(Prüfkriterien_9[[#Headers],[Spalte3]])</f>
        <v>2</v>
      </c>
      <c r="D91" s="47">
        <f>(Prüfkriterien_9[Spalte2]+90)/10</f>
        <v>9.1999999999999993</v>
      </c>
      <c r="E91" s="48"/>
      <c r="F91" s="49"/>
      <c r="G91" s="49"/>
      <c r="H91" s="32"/>
      <c r="I91" s="32"/>
      <c r="J91" s="32"/>
      <c r="K91" s="32"/>
      <c r="L91" s="32"/>
      <c r="M91" s="69"/>
    </row>
    <row r="92" spans="2:13" hidden="1" x14ac:dyDescent="0.25">
      <c r="B92" s="38" t="str">
        <f>CONCATENATE("9.",Prüfkriterien_9[[#This Row],[Spalte2]])</f>
        <v>9.3</v>
      </c>
      <c r="C92" s="39">
        <f>ROW()-ROW(Prüfkriterien_9[[#Headers],[Spalte3]])</f>
        <v>3</v>
      </c>
      <c r="D92" s="39">
        <f>(Prüfkriterien_9[Spalte2]+90)/10</f>
        <v>9.3000000000000007</v>
      </c>
      <c r="E92" s="26"/>
      <c r="F92" s="27"/>
      <c r="G92" s="27"/>
      <c r="H92" s="32"/>
      <c r="I92" s="32"/>
      <c r="J92" s="32"/>
      <c r="K92" s="32"/>
      <c r="L92" s="32"/>
      <c r="M92" s="42"/>
    </row>
    <row r="93" spans="2:13" hidden="1" x14ac:dyDescent="0.25">
      <c r="B93" s="38" t="str">
        <f>CONCATENATE("9.",Prüfkriterien_9[[#This Row],[Spalte2]])</f>
        <v>9.4</v>
      </c>
      <c r="C93" s="39">
        <f>ROW()-ROW(Prüfkriterien_9[[#Headers],[Spalte3]])</f>
        <v>4</v>
      </c>
      <c r="D93" s="39">
        <f>(Prüfkriterien_9[Spalte2]+90)/10</f>
        <v>9.4</v>
      </c>
      <c r="E93" s="26"/>
      <c r="F93" s="27"/>
      <c r="G93" s="27"/>
      <c r="H93" s="32"/>
      <c r="I93" s="32"/>
      <c r="J93" s="32"/>
      <c r="K93" s="32"/>
      <c r="L93" s="32"/>
      <c r="M93" s="42"/>
    </row>
    <row r="94" spans="2:13" hidden="1" x14ac:dyDescent="0.25">
      <c r="B94" s="46" t="str">
        <f>CONCATENATE("9.",Prüfkriterien_9[[#This Row],[Spalte2]])</f>
        <v>9.5</v>
      </c>
      <c r="C94" s="47">
        <f>ROW()-ROW(Prüfkriterien_9[[#Headers],[Spalte3]])</f>
        <v>5</v>
      </c>
      <c r="D94" s="47">
        <f>(Prüfkriterien_9[Spalte2]+90)/10</f>
        <v>9.5</v>
      </c>
      <c r="E94" s="48"/>
      <c r="F94" s="49"/>
      <c r="G94" s="49"/>
      <c r="H94" s="32"/>
      <c r="I94" s="32"/>
      <c r="J94" s="32"/>
      <c r="K94" s="32"/>
      <c r="L94" s="32"/>
      <c r="M94" s="69"/>
    </row>
    <row r="95" spans="2:13" hidden="1" x14ac:dyDescent="0.25">
      <c r="B95" s="150" t="s">
        <v>69</v>
      </c>
      <c r="C95" s="151"/>
      <c r="D95" s="151"/>
      <c r="E95" s="151"/>
      <c r="F95" s="151"/>
      <c r="G95" s="151"/>
      <c r="H95" s="151"/>
      <c r="I95" s="151"/>
      <c r="J95" s="151"/>
      <c r="K95" s="151"/>
      <c r="L95" s="151"/>
      <c r="M95" s="152"/>
    </row>
    <row r="96" spans="2:13" hidden="1" x14ac:dyDescent="0.25">
      <c r="B96" s="38" t="s">
        <v>40</v>
      </c>
      <c r="C96" s="39" t="s">
        <v>41</v>
      </c>
      <c r="D96" s="39" t="s">
        <v>42</v>
      </c>
      <c r="E96" s="26" t="s">
        <v>43</v>
      </c>
      <c r="F96" s="27" t="s">
        <v>44</v>
      </c>
      <c r="G96" s="27" t="s">
        <v>47</v>
      </c>
      <c r="H96" s="28" t="s">
        <v>48</v>
      </c>
      <c r="I96" s="28" t="s">
        <v>49</v>
      </c>
      <c r="J96" s="28" t="s">
        <v>50</v>
      </c>
      <c r="K96" s="28" t="s">
        <v>51</v>
      </c>
      <c r="L96" s="28" t="s">
        <v>52</v>
      </c>
      <c r="M96" s="27" t="s">
        <v>53</v>
      </c>
    </row>
    <row r="97" spans="2:13" hidden="1" x14ac:dyDescent="0.25">
      <c r="B97" s="38" t="str">
        <f>CONCATENATE("10.",Prüfkriterien_10[[#This Row],[Spalte2]])</f>
        <v>10.1</v>
      </c>
      <c r="C97" s="39">
        <f>ROW()-ROW(Prüfkriterien_10[[#Headers],[Spalte3]])</f>
        <v>1</v>
      </c>
      <c r="D97" s="39">
        <f>(Prüfkriterien_10[Spalte2]+100)/10</f>
        <v>10.1</v>
      </c>
      <c r="E97" s="26"/>
      <c r="F97" s="27"/>
      <c r="G97" s="27"/>
      <c r="H97" s="32"/>
      <c r="I97" s="32"/>
      <c r="J97" s="32"/>
      <c r="K97" s="32"/>
      <c r="L97" s="32"/>
      <c r="M97" s="42"/>
    </row>
    <row r="98" spans="2:13" hidden="1" x14ac:dyDescent="0.25">
      <c r="B98" s="46" t="str">
        <f>CONCATENATE("10.",Prüfkriterien_10[[#This Row],[Spalte2]])</f>
        <v>10.2</v>
      </c>
      <c r="C98" s="47">
        <f>ROW()-ROW(Prüfkriterien_10[[#Headers],[Spalte3]])</f>
        <v>2</v>
      </c>
      <c r="D98" s="47">
        <f>(Prüfkriterien_10[Spalte2]+100)/10</f>
        <v>10.199999999999999</v>
      </c>
      <c r="E98" s="48"/>
      <c r="F98" s="49"/>
      <c r="G98" s="49"/>
      <c r="H98" s="32"/>
      <c r="I98" s="32"/>
      <c r="J98" s="32"/>
      <c r="K98" s="32"/>
      <c r="L98" s="32"/>
      <c r="M98" s="69"/>
    </row>
    <row r="99" spans="2:13" hidden="1" x14ac:dyDescent="0.25">
      <c r="B99" s="38" t="str">
        <f>CONCATENATE("10.",Prüfkriterien_10[[#This Row],[Spalte2]])</f>
        <v>10.3</v>
      </c>
      <c r="C99" s="39">
        <f>ROW()-ROW(Prüfkriterien_10[[#Headers],[Spalte3]])</f>
        <v>3</v>
      </c>
      <c r="D99" s="39">
        <f>(Prüfkriterien_10[Spalte2]+100)/10</f>
        <v>10.3</v>
      </c>
      <c r="E99" s="26"/>
      <c r="F99" s="27"/>
      <c r="G99" s="27"/>
      <c r="H99" s="32"/>
      <c r="I99" s="32"/>
      <c r="J99" s="32"/>
      <c r="K99" s="32"/>
      <c r="L99" s="32"/>
      <c r="M99" s="42"/>
    </row>
    <row r="100" spans="2:13" hidden="1" x14ac:dyDescent="0.25">
      <c r="B100" s="38" t="str">
        <f>CONCATENATE("10.",Prüfkriterien_10[[#This Row],[Spalte2]])</f>
        <v>10.4</v>
      </c>
      <c r="C100" s="39">
        <f>ROW()-ROW(Prüfkriterien_10[[#Headers],[Spalte3]])</f>
        <v>4</v>
      </c>
      <c r="D100" s="39">
        <f>(Prüfkriterien_10[Spalte2]+100)/10</f>
        <v>10.4</v>
      </c>
      <c r="E100" s="26"/>
      <c r="F100" s="27"/>
      <c r="G100" s="27"/>
      <c r="H100" s="32"/>
      <c r="I100" s="32"/>
      <c r="J100" s="32"/>
      <c r="K100" s="32"/>
      <c r="L100" s="32"/>
      <c r="M100" s="42"/>
    </row>
    <row r="101" spans="2:13" hidden="1" x14ac:dyDescent="0.25">
      <c r="B101" s="46" t="str">
        <f>CONCATENATE("10.",Prüfkriterien_10[[#This Row],[Spalte2]])</f>
        <v>10.5</v>
      </c>
      <c r="C101" s="47">
        <f>ROW()-ROW(Prüfkriterien_10[[#Headers],[Spalte3]])</f>
        <v>5</v>
      </c>
      <c r="D101" s="47">
        <f>(Prüfkriterien_10[Spalte2]+100)/10</f>
        <v>10.5</v>
      </c>
      <c r="E101" s="48"/>
      <c r="F101" s="49"/>
      <c r="G101" s="49"/>
      <c r="H101" s="32"/>
      <c r="I101" s="32"/>
      <c r="J101" s="32"/>
      <c r="K101" s="32"/>
      <c r="L101" s="32"/>
      <c r="M101" s="69"/>
    </row>
    <row r="102" spans="2:13" hidden="1" x14ac:dyDescent="0.25">
      <c r="B102" s="150" t="s">
        <v>70</v>
      </c>
      <c r="C102" s="151"/>
      <c r="D102" s="151"/>
      <c r="E102" s="151"/>
      <c r="F102" s="151"/>
      <c r="G102" s="151"/>
      <c r="H102" s="151"/>
      <c r="I102" s="151"/>
      <c r="J102" s="151"/>
      <c r="K102" s="151"/>
      <c r="L102" s="151"/>
      <c r="M102" s="152"/>
    </row>
    <row r="103" spans="2:13" hidden="1" x14ac:dyDescent="0.25">
      <c r="B103" s="38" t="s">
        <v>40</v>
      </c>
      <c r="C103" s="39" t="s">
        <v>41</v>
      </c>
      <c r="D103" s="39" t="s">
        <v>42</v>
      </c>
      <c r="E103" s="26" t="s">
        <v>43</v>
      </c>
      <c r="F103" s="27" t="s">
        <v>44</v>
      </c>
      <c r="G103" s="27" t="s">
        <v>47</v>
      </c>
      <c r="H103" s="28" t="s">
        <v>48</v>
      </c>
      <c r="I103" s="28" t="s">
        <v>49</v>
      </c>
      <c r="J103" s="28" t="s">
        <v>50</v>
      </c>
      <c r="K103" s="28" t="s">
        <v>51</v>
      </c>
      <c r="L103" s="28" t="s">
        <v>52</v>
      </c>
      <c r="M103" s="27" t="s">
        <v>53</v>
      </c>
    </row>
    <row r="104" spans="2:13" hidden="1" x14ac:dyDescent="0.25">
      <c r="B104" s="38" t="str">
        <f>CONCATENATE("11.",Prüfkriterien_11[[#This Row],[Spalte2]])</f>
        <v>11.1</v>
      </c>
      <c r="C104" s="39">
        <f>ROW()-ROW(Prüfkriterien_11[[#Headers],[Spalte3]])</f>
        <v>1</v>
      </c>
      <c r="D104" s="39">
        <f>(Prüfkriterien_11[Spalte2]+110)/10</f>
        <v>11.1</v>
      </c>
      <c r="E104" s="26"/>
      <c r="F104" s="27"/>
      <c r="G104" s="27"/>
      <c r="H104" s="32"/>
      <c r="I104" s="32"/>
      <c r="J104" s="32"/>
      <c r="K104" s="32"/>
      <c r="L104" s="32"/>
      <c r="M104" s="42"/>
    </row>
    <row r="105" spans="2:13" hidden="1" x14ac:dyDescent="0.25">
      <c r="B105" s="46" t="str">
        <f>CONCATENATE("11.",Prüfkriterien_11[[#This Row],[Spalte2]])</f>
        <v>11.2</v>
      </c>
      <c r="C105" s="47">
        <f>ROW()-ROW(Prüfkriterien_11[[#Headers],[Spalte3]])</f>
        <v>2</v>
      </c>
      <c r="D105" s="47">
        <f>(Prüfkriterien_11[Spalte2]+110)/10</f>
        <v>11.2</v>
      </c>
      <c r="E105" s="48"/>
      <c r="F105" s="49"/>
      <c r="G105" s="49"/>
      <c r="H105" s="32"/>
      <c r="I105" s="32"/>
      <c r="J105" s="32"/>
      <c r="K105" s="32"/>
      <c r="L105" s="32"/>
      <c r="M105" s="69"/>
    </row>
    <row r="106" spans="2:13" hidden="1" x14ac:dyDescent="0.25">
      <c r="B106" s="38" t="str">
        <f>CONCATENATE("11.",Prüfkriterien_11[[#This Row],[Spalte2]])</f>
        <v>11.3</v>
      </c>
      <c r="C106" s="39">
        <f>ROW()-ROW(Prüfkriterien_11[[#Headers],[Spalte3]])</f>
        <v>3</v>
      </c>
      <c r="D106" s="39">
        <f>(Prüfkriterien_11[Spalte2]+110)/10</f>
        <v>11.3</v>
      </c>
      <c r="E106" s="26"/>
      <c r="F106" s="27"/>
      <c r="G106" s="27"/>
      <c r="H106" s="32"/>
      <c r="I106" s="32"/>
      <c r="J106" s="32"/>
      <c r="K106" s="32"/>
      <c r="L106" s="32"/>
      <c r="M106" s="42"/>
    </row>
    <row r="107" spans="2:13" hidden="1" x14ac:dyDescent="0.25">
      <c r="B107" s="38" t="str">
        <f>CONCATENATE("11.",Prüfkriterien_11[[#This Row],[Spalte2]])</f>
        <v>11.4</v>
      </c>
      <c r="C107" s="39">
        <f>ROW()-ROW(Prüfkriterien_11[[#Headers],[Spalte3]])</f>
        <v>4</v>
      </c>
      <c r="D107" s="39">
        <f>(Prüfkriterien_11[Spalte2]+110)/10</f>
        <v>11.4</v>
      </c>
      <c r="E107" s="26"/>
      <c r="F107" s="27"/>
      <c r="G107" s="27"/>
      <c r="H107" s="32"/>
      <c r="I107" s="32"/>
      <c r="J107" s="32"/>
      <c r="K107" s="32"/>
      <c r="L107" s="32"/>
      <c r="M107" s="42"/>
    </row>
    <row r="108" spans="2:13" hidden="1" x14ac:dyDescent="0.25">
      <c r="B108" s="46" t="str">
        <f>CONCATENATE("11.",Prüfkriterien_11[[#This Row],[Spalte2]])</f>
        <v>11.5</v>
      </c>
      <c r="C108" s="47">
        <f>ROW()-ROW(Prüfkriterien_11[[#Headers],[Spalte3]])</f>
        <v>5</v>
      </c>
      <c r="D108" s="47">
        <f>(Prüfkriterien_11[Spalte2]+110)/10</f>
        <v>11.5</v>
      </c>
      <c r="E108" s="48"/>
      <c r="F108" s="49"/>
      <c r="G108" s="49"/>
      <c r="H108" s="32"/>
      <c r="I108" s="32"/>
      <c r="J108" s="32"/>
      <c r="K108" s="32"/>
      <c r="L108" s="32"/>
      <c r="M108" s="69"/>
    </row>
    <row r="109" spans="2:13" hidden="1" x14ac:dyDescent="0.25">
      <c r="B109" s="150" t="s">
        <v>84</v>
      </c>
      <c r="C109" s="151"/>
      <c r="D109" s="151"/>
      <c r="E109" s="151"/>
      <c r="F109" s="151"/>
      <c r="G109" s="151"/>
      <c r="H109" s="151"/>
      <c r="I109" s="151"/>
      <c r="J109" s="151"/>
      <c r="K109" s="151"/>
      <c r="L109" s="151"/>
      <c r="M109" s="152"/>
    </row>
    <row r="110" spans="2:13" hidden="1" x14ac:dyDescent="0.25">
      <c r="B110" s="38" t="s">
        <v>40</v>
      </c>
      <c r="C110" s="39" t="s">
        <v>41</v>
      </c>
      <c r="D110" s="39" t="s">
        <v>42</v>
      </c>
      <c r="E110" s="26" t="s">
        <v>43</v>
      </c>
      <c r="F110" s="27" t="s">
        <v>44</v>
      </c>
      <c r="G110" s="27" t="s">
        <v>47</v>
      </c>
      <c r="H110" s="28" t="s">
        <v>48</v>
      </c>
      <c r="I110" s="28" t="s">
        <v>49</v>
      </c>
      <c r="J110" s="28" t="s">
        <v>50</v>
      </c>
      <c r="K110" s="28" t="s">
        <v>51</v>
      </c>
      <c r="L110" s="28" t="s">
        <v>52</v>
      </c>
      <c r="M110" s="27" t="s">
        <v>53</v>
      </c>
    </row>
    <row r="111" spans="2:13" hidden="1" x14ac:dyDescent="0.25">
      <c r="B111" s="38" t="str">
        <f>CONCATENATE("12.",Prüfkriterien_1113[[#This Row],[Spalte2]])</f>
        <v>12.1</v>
      </c>
      <c r="C111" s="39">
        <f>ROW()-ROW(Prüfkriterien_1113[[#Headers],[Spalte3]])</f>
        <v>1</v>
      </c>
      <c r="D111" s="39">
        <f>(Prüfkriterien_1113[Spalte2]+120)/10</f>
        <v>12.1</v>
      </c>
      <c r="E111" s="26"/>
      <c r="F111" s="27"/>
      <c r="G111" s="27"/>
      <c r="H111" s="32"/>
      <c r="I111" s="32"/>
      <c r="J111" s="32"/>
      <c r="K111" s="32"/>
      <c r="L111" s="32"/>
      <c r="M111" s="42"/>
    </row>
    <row r="112" spans="2:13" hidden="1" x14ac:dyDescent="0.25">
      <c r="B112" s="46" t="str">
        <f>CONCATENATE("12.",Prüfkriterien_1113[[#This Row],[Spalte2]])</f>
        <v>12.2</v>
      </c>
      <c r="C112" s="47">
        <f>ROW()-ROW(Prüfkriterien_1113[[#Headers],[Spalte3]])</f>
        <v>2</v>
      </c>
      <c r="D112" s="47">
        <f>(Prüfkriterien_1113[Spalte2]+120)/10</f>
        <v>12.2</v>
      </c>
      <c r="E112" s="48"/>
      <c r="F112" s="49"/>
      <c r="G112" s="49"/>
      <c r="H112" s="32"/>
      <c r="I112" s="32"/>
      <c r="J112" s="32"/>
      <c r="K112" s="32"/>
      <c r="L112" s="32"/>
      <c r="M112" s="69"/>
    </row>
    <row r="113" spans="2:13" hidden="1" x14ac:dyDescent="0.25">
      <c r="B113" s="38" t="str">
        <f>CONCATENATE("12.",Prüfkriterien_1113[[#This Row],[Spalte2]])</f>
        <v>12.3</v>
      </c>
      <c r="C113" s="39">
        <f>ROW()-ROW(Prüfkriterien_1113[[#Headers],[Spalte3]])</f>
        <v>3</v>
      </c>
      <c r="D113" s="39">
        <f>(Prüfkriterien_1113[Spalte2]+120)/10</f>
        <v>12.3</v>
      </c>
      <c r="E113" s="26"/>
      <c r="F113" s="27"/>
      <c r="G113" s="27"/>
      <c r="H113" s="32"/>
      <c r="I113" s="32"/>
      <c r="J113" s="32"/>
      <c r="K113" s="32"/>
      <c r="L113" s="32"/>
      <c r="M113" s="42"/>
    </row>
    <row r="114" spans="2:13" hidden="1" x14ac:dyDescent="0.25">
      <c r="B114" s="38" t="str">
        <f>CONCATENATE("12.",Prüfkriterien_1113[[#This Row],[Spalte2]])</f>
        <v>12.4</v>
      </c>
      <c r="C114" s="39">
        <f>ROW()-ROW(Prüfkriterien_1113[[#Headers],[Spalte3]])</f>
        <v>4</v>
      </c>
      <c r="D114" s="39">
        <f>(Prüfkriterien_1113[Spalte2]+120)/10</f>
        <v>12.4</v>
      </c>
      <c r="E114" s="26"/>
      <c r="F114" s="27"/>
      <c r="G114" s="27"/>
      <c r="H114" s="32"/>
      <c r="I114" s="32"/>
      <c r="J114" s="32"/>
      <c r="K114" s="32"/>
      <c r="L114" s="32"/>
      <c r="M114" s="42"/>
    </row>
    <row r="115" spans="2:13" hidden="1" x14ac:dyDescent="0.25">
      <c r="B115" s="46" t="str">
        <f>CONCATENATE("12.",Prüfkriterien_1113[[#This Row],[Spalte2]])</f>
        <v>12.5</v>
      </c>
      <c r="C115" s="47">
        <f>ROW()-ROW(Prüfkriterien_1113[[#Headers],[Spalte3]])</f>
        <v>5</v>
      </c>
      <c r="D115" s="47">
        <f>(Prüfkriterien_1113[Spalte2]+120)/10</f>
        <v>12.5</v>
      </c>
      <c r="E115" s="48"/>
      <c r="F115" s="49"/>
      <c r="G115" s="49"/>
      <c r="H115" s="32"/>
      <c r="I115" s="32"/>
      <c r="J115" s="32"/>
      <c r="K115" s="32"/>
      <c r="L115" s="32"/>
      <c r="M115" s="69"/>
    </row>
    <row r="116" spans="2:13" hidden="1" x14ac:dyDescent="0.25">
      <c r="B116" s="150" t="s">
        <v>85</v>
      </c>
      <c r="C116" s="151"/>
      <c r="D116" s="151"/>
      <c r="E116" s="151"/>
      <c r="F116" s="151"/>
      <c r="G116" s="151"/>
      <c r="H116" s="151"/>
      <c r="I116" s="151"/>
      <c r="J116" s="151"/>
      <c r="K116" s="151"/>
      <c r="L116" s="151"/>
      <c r="M116" s="152"/>
    </row>
    <row r="117" spans="2:13" hidden="1" x14ac:dyDescent="0.25">
      <c r="B117" s="38" t="s">
        <v>40</v>
      </c>
      <c r="C117" s="39" t="s">
        <v>41</v>
      </c>
      <c r="D117" s="39" t="s">
        <v>42</v>
      </c>
      <c r="E117" s="26" t="s">
        <v>43</v>
      </c>
      <c r="F117" s="27" t="s">
        <v>44</v>
      </c>
      <c r="G117" s="27" t="s">
        <v>47</v>
      </c>
      <c r="H117" s="28" t="s">
        <v>48</v>
      </c>
      <c r="I117" s="28" t="s">
        <v>49</v>
      </c>
      <c r="J117" s="28" t="s">
        <v>50</v>
      </c>
      <c r="K117" s="28" t="s">
        <v>51</v>
      </c>
      <c r="L117" s="28" t="s">
        <v>52</v>
      </c>
      <c r="M117" s="27" t="s">
        <v>53</v>
      </c>
    </row>
    <row r="118" spans="2:13" hidden="1" x14ac:dyDescent="0.25">
      <c r="B118" s="38" t="str">
        <f>CONCATENATE("13.",Prüfkriterien_1114[[#This Row],[Spalte2]])</f>
        <v>13.1</v>
      </c>
      <c r="C118" s="39">
        <f>ROW()-ROW(Prüfkriterien_1114[[#Headers],[Spalte3]])</f>
        <v>1</v>
      </c>
      <c r="D118" s="39">
        <f>(Prüfkriterien_1114[Spalte2]+130)/10</f>
        <v>13.1</v>
      </c>
      <c r="E118" s="26"/>
      <c r="F118" s="27"/>
      <c r="G118" s="27"/>
      <c r="H118" s="32"/>
      <c r="I118" s="32"/>
      <c r="J118" s="32"/>
      <c r="K118" s="32"/>
      <c r="L118" s="32"/>
      <c r="M118" s="42"/>
    </row>
    <row r="119" spans="2:13" hidden="1" x14ac:dyDescent="0.25">
      <c r="B119" s="46" t="str">
        <f>CONCATENATE("13.",Prüfkriterien_1114[[#This Row],[Spalte2]])</f>
        <v>13.2</v>
      </c>
      <c r="C119" s="47">
        <f>ROW()-ROW(Prüfkriterien_1114[[#Headers],[Spalte3]])</f>
        <v>2</v>
      </c>
      <c r="D119" s="47">
        <f>(Prüfkriterien_1114[Spalte2]+130)/10</f>
        <v>13.2</v>
      </c>
      <c r="E119" s="48"/>
      <c r="F119" s="49"/>
      <c r="G119" s="49"/>
      <c r="H119" s="32"/>
      <c r="I119" s="32"/>
      <c r="J119" s="32"/>
      <c r="K119" s="32"/>
      <c r="L119" s="32"/>
      <c r="M119" s="69"/>
    </row>
    <row r="120" spans="2:13" hidden="1" x14ac:dyDescent="0.25">
      <c r="B120" s="38" t="str">
        <f>CONCATENATE("13.",Prüfkriterien_1114[[#This Row],[Spalte2]])</f>
        <v>13.3</v>
      </c>
      <c r="C120" s="39">
        <f>ROW()-ROW(Prüfkriterien_1114[[#Headers],[Spalte3]])</f>
        <v>3</v>
      </c>
      <c r="D120" s="39">
        <f>(Prüfkriterien_1114[Spalte2]+130)/10</f>
        <v>13.3</v>
      </c>
      <c r="E120" s="26"/>
      <c r="F120" s="27"/>
      <c r="G120" s="27"/>
      <c r="H120" s="32"/>
      <c r="I120" s="32"/>
      <c r="J120" s="32"/>
      <c r="K120" s="32"/>
      <c r="L120" s="32"/>
      <c r="M120" s="42"/>
    </row>
    <row r="121" spans="2:13" hidden="1" x14ac:dyDescent="0.25">
      <c r="B121" s="38" t="str">
        <f>CONCATENATE("13.",Prüfkriterien_1114[[#This Row],[Spalte2]])</f>
        <v>13.4</v>
      </c>
      <c r="C121" s="39">
        <f>ROW()-ROW(Prüfkriterien_1114[[#Headers],[Spalte3]])</f>
        <v>4</v>
      </c>
      <c r="D121" s="39">
        <f>(Prüfkriterien_1114[Spalte2]+130)/10</f>
        <v>13.4</v>
      </c>
      <c r="E121" s="26"/>
      <c r="F121" s="27"/>
      <c r="G121" s="27"/>
      <c r="H121" s="32"/>
      <c r="I121" s="32"/>
      <c r="J121" s="32"/>
      <c r="K121" s="32"/>
      <c r="L121" s="32"/>
      <c r="M121" s="42"/>
    </row>
    <row r="122" spans="2:13" hidden="1" x14ac:dyDescent="0.25">
      <c r="B122" s="46" t="str">
        <f>CONCATENATE("13.",Prüfkriterien_1114[[#This Row],[Spalte2]])</f>
        <v>13.5</v>
      </c>
      <c r="C122" s="47">
        <f>ROW()-ROW(Prüfkriterien_1114[[#Headers],[Spalte3]])</f>
        <v>5</v>
      </c>
      <c r="D122" s="47">
        <f>(Prüfkriterien_1114[Spalte2]+130)/10</f>
        <v>13.5</v>
      </c>
      <c r="E122" s="48"/>
      <c r="F122" s="49"/>
      <c r="G122" s="49"/>
      <c r="H122" s="32"/>
      <c r="I122" s="32"/>
      <c r="J122" s="32"/>
      <c r="K122" s="32"/>
      <c r="L122" s="32"/>
      <c r="M122" s="69"/>
    </row>
    <row r="123" spans="2:13" hidden="1" x14ac:dyDescent="0.25">
      <c r="B123" s="150" t="s">
        <v>86</v>
      </c>
      <c r="C123" s="151"/>
      <c r="D123" s="151"/>
      <c r="E123" s="151"/>
      <c r="F123" s="151"/>
      <c r="G123" s="151"/>
      <c r="H123" s="151"/>
      <c r="I123" s="151"/>
      <c r="J123" s="151"/>
      <c r="K123" s="151"/>
      <c r="L123" s="151"/>
      <c r="M123" s="152"/>
    </row>
    <row r="124" spans="2:13" hidden="1" x14ac:dyDescent="0.25">
      <c r="B124" s="38" t="s">
        <v>40</v>
      </c>
      <c r="C124" s="39" t="s">
        <v>41</v>
      </c>
      <c r="D124" s="39" t="s">
        <v>42</v>
      </c>
      <c r="E124" s="26" t="s">
        <v>43</v>
      </c>
      <c r="F124" s="27" t="s">
        <v>44</v>
      </c>
      <c r="G124" s="27" t="s">
        <v>47</v>
      </c>
      <c r="H124" s="28" t="s">
        <v>48</v>
      </c>
      <c r="I124" s="28" t="s">
        <v>49</v>
      </c>
      <c r="J124" s="28" t="s">
        <v>50</v>
      </c>
      <c r="K124" s="28" t="s">
        <v>51</v>
      </c>
      <c r="L124" s="28" t="s">
        <v>52</v>
      </c>
      <c r="M124" s="27" t="s">
        <v>53</v>
      </c>
    </row>
    <row r="125" spans="2:13" hidden="1" x14ac:dyDescent="0.25">
      <c r="B125" s="38" t="str">
        <f>CONCATENATE("14.",Prüfkriterien_1115[[#This Row],[Spalte2]])</f>
        <v>14.1</v>
      </c>
      <c r="C125" s="39">
        <f>ROW()-ROW(Prüfkriterien_1115[[#Headers],[Spalte3]])</f>
        <v>1</v>
      </c>
      <c r="D125" s="39">
        <f>(Prüfkriterien_1115[Spalte2]+140)/10</f>
        <v>14.1</v>
      </c>
      <c r="E125" s="26"/>
      <c r="F125" s="27"/>
      <c r="G125" s="27"/>
      <c r="H125" s="32"/>
      <c r="I125" s="32"/>
      <c r="J125" s="32"/>
      <c r="K125" s="32"/>
      <c r="L125" s="32"/>
      <c r="M125" s="42"/>
    </row>
    <row r="126" spans="2:13" hidden="1" x14ac:dyDescent="0.25">
      <c r="B126" s="46" t="str">
        <f>CONCATENATE("14.",Prüfkriterien_1115[[#This Row],[Spalte2]])</f>
        <v>14.2</v>
      </c>
      <c r="C126" s="47">
        <f>ROW()-ROW(Prüfkriterien_1115[[#Headers],[Spalte3]])</f>
        <v>2</v>
      </c>
      <c r="D126" s="47">
        <f>(Prüfkriterien_1115[Spalte2]+140)/10</f>
        <v>14.2</v>
      </c>
      <c r="E126" s="48"/>
      <c r="F126" s="49"/>
      <c r="G126" s="49"/>
      <c r="H126" s="32"/>
      <c r="I126" s="32"/>
      <c r="J126" s="32"/>
      <c r="K126" s="32"/>
      <c r="L126" s="32"/>
      <c r="M126" s="69"/>
    </row>
    <row r="127" spans="2:13" hidden="1" x14ac:dyDescent="0.25">
      <c r="B127" s="38" t="str">
        <f>CONCATENATE("14.",Prüfkriterien_1115[[#This Row],[Spalte2]])</f>
        <v>14.3</v>
      </c>
      <c r="C127" s="39">
        <f>ROW()-ROW(Prüfkriterien_1115[[#Headers],[Spalte3]])</f>
        <v>3</v>
      </c>
      <c r="D127" s="39">
        <f>(Prüfkriterien_1115[Spalte2]+140)/10</f>
        <v>14.3</v>
      </c>
      <c r="E127" s="26"/>
      <c r="F127" s="27"/>
      <c r="G127" s="27"/>
      <c r="H127" s="32"/>
      <c r="I127" s="32"/>
      <c r="J127" s="32"/>
      <c r="K127" s="32"/>
      <c r="L127" s="32"/>
      <c r="M127" s="42"/>
    </row>
    <row r="128" spans="2:13" hidden="1" x14ac:dyDescent="0.25">
      <c r="B128" s="38" t="str">
        <f>CONCATENATE("14.",Prüfkriterien_1115[[#This Row],[Spalte2]])</f>
        <v>14.4</v>
      </c>
      <c r="C128" s="39">
        <f>ROW()-ROW(Prüfkriterien_1115[[#Headers],[Spalte3]])</f>
        <v>4</v>
      </c>
      <c r="D128" s="39">
        <f>(Prüfkriterien_1115[Spalte2]+140)/10</f>
        <v>14.4</v>
      </c>
      <c r="E128" s="26"/>
      <c r="F128" s="27"/>
      <c r="G128" s="27"/>
      <c r="H128" s="32"/>
      <c r="I128" s="32"/>
      <c r="J128" s="32"/>
      <c r="K128" s="32"/>
      <c r="L128" s="32"/>
      <c r="M128" s="42"/>
    </row>
    <row r="129" spans="2:13" hidden="1" x14ac:dyDescent="0.25">
      <c r="B129" s="46" t="str">
        <f>CONCATENATE("14.",Prüfkriterien_1115[[#This Row],[Spalte2]])</f>
        <v>14.5</v>
      </c>
      <c r="C129" s="47">
        <f>ROW()-ROW(Prüfkriterien_1115[[#Headers],[Spalte3]])</f>
        <v>5</v>
      </c>
      <c r="D129" s="47">
        <f>(Prüfkriterien_1115[Spalte2]+140)/10</f>
        <v>14.5</v>
      </c>
      <c r="E129" s="48"/>
      <c r="F129" s="49"/>
      <c r="G129" s="49"/>
      <c r="H129" s="32"/>
      <c r="I129" s="32"/>
      <c r="J129" s="32"/>
      <c r="K129" s="32"/>
      <c r="L129" s="32"/>
      <c r="M129" s="69"/>
    </row>
    <row r="130" spans="2:13" hidden="1" x14ac:dyDescent="0.25">
      <c r="B130" s="150" t="s">
        <v>87</v>
      </c>
      <c r="C130" s="151"/>
      <c r="D130" s="151"/>
      <c r="E130" s="151"/>
      <c r="F130" s="151"/>
      <c r="G130" s="151"/>
      <c r="H130" s="151"/>
      <c r="I130" s="151"/>
      <c r="J130" s="151"/>
      <c r="K130" s="151"/>
      <c r="L130" s="151"/>
      <c r="M130" s="152"/>
    </row>
    <row r="131" spans="2:13" hidden="1" x14ac:dyDescent="0.25">
      <c r="B131" s="38" t="s">
        <v>40</v>
      </c>
      <c r="C131" s="39" t="s">
        <v>41</v>
      </c>
      <c r="D131" s="39" t="s">
        <v>42</v>
      </c>
      <c r="E131" s="26" t="s">
        <v>43</v>
      </c>
      <c r="F131" s="27" t="s">
        <v>44</v>
      </c>
      <c r="G131" s="27" t="s">
        <v>47</v>
      </c>
      <c r="H131" s="28" t="s">
        <v>48</v>
      </c>
      <c r="I131" s="28" t="s">
        <v>49</v>
      </c>
      <c r="J131" s="28" t="s">
        <v>50</v>
      </c>
      <c r="K131" s="28" t="s">
        <v>51</v>
      </c>
      <c r="L131" s="28" t="s">
        <v>52</v>
      </c>
      <c r="M131" s="27" t="s">
        <v>53</v>
      </c>
    </row>
    <row r="132" spans="2:13" hidden="1" x14ac:dyDescent="0.25">
      <c r="B132" s="38" t="str">
        <f>CONCATENATE("15.",Prüfkriterien_1116[[#This Row],[Spalte2]])</f>
        <v>15.1</v>
      </c>
      <c r="C132" s="39">
        <f>ROW()-ROW(Prüfkriterien_1116[[#Headers],[Spalte3]])</f>
        <v>1</v>
      </c>
      <c r="D132" s="39">
        <f>(Prüfkriterien_1116[Spalte2]+150)/10</f>
        <v>15.1</v>
      </c>
      <c r="E132" s="26"/>
      <c r="F132" s="27"/>
      <c r="G132" s="27"/>
      <c r="H132" s="32"/>
      <c r="I132" s="32"/>
      <c r="J132" s="32"/>
      <c r="K132" s="32"/>
      <c r="L132" s="32"/>
      <c r="M132" s="42"/>
    </row>
    <row r="133" spans="2:13" hidden="1" x14ac:dyDescent="0.25">
      <c r="B133" s="46" t="str">
        <f>CONCATENATE("15.",Prüfkriterien_1116[[#This Row],[Spalte2]])</f>
        <v>15.2</v>
      </c>
      <c r="C133" s="47">
        <f>ROW()-ROW(Prüfkriterien_1116[[#Headers],[Spalte3]])</f>
        <v>2</v>
      </c>
      <c r="D133" s="47">
        <f>(Prüfkriterien_1116[Spalte2]+150)/10</f>
        <v>15.2</v>
      </c>
      <c r="E133" s="48"/>
      <c r="F133" s="49"/>
      <c r="G133" s="49"/>
      <c r="H133" s="32"/>
      <c r="I133" s="32"/>
      <c r="J133" s="32"/>
      <c r="K133" s="32"/>
      <c r="L133" s="32"/>
      <c r="M133" s="69"/>
    </row>
    <row r="134" spans="2:13" hidden="1" x14ac:dyDescent="0.25">
      <c r="B134" s="38" t="str">
        <f>CONCATENATE("15.",Prüfkriterien_1116[[#This Row],[Spalte2]])</f>
        <v>15.3</v>
      </c>
      <c r="C134" s="39">
        <f>ROW()-ROW(Prüfkriterien_1116[[#Headers],[Spalte3]])</f>
        <v>3</v>
      </c>
      <c r="D134" s="39">
        <f>(Prüfkriterien_1116[Spalte2]+150)/10</f>
        <v>15.3</v>
      </c>
      <c r="E134" s="26"/>
      <c r="F134" s="27"/>
      <c r="G134" s="27"/>
      <c r="H134" s="32"/>
      <c r="I134" s="32"/>
      <c r="J134" s="32"/>
      <c r="K134" s="32"/>
      <c r="L134" s="32"/>
      <c r="M134" s="42"/>
    </row>
    <row r="135" spans="2:13" hidden="1" x14ac:dyDescent="0.25">
      <c r="B135" s="38" t="str">
        <f>CONCATENATE("15.",Prüfkriterien_1116[[#This Row],[Spalte2]])</f>
        <v>15.4</v>
      </c>
      <c r="C135" s="39">
        <f>ROW()-ROW(Prüfkriterien_1116[[#Headers],[Spalte3]])</f>
        <v>4</v>
      </c>
      <c r="D135" s="39">
        <f>(Prüfkriterien_1116[Spalte2]+150)/10</f>
        <v>15.4</v>
      </c>
      <c r="E135" s="26"/>
      <c r="F135" s="27"/>
      <c r="G135" s="27"/>
      <c r="H135" s="32"/>
      <c r="I135" s="32"/>
      <c r="J135" s="32"/>
      <c r="K135" s="32"/>
      <c r="L135" s="32"/>
      <c r="M135" s="42"/>
    </row>
    <row r="136" spans="2:13" hidden="1" x14ac:dyDescent="0.25">
      <c r="B136" s="46" t="str">
        <f>CONCATENATE("15.",Prüfkriterien_1116[[#This Row],[Spalte2]])</f>
        <v>15.5</v>
      </c>
      <c r="C136" s="47">
        <f>ROW()-ROW(Prüfkriterien_1116[[#Headers],[Spalte3]])</f>
        <v>5</v>
      </c>
      <c r="D136" s="47">
        <f>(Prüfkriterien_1116[Spalte2]+150)/10</f>
        <v>15.5</v>
      </c>
      <c r="E136" s="48"/>
      <c r="F136" s="49"/>
      <c r="G136" s="49"/>
      <c r="H136" s="32"/>
      <c r="I136" s="32"/>
      <c r="J136" s="32"/>
      <c r="K136" s="32"/>
      <c r="L136" s="32"/>
      <c r="M136" s="69"/>
    </row>
    <row r="137" spans="2:13" hidden="1" x14ac:dyDescent="0.25">
      <c r="B137" s="150" t="s">
        <v>88</v>
      </c>
      <c r="C137" s="151"/>
      <c r="D137" s="151"/>
      <c r="E137" s="151"/>
      <c r="F137" s="151"/>
      <c r="G137" s="151"/>
      <c r="H137" s="151"/>
      <c r="I137" s="151"/>
      <c r="J137" s="151"/>
      <c r="K137" s="151"/>
      <c r="L137" s="151"/>
      <c r="M137" s="152"/>
    </row>
    <row r="138" spans="2:13" hidden="1" x14ac:dyDescent="0.25">
      <c r="B138" s="38" t="s">
        <v>40</v>
      </c>
      <c r="C138" s="39" t="s">
        <v>41</v>
      </c>
      <c r="D138" s="39" t="s">
        <v>42</v>
      </c>
      <c r="E138" s="26" t="s">
        <v>43</v>
      </c>
      <c r="F138" s="27" t="s">
        <v>44</v>
      </c>
      <c r="G138" s="27" t="s">
        <v>47</v>
      </c>
      <c r="H138" s="28" t="s">
        <v>48</v>
      </c>
      <c r="I138" s="28" t="s">
        <v>49</v>
      </c>
      <c r="J138" s="28" t="s">
        <v>50</v>
      </c>
      <c r="K138" s="28" t="s">
        <v>51</v>
      </c>
      <c r="L138" s="28" t="s">
        <v>52</v>
      </c>
      <c r="M138" s="27" t="s">
        <v>53</v>
      </c>
    </row>
    <row r="139" spans="2:13" hidden="1" x14ac:dyDescent="0.25">
      <c r="B139" s="38" t="str">
        <f>CONCATENATE("16.",Prüfkriterien_1117[[#This Row],[Spalte2]])</f>
        <v>16.1</v>
      </c>
      <c r="C139" s="39">
        <f>ROW()-ROW(Prüfkriterien_1117[[#Headers],[Spalte3]])</f>
        <v>1</v>
      </c>
      <c r="D139" s="39">
        <f>(Prüfkriterien_1117[Spalte2]+160)/10</f>
        <v>16.100000000000001</v>
      </c>
      <c r="E139" s="26"/>
      <c r="F139" s="27"/>
      <c r="G139" s="27"/>
      <c r="H139" s="32"/>
      <c r="I139" s="32"/>
      <c r="J139" s="32"/>
      <c r="K139" s="32"/>
      <c r="L139" s="32"/>
      <c r="M139" s="42"/>
    </row>
    <row r="140" spans="2:13" hidden="1" x14ac:dyDescent="0.25">
      <c r="B140" s="46" t="str">
        <f>CONCATENATE("16.",Prüfkriterien_1117[[#This Row],[Spalte2]])</f>
        <v>16.2</v>
      </c>
      <c r="C140" s="47">
        <f>ROW()-ROW(Prüfkriterien_1117[[#Headers],[Spalte3]])</f>
        <v>2</v>
      </c>
      <c r="D140" s="47">
        <f>(Prüfkriterien_1117[Spalte2]+160)/10</f>
        <v>16.2</v>
      </c>
      <c r="E140" s="48"/>
      <c r="F140" s="49"/>
      <c r="G140" s="49"/>
      <c r="H140" s="32"/>
      <c r="I140" s="32"/>
      <c r="J140" s="32"/>
      <c r="K140" s="32"/>
      <c r="L140" s="32"/>
      <c r="M140" s="69"/>
    </row>
    <row r="141" spans="2:13" hidden="1" x14ac:dyDescent="0.25">
      <c r="B141" s="38" t="str">
        <f>CONCATENATE("16.",Prüfkriterien_1117[[#This Row],[Spalte2]])</f>
        <v>16.3</v>
      </c>
      <c r="C141" s="39">
        <f>ROW()-ROW(Prüfkriterien_1117[[#Headers],[Spalte3]])</f>
        <v>3</v>
      </c>
      <c r="D141" s="39">
        <f>(Prüfkriterien_1117[Spalte2]+160)/10</f>
        <v>16.3</v>
      </c>
      <c r="E141" s="26"/>
      <c r="F141" s="27"/>
      <c r="G141" s="27"/>
      <c r="H141" s="32"/>
      <c r="I141" s="32"/>
      <c r="J141" s="32"/>
      <c r="K141" s="32"/>
      <c r="L141" s="32"/>
      <c r="M141" s="42"/>
    </row>
    <row r="142" spans="2:13" hidden="1" x14ac:dyDescent="0.25">
      <c r="B142" s="38" t="str">
        <f>CONCATENATE("16.",Prüfkriterien_1117[[#This Row],[Spalte2]])</f>
        <v>16.4</v>
      </c>
      <c r="C142" s="39">
        <f>ROW()-ROW(Prüfkriterien_1117[[#Headers],[Spalte3]])</f>
        <v>4</v>
      </c>
      <c r="D142" s="39">
        <f>(Prüfkriterien_1117[Spalte2]+160)/10</f>
        <v>16.399999999999999</v>
      </c>
      <c r="E142" s="26"/>
      <c r="F142" s="27"/>
      <c r="G142" s="27"/>
      <c r="H142" s="32"/>
      <c r="I142" s="32"/>
      <c r="J142" s="32"/>
      <c r="K142" s="32"/>
      <c r="L142" s="32"/>
      <c r="M142" s="42"/>
    </row>
    <row r="143" spans="2:13" hidden="1" x14ac:dyDescent="0.25">
      <c r="B143" s="46" t="str">
        <f>CONCATENATE("16.",Prüfkriterien_1117[[#This Row],[Spalte2]])</f>
        <v>16.5</v>
      </c>
      <c r="C143" s="47">
        <f>ROW()-ROW(Prüfkriterien_1117[[#Headers],[Spalte3]])</f>
        <v>5</v>
      </c>
      <c r="D143" s="47">
        <f>(Prüfkriterien_1117[Spalte2]+160)/10</f>
        <v>16.5</v>
      </c>
      <c r="E143" s="48"/>
      <c r="F143" s="49"/>
      <c r="G143" s="49"/>
      <c r="H143" s="32"/>
      <c r="I143" s="32"/>
      <c r="J143" s="32"/>
      <c r="K143" s="32"/>
      <c r="L143" s="32"/>
      <c r="M143" s="69"/>
    </row>
    <row r="144" spans="2:13" hidden="1" x14ac:dyDescent="0.25">
      <c r="B144" s="150" t="s">
        <v>89</v>
      </c>
      <c r="C144" s="151"/>
      <c r="D144" s="151"/>
      <c r="E144" s="151"/>
      <c r="F144" s="151"/>
      <c r="G144" s="151"/>
      <c r="H144" s="151"/>
      <c r="I144" s="151"/>
      <c r="J144" s="151"/>
      <c r="K144" s="151"/>
      <c r="L144" s="151"/>
      <c r="M144" s="152"/>
    </row>
    <row r="145" spans="2:13" hidden="1" x14ac:dyDescent="0.25">
      <c r="B145" s="38" t="s">
        <v>40</v>
      </c>
      <c r="C145" s="39" t="s">
        <v>41</v>
      </c>
      <c r="D145" s="39" t="s">
        <v>42</v>
      </c>
      <c r="E145" s="26" t="s">
        <v>43</v>
      </c>
      <c r="F145" s="27" t="s">
        <v>44</v>
      </c>
      <c r="G145" s="27" t="s">
        <v>47</v>
      </c>
      <c r="H145" s="28" t="s">
        <v>48</v>
      </c>
      <c r="I145" s="28" t="s">
        <v>49</v>
      </c>
      <c r="J145" s="28" t="s">
        <v>50</v>
      </c>
      <c r="K145" s="28" t="s">
        <v>51</v>
      </c>
      <c r="L145" s="28" t="s">
        <v>52</v>
      </c>
      <c r="M145" s="27" t="s">
        <v>53</v>
      </c>
    </row>
    <row r="146" spans="2:13" hidden="1" x14ac:dyDescent="0.25">
      <c r="B146" s="38" t="str">
        <f>CONCATENATE("17.",Prüfkriterien_1118[[#This Row],[Spalte2]])</f>
        <v>17.1</v>
      </c>
      <c r="C146" s="39">
        <f>ROW()-ROW(Prüfkriterien_1118[[#Headers],[Spalte3]])</f>
        <v>1</v>
      </c>
      <c r="D146" s="39">
        <f>(Prüfkriterien_1118[Spalte2]+170)/10</f>
        <v>17.100000000000001</v>
      </c>
      <c r="E146" s="26"/>
      <c r="F146" s="27"/>
      <c r="G146" s="27"/>
      <c r="H146" s="32"/>
      <c r="I146" s="32"/>
      <c r="J146" s="32"/>
      <c r="K146" s="32"/>
      <c r="L146" s="32"/>
      <c r="M146" s="42"/>
    </row>
    <row r="147" spans="2:13" hidden="1" x14ac:dyDescent="0.25">
      <c r="B147" s="46" t="str">
        <f>CONCATENATE("17.",Prüfkriterien_1118[[#This Row],[Spalte2]])</f>
        <v>17.2</v>
      </c>
      <c r="C147" s="47">
        <f>ROW()-ROW(Prüfkriterien_1118[[#Headers],[Spalte3]])</f>
        <v>2</v>
      </c>
      <c r="D147" s="47">
        <f>(Prüfkriterien_1118[Spalte2]+170)/10</f>
        <v>17.2</v>
      </c>
      <c r="E147" s="48"/>
      <c r="F147" s="49"/>
      <c r="G147" s="49"/>
      <c r="H147" s="32"/>
      <c r="I147" s="32"/>
      <c r="J147" s="32"/>
      <c r="K147" s="32"/>
      <c r="L147" s="32"/>
      <c r="M147" s="69"/>
    </row>
    <row r="148" spans="2:13" hidden="1" x14ac:dyDescent="0.25">
      <c r="B148" s="38" t="str">
        <f>CONCATENATE("17.",Prüfkriterien_1118[[#This Row],[Spalte2]])</f>
        <v>17.3</v>
      </c>
      <c r="C148" s="39">
        <f>ROW()-ROW(Prüfkriterien_1118[[#Headers],[Spalte3]])</f>
        <v>3</v>
      </c>
      <c r="D148" s="39">
        <f>(Prüfkriterien_1118[Spalte2]+170)/10</f>
        <v>17.3</v>
      </c>
      <c r="E148" s="26"/>
      <c r="F148" s="27"/>
      <c r="G148" s="27"/>
      <c r="H148" s="32"/>
      <c r="I148" s="32"/>
      <c r="J148" s="32"/>
      <c r="K148" s="32"/>
      <c r="L148" s="32"/>
      <c r="M148" s="42"/>
    </row>
    <row r="149" spans="2:13" hidden="1" x14ac:dyDescent="0.25">
      <c r="B149" s="38" t="str">
        <f>CONCATENATE("17.",Prüfkriterien_1118[[#This Row],[Spalte2]])</f>
        <v>17.4</v>
      </c>
      <c r="C149" s="39">
        <f>ROW()-ROW(Prüfkriterien_1118[[#Headers],[Spalte3]])</f>
        <v>4</v>
      </c>
      <c r="D149" s="39">
        <f>(Prüfkriterien_1118[Spalte2]+170)/10</f>
        <v>17.399999999999999</v>
      </c>
      <c r="E149" s="26"/>
      <c r="F149" s="27"/>
      <c r="G149" s="27"/>
      <c r="H149" s="32"/>
      <c r="I149" s="32"/>
      <c r="J149" s="32"/>
      <c r="K149" s="32"/>
      <c r="L149" s="32"/>
      <c r="M149" s="42"/>
    </row>
    <row r="150" spans="2:13" hidden="1" x14ac:dyDescent="0.25">
      <c r="B150" s="46" t="str">
        <f>CONCATENATE("17.",Prüfkriterien_1118[[#This Row],[Spalte2]])</f>
        <v>17.5</v>
      </c>
      <c r="C150" s="47">
        <f>ROW()-ROW(Prüfkriterien_1118[[#Headers],[Spalte3]])</f>
        <v>5</v>
      </c>
      <c r="D150" s="47">
        <f>(Prüfkriterien_1118[Spalte2]+170)/10</f>
        <v>17.5</v>
      </c>
      <c r="E150" s="48"/>
      <c r="F150" s="49"/>
      <c r="G150" s="49"/>
      <c r="H150" s="32"/>
      <c r="I150" s="32"/>
      <c r="J150" s="32"/>
      <c r="K150" s="32"/>
      <c r="L150" s="32"/>
      <c r="M150" s="69"/>
    </row>
    <row r="151" spans="2:13" hidden="1" x14ac:dyDescent="0.25">
      <c r="B151" s="150" t="s">
        <v>90</v>
      </c>
      <c r="C151" s="151"/>
      <c r="D151" s="151"/>
      <c r="E151" s="151"/>
      <c r="F151" s="151"/>
      <c r="G151" s="151"/>
      <c r="H151" s="151"/>
      <c r="I151" s="151"/>
      <c r="J151" s="151"/>
      <c r="K151" s="151"/>
      <c r="L151" s="151"/>
      <c r="M151" s="152"/>
    </row>
    <row r="152" spans="2:13" hidden="1" x14ac:dyDescent="0.25">
      <c r="B152" s="38" t="s">
        <v>40</v>
      </c>
      <c r="C152" s="39" t="s">
        <v>41</v>
      </c>
      <c r="D152" s="39" t="s">
        <v>42</v>
      </c>
      <c r="E152" s="26" t="s">
        <v>43</v>
      </c>
      <c r="F152" s="27" t="s">
        <v>44</v>
      </c>
      <c r="G152" s="27" t="s">
        <v>47</v>
      </c>
      <c r="H152" s="28" t="s">
        <v>48</v>
      </c>
      <c r="I152" s="28" t="s">
        <v>49</v>
      </c>
      <c r="J152" s="28" t="s">
        <v>50</v>
      </c>
      <c r="K152" s="28" t="s">
        <v>51</v>
      </c>
      <c r="L152" s="28" t="s">
        <v>52</v>
      </c>
      <c r="M152" s="27" t="s">
        <v>53</v>
      </c>
    </row>
    <row r="153" spans="2:13" hidden="1" x14ac:dyDescent="0.25">
      <c r="B153" s="38" t="str">
        <f>CONCATENATE("18.",Prüfkriterien_1119[[#This Row],[Spalte2]])</f>
        <v>18.1</v>
      </c>
      <c r="C153" s="39">
        <f>ROW()-ROW(Prüfkriterien_1119[[#Headers],[Spalte3]])</f>
        <v>1</v>
      </c>
      <c r="D153" s="39">
        <f>(Prüfkriterien_1119[Spalte2]+180)/10</f>
        <v>18.100000000000001</v>
      </c>
      <c r="E153" s="26"/>
      <c r="F153" s="27"/>
      <c r="G153" s="27"/>
      <c r="H153" s="32"/>
      <c r="I153" s="32"/>
      <c r="J153" s="32"/>
      <c r="K153" s="32"/>
      <c r="L153" s="32"/>
      <c r="M153" s="42"/>
    </row>
    <row r="154" spans="2:13" hidden="1" x14ac:dyDescent="0.25">
      <c r="B154" s="46" t="str">
        <f>CONCATENATE("18.",Prüfkriterien_1119[[#This Row],[Spalte2]])</f>
        <v>18.2</v>
      </c>
      <c r="C154" s="47">
        <f>ROW()-ROW(Prüfkriterien_1119[[#Headers],[Spalte3]])</f>
        <v>2</v>
      </c>
      <c r="D154" s="47">
        <f>(Prüfkriterien_1119[Spalte2]+180)/10</f>
        <v>18.2</v>
      </c>
      <c r="E154" s="48"/>
      <c r="F154" s="49"/>
      <c r="G154" s="49"/>
      <c r="H154" s="32"/>
      <c r="I154" s="32"/>
      <c r="J154" s="32"/>
      <c r="K154" s="32"/>
      <c r="L154" s="32"/>
      <c r="M154" s="69"/>
    </row>
    <row r="155" spans="2:13" hidden="1" x14ac:dyDescent="0.25">
      <c r="B155" s="38" t="str">
        <f>CONCATENATE("18.",Prüfkriterien_1119[[#This Row],[Spalte2]])</f>
        <v>18.3</v>
      </c>
      <c r="C155" s="39">
        <f>ROW()-ROW(Prüfkriterien_1119[[#Headers],[Spalte3]])</f>
        <v>3</v>
      </c>
      <c r="D155" s="39">
        <f>(Prüfkriterien_1119[Spalte2]+180)/10</f>
        <v>18.3</v>
      </c>
      <c r="E155" s="26"/>
      <c r="F155" s="27"/>
      <c r="G155" s="27"/>
      <c r="H155" s="32"/>
      <c r="I155" s="32"/>
      <c r="J155" s="32"/>
      <c r="K155" s="32"/>
      <c r="L155" s="32"/>
      <c r="M155" s="42"/>
    </row>
    <row r="156" spans="2:13" hidden="1" x14ac:dyDescent="0.25">
      <c r="B156" s="38" t="str">
        <f>CONCATENATE("18.",Prüfkriterien_1119[[#This Row],[Spalte2]])</f>
        <v>18.4</v>
      </c>
      <c r="C156" s="39">
        <f>ROW()-ROW(Prüfkriterien_1119[[#Headers],[Spalte3]])</f>
        <v>4</v>
      </c>
      <c r="D156" s="39">
        <f>(Prüfkriterien_1119[Spalte2]+180)/10</f>
        <v>18.399999999999999</v>
      </c>
      <c r="E156" s="26"/>
      <c r="F156" s="27"/>
      <c r="G156" s="27"/>
      <c r="H156" s="32"/>
      <c r="I156" s="32"/>
      <c r="J156" s="32"/>
      <c r="K156" s="32"/>
      <c r="L156" s="32"/>
      <c r="M156" s="42"/>
    </row>
    <row r="157" spans="2:13" hidden="1" x14ac:dyDescent="0.25">
      <c r="B157" s="46" t="str">
        <f>CONCATENATE("18.",Prüfkriterien_1119[[#This Row],[Spalte2]])</f>
        <v>18.5</v>
      </c>
      <c r="C157" s="47">
        <f>ROW()-ROW(Prüfkriterien_1119[[#Headers],[Spalte3]])</f>
        <v>5</v>
      </c>
      <c r="D157" s="47">
        <f>(Prüfkriterien_1119[Spalte2]+180)/10</f>
        <v>18.5</v>
      </c>
      <c r="E157" s="48"/>
      <c r="F157" s="49"/>
      <c r="G157" s="49"/>
      <c r="H157" s="32"/>
      <c r="I157" s="32"/>
      <c r="J157" s="32"/>
      <c r="K157" s="32"/>
      <c r="L157" s="32"/>
      <c r="M157" s="69"/>
    </row>
    <row r="158" spans="2:13" hidden="1" x14ac:dyDescent="0.25">
      <c r="B158" s="150" t="s">
        <v>91</v>
      </c>
      <c r="C158" s="151"/>
      <c r="D158" s="151"/>
      <c r="E158" s="151"/>
      <c r="F158" s="151"/>
      <c r="G158" s="151"/>
      <c r="H158" s="151"/>
      <c r="I158" s="151"/>
      <c r="J158" s="151"/>
      <c r="K158" s="151"/>
      <c r="L158" s="151"/>
      <c r="M158" s="152"/>
    </row>
    <row r="159" spans="2:13" hidden="1" x14ac:dyDescent="0.25">
      <c r="B159" s="38" t="s">
        <v>40</v>
      </c>
      <c r="C159" s="39" t="s">
        <v>41</v>
      </c>
      <c r="D159" s="39" t="s">
        <v>42</v>
      </c>
      <c r="E159" s="26" t="s">
        <v>43</v>
      </c>
      <c r="F159" s="27" t="s">
        <v>44</v>
      </c>
      <c r="G159" s="27" t="s">
        <v>47</v>
      </c>
      <c r="H159" s="28" t="s">
        <v>48</v>
      </c>
      <c r="I159" s="28" t="s">
        <v>49</v>
      </c>
      <c r="J159" s="28" t="s">
        <v>50</v>
      </c>
      <c r="K159" s="28" t="s">
        <v>51</v>
      </c>
      <c r="L159" s="28" t="s">
        <v>52</v>
      </c>
      <c r="M159" s="27" t="s">
        <v>53</v>
      </c>
    </row>
    <row r="160" spans="2:13" hidden="1" x14ac:dyDescent="0.25">
      <c r="B160" s="38" t="str">
        <f>CONCATENATE("19.",Prüfkriterien_1120[[#This Row],[Spalte2]])</f>
        <v>19.1</v>
      </c>
      <c r="C160" s="39">
        <f>ROW()-ROW(Prüfkriterien_1120[[#Headers],[Spalte3]])</f>
        <v>1</v>
      </c>
      <c r="D160" s="39">
        <f>(Prüfkriterien_1120[Spalte2]+190)/10</f>
        <v>19.100000000000001</v>
      </c>
      <c r="E160" s="26"/>
      <c r="F160" s="27"/>
      <c r="G160" s="27"/>
      <c r="H160" s="32"/>
      <c r="I160" s="32"/>
      <c r="J160" s="32"/>
      <c r="K160" s="32"/>
      <c r="L160" s="32"/>
      <c r="M160" s="42"/>
    </row>
    <row r="161" spans="2:13" hidden="1" x14ac:dyDescent="0.25">
      <c r="B161" s="46" t="str">
        <f>CONCATENATE("19.",Prüfkriterien_1120[[#This Row],[Spalte2]])</f>
        <v>19.2</v>
      </c>
      <c r="C161" s="47">
        <f>ROW()-ROW(Prüfkriterien_1120[[#Headers],[Spalte3]])</f>
        <v>2</v>
      </c>
      <c r="D161" s="47">
        <f>(Prüfkriterien_1120[Spalte2]+190)/10</f>
        <v>19.2</v>
      </c>
      <c r="E161" s="48"/>
      <c r="F161" s="49"/>
      <c r="G161" s="49"/>
      <c r="H161" s="32"/>
      <c r="I161" s="32"/>
      <c r="J161" s="32"/>
      <c r="K161" s="32"/>
      <c r="L161" s="32"/>
      <c r="M161" s="69"/>
    </row>
    <row r="162" spans="2:13" hidden="1" x14ac:dyDescent="0.25">
      <c r="B162" s="38" t="str">
        <f>CONCATENATE("19.",Prüfkriterien_1120[[#This Row],[Spalte2]])</f>
        <v>19.3</v>
      </c>
      <c r="C162" s="39">
        <f>ROW()-ROW(Prüfkriterien_1120[[#Headers],[Spalte3]])</f>
        <v>3</v>
      </c>
      <c r="D162" s="39">
        <f>(Prüfkriterien_1120[Spalte2]+190)/10</f>
        <v>19.3</v>
      </c>
      <c r="E162" s="26"/>
      <c r="F162" s="27"/>
      <c r="G162" s="27"/>
      <c r="H162" s="32"/>
      <c r="I162" s="32"/>
      <c r="J162" s="32"/>
      <c r="K162" s="32"/>
      <c r="L162" s="32"/>
      <c r="M162" s="42"/>
    </row>
    <row r="163" spans="2:13" hidden="1" x14ac:dyDescent="0.25">
      <c r="B163" s="38" t="str">
        <f>CONCATENATE("19.",Prüfkriterien_1120[[#This Row],[Spalte2]])</f>
        <v>19.4</v>
      </c>
      <c r="C163" s="39">
        <f>ROW()-ROW(Prüfkriterien_1120[[#Headers],[Spalte3]])</f>
        <v>4</v>
      </c>
      <c r="D163" s="39">
        <f>(Prüfkriterien_1120[Spalte2]+190)/10</f>
        <v>19.399999999999999</v>
      </c>
      <c r="E163" s="26"/>
      <c r="F163" s="27"/>
      <c r="G163" s="27"/>
      <c r="H163" s="32"/>
      <c r="I163" s="32"/>
      <c r="J163" s="32"/>
      <c r="K163" s="32"/>
      <c r="L163" s="32"/>
      <c r="M163" s="42"/>
    </row>
    <row r="164" spans="2:13" hidden="1" x14ac:dyDescent="0.25">
      <c r="B164" s="46" t="str">
        <f>CONCATENATE("19.",Prüfkriterien_1120[[#This Row],[Spalte2]])</f>
        <v>19.5</v>
      </c>
      <c r="C164" s="47">
        <f>ROW()-ROW(Prüfkriterien_1120[[#Headers],[Spalte3]])</f>
        <v>5</v>
      </c>
      <c r="D164" s="47">
        <f>(Prüfkriterien_1120[Spalte2]+190)/10</f>
        <v>19.5</v>
      </c>
      <c r="E164" s="48"/>
      <c r="F164" s="49"/>
      <c r="G164" s="49"/>
      <c r="H164" s="32"/>
      <c r="I164" s="32"/>
      <c r="J164" s="32"/>
      <c r="K164" s="32"/>
      <c r="L164" s="32"/>
      <c r="M164" s="69"/>
    </row>
    <row r="165" spans="2:13" hidden="1" x14ac:dyDescent="0.25">
      <c r="B165" s="150" t="s">
        <v>92</v>
      </c>
      <c r="C165" s="151"/>
      <c r="D165" s="151"/>
      <c r="E165" s="151"/>
      <c r="F165" s="151"/>
      <c r="G165" s="151"/>
      <c r="H165" s="151"/>
      <c r="I165" s="151"/>
      <c r="J165" s="151"/>
      <c r="K165" s="151"/>
      <c r="L165" s="151"/>
      <c r="M165" s="152"/>
    </row>
    <row r="166" spans="2:13" hidden="1" x14ac:dyDescent="0.25">
      <c r="B166" s="38" t="s">
        <v>40</v>
      </c>
      <c r="C166" s="39" t="s">
        <v>41</v>
      </c>
      <c r="D166" s="39" t="s">
        <v>42</v>
      </c>
      <c r="E166" s="26" t="s">
        <v>43</v>
      </c>
      <c r="F166" s="27" t="s">
        <v>44</v>
      </c>
      <c r="G166" s="27" t="s">
        <v>47</v>
      </c>
      <c r="H166" s="28" t="s">
        <v>48</v>
      </c>
      <c r="I166" s="28" t="s">
        <v>49</v>
      </c>
      <c r="J166" s="28" t="s">
        <v>50</v>
      </c>
      <c r="K166" s="28" t="s">
        <v>51</v>
      </c>
      <c r="L166" s="28" t="s">
        <v>52</v>
      </c>
      <c r="M166" s="27" t="s">
        <v>53</v>
      </c>
    </row>
    <row r="167" spans="2:13" hidden="1" x14ac:dyDescent="0.25">
      <c r="B167" s="38" t="str">
        <f>CONCATENATE("20.",Prüfkriterien_1121[[#This Row],[Spalte2]])</f>
        <v>20.1</v>
      </c>
      <c r="C167" s="39">
        <f>ROW()-ROW(Prüfkriterien_1121[[#Headers],[Spalte3]])</f>
        <v>1</v>
      </c>
      <c r="D167" s="39">
        <f>(Prüfkriterien_1121[Spalte2]+200)/10</f>
        <v>20.100000000000001</v>
      </c>
      <c r="E167" s="26"/>
      <c r="F167" s="27"/>
      <c r="G167" s="27"/>
      <c r="H167" s="32"/>
      <c r="I167" s="32"/>
      <c r="J167" s="32"/>
      <c r="K167" s="32"/>
      <c r="L167" s="32"/>
      <c r="M167" s="42"/>
    </row>
    <row r="168" spans="2:13" hidden="1" x14ac:dyDescent="0.25">
      <c r="B168" s="46" t="str">
        <f>CONCATENATE("20.",Prüfkriterien_1121[[#This Row],[Spalte2]])</f>
        <v>20.2</v>
      </c>
      <c r="C168" s="47">
        <f>ROW()-ROW(Prüfkriterien_1121[[#Headers],[Spalte3]])</f>
        <v>2</v>
      </c>
      <c r="D168" s="47">
        <f>(Prüfkriterien_1121[Spalte2]+200)/10</f>
        <v>20.2</v>
      </c>
      <c r="E168" s="48"/>
      <c r="F168" s="49"/>
      <c r="G168" s="49"/>
      <c r="H168" s="32"/>
      <c r="I168" s="32"/>
      <c r="J168" s="32"/>
      <c r="K168" s="32"/>
      <c r="L168" s="32"/>
      <c r="M168" s="69"/>
    </row>
    <row r="169" spans="2:13" hidden="1" x14ac:dyDescent="0.25">
      <c r="B169" s="38" t="str">
        <f>CONCATENATE("20.",Prüfkriterien_1121[[#This Row],[Spalte2]])</f>
        <v>20.3</v>
      </c>
      <c r="C169" s="39">
        <f>ROW()-ROW(Prüfkriterien_1121[[#Headers],[Spalte3]])</f>
        <v>3</v>
      </c>
      <c r="D169" s="39">
        <f>(Prüfkriterien_1121[Spalte2]+200)/10</f>
        <v>20.3</v>
      </c>
      <c r="E169" s="26"/>
      <c r="F169" s="27"/>
      <c r="G169" s="27"/>
      <c r="H169" s="32"/>
      <c r="I169" s="32"/>
      <c r="J169" s="32"/>
      <c r="K169" s="32"/>
      <c r="L169" s="32"/>
      <c r="M169" s="42"/>
    </row>
    <row r="170" spans="2:13" hidden="1" x14ac:dyDescent="0.25">
      <c r="B170" s="38" t="str">
        <f>CONCATENATE("20.",Prüfkriterien_1121[[#This Row],[Spalte2]])</f>
        <v>20.4</v>
      </c>
      <c r="C170" s="39">
        <f>ROW()-ROW(Prüfkriterien_1121[[#Headers],[Spalte3]])</f>
        <v>4</v>
      </c>
      <c r="D170" s="39">
        <f>(Prüfkriterien_1121[Spalte2]+200)/10</f>
        <v>20.399999999999999</v>
      </c>
      <c r="E170" s="26"/>
      <c r="F170" s="27"/>
      <c r="G170" s="27"/>
      <c r="H170" s="32"/>
      <c r="I170" s="32"/>
      <c r="J170" s="32"/>
      <c r="K170" s="32"/>
      <c r="L170" s="32"/>
      <c r="M170" s="42"/>
    </row>
    <row r="171" spans="2:13" hidden="1" x14ac:dyDescent="0.25">
      <c r="B171" s="46" t="str">
        <f>CONCATENATE("20.",Prüfkriterien_1121[[#This Row],[Spalte2]])</f>
        <v>20.5</v>
      </c>
      <c r="C171" s="47">
        <f>ROW()-ROW(Prüfkriterien_1121[[#Headers],[Spalte3]])</f>
        <v>5</v>
      </c>
      <c r="D171" s="47">
        <f>(Prüfkriterien_1121[Spalte2]+200)/10</f>
        <v>20.5</v>
      </c>
      <c r="E171" s="48"/>
      <c r="F171" s="49"/>
      <c r="G171" s="49"/>
      <c r="H171" s="32"/>
      <c r="I171" s="32"/>
      <c r="J171" s="32"/>
      <c r="K171" s="32"/>
      <c r="L171" s="32"/>
      <c r="M171" s="69"/>
    </row>
  </sheetData>
  <sheetProtection algorithmName="SHA-512" hashValue="ds8JAqJzowkU2aE8et5A7GdZHSey1JXnpqwiFqwsbEvTlCn/La0FqiKKL+5jqmCYhuwQ+/EGq6RHRw3vm5JCAQ==" saltValue="J86sLnLDw/PjyjCnmC73Fw==" spinCount="100000" sheet="1" formatRows="0" selectLockedCells="1"/>
  <mergeCells count="32">
    <mergeCell ref="B61:M61"/>
    <mergeCell ref="C4:K4"/>
    <mergeCell ref="B6:B7"/>
    <mergeCell ref="C6:C7"/>
    <mergeCell ref="E6:E7"/>
    <mergeCell ref="F6:F7"/>
    <mergeCell ref="G6:G7"/>
    <mergeCell ref="H6:L6"/>
    <mergeCell ref="M6:M7"/>
    <mergeCell ref="D6:D7"/>
    <mergeCell ref="B55:M55"/>
    <mergeCell ref="B2:M2"/>
    <mergeCell ref="B5:M5"/>
    <mergeCell ref="B8:M8"/>
    <mergeCell ref="B26:M26"/>
    <mergeCell ref="B42:M42"/>
    <mergeCell ref="B3:M3"/>
    <mergeCell ref="B102:M102"/>
    <mergeCell ref="B67:M67"/>
    <mergeCell ref="B74:M74"/>
    <mergeCell ref="B81:M81"/>
    <mergeCell ref="B88:M88"/>
    <mergeCell ref="B95:M95"/>
    <mergeCell ref="B144:M144"/>
    <mergeCell ref="B151:M151"/>
    <mergeCell ref="B158:M158"/>
    <mergeCell ref="B165:M165"/>
    <mergeCell ref="B109:M109"/>
    <mergeCell ref="B116:M116"/>
    <mergeCell ref="B123:M123"/>
    <mergeCell ref="B130:M130"/>
    <mergeCell ref="B137:M137"/>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40" operator="containsText" id="{5E95DCB8-8D9B-43CB-9F0E-367D7B8C392E}">
            <xm:f>NOT(ISERROR(SEARCH("grau",H27)))</xm:f>
            <xm:f>"grau"</xm:f>
            <x14:dxf>
              <font>
                <color rgb="FF808080"/>
              </font>
              <fill>
                <patternFill>
                  <bgColor rgb="FF808080"/>
                </patternFill>
              </fill>
            </x14:dxf>
          </x14:cfRule>
          <xm:sqref>H43:L43 H56:L56 H27:L28</xm:sqref>
        </x14:conditionalFormatting>
        <x14:conditionalFormatting xmlns:xm="http://schemas.microsoft.com/office/excel/2006/main">
          <x14:cfRule type="containsText" priority="37" operator="containsText" id="{856D55F9-5406-42BE-8943-059812964641}">
            <xm:f>NOT(ISERROR(SEARCH("grau",H10)))</xm:f>
            <xm:f>"grau"</xm:f>
            <x14:dxf>
              <font>
                <strike val="0"/>
                <color rgb="FF808080"/>
              </font>
              <fill>
                <patternFill>
                  <bgColor rgb="FF808080"/>
                </patternFill>
              </fill>
            </x14:dxf>
          </x14:cfRule>
          <xm:sqref>H28:L41 H57:L60 H10:L25</xm:sqref>
        </x14:conditionalFormatting>
        <x14:conditionalFormatting xmlns:xm="http://schemas.microsoft.com/office/excel/2006/main">
          <x14:cfRule type="containsText" priority="35" operator="containsText" id="{3EA6EFDB-E455-4F38-A982-1E38324F0343}">
            <xm:f>NOT(ISERROR(SEARCH("grau",H68)))</xm:f>
            <xm:f>"grau"</xm:f>
            <x14:dxf>
              <font>
                <color rgb="FF808080"/>
              </font>
              <fill>
                <patternFill>
                  <bgColor rgb="FF808080"/>
                </patternFill>
              </fill>
            </x14:dxf>
          </x14:cfRule>
          <xm:sqref>H68:L68</xm:sqref>
        </x14:conditionalFormatting>
        <x14:conditionalFormatting xmlns:xm="http://schemas.microsoft.com/office/excel/2006/main">
          <x14:cfRule type="containsText" priority="34" operator="containsText" id="{5BEAB68E-34A9-4110-B056-50320AFBCCB0}">
            <xm:f>NOT(ISERROR(SEARCH("grau",H75)))</xm:f>
            <xm:f>"grau"</xm:f>
            <x14:dxf>
              <font>
                <color rgb="FF808080"/>
              </font>
              <fill>
                <patternFill>
                  <bgColor rgb="FF808080"/>
                </patternFill>
              </fill>
            </x14:dxf>
          </x14:cfRule>
          <xm:sqref>H75:L75</xm:sqref>
        </x14:conditionalFormatting>
        <x14:conditionalFormatting xmlns:xm="http://schemas.microsoft.com/office/excel/2006/main">
          <x14:cfRule type="containsText" priority="33" operator="containsText" id="{CF7EDDB7-2157-4E54-80CC-AC6AB6FBA5CD}">
            <xm:f>NOT(ISERROR(SEARCH("grau",H82)))</xm:f>
            <xm:f>"grau"</xm:f>
            <x14:dxf>
              <font>
                <color rgb="FF808080"/>
              </font>
              <fill>
                <patternFill>
                  <bgColor rgb="FF808080"/>
                </patternFill>
              </fill>
            </x14:dxf>
          </x14:cfRule>
          <xm:sqref>H82:L82</xm:sqref>
        </x14:conditionalFormatting>
        <x14:conditionalFormatting xmlns:xm="http://schemas.microsoft.com/office/excel/2006/main">
          <x14:cfRule type="containsText" priority="32" operator="containsText" id="{A15A7D79-1345-4D48-A805-61E375A492E8}">
            <xm:f>NOT(ISERROR(SEARCH("grau",H89)))</xm:f>
            <xm:f>"grau"</xm:f>
            <x14:dxf>
              <font>
                <color rgb="FF808080"/>
              </font>
              <fill>
                <patternFill>
                  <bgColor rgb="FF808080"/>
                </patternFill>
              </fill>
            </x14:dxf>
          </x14:cfRule>
          <xm:sqref>H89:L89</xm:sqref>
        </x14:conditionalFormatting>
        <x14:conditionalFormatting xmlns:xm="http://schemas.microsoft.com/office/excel/2006/main">
          <x14:cfRule type="containsText" priority="31" operator="containsText" id="{24D64CB9-06C8-4AB6-96E9-068B2C93B725}">
            <xm:f>NOT(ISERROR(SEARCH("grau",H96)))</xm:f>
            <xm:f>"grau"</xm:f>
            <x14:dxf>
              <font>
                <color rgb="FF808080"/>
              </font>
              <fill>
                <patternFill>
                  <bgColor rgb="FF808080"/>
                </patternFill>
              </fill>
            </x14:dxf>
          </x14:cfRule>
          <xm:sqref>H96:L96</xm:sqref>
        </x14:conditionalFormatting>
        <x14:conditionalFormatting xmlns:xm="http://schemas.microsoft.com/office/excel/2006/main">
          <x14:cfRule type="containsText" priority="30" operator="containsText" id="{04852FE4-12C5-447A-9DDA-1F52D59ECA2D}">
            <xm:f>NOT(ISERROR(SEARCH("grau",H103)))</xm:f>
            <xm:f>"grau"</xm:f>
            <x14:dxf>
              <font>
                <color rgb="FF808080"/>
              </font>
              <fill>
                <patternFill>
                  <bgColor rgb="FF808080"/>
                </patternFill>
              </fill>
            </x14:dxf>
          </x14:cfRule>
          <xm:sqref>H103:L103</xm:sqref>
        </x14:conditionalFormatting>
        <x14:conditionalFormatting xmlns:xm="http://schemas.microsoft.com/office/excel/2006/main">
          <x14:cfRule type="containsText" priority="28" operator="containsText" id="{B504D8FE-A969-4729-ACA0-217181D69B78}">
            <xm:f>NOT(ISERROR(SEARCH("grau",H44)))</xm:f>
            <xm:f>"grau"</xm:f>
            <x14:dxf>
              <font>
                <strike val="0"/>
                <color rgb="FF808080"/>
              </font>
              <fill>
                <patternFill>
                  <bgColor rgb="FF808080"/>
                </patternFill>
              </fill>
            </x14:dxf>
          </x14:cfRule>
          <xm:sqref>H44:L54</xm:sqref>
        </x14:conditionalFormatting>
        <x14:conditionalFormatting xmlns:xm="http://schemas.microsoft.com/office/excel/2006/main">
          <x14:cfRule type="containsText" priority="26" operator="containsText" id="{B5F7377C-DAFB-4241-9806-BA10A0325A25}">
            <xm:f>NOT(ISERROR(SEARCH("grau",H63)))</xm:f>
            <xm:f>"grau"</xm:f>
            <x14:dxf>
              <font>
                <strike val="0"/>
                <color rgb="FF808080"/>
              </font>
              <fill>
                <patternFill>
                  <bgColor rgb="FF808080"/>
                </patternFill>
              </fill>
            </x14:dxf>
          </x14:cfRule>
          <xm:sqref>H63:L66</xm:sqref>
        </x14:conditionalFormatting>
        <x14:conditionalFormatting xmlns:xm="http://schemas.microsoft.com/office/excel/2006/main">
          <x14:cfRule type="containsText" priority="25" operator="containsText" id="{522E72CE-2BFD-4D3A-88E7-93E2C302BF7F}">
            <xm:f>NOT(ISERROR(SEARCH("grau",H69)))</xm:f>
            <xm:f>"grau"</xm:f>
            <x14:dxf>
              <font>
                <strike val="0"/>
                <color rgb="FF808080"/>
              </font>
              <fill>
                <patternFill>
                  <bgColor rgb="FF808080"/>
                </patternFill>
              </fill>
            </x14:dxf>
          </x14:cfRule>
          <xm:sqref>H69:L73</xm:sqref>
        </x14:conditionalFormatting>
        <x14:conditionalFormatting xmlns:xm="http://schemas.microsoft.com/office/excel/2006/main">
          <x14:cfRule type="containsText" priority="24" operator="containsText" id="{29B99062-9148-43B1-ACC8-30B83910ADB0}">
            <xm:f>NOT(ISERROR(SEARCH("grau",H76)))</xm:f>
            <xm:f>"grau"</xm:f>
            <x14:dxf>
              <font>
                <strike val="0"/>
                <color rgb="FF808080"/>
              </font>
              <fill>
                <patternFill>
                  <bgColor rgb="FF808080"/>
                </patternFill>
              </fill>
            </x14:dxf>
          </x14:cfRule>
          <xm:sqref>H76:L80</xm:sqref>
        </x14:conditionalFormatting>
        <x14:conditionalFormatting xmlns:xm="http://schemas.microsoft.com/office/excel/2006/main">
          <x14:cfRule type="containsText" priority="23" operator="containsText" id="{C5F5F88B-3267-4C3C-86C3-5A79F8AE913A}">
            <xm:f>NOT(ISERROR(SEARCH("grau",H83)))</xm:f>
            <xm:f>"grau"</xm:f>
            <x14:dxf>
              <font>
                <strike val="0"/>
                <color rgb="FF808080"/>
              </font>
              <fill>
                <patternFill>
                  <bgColor rgb="FF808080"/>
                </patternFill>
              </fill>
            </x14:dxf>
          </x14:cfRule>
          <xm:sqref>H83:L87</xm:sqref>
        </x14:conditionalFormatting>
        <x14:conditionalFormatting xmlns:xm="http://schemas.microsoft.com/office/excel/2006/main">
          <x14:cfRule type="containsText" priority="22" operator="containsText" id="{7925801C-61FD-4F17-991A-F034201BDB40}">
            <xm:f>NOT(ISERROR(SEARCH("grau",H90)))</xm:f>
            <xm:f>"grau"</xm:f>
            <x14:dxf>
              <font>
                <strike val="0"/>
                <color rgb="FF808080"/>
              </font>
              <fill>
                <patternFill>
                  <bgColor rgb="FF808080"/>
                </patternFill>
              </fill>
            </x14:dxf>
          </x14:cfRule>
          <xm:sqref>H90:L94</xm:sqref>
        </x14:conditionalFormatting>
        <x14:conditionalFormatting xmlns:xm="http://schemas.microsoft.com/office/excel/2006/main">
          <x14:cfRule type="containsText" priority="21" operator="containsText" id="{7E64015F-78E6-45EF-853C-50F90CC0A2C8}">
            <xm:f>NOT(ISERROR(SEARCH("grau",H97)))</xm:f>
            <xm:f>"grau"</xm:f>
            <x14:dxf>
              <font>
                <strike val="0"/>
                <color rgb="FF808080"/>
              </font>
              <fill>
                <patternFill>
                  <bgColor rgb="FF808080"/>
                </patternFill>
              </fill>
            </x14:dxf>
          </x14:cfRule>
          <xm:sqref>H97:L101</xm:sqref>
        </x14:conditionalFormatting>
        <x14:conditionalFormatting xmlns:xm="http://schemas.microsoft.com/office/excel/2006/main">
          <x14:cfRule type="containsText" priority="20" operator="containsText" id="{E7943004-4DEA-4823-B241-3FE5A5326E8B}">
            <xm:f>NOT(ISERROR(SEARCH("grau",H104)))</xm:f>
            <xm:f>"grau"</xm:f>
            <x14:dxf>
              <font>
                <strike val="0"/>
                <color rgb="FF808080"/>
              </font>
              <fill>
                <patternFill>
                  <bgColor rgb="FF808080"/>
                </patternFill>
              </fill>
            </x14:dxf>
          </x14:cfRule>
          <xm:sqref>H104:L108</xm:sqref>
        </x14:conditionalFormatting>
        <x14:conditionalFormatting xmlns:xm="http://schemas.microsoft.com/office/excel/2006/main">
          <x14:cfRule type="containsText" priority="19" operator="containsText" id="{F9689D43-7DEC-4186-A893-B1CBBD158D15}">
            <xm:f>NOT(ISERROR(SEARCH("grau",H110)))</xm:f>
            <xm:f>"grau"</xm:f>
            <x14:dxf>
              <font>
                <color rgb="FF808080"/>
              </font>
              <fill>
                <patternFill>
                  <bgColor rgb="FF808080"/>
                </patternFill>
              </fill>
            </x14:dxf>
          </x14:cfRule>
          <xm:sqref>H110:L110</xm:sqref>
        </x14:conditionalFormatting>
        <x14:conditionalFormatting xmlns:xm="http://schemas.microsoft.com/office/excel/2006/main">
          <x14:cfRule type="containsText" priority="18" operator="containsText" id="{593683AD-12C0-4A48-B7CC-C7CAF5D9E128}">
            <xm:f>NOT(ISERROR(SEARCH("grau",H111)))</xm:f>
            <xm:f>"grau"</xm:f>
            <x14:dxf>
              <font>
                <strike val="0"/>
                <color rgb="FF808080"/>
              </font>
              <fill>
                <patternFill>
                  <bgColor rgb="FF808080"/>
                </patternFill>
              </fill>
            </x14:dxf>
          </x14:cfRule>
          <xm:sqref>H111:L115</xm:sqref>
        </x14:conditionalFormatting>
        <x14:conditionalFormatting xmlns:xm="http://schemas.microsoft.com/office/excel/2006/main">
          <x14:cfRule type="containsText" priority="17" operator="containsText" id="{BF80D4EC-9D5A-4CB9-9F29-4C6C6E9639EA}">
            <xm:f>NOT(ISERROR(SEARCH("grau",H117)))</xm:f>
            <xm:f>"grau"</xm:f>
            <x14:dxf>
              <font>
                <color rgb="FF808080"/>
              </font>
              <fill>
                <patternFill>
                  <bgColor rgb="FF808080"/>
                </patternFill>
              </fill>
            </x14:dxf>
          </x14:cfRule>
          <xm:sqref>H117:L117</xm:sqref>
        </x14:conditionalFormatting>
        <x14:conditionalFormatting xmlns:xm="http://schemas.microsoft.com/office/excel/2006/main">
          <x14:cfRule type="containsText" priority="16" operator="containsText" id="{3A8B1ADD-5B11-4099-A6FB-998787FDAEEB}">
            <xm:f>NOT(ISERROR(SEARCH("grau",H118)))</xm:f>
            <xm:f>"grau"</xm:f>
            <x14:dxf>
              <font>
                <strike val="0"/>
                <color rgb="FF808080"/>
              </font>
              <fill>
                <patternFill>
                  <bgColor rgb="FF808080"/>
                </patternFill>
              </fill>
            </x14:dxf>
          </x14:cfRule>
          <xm:sqref>H118:L122</xm:sqref>
        </x14:conditionalFormatting>
        <x14:conditionalFormatting xmlns:xm="http://schemas.microsoft.com/office/excel/2006/main">
          <x14:cfRule type="containsText" priority="15" operator="containsText" id="{5197C5D7-1D6A-4C75-BC15-9997BDA92A33}">
            <xm:f>NOT(ISERROR(SEARCH("grau",H124)))</xm:f>
            <xm:f>"grau"</xm:f>
            <x14:dxf>
              <font>
                <color rgb="FF808080"/>
              </font>
              <fill>
                <patternFill>
                  <bgColor rgb="FF808080"/>
                </patternFill>
              </fill>
            </x14:dxf>
          </x14:cfRule>
          <xm:sqref>H124:L124</xm:sqref>
        </x14:conditionalFormatting>
        <x14:conditionalFormatting xmlns:xm="http://schemas.microsoft.com/office/excel/2006/main">
          <x14:cfRule type="containsText" priority="14" operator="containsText" id="{C857841E-ADBA-4790-A7E4-EC9E6C23FFC3}">
            <xm:f>NOT(ISERROR(SEARCH("grau",H125)))</xm:f>
            <xm:f>"grau"</xm:f>
            <x14:dxf>
              <font>
                <strike val="0"/>
                <color rgb="FF808080"/>
              </font>
              <fill>
                <patternFill>
                  <bgColor rgb="FF808080"/>
                </patternFill>
              </fill>
            </x14:dxf>
          </x14:cfRule>
          <xm:sqref>H125:L129</xm:sqref>
        </x14:conditionalFormatting>
        <x14:conditionalFormatting xmlns:xm="http://schemas.microsoft.com/office/excel/2006/main">
          <x14:cfRule type="containsText" priority="13" operator="containsText" id="{0699A9AD-4159-4254-ADC3-E4E8C6F3C9BC}">
            <xm:f>NOT(ISERROR(SEARCH("grau",H131)))</xm:f>
            <xm:f>"grau"</xm:f>
            <x14:dxf>
              <font>
                <color rgb="FF808080"/>
              </font>
              <fill>
                <patternFill>
                  <bgColor rgb="FF808080"/>
                </patternFill>
              </fill>
            </x14:dxf>
          </x14:cfRule>
          <xm:sqref>H131:L131</xm:sqref>
        </x14:conditionalFormatting>
        <x14:conditionalFormatting xmlns:xm="http://schemas.microsoft.com/office/excel/2006/main">
          <x14:cfRule type="containsText" priority="12" operator="containsText" id="{8A386DFC-0CFA-435B-8E96-B091B32CA32E}">
            <xm:f>NOT(ISERROR(SEARCH("grau",H132)))</xm:f>
            <xm:f>"grau"</xm:f>
            <x14:dxf>
              <font>
                <strike val="0"/>
                <color rgb="FF808080"/>
              </font>
              <fill>
                <patternFill>
                  <bgColor rgb="FF808080"/>
                </patternFill>
              </fill>
            </x14:dxf>
          </x14:cfRule>
          <xm:sqref>H132:L136</xm:sqref>
        </x14:conditionalFormatting>
        <x14:conditionalFormatting xmlns:xm="http://schemas.microsoft.com/office/excel/2006/main">
          <x14:cfRule type="containsText" priority="11" operator="containsText" id="{1E36E4D5-6C4C-4AF8-916C-34DF1BD2FC9A}">
            <xm:f>NOT(ISERROR(SEARCH("grau",H138)))</xm:f>
            <xm:f>"grau"</xm:f>
            <x14:dxf>
              <font>
                <color rgb="FF808080"/>
              </font>
              <fill>
                <patternFill>
                  <bgColor rgb="FF808080"/>
                </patternFill>
              </fill>
            </x14:dxf>
          </x14:cfRule>
          <xm:sqref>H138:L138</xm:sqref>
        </x14:conditionalFormatting>
        <x14:conditionalFormatting xmlns:xm="http://schemas.microsoft.com/office/excel/2006/main">
          <x14:cfRule type="containsText" priority="10" operator="containsText" id="{B8358B20-02DF-4B1D-AB41-9ADA15C88D61}">
            <xm:f>NOT(ISERROR(SEARCH("grau",H139)))</xm:f>
            <xm:f>"grau"</xm:f>
            <x14:dxf>
              <font>
                <strike val="0"/>
                <color rgb="FF808080"/>
              </font>
              <fill>
                <patternFill>
                  <bgColor rgb="FF808080"/>
                </patternFill>
              </fill>
            </x14:dxf>
          </x14:cfRule>
          <xm:sqref>H139:L143</xm:sqref>
        </x14:conditionalFormatting>
        <x14:conditionalFormatting xmlns:xm="http://schemas.microsoft.com/office/excel/2006/main">
          <x14:cfRule type="containsText" priority="9" operator="containsText" id="{F9A8A14C-005E-41CB-B744-810E371F6F83}">
            <xm:f>NOT(ISERROR(SEARCH("grau",H145)))</xm:f>
            <xm:f>"grau"</xm:f>
            <x14:dxf>
              <font>
                <color rgb="FF808080"/>
              </font>
              <fill>
                <patternFill>
                  <bgColor rgb="FF808080"/>
                </patternFill>
              </fill>
            </x14:dxf>
          </x14:cfRule>
          <xm:sqref>H145:L145</xm:sqref>
        </x14:conditionalFormatting>
        <x14:conditionalFormatting xmlns:xm="http://schemas.microsoft.com/office/excel/2006/main">
          <x14:cfRule type="containsText" priority="8" operator="containsText" id="{4A21B9A8-82E5-4223-990F-E82357721AF4}">
            <xm:f>NOT(ISERROR(SEARCH("grau",H146)))</xm:f>
            <xm:f>"grau"</xm:f>
            <x14:dxf>
              <font>
                <strike val="0"/>
                <color rgb="FF808080"/>
              </font>
              <fill>
                <patternFill>
                  <bgColor rgb="FF808080"/>
                </patternFill>
              </fill>
            </x14:dxf>
          </x14:cfRule>
          <xm:sqref>H146:L150</xm:sqref>
        </x14:conditionalFormatting>
        <x14:conditionalFormatting xmlns:xm="http://schemas.microsoft.com/office/excel/2006/main">
          <x14:cfRule type="containsText" priority="7" operator="containsText" id="{8A88D888-EC44-4F59-9150-AAFE6072F138}">
            <xm:f>NOT(ISERROR(SEARCH("grau",H152)))</xm:f>
            <xm:f>"grau"</xm:f>
            <x14:dxf>
              <font>
                <color rgb="FF808080"/>
              </font>
              <fill>
                <patternFill>
                  <bgColor rgb="FF808080"/>
                </patternFill>
              </fill>
            </x14:dxf>
          </x14:cfRule>
          <xm:sqref>H152:L152</xm:sqref>
        </x14:conditionalFormatting>
        <x14:conditionalFormatting xmlns:xm="http://schemas.microsoft.com/office/excel/2006/main">
          <x14:cfRule type="containsText" priority="6" operator="containsText" id="{70D7D936-44B1-4422-8E15-ACDC2E92F9A7}">
            <xm:f>NOT(ISERROR(SEARCH("grau",H153)))</xm:f>
            <xm:f>"grau"</xm:f>
            <x14:dxf>
              <font>
                <strike val="0"/>
                <color rgb="FF808080"/>
              </font>
              <fill>
                <patternFill>
                  <bgColor rgb="FF808080"/>
                </patternFill>
              </fill>
            </x14:dxf>
          </x14:cfRule>
          <xm:sqref>H153:L157</xm:sqref>
        </x14:conditionalFormatting>
        <x14:conditionalFormatting xmlns:xm="http://schemas.microsoft.com/office/excel/2006/main">
          <x14:cfRule type="containsText" priority="5" operator="containsText" id="{AB81AAA1-6B38-47A9-81F2-0A306F469E95}">
            <xm:f>NOT(ISERROR(SEARCH("grau",H159)))</xm:f>
            <xm:f>"grau"</xm:f>
            <x14:dxf>
              <font>
                <color rgb="FF808080"/>
              </font>
              <fill>
                <patternFill>
                  <bgColor rgb="FF808080"/>
                </patternFill>
              </fill>
            </x14:dxf>
          </x14:cfRule>
          <xm:sqref>H159:L159</xm:sqref>
        </x14:conditionalFormatting>
        <x14:conditionalFormatting xmlns:xm="http://schemas.microsoft.com/office/excel/2006/main">
          <x14:cfRule type="containsText" priority="4" operator="containsText" id="{B273F777-4447-4EE0-84D1-99D17A821746}">
            <xm:f>NOT(ISERROR(SEARCH("grau",H160)))</xm:f>
            <xm:f>"grau"</xm:f>
            <x14:dxf>
              <font>
                <strike val="0"/>
                <color rgb="FF808080"/>
              </font>
              <fill>
                <patternFill>
                  <bgColor rgb="FF808080"/>
                </patternFill>
              </fill>
            </x14:dxf>
          </x14:cfRule>
          <xm:sqref>H160:L164</xm:sqref>
        </x14:conditionalFormatting>
        <x14:conditionalFormatting xmlns:xm="http://schemas.microsoft.com/office/excel/2006/main">
          <x14:cfRule type="containsText" priority="3" operator="containsText" id="{A7C2A704-59CB-43C8-BA94-575E83D47C03}">
            <xm:f>NOT(ISERROR(SEARCH("grau",H166)))</xm:f>
            <xm:f>"grau"</xm:f>
            <x14:dxf>
              <font>
                <color rgb="FF808080"/>
              </font>
              <fill>
                <patternFill>
                  <bgColor rgb="FF808080"/>
                </patternFill>
              </fill>
            </x14:dxf>
          </x14:cfRule>
          <xm:sqref>H166:L166</xm:sqref>
        </x14:conditionalFormatting>
        <x14:conditionalFormatting xmlns:xm="http://schemas.microsoft.com/office/excel/2006/main">
          <x14:cfRule type="containsText" priority="2" operator="containsText" id="{01FE9F06-CAA1-4E1F-8E05-FA145A2A166F}">
            <xm:f>NOT(ISERROR(SEARCH("grau",H167)))</xm:f>
            <xm:f>"grau"</xm:f>
            <x14:dxf>
              <font>
                <strike val="0"/>
                <color rgb="FF808080"/>
              </font>
              <fill>
                <patternFill>
                  <bgColor rgb="FF808080"/>
                </patternFill>
              </fill>
            </x14:dxf>
          </x14:cfRule>
          <xm:sqref>H167:L171</xm:sqref>
        </x14:conditionalFormatting>
        <x14:conditionalFormatting xmlns:xm="http://schemas.microsoft.com/office/excel/2006/main">
          <x14:cfRule type="containsText" priority="1" operator="containsText" id="{F9239C1B-571E-4CD6-A0E9-3F13685B670F}">
            <xm:f>NOT(ISERROR(SEARCH("grau",H62)))</xm:f>
            <xm:f>"grau"</xm:f>
            <x14:dxf>
              <font>
                <color rgb="FF808080"/>
              </font>
              <fill>
                <patternFill>
                  <bgColor rgb="FF808080"/>
                </patternFill>
              </fill>
            </x14:dxf>
          </x14:cfRule>
          <xm:sqref>H62:L62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H96:L101 H56:L60 H27:L41 H68:L73 H75:L80 H82:L87 H89:L94 H103:L108 H110:L115 H117:L122 H124:L129 H131:L136 H138:L143 H145:L150 H152:L157 H159:L164 H166:L171 H43:L54 H62:L66 H9:L25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9" sqref="C9"/>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73" t="s">
        <v>72</v>
      </c>
      <c r="C2" s="173"/>
    </row>
    <row r="3" spans="2:5" ht="7.95" customHeight="1" x14ac:dyDescent="0.25">
      <c r="B3" s="8"/>
      <c r="C3" s="8"/>
    </row>
    <row r="4" spans="2:5" ht="55.95" customHeight="1" x14ac:dyDescent="0.25">
      <c r="B4" s="174" t="s">
        <v>39</v>
      </c>
      <c r="C4" s="174"/>
    </row>
    <row r="5" spans="2:5" ht="7.95" customHeight="1" x14ac:dyDescent="0.25">
      <c r="B5" s="9"/>
      <c r="C5" s="9"/>
    </row>
    <row r="6" spans="2:5" s="10" customFormat="1" ht="25.95" customHeight="1" x14ac:dyDescent="0.3">
      <c r="B6" s="59" t="s">
        <v>54</v>
      </c>
      <c r="C6" s="44" t="s">
        <v>75</v>
      </c>
    </row>
    <row r="7" spans="2:5" s="10" customFormat="1" ht="25.95" customHeight="1" x14ac:dyDescent="0.3">
      <c r="B7" s="59" t="s">
        <v>73</v>
      </c>
      <c r="C7" s="44" t="s">
        <v>76</v>
      </c>
    </row>
    <row r="8" spans="2:5" s="10" customFormat="1" ht="25.95" customHeight="1" x14ac:dyDescent="0.3">
      <c r="B8" s="58" t="s">
        <v>71</v>
      </c>
      <c r="C8" s="45" t="s">
        <v>145</v>
      </c>
    </row>
    <row r="9" spans="2:5" s="10" customFormat="1" ht="25.95" customHeight="1" x14ac:dyDescent="0.3">
      <c r="B9" s="51" t="s">
        <v>55</v>
      </c>
      <c r="C9" s="12" t="s">
        <v>15</v>
      </c>
    </row>
    <row r="10" spans="2:5" s="10" customFormat="1" ht="25.95" customHeight="1" x14ac:dyDescent="0.3">
      <c r="B10" s="11"/>
      <c r="C10" s="67"/>
      <c r="E10" s="60" t="s">
        <v>74</v>
      </c>
    </row>
    <row r="11" spans="2:5" s="10" customFormat="1" ht="25.95" customHeight="1" x14ac:dyDescent="0.3">
      <c r="B11" s="11"/>
      <c r="C11" s="66" t="s">
        <v>37</v>
      </c>
    </row>
    <row r="12" spans="2:5" s="10" customFormat="1" ht="25.95" customHeight="1" x14ac:dyDescent="0.3">
      <c r="B12" s="51" t="s">
        <v>56</v>
      </c>
      <c r="C12" s="61" t="s">
        <v>27</v>
      </c>
    </row>
    <row r="13" spans="2:5" s="10" customFormat="1" ht="25.95" customHeight="1" x14ac:dyDescent="0.3">
      <c r="B13" s="11"/>
      <c r="C13" s="61" t="s">
        <v>28</v>
      </c>
    </row>
    <row r="14" spans="2:5" s="10" customFormat="1" ht="25.95" customHeight="1" x14ac:dyDescent="0.3">
      <c r="B14" s="11"/>
      <c r="C14" s="61"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2023-11-09T16:51:36Z</dcterms:modified>
</cp:coreProperties>
</file>