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Checkliste!$A$1:$N$114</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21" i="7" l="1"/>
  <c r="B21" i="7" s="1"/>
  <c r="C19" i="7"/>
  <c r="B19" i="7" s="1"/>
  <c r="D19" i="7"/>
  <c r="D21" i="7" l="1"/>
  <c r="C32" i="7"/>
  <c r="D32" i="7" s="1"/>
  <c r="B32" i="7" l="1"/>
  <c r="C42" i="7" l="1"/>
  <c r="B42" i="7" s="1"/>
  <c r="C43" i="7"/>
  <c r="B43" i="7" s="1"/>
  <c r="C34" i="7"/>
  <c r="B34" i="7" s="1"/>
  <c r="D42" i="7" l="1"/>
  <c r="D43" i="7"/>
  <c r="D34" i="7"/>
  <c r="C28" i="7"/>
  <c r="B28" i="7" s="1"/>
  <c r="C29" i="7"/>
  <c r="B29" i="7" s="1"/>
  <c r="D28" i="7" l="1"/>
  <c r="D29" i="7"/>
  <c r="C72" i="7"/>
  <c r="B72" i="7" s="1"/>
  <c r="C73" i="7"/>
  <c r="B73" i="7" s="1"/>
  <c r="C74" i="7"/>
  <c r="B74" i="7" s="1"/>
  <c r="C68" i="7"/>
  <c r="D68" i="7" s="1"/>
  <c r="C69" i="7"/>
  <c r="B69" i="7" s="1"/>
  <c r="C70" i="7"/>
  <c r="B70" i="7" s="1"/>
  <c r="C71" i="7"/>
  <c r="B71" i="7" s="1"/>
  <c r="C39" i="7"/>
  <c r="B39" i="7" s="1"/>
  <c r="D72" i="7" l="1"/>
  <c r="D73" i="7"/>
  <c r="B68" i="7"/>
  <c r="D74" i="7"/>
  <c r="D70" i="7"/>
  <c r="D69" i="7"/>
  <c r="D71" i="7"/>
  <c r="D39" i="7"/>
  <c r="C66" i="7" l="1"/>
  <c r="D66" i="7" s="1"/>
  <c r="C67" i="7"/>
  <c r="B67" i="7" s="1"/>
  <c r="C53" i="7"/>
  <c r="B53" i="7" s="1"/>
  <c r="C54" i="7"/>
  <c r="B54" i="7" s="1"/>
  <c r="C55" i="7"/>
  <c r="B55" i="7" s="1"/>
  <c r="C56" i="7"/>
  <c r="B56" i="7" s="1"/>
  <c r="C57" i="7"/>
  <c r="B57" i="7" s="1"/>
  <c r="C58" i="7"/>
  <c r="B58" i="7" s="1"/>
  <c r="C59" i="7"/>
  <c r="B59" i="7" s="1"/>
  <c r="C22" i="7"/>
  <c r="B22" i="7" s="1"/>
  <c r="D67" i="7" l="1"/>
  <c r="B66" i="7"/>
  <c r="D53" i="7"/>
  <c r="D54" i="7"/>
  <c r="D56" i="7"/>
  <c r="D55" i="7"/>
  <c r="D57" i="7"/>
  <c r="D58" i="7"/>
  <c r="D59" i="7"/>
  <c r="D22" i="7"/>
  <c r="C60" i="7" l="1"/>
  <c r="B60" i="7" s="1"/>
  <c r="D60" i="7" l="1"/>
  <c r="C27" i="7" l="1"/>
  <c r="B27" i="7" s="1"/>
  <c r="C47" i="7"/>
  <c r="D47" i="7" s="1"/>
  <c r="C48" i="7"/>
  <c r="B48" i="7" s="1"/>
  <c r="C49" i="7"/>
  <c r="B49" i="7" s="1"/>
  <c r="D48" i="7" l="1"/>
  <c r="D27" i="7"/>
  <c r="D49" i="7"/>
  <c r="B47" i="7"/>
  <c r="C38" i="7"/>
  <c r="B38" i="7" s="1"/>
  <c r="C40" i="7"/>
  <c r="D40" i="7" s="1"/>
  <c r="C41" i="7"/>
  <c r="D41" i="7" s="1"/>
  <c r="C44" i="7"/>
  <c r="B44" i="7" s="1"/>
  <c r="C45" i="7"/>
  <c r="B45" i="7" s="1"/>
  <c r="C46" i="7"/>
  <c r="B46" i="7" s="1"/>
  <c r="C26" i="7"/>
  <c r="B26" i="7" s="1"/>
  <c r="D38" i="7" l="1"/>
  <c r="B40" i="7"/>
  <c r="B41" i="7"/>
  <c r="D44" i="7"/>
  <c r="D46" i="7"/>
  <c r="D45" i="7"/>
  <c r="D26" i="7"/>
  <c r="C15" i="7" l="1"/>
  <c r="B15" i="7" s="1"/>
  <c r="C16" i="7"/>
  <c r="B16" i="7" s="1"/>
  <c r="C17" i="7"/>
  <c r="B17" i="7" s="1"/>
  <c r="C18" i="7"/>
  <c r="B18" i="7" s="1"/>
  <c r="C20" i="7"/>
  <c r="B20" i="7" s="1"/>
  <c r="D16" i="7" l="1"/>
  <c r="D15" i="7"/>
  <c r="D17" i="7"/>
  <c r="D18" i="7"/>
  <c r="D20" i="7"/>
  <c r="C176" i="7" l="1"/>
  <c r="B176" i="7" s="1"/>
  <c r="C175" i="7"/>
  <c r="D175" i="7" s="1"/>
  <c r="C174" i="7"/>
  <c r="B174" i="7" s="1"/>
  <c r="C173" i="7"/>
  <c r="B173" i="7" s="1"/>
  <c r="C172" i="7"/>
  <c r="B172" i="7" s="1"/>
  <c r="C169" i="7"/>
  <c r="D169" i="7" s="1"/>
  <c r="C168" i="7"/>
  <c r="D168" i="7" s="1"/>
  <c r="C167" i="7"/>
  <c r="B167" i="7" s="1"/>
  <c r="C166" i="7"/>
  <c r="B166" i="7" s="1"/>
  <c r="C165" i="7"/>
  <c r="B165" i="7" s="1"/>
  <c r="C162" i="7"/>
  <c r="D162" i="7" s="1"/>
  <c r="C161" i="7"/>
  <c r="D161" i="7" s="1"/>
  <c r="C160" i="7"/>
  <c r="B160" i="7" s="1"/>
  <c r="C159" i="7"/>
  <c r="B159" i="7" s="1"/>
  <c r="C158" i="7"/>
  <c r="B158" i="7" s="1"/>
  <c r="C155" i="7"/>
  <c r="D155" i="7" s="1"/>
  <c r="C154" i="7"/>
  <c r="D154" i="7" s="1"/>
  <c r="C153" i="7"/>
  <c r="B153" i="7" s="1"/>
  <c r="C152" i="7"/>
  <c r="B152" i="7" s="1"/>
  <c r="C151" i="7"/>
  <c r="B151" i="7" s="1"/>
  <c r="C148" i="7"/>
  <c r="D148" i="7" s="1"/>
  <c r="C147" i="7"/>
  <c r="D147" i="7" s="1"/>
  <c r="C146" i="7"/>
  <c r="B146" i="7" s="1"/>
  <c r="C145" i="7"/>
  <c r="B145" i="7" s="1"/>
  <c r="C144" i="7"/>
  <c r="B144" i="7" s="1"/>
  <c r="C141" i="7"/>
  <c r="D141" i="7" s="1"/>
  <c r="C140" i="7"/>
  <c r="D140" i="7" s="1"/>
  <c r="C139" i="7"/>
  <c r="B139" i="7" s="1"/>
  <c r="C138" i="7"/>
  <c r="B138" i="7" s="1"/>
  <c r="C137" i="7"/>
  <c r="B137" i="7" s="1"/>
  <c r="C134" i="7"/>
  <c r="D134" i="7" s="1"/>
  <c r="C133" i="7"/>
  <c r="D133" i="7" s="1"/>
  <c r="C132" i="7"/>
  <c r="D132" i="7" s="1"/>
  <c r="C131" i="7"/>
  <c r="B131" i="7" s="1"/>
  <c r="C130" i="7"/>
  <c r="B130" i="7" s="1"/>
  <c r="C127" i="7"/>
  <c r="D127" i="7" s="1"/>
  <c r="C126" i="7"/>
  <c r="D126" i="7" s="1"/>
  <c r="C125" i="7"/>
  <c r="B125" i="7" s="1"/>
  <c r="C124" i="7"/>
  <c r="B124" i="7" s="1"/>
  <c r="C123" i="7"/>
  <c r="B123" i="7" s="1"/>
  <c r="C120" i="7"/>
  <c r="D120" i="7" s="1"/>
  <c r="C119" i="7"/>
  <c r="B119" i="7" s="1"/>
  <c r="C118" i="7"/>
  <c r="B118" i="7" s="1"/>
  <c r="C117" i="7"/>
  <c r="B117" i="7" s="1"/>
  <c r="C116" i="7"/>
  <c r="B116" i="7" s="1"/>
  <c r="B141" i="7" l="1"/>
  <c r="D167" i="7"/>
  <c r="D124" i="7"/>
  <c r="B140" i="7"/>
  <c r="D166" i="7"/>
  <c r="D123" i="7"/>
  <c r="D146" i="7"/>
  <c r="B169" i="7"/>
  <c r="D125" i="7"/>
  <c r="B127" i="7"/>
  <c r="D145" i="7"/>
  <c r="D174" i="7"/>
  <c r="D130" i="7"/>
  <c r="D153" i="7"/>
  <c r="D173" i="7"/>
  <c r="D151" i="7"/>
  <c r="D172" i="7"/>
  <c r="D119" i="7"/>
  <c r="D139" i="7"/>
  <c r="D160" i="7"/>
  <c r="B175" i="7"/>
  <c r="D118" i="7"/>
  <c r="D138" i="7"/>
  <c r="B161" i="7"/>
  <c r="D158" i="7"/>
  <c r="D159" i="7"/>
  <c r="B162" i="7"/>
  <c r="D176" i="7"/>
  <c r="B168" i="7"/>
  <c r="D165" i="7"/>
  <c r="B154" i="7"/>
  <c r="D152" i="7"/>
  <c r="B155" i="7"/>
  <c r="D144" i="7"/>
  <c r="B147" i="7"/>
  <c r="B148" i="7"/>
  <c r="D137" i="7"/>
  <c r="B133" i="7"/>
  <c r="B132" i="7"/>
  <c r="D131" i="7"/>
  <c r="B134" i="7"/>
  <c r="B126" i="7"/>
  <c r="D117" i="7"/>
  <c r="D116" i="7"/>
  <c r="B120" i="7"/>
  <c r="C11" i="7"/>
  <c r="B11" i="7" s="1"/>
  <c r="D11" i="7" l="1"/>
  <c r="C13" i="7"/>
  <c r="D13" i="7" s="1"/>
  <c r="C14" i="7"/>
  <c r="D14" i="7" s="1"/>
  <c r="C113" i="7"/>
  <c r="B113" i="7" s="1"/>
  <c r="C112" i="7"/>
  <c r="B112" i="7" s="1"/>
  <c r="C111" i="7"/>
  <c r="D111" i="7" s="1"/>
  <c r="C110" i="7"/>
  <c r="D110" i="7" s="1"/>
  <c r="C109" i="7"/>
  <c r="B109" i="7" s="1"/>
  <c r="C106" i="7"/>
  <c r="D106" i="7" s="1"/>
  <c r="C105" i="7"/>
  <c r="B105" i="7" s="1"/>
  <c r="C104" i="7"/>
  <c r="D104" i="7" s="1"/>
  <c r="C103" i="7"/>
  <c r="D103" i="7" s="1"/>
  <c r="C102" i="7"/>
  <c r="D102" i="7" s="1"/>
  <c r="C99" i="7"/>
  <c r="D99" i="7" s="1"/>
  <c r="C98" i="7"/>
  <c r="B98" i="7" s="1"/>
  <c r="C97" i="7"/>
  <c r="D97" i="7" s="1"/>
  <c r="C96" i="7"/>
  <c r="D96" i="7" s="1"/>
  <c r="C95" i="7"/>
  <c r="B95" i="7" s="1"/>
  <c r="C92" i="7"/>
  <c r="D92" i="7" s="1"/>
  <c r="C91" i="7"/>
  <c r="B91" i="7" s="1"/>
  <c r="C90" i="7"/>
  <c r="D90" i="7" s="1"/>
  <c r="C89" i="7"/>
  <c r="D89" i="7" s="1"/>
  <c r="C88" i="7"/>
  <c r="B88" i="7" s="1"/>
  <c r="C85" i="7"/>
  <c r="B85" i="7" s="1"/>
  <c r="C84" i="7"/>
  <c r="B84" i="7" s="1"/>
  <c r="C83" i="7"/>
  <c r="D83" i="7" s="1"/>
  <c r="C82" i="7"/>
  <c r="D82" i="7" s="1"/>
  <c r="C81" i="7"/>
  <c r="B81" i="7" s="1"/>
  <c r="C78" i="7"/>
  <c r="D78" i="7" s="1"/>
  <c r="C77" i="7"/>
  <c r="B77" i="7" s="1"/>
  <c r="B92" i="7" l="1"/>
  <c r="B96" i="7"/>
  <c r="B104" i="7"/>
  <c r="B13" i="7"/>
  <c r="B83" i="7"/>
  <c r="B99" i="7"/>
  <c r="B103" i="7"/>
  <c r="B111" i="7"/>
  <c r="B78" i="7"/>
  <c r="B82" i="7"/>
  <c r="B90" i="7"/>
  <c r="B106" i="7"/>
  <c r="B102" i="7"/>
  <c r="B110" i="7"/>
  <c r="B89" i="7"/>
  <c r="B97" i="7"/>
  <c r="B14" i="7"/>
  <c r="D77" i="7"/>
  <c r="D113" i="7"/>
  <c r="D109" i="7"/>
  <c r="D112" i="7"/>
  <c r="D105" i="7"/>
  <c r="D95" i="7"/>
  <c r="D98" i="7"/>
  <c r="D88" i="7"/>
  <c r="D91" i="7"/>
  <c r="D85" i="7"/>
  <c r="D81" i="7"/>
  <c r="D84" i="7"/>
  <c r="B2" i="7"/>
  <c r="B2" i="2"/>
  <c r="B2" i="1"/>
  <c r="C65" i="7" l="1"/>
  <c r="D65" i="7" s="1"/>
  <c r="C61" i="7"/>
  <c r="D61" i="7" s="1"/>
  <c r="C37" i="7"/>
  <c r="B37" i="7" s="1"/>
  <c r="C36" i="7"/>
  <c r="D36" i="7" s="1"/>
  <c r="C35" i="7"/>
  <c r="D35" i="7" s="1"/>
  <c r="C25" i="7"/>
  <c r="D25" i="7" s="1"/>
  <c r="B65" i="7" l="1"/>
  <c r="B61" i="7"/>
  <c r="D37" i="7"/>
  <c r="B36" i="7"/>
  <c r="B35" i="7"/>
  <c r="B25" i="7"/>
  <c r="C33" i="7" l="1"/>
  <c r="C52" i="7"/>
  <c r="C64" i="7"/>
  <c r="C10" i="7"/>
  <c r="C12" i="7"/>
  <c r="D33" i="7" l="1"/>
  <c r="B33" i="7"/>
  <c r="D52" i="7"/>
  <c r="B52" i="7"/>
  <c r="D10" i="7"/>
  <c r="B10" i="7"/>
  <c r="D64" i="7"/>
  <c r="B64" i="7"/>
  <c r="D12" i="7"/>
  <c r="B12" i="7"/>
</calcChain>
</file>

<file path=xl/sharedStrings.xml><?xml version="1.0" encoding="utf-8"?>
<sst xmlns="http://schemas.openxmlformats.org/spreadsheetml/2006/main" count="540" uniqueCount="231">
  <si>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</si>
  <si>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</si>
  <si>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</si>
  <si>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</si>
  <si>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</si>
  <si>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</si>
  <si>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</si>
  <si>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</si>
  <si>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</si>
  <si>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</si>
  <si>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</si>
  <si>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</si>
  <si>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</si>
  <si>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</si>
  <si>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</si>
  <si>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</si>
  <si>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</si>
  <si>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</si>
  <si>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</si>
  <si>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</si>
  <si>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</si>
  <si>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</si>
  <si>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</si>
  <si>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</si>
  <si>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</si>
  <si>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</si>
  <si>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</si>
  <si>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</si>
  <si>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</si>
  <si>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</si>
  <si>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</si>
  <si>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</si>
  <si>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</si>
  <si>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</si>
  <si>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</si>
  <si>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</si>
  <si>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</si>
  <si>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</si>
  <si>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</si>
  <si>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</si>
  <si>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</si>
  <si>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</si>
  <si>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</si>
  <si>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</si>
  <si>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</si>
  <si>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</si>
  <si>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</si>
  <si>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</si>
  <si>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</si>
  <si>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</si>
  <si>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</si>
  <si>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</si>
  <si>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</si>
  <si>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</si>
  <si>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</si>
  <si>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</si>
  <si>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</si>
  <si>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</si>
  <si>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</si>
  <si>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</si>
  <si>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</si>
  <si>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</si>
  <si>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</si>
  <si>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</si>
  <si>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</si>
  <si>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</si>
  <si>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</si>
  <si>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</si>
  <si>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</si>
  <si>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</si>
  <si>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</si>
  <si>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</si>
  <si>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</si>
  <si>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</si>
  <si>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</si>
  <si>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</si>
  <si>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</si>
  <si>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</si>
  <si>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</si>
  <si>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</si>
  <si>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</si>
  <si>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</si>
  <si>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</si>
  <si>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</si>
  <si>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</si>
  <si>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</si>
  <si>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</si>
  <si>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</si>
  <si>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</si>
  <si>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</si>
  <si>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</si>
  <si>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</si>
  <si>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</si>
  <si>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</si>
  <si>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</si>
  <si>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</si>
  <si>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</si>
  <si>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</si>
  <si>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</si>
  <si>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TSL-systemrelevante Informationen sind an den DTSchB zu melden.</t>
  </si>
  <si>
    <t>TSL-systemrelevante Informationen sind an die zuständige Zertifizierungsstelle zu melden.</t>
  </si>
  <si>
    <t>2.7</t>
  </si>
  <si>
    <t>2.3</t>
  </si>
  <si>
    <t>2.4</t>
  </si>
  <si>
    <t xml:space="preserve">Bei Bedarf liegt eine ANG vor. </t>
  </si>
  <si>
    <t>2.7
2.9
2.10
2.11
2.12</t>
  </si>
  <si>
    <t>Für jede Labelnutzung liegt das offizielle Freigabedokument vor.</t>
  </si>
  <si>
    <t>2.7.1</t>
  </si>
  <si>
    <t>Die Konformität von (Roh-)Waren und Zutaten kann durch Konformitätzertifikate des jeweiligen Lieferanten nachgewiesen werden.</t>
  </si>
  <si>
    <t>2.8.1</t>
  </si>
  <si>
    <t>2.8.2</t>
  </si>
  <si>
    <r>
      <t xml:space="preserve">Eine Identifikation von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</si>
  <si>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TSL-Waren der </t>
    </r>
    <r>
      <rPr>
        <b/>
        <sz val="10"/>
        <color theme="1"/>
        <rFont val="Arial"/>
        <family val="2"/>
      </rPr>
      <t>Premiumstufe</t>
    </r>
    <r>
      <rPr>
        <sz val="10"/>
        <color theme="1"/>
        <rFont val="Arial"/>
        <family val="2"/>
      </rPr>
      <t xml:space="preserve"> ist auf Warenbegleitdokumenten durch eine innerbetriebliche Kennzeichnung möglich.</t>
    </r>
  </si>
  <si>
    <t>Zu jeder Zeit erfolgt eine eindeutige Trennung der TSL-Ware von Nicht-TSL-Ware.</t>
  </si>
  <si>
    <t>Verarbeitung nach Reinigung oder in absteigende Wertigkeit der Ware.
Verarbeitung getrennt nach Standards, TSL vor konventioneller Ware.</t>
  </si>
  <si>
    <t>Die Reinigungs- und Produktionsprotokolle sind bei einer zeitlichen Trennung vollständig vorhanden und plausibel.</t>
  </si>
  <si>
    <t>Bei einer zeitlichen Trennung werden zur Vermeidung von Verschleppung die Anforderungen an die Produktionsreihenfolge eingehalten.</t>
  </si>
  <si>
    <t>Die Warenbegleitdokumente des Warenein- und ausgangs sind einsehbar und plausibel.</t>
  </si>
  <si>
    <t>Die Berechnung des Warenstroms ist anhand der Warenbegleitdokumente des Warenein- und ausgangs plausibel.</t>
  </si>
  <si>
    <t>2.8.3</t>
  </si>
  <si>
    <t>Es werden keine Zutaten oder Zusatzstoffe verwendet, die nach der Verordnung (EG) Nr. 1830/2003 über die Rückverfolgbarkeit und Kennzeichnung von GVO deklarationspflichtig sind.</t>
  </si>
  <si>
    <t>2.9</t>
  </si>
  <si>
    <t>Es wird kein Karmin bzw. Cochenille (E120) eingesetzt.</t>
  </si>
  <si>
    <t>Es wird keine Stopfleber bzw. Produkte daraus verarbeitet.</t>
  </si>
  <si>
    <t>Es wird kein Hühner-Lecithin verwendet.</t>
  </si>
  <si>
    <t>Es wird kein Bienenwachs verwendet.</t>
  </si>
  <si>
    <t>2.12</t>
  </si>
  <si>
    <t>Es werden keine Eier aus Boden- oder Volierenhaltung sowie Käfigeier – auch der aus so genannten Kleingruppenhaltung – verwendet.</t>
  </si>
  <si>
    <t>Prüfung des Lieferantennachweises (TSL-Zertifikat).</t>
  </si>
  <si>
    <t>Prüfung der Reinigungs- und Produktionsprotokolle.</t>
  </si>
  <si>
    <t>Prüfung der Warenein- und ausgangsdokumentationen: Lieferscheine, PLU-Statistik, Etiketten, Rechnungen. 
Warenbegleitdokumente sind min. 12 Monate (bzw. nach Ablauf MHD) aufzubewahren.</t>
  </si>
  <si>
    <t>Prüfung der Produktspezifikationen anhand der Zutatenliste.</t>
  </si>
  <si>
    <r>
      <t xml:space="preserve">Prüfung der Rezeptur.
</t>
    </r>
    <r>
      <rPr>
        <b/>
        <sz val="10"/>
        <color theme="1"/>
        <rFont val="Arial"/>
        <family val="2"/>
      </rPr>
      <t>K.O.</t>
    </r>
  </si>
  <si>
    <r>
      <t xml:space="preserve">Prüfung der Rezeptur, Achtung Farbstoff bspw. in Joghurt, Marinaden und Würzmischungen.
</t>
    </r>
    <r>
      <rPr>
        <b/>
        <sz val="10"/>
        <color theme="1"/>
        <rFont val="Arial"/>
        <family val="2"/>
      </rPr>
      <t>K.O.</t>
    </r>
  </si>
  <si>
    <t>Verarbeitung Außer-Haus-Verpflegung</t>
  </si>
  <si>
    <t>Die Mitarbeiter wurden im Bezug auf Umgang und Herkunft der TSL-Ware alle 12 Monate geschult.</t>
  </si>
  <si>
    <t>Stichprobenartige Abfrage der Mitarbeiter.</t>
  </si>
  <si>
    <t>2.6</t>
  </si>
  <si>
    <t>Neue Mitarbeiter erhielten bei Arbeitsantritt eine Schulung hinsichtlich Umgang und Herkunft der TSL-Ware.</t>
  </si>
  <si>
    <t>8.2</t>
  </si>
  <si>
    <t>Bsp.: Grill, Fritteuse, Kombidämpfer
Sichtprüfung, Prüfung von Verarbeitungsprotokollen.</t>
  </si>
  <si>
    <t>Prüfung der Schulungsdokumente.</t>
  </si>
  <si>
    <t>Prüfung der Arbeitsanweisung.</t>
  </si>
  <si>
    <t>Prüfung des betriebsindividuellen Systems. Interne Buchungen und Berechnungen sind dokumentiert.</t>
  </si>
  <si>
    <t>Bsp.: Erklärung zum TSL auf Plakaten oder Speisekarten.
Sichtprüfung und Prüfung der korrekten Auslage.</t>
  </si>
  <si>
    <t xml:space="preserve">4. Zutaten und zusammengesetzte Erzeugnisse </t>
  </si>
  <si>
    <t xml:space="preserve">3. Warenstrom und Rückverfolgbarkeit </t>
  </si>
  <si>
    <t>8.3</t>
  </si>
  <si>
    <t>Bei dem Angebot von TSL-Erzeugnissen und konventionellen Erzeugnissen der gleichen Art zum selben Zeitpunkt, erfolgt eine eindeutige Trennung und/oder eine Gewährleistung der Unterscheidbarkeit der Standards.</t>
  </si>
  <si>
    <t>Es gibt verschiedene Möglichkeiten, TSL-Erzeugnisse in der AHV anzubieten (siehe Kapitel 8.3). Bei einer Nicht-Verfügbarkeit dieser TSL-Erzeugnisse wird nicht auf Ersatz zurückgegriffen.</t>
  </si>
  <si>
    <t>8.3.1</t>
  </si>
  <si>
    <r>
      <t xml:space="preserve">Beim Einsatz einer </t>
    </r>
    <r>
      <rPr>
        <b/>
        <sz val="10"/>
        <color theme="1"/>
        <rFont val="Arial"/>
        <family val="2"/>
      </rPr>
      <t>TSL-Zutat</t>
    </r>
    <r>
      <rPr>
        <sz val="10"/>
        <color theme="1"/>
        <rFont val="Arial"/>
        <family val="2"/>
      </rPr>
      <t xml:space="preserve"> tierischen Ursprungs der Einstiegs- oder Premiumstufe, wird diese im gesamten Betrieb ersetzt.</t>
    </r>
  </si>
  <si>
    <t>8.3.2</t>
  </si>
  <si>
    <r>
      <t xml:space="preserve">Werden zur </t>
    </r>
    <r>
      <rPr>
        <b/>
        <sz val="10"/>
        <color theme="1"/>
        <rFont val="Arial"/>
        <family val="2"/>
      </rPr>
      <t>TSL-Komponente</t>
    </r>
    <r>
      <rPr>
        <sz val="10"/>
        <color theme="1"/>
        <rFont val="Arial"/>
        <family val="2"/>
      </rPr>
      <t xml:space="preserve"> Beilagen mit Zutaten tierischen Ursprungs aus konventioneller Tierhaltung gereicht, sind die Beilagen klar und sichtbar von der TSL-Komponente abgegrenzt.</t>
    </r>
  </si>
  <si>
    <r>
      <t xml:space="preserve">Die </t>
    </r>
    <r>
      <rPr>
        <b/>
        <sz val="10"/>
        <color theme="1"/>
        <rFont val="Arial"/>
        <family val="2"/>
      </rPr>
      <t>TSL-Komponente</t>
    </r>
    <r>
      <rPr>
        <sz val="10"/>
        <color theme="1"/>
        <rFont val="Arial"/>
        <family val="2"/>
      </rPr>
      <t xml:space="preserve"> besteht zu 100 % aus TSL-Zutaten der Einstiegs- oder Premiumstufe, wobei der größte Zutatenanteil tierischen Ursprungs ist.</t>
    </r>
  </si>
  <si>
    <t>8.3.3</t>
  </si>
  <si>
    <t>Prüfung Rezeptur, Lieferschein, Auslobung.</t>
  </si>
  <si>
    <r>
      <t xml:space="preserve">In einem </t>
    </r>
    <r>
      <rPr>
        <b/>
        <sz val="10"/>
        <color theme="1"/>
        <rFont val="Arial"/>
        <family val="2"/>
      </rPr>
      <t>TSL-Gericht</t>
    </r>
    <r>
      <rPr>
        <sz val="10"/>
        <color theme="1"/>
        <rFont val="Arial"/>
        <family val="2"/>
      </rPr>
      <t xml:space="preserve"> bzw. Speise entsprechen die Zutaten tierischen Ursprungs den Anforderungen des TSL.</t>
    </r>
  </si>
  <si>
    <t>1. Dokumentenprüfung Allgemein</t>
  </si>
  <si>
    <r>
      <t xml:space="preserve">Prüfung des vorangegangenen Auditberichts und der darin festgehaltenen Korrekturmaßnahmen zur Abstellung der Abweichungen. 
</t>
    </r>
    <r>
      <rPr>
        <b/>
        <sz val="10"/>
        <rFont val="Arial"/>
        <family val="2"/>
      </rPr>
      <t xml:space="preserve">Erstaudit = n. a. </t>
    </r>
  </si>
  <si>
    <t xml:space="preserve">Keine ANG/BiB vorhanden = n. a.
Erstaudit = n. a. </t>
  </si>
  <si>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</si>
  <si>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</si>
  <si>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t>Die TSL-Ware ist immer konsequent und systematisch von Nicht-TSL-Ware getrennt.
Z. B. unverwechselbare Trennung durch Kennzeichnung der TSL-Waren, Kisten, Stellflächen, korrekte Trennung während der Bearbeitung der Ware und der Lagerung im Kühlhaus.</t>
  </si>
  <si>
    <t>Dieselbe Zutat darf nicht in konventioneller Qualität vorhanden sein.
Z. B. Hähnchenfleisch der Einstiegsstufe; Eier oder Milch der Premiumstufe.</t>
  </si>
  <si>
    <r>
      <t xml:space="preserve">Sichtprüfung.
Bspw. Listung: Speisekarten, Tafeln, Aufsteller, Apps.
Gemäß der → </t>
    </r>
    <r>
      <rPr>
        <b/>
        <sz val="10"/>
        <color theme="1"/>
        <rFont val="Arial"/>
        <family val="2"/>
      </rPr>
      <t>RL Gestaltung</t>
    </r>
  </si>
  <si>
    <t>2. Spezieller Teil Mitarbeiterschulung in der AHV</t>
  </si>
  <si>
    <r>
      <t xml:space="preserve">Prüfung der Rezeptur, Sichtprüfung und Befragung der Mitarbeiter an der Ausgabe.
</t>
    </r>
    <r>
      <rPr>
        <b/>
        <sz val="10"/>
        <color theme="1"/>
        <rFont val="Arial"/>
        <family val="2"/>
      </rPr>
      <t>K.O.</t>
    </r>
  </si>
  <si>
    <t xml:space="preserve">6. </t>
  </si>
  <si>
    <r>
      <t xml:space="preserve">Abgleich des Betriebsbeschreibungsbogens, ggf. Korrektur bei betrieblichen Veränderungen. Es ist der → </t>
    </r>
    <r>
      <rPr>
        <b/>
        <sz val="10"/>
        <rFont val="Arial"/>
        <family val="2"/>
      </rPr>
      <t xml:space="preserve">Betriebsbeschreibungsbogen Verarbeitung </t>
    </r>
    <r>
      <rPr>
        <sz val="10"/>
        <rFont val="Arial"/>
        <family val="2"/>
      </rPr>
      <t xml:space="preserve">zu verwenden. </t>
    </r>
  </si>
  <si>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</si>
  <si>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t>Die Arbeitsanweisung ist Bestandteil der internen TSL-Mitarbeiterschulung.*</t>
  </si>
  <si>
    <t>Das Personal ist in der Lage, den Mehrwert der TSL-Ware an den Kunden weiterzugeben und korrekte Informationen zu vermitteln.*</t>
  </si>
  <si>
    <t>Alle Mitarbeiter wissen zu jeder Zeit, wo ausgelobte Ware liegt oder gelagert wird, wie die Warentrennung durchzuführen ist und worauf in Bezug auf die TSL-Ware zu achten ist.*</t>
  </si>
  <si>
    <t>Es liegt eine verschriftlichte Arbeitsanweisung über das betriebsindividuelle System zur Warenstromtrennung vor.*</t>
  </si>
  <si>
    <t>Für Speisen und Gerichte mit TSL-Zutat(en) ist immer Werbematerial verfügbar.*</t>
  </si>
  <si>
    <t>Bei der Listung der Speisen und Gerichte sowie bei der Ausgabe der TSL-Zutaten, erfolgt eine korrekte Auslobung.*</t>
  </si>
  <si>
    <t>Eine Identifizierung der TSL-Ware während der Zubereitung bei der Benutzung von Geräten ist zu jeder Zeit möglich.*</t>
  </si>
  <si>
    <t>Der Warenausgang beziehungsweise die Verkaufszahlen der Speisen und Gerichte werden durch ein betriebsindividuelles System erfasst.*</t>
  </si>
  <si>
    <t>Es wird auf tierschutzwidrige Zutaten bei der Ausgabe von TSL-Zutaten, TSL-Komponenten, TSL-Gerichte verzichtet.*</t>
  </si>
  <si>
    <r>
      <t xml:space="preserve">Für eine </t>
    </r>
    <r>
      <rPr>
        <b/>
        <sz val="10"/>
        <color theme="1"/>
        <rFont val="Arial"/>
        <family val="2"/>
      </rPr>
      <t>TSL-Zutat</t>
    </r>
    <r>
      <rPr>
        <sz val="10"/>
        <color theme="1"/>
        <rFont val="Arial"/>
        <family val="2"/>
      </rPr>
      <t xml:space="preserve"> der </t>
    </r>
    <r>
      <rPr>
        <b/>
        <sz val="10"/>
        <color theme="1"/>
        <rFont val="Arial"/>
        <family val="2"/>
      </rPr>
      <t>Einstiegsstufe</t>
    </r>
    <r>
      <rPr>
        <sz val="10"/>
        <color theme="1"/>
        <rFont val="Arial"/>
        <family val="2"/>
      </rPr>
      <t xml:space="preserve"> wird nur Fleisch und Fleischerzeugnisse, Milch und Milchprodukte oder Ei und Ei-Erzeugnisse der Einstiegs- und/oder Premiumstufe verwendet.</t>
    </r>
  </si>
  <si>
    <r>
      <t xml:space="preserve">Für eine </t>
    </r>
    <r>
      <rPr>
        <b/>
        <sz val="10"/>
        <color theme="1"/>
        <rFont val="Arial"/>
        <family val="2"/>
      </rPr>
      <t>TSL-Zutat</t>
    </r>
    <r>
      <rPr>
        <sz val="10"/>
        <color theme="1"/>
        <rFont val="Arial"/>
        <family val="2"/>
      </rPr>
      <t xml:space="preserve"> der </t>
    </r>
    <r>
      <rPr>
        <b/>
        <sz val="10"/>
        <color theme="1"/>
        <rFont val="Arial"/>
        <family val="2"/>
      </rPr>
      <t>Premiumstufe</t>
    </r>
    <r>
      <rPr>
        <sz val="10"/>
        <color theme="1"/>
        <rFont val="Arial"/>
        <family val="2"/>
      </rPr>
      <t xml:space="preserve"> wird nur Fleisch und Fleischerzeugnisse, Milch und Milchprodukte oder Ei und Ei-Erzeugnisse der Premiumstufe verwendet.</t>
    </r>
  </si>
  <si>
    <r>
      <t xml:space="preserve">Eine </t>
    </r>
    <r>
      <rPr>
        <b/>
        <sz val="10"/>
        <color theme="1"/>
        <rFont val="Arial"/>
        <family val="2"/>
      </rPr>
      <t>TSL-Komponente</t>
    </r>
    <r>
      <rPr>
        <sz val="10"/>
        <color theme="1"/>
        <rFont val="Arial"/>
        <family val="2"/>
      </rPr>
      <t xml:space="preserve"> der </t>
    </r>
    <r>
      <rPr>
        <b/>
        <sz val="10"/>
        <color theme="1"/>
        <rFont val="Arial"/>
        <family val="2"/>
      </rPr>
      <t>Einstiegsstufe</t>
    </r>
    <r>
      <rPr>
        <sz val="10"/>
        <color theme="1"/>
        <rFont val="Arial"/>
        <family val="2"/>
      </rPr>
      <t xml:space="preserve"> wird nur aus Fleisch und Fleischerzeugnisse, Milch und Milchprodukte oder Ei und Ei-Erzeugnisse der Einstiegs- und/oder Premiumstufe hergestellt.</t>
    </r>
  </si>
  <si>
    <r>
      <t xml:space="preserve">Eine </t>
    </r>
    <r>
      <rPr>
        <b/>
        <sz val="10"/>
        <color theme="1"/>
        <rFont val="Arial"/>
        <family val="2"/>
      </rPr>
      <t>TSL-Komponente</t>
    </r>
    <r>
      <rPr>
        <sz val="10"/>
        <color theme="1"/>
        <rFont val="Arial"/>
        <family val="2"/>
      </rPr>
      <t xml:space="preserve"> der </t>
    </r>
    <r>
      <rPr>
        <b/>
        <sz val="10"/>
        <color theme="1"/>
        <rFont val="Arial"/>
        <family val="2"/>
      </rPr>
      <t>Premiumstufe</t>
    </r>
    <r>
      <rPr>
        <sz val="10"/>
        <color theme="1"/>
        <rFont val="Arial"/>
        <family val="2"/>
      </rPr>
      <t xml:space="preserve"> wird nur aus Fleisch und Fleischerzeugnisse, Milch und Milchprodukte oder Ei und Ei-Erzeugnisse der Premiumstufe hergestellt.</t>
    </r>
  </si>
  <si>
    <r>
      <t xml:space="preserve">Ein </t>
    </r>
    <r>
      <rPr>
        <b/>
        <sz val="10"/>
        <color theme="1"/>
        <rFont val="Arial"/>
        <family val="2"/>
      </rPr>
      <t xml:space="preserve">TSL-Gericht </t>
    </r>
    <r>
      <rPr>
        <sz val="10"/>
        <color theme="1"/>
        <rFont val="Arial"/>
        <family val="2"/>
      </rPr>
      <t xml:space="preserve">bzw. Speise der </t>
    </r>
    <r>
      <rPr>
        <b/>
        <sz val="10"/>
        <color theme="1"/>
        <rFont val="Arial"/>
        <family val="2"/>
      </rPr>
      <t>Einstiegsstufe</t>
    </r>
    <r>
      <rPr>
        <sz val="10"/>
        <color theme="1"/>
        <rFont val="Arial"/>
        <family val="2"/>
      </rPr>
      <t xml:space="preserve"> wird nur aus Fleisch und Fleischerzeugnisse, Milch und Milchprodukte oder Ei und Ei-Erzeugnisse der Einstiegs- und/oder Premiumstufe hergestellt.</t>
    </r>
  </si>
  <si>
    <r>
      <t xml:space="preserve">Ein </t>
    </r>
    <r>
      <rPr>
        <b/>
        <sz val="10"/>
        <color theme="1"/>
        <rFont val="Arial"/>
        <family val="2"/>
      </rPr>
      <t>TSL-Gericht</t>
    </r>
    <r>
      <rPr>
        <sz val="10"/>
        <color theme="1"/>
        <rFont val="Arial"/>
        <family val="2"/>
      </rPr>
      <t xml:space="preserve"> bzw. Speise der </t>
    </r>
    <r>
      <rPr>
        <b/>
        <sz val="10"/>
        <color theme="1"/>
        <rFont val="Arial"/>
        <family val="2"/>
      </rPr>
      <t>Premiumstufe</t>
    </r>
    <r>
      <rPr>
        <sz val="10"/>
        <color theme="1"/>
        <rFont val="Arial"/>
        <family val="2"/>
      </rPr>
      <t xml:space="preserve"> wird nur aus Fleisch und Fleischerzeugnisse, Milch und Milchprodukte oder Ei und Ei-Erzeugnisse der Premiumstufe hergestellt.</t>
    </r>
  </si>
  <si>
    <r>
      <t xml:space="preserve">Z. B. Hähnchenfleisch, Milch.
Prüfung Lieferschein/Herkunftsnachweis und Auslobung.
</t>
    </r>
    <r>
      <rPr>
        <b/>
        <sz val="10"/>
        <color theme="1"/>
        <rFont val="Arial"/>
        <family val="2"/>
      </rPr>
      <t>K.O.</t>
    </r>
    <r>
      <rPr>
        <sz val="10"/>
        <color theme="1"/>
        <rFont val="Arial"/>
        <family val="2"/>
      </rPr>
      <t xml:space="preserve">
</t>
    </r>
    <r>
      <rPr>
        <b/>
        <sz val="10"/>
        <color theme="1"/>
        <rFont val="Arial"/>
        <family val="2"/>
      </rPr>
      <t>Prüfung der Einstiegsstufe = n. a.</t>
    </r>
  </si>
  <si>
    <r>
      <t xml:space="preserve">Z. B. Fleisch-Komponente (Schweinesteak, Hähnchenbrus) oder Komponente in zusammengesetztem Produkt (BBQ-Burger mit TSL-Patty). 
Prüfung Lieferscheine/Herkunftsnachweis und Auslobung.
</t>
    </r>
    <r>
      <rPr>
        <b/>
        <sz val="10"/>
        <color theme="1"/>
        <rFont val="Arial"/>
        <family val="2"/>
      </rPr>
      <t>K.O.</t>
    </r>
    <r>
      <rPr>
        <sz val="10"/>
        <color theme="1"/>
        <rFont val="Arial"/>
        <family val="2"/>
      </rPr>
      <t xml:space="preserve">
</t>
    </r>
    <r>
      <rPr>
        <b/>
        <sz val="10"/>
        <color theme="1"/>
        <rFont val="Arial"/>
        <family val="2"/>
      </rPr>
      <t>Prüfung der Einstiegsstufe = n. a.</t>
    </r>
  </si>
  <si>
    <r>
      <t xml:space="preserve">Z. B. Lasagne.
Prüfung Rezepturen, Lieferscheine, Produktionsprotokolle.
</t>
    </r>
    <r>
      <rPr>
        <b/>
        <sz val="10"/>
        <color theme="1"/>
        <rFont val="Arial"/>
        <family val="2"/>
      </rPr>
      <t>K.O.
Prüfung der Einstiegsstufe = n. a.</t>
    </r>
  </si>
  <si>
    <r>
      <t xml:space="preserve">Z. B. Lasagne.
Prüfung Rezepturen, Lieferscheine, Produktionsprotokolle.
</t>
    </r>
    <r>
      <rPr>
        <b/>
        <sz val="10"/>
        <color theme="1"/>
        <rFont val="Arial"/>
        <family val="2"/>
      </rPr>
      <t>K.O.</t>
    </r>
    <r>
      <rPr>
        <sz val="10"/>
        <color theme="1"/>
        <rFont val="Arial"/>
        <family val="2"/>
      </rPr>
      <t xml:space="preserve">
</t>
    </r>
    <r>
      <rPr>
        <b/>
        <sz val="10"/>
        <color theme="1"/>
        <rFont val="Arial"/>
        <family val="2"/>
      </rPr>
      <t>Prüfung der Premiumstufe = n. a.</t>
    </r>
  </si>
  <si>
    <r>
      <t xml:space="preserve">Z. B. Fleisch-Komponente (Schweinesteak, Hähnchenbrust) oder Komponente in zusammengesetztem Produkt (BBQ-Burger mit TSL-Patty).
Prüfung Lieferscheine/Herkunftsnachweis und Auslobung.
</t>
    </r>
    <r>
      <rPr>
        <b/>
        <sz val="10"/>
        <color theme="1"/>
        <rFont val="Arial"/>
        <family val="2"/>
      </rPr>
      <t>K.O.</t>
    </r>
    <r>
      <rPr>
        <sz val="10"/>
        <color theme="1"/>
        <rFont val="Arial"/>
        <family val="2"/>
      </rPr>
      <t xml:space="preserve">
</t>
    </r>
    <r>
      <rPr>
        <b/>
        <sz val="10"/>
        <color theme="1"/>
        <rFont val="Arial"/>
        <family val="2"/>
      </rPr>
      <t>Prüfung der Premiumstufe = n. a.</t>
    </r>
  </si>
  <si>
    <t>Prüfung der Rezeptur.</t>
  </si>
  <si>
    <t>Gültig ab: 01.01.2024
*Übergangsfrist für Bestandsbetriebe (Zertifizierung vor 01.01.; s. Richtlinie Verarbeitung, Kap. 1.2): Erfassung von Abweichungen ab 01.01., Berücksichtigung in Risikoeinstufung ab 01.07.</t>
  </si>
  <si>
    <t>RL Zert 2024
3.3</t>
  </si>
  <si>
    <t>RL Zert 2024
3.2</t>
  </si>
  <si>
    <t>RL Zert 2024
6.4.2</t>
  </si>
  <si>
    <t>RL Zert 2024
6</t>
  </si>
  <si>
    <t>n. a.</t>
  </si>
  <si>
    <r>
      <t xml:space="preserve">Z. B. Hähnchenfleisch, Milch.
Prüfung Lieferschein/Herkunftsnachweis und Auslobung.
</t>
    </r>
    <r>
      <rPr>
        <b/>
        <sz val="10"/>
        <color theme="1"/>
        <rFont val="Arial"/>
        <family val="2"/>
      </rPr>
      <t>K.O.</t>
    </r>
    <r>
      <rPr>
        <sz val="10"/>
        <color theme="1"/>
        <rFont val="Arial"/>
        <family val="2"/>
      </rPr>
      <t xml:space="preserve">
</t>
    </r>
    <r>
      <rPr>
        <b/>
        <sz val="10"/>
        <color theme="1"/>
        <rFont val="Arial"/>
        <family val="2"/>
      </rPr>
      <t>Prüfung der Premiunmstufe = n. a.</t>
    </r>
  </si>
  <si>
    <t>Z. B. TSL-Bratwurst und konventionelle Bratwurst.
Prüfung der Produktionsprotokolle und Sichtprüfung.</t>
  </si>
  <si>
    <t xml:space="preserve">5. Spezieller Teil Möglichkeiten des TSL-Angebots in der AHV </t>
  </si>
  <si>
    <r>
      <t xml:space="preserve">Prüfung der letzten TSL-Eigenkontrolle.
</t>
    </r>
    <r>
      <rPr>
        <b/>
        <sz val="10"/>
        <color theme="1"/>
        <rFont val="Arial"/>
        <family val="2"/>
      </rPr>
      <t>Erstaudit/keine Abweichungen = n. a.</t>
    </r>
  </si>
  <si>
    <t>Für Abweichungen, die in der TSL-Eigenkontrolle festgestellt wurden, sind Korrekturmaßnahmen und Fristen dokumentiert.</t>
  </si>
  <si>
    <t>Die TSL-Eigenkontrolle, welche alle TSL-Anforderungen umfasst, wird alle 12 Monate durchgeführt und dokumentiert.</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</si>
  <si>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Alle Punkte der aktuellen Checkliste müssen dabei enthalten sein. </t>
    </r>
    <r>
      <rPr>
        <b/>
        <sz val="10"/>
        <color theme="1"/>
        <rFont val="Arial"/>
        <family val="2"/>
      </rPr>
      <t>Erstaudit = n.a.</t>
    </r>
  </si>
  <si>
    <r>
      <t xml:space="preserve">Für den Fall, dass bspw. aufgrund von Nicht-Verfügbarkeit oder dass Zutaten einer Tierart benötigt werden, die noch nicht im TSL-System etabliert sind, liegt eine ANG vor. 
</t>
    </r>
    <r>
      <rPr>
        <b/>
        <sz val="10"/>
        <color theme="1"/>
        <rFont val="Arial"/>
        <family val="2"/>
      </rPr>
      <t>Kein Bedarf = n. a.</t>
    </r>
  </si>
  <si>
    <t>RL Verarbeitung 2024 u.a. 2.7 und 2.11</t>
  </si>
  <si>
    <r>
      <t xml:space="preserve">Eine Identifikation von TSL-Waren der </t>
    </r>
    <r>
      <rPr>
        <b/>
        <sz val="10"/>
        <rFont val="Arial"/>
        <family val="2"/>
      </rPr>
      <t>Einstiegsstufe</t>
    </r>
    <r>
      <rPr>
        <sz val="10"/>
        <rFont val="Arial"/>
        <family val="2"/>
      </rPr>
      <t xml:space="preserve"> ist im Betrieb jederzeit auf allen Produktions-, Verarbeitungstufen, bei der Lagerung und auf Transportmitteln durch eine innerbetriebliche Kennzeichnung möglich.</t>
    </r>
  </si>
  <si>
    <r>
      <t xml:space="preserve">Unverwechselbare Kennzeichnung, bevorzugt mit Label, Schriftzug „Tierschutzlabel ‚Für Mehr Tierschutz‘ Einstiegsstufe“ oder klar zuzuordnende Abkürzung mit Stufenhinweis. Alternativ eindeutiges internes Referenzsystem.
Lagerung und Transport: bspw. farbige Kisten, Schlaufenmarkierungen, Etiketten oder Schilder. 
</t>
    </r>
    <r>
      <rPr>
        <b/>
        <sz val="10"/>
        <rFont val="Arial"/>
        <family val="2"/>
      </rPr>
      <t>Prüfung der Premiumstufe = n. a.</t>
    </r>
  </si>
  <si>
    <r>
      <t xml:space="preserve">Eine Identifikation von TSL-Waren der </t>
    </r>
    <r>
      <rPr>
        <b/>
        <sz val="10"/>
        <rFont val="Arial"/>
        <family val="2"/>
      </rPr>
      <t>Premiumstufe</t>
    </r>
    <r>
      <rPr>
        <sz val="10"/>
        <rFont val="Arial"/>
        <family val="2"/>
      </rPr>
      <t xml:space="preserve"> ist im Betrieb jederzeit auf allen Produktions-, Verarbeitungsstufen, bei der Lagerung und auf Transportmitteln durch eine innerbetriebliche Kennzeichnung möglich.</t>
    </r>
  </si>
  <si>
    <r>
      <t xml:space="preserve">Unverwechselbare Kennzeichnung, bevorzugt mit Label, Schriftzug „Tierschutzlabel ‚Für Mehr Tierschutz‘ Premiumstufe“ oder klar zuzuordnende Abkürzung mit Stufenhinweis. Alternativ eindeutiges internes Referenzsystem.
Lagerung und Transport: bspw. farbige Kisten, Schlaufenmarkierungen, Etiketten oder Schilder.
</t>
    </r>
    <r>
      <rPr>
        <b/>
        <sz val="10"/>
        <rFont val="Arial"/>
        <family val="2"/>
      </rPr>
      <t>Prüfung der Einstiegsstufe = n. a.</t>
    </r>
  </si>
  <si>
    <t>Dokumentation liegt im Unternehmen vor. Kontrolle der Anforderungen an GVO, von zusammengesetzten Erzeugnissen, Nicht-Verfügbarkeit und weitere Zutaten tierischen Ursprungs und tierschutzwidrige Zutaten. Für die Einhaltung der Kriterien ist der MLN verantwortlich.</t>
  </si>
  <si>
    <t>Z. B. bei Kartoffelsalat mit konventinellen Speckwürfel und TSL-Wienerwürstchen, darf das Würstchen nicht auf dem Kartoffelsalat liegen, sondern muss daneben positioniert werden. 
Stichprobenartige Prüfung der Anrichtung, Portionierung.</t>
  </si>
  <si>
    <t>Festgelegte Korrekturmaßnahmen aus der TSL-Eigenkontrolle wurden fristgerecht umgesetzt und dokumentiert.</t>
  </si>
  <si>
    <t>Eine aktuelle TSL-Sortimentsliste liegt vor.*</t>
  </si>
  <si>
    <t>Es werden keine aquatisch lebenden Tiere eingesetzt.</t>
  </si>
  <si>
    <r>
      <t xml:space="preserve">Z. B. Fisch, Hummer, Aal, Muscheln.
Prüfung der Rezeptur.
</t>
    </r>
    <r>
      <rPr>
        <b/>
        <sz val="10"/>
        <color theme="1"/>
        <rFont val="Arial"/>
        <family val="2"/>
      </rPr>
      <t>K.O.</t>
    </r>
  </si>
  <si>
    <r>
      <t xml:space="preserve">Es ist meldepflichtig, wenn Zertifikate entzogen wurden (bspw. IFS und QS), oder es zu einem Ausbruch von meldepflichtigen mikrobiellen Erregern gekommen ist. Ebenso sind Sabotagen oder Einbrüche </t>
    </r>
    <r>
      <rPr>
        <sz val="10"/>
        <color theme="1"/>
        <rFont val="Arial"/>
        <family val="2"/>
      </rPr>
      <t xml:space="preserve">zu melden.
</t>
    </r>
    <r>
      <rPr>
        <b/>
        <sz val="10"/>
        <color theme="1"/>
        <rFont val="Arial"/>
        <family val="2"/>
      </rPr>
      <t>Erstaudit = n. a.</t>
    </r>
  </si>
  <si>
    <r>
      <t>Es ist meldepflichtig, wenn Zertifikate entzogen wurden (bspw. IFS und QS), oder es zu einem Ausbruch von meldepflichtigen mikrobiellen Erregern gekommen ist. Ebenso sind Sabotagen oder Einbrüche</t>
    </r>
    <r>
      <rPr>
        <sz val="10"/>
        <color rgb="FFFFC000"/>
        <rFont val="Arial"/>
        <family val="2"/>
      </rPr>
      <t xml:space="preserve"> </t>
    </r>
    <r>
      <rPr>
        <sz val="10"/>
        <color theme="1"/>
        <rFont val="Arial"/>
        <family val="2"/>
      </rPr>
      <t xml:space="preserve">zu melden.
</t>
    </r>
    <r>
      <rPr>
        <b/>
        <sz val="10"/>
        <color theme="1"/>
        <rFont val="Arial"/>
        <family val="2"/>
      </rPr>
      <t>Erstaudit = n. a.</t>
    </r>
  </si>
  <si>
    <t>bezugnehmend zum Prüfpunkt lfd. Nr. 1.11*</t>
  </si>
  <si>
    <t>Beim vorliegen eines externen Lagerortes sind hierüber ebenfalls alle systemrelevanten Informationen zu übermitteln.</t>
  </si>
  <si>
    <t>bezugnehmend zum Prüfpunkt lfd. Nr. 1.9*</t>
  </si>
  <si>
    <r>
      <t xml:space="preserve">Die Nutzung des Labels auf Preisschildern, Etiketten, Werbemaßnahmen, Flyern oder Plakaten bedarf einer Freigabe des DTSchB in Form des Offiziellen Freigabedokuments (PDF) inkl. der Freigabe E-Mail. Dabei ist min. eine Werbefreigabe mit der Werbemaßnahme (Bsp. Fleyer, Plakat, Display, Aufsteller etc.) abzugleichen. Es sind alle neu hinzu gekommenen/geänderten Werbemaßnahmen zu überprüfen. Keine neue bzw. geänderte Werbung = min. 3 zufällige Werbefreigaben. </t>
    </r>
    <r>
      <rPr>
        <b/>
        <sz val="10"/>
        <rFont val="Arial"/>
        <family val="2"/>
      </rPr>
      <t>Bei gruppenorganisierter Zertifizierung ist der Gruppenorganisator für die Freigabe der Labelnutzung zuständig. = n. a.</t>
    </r>
  </si>
  <si>
    <r>
      <t xml:space="preserve">Stichprobenartige Berechnung des Warenstroms für einen Zeitraum von min. 4 Wochen.
</t>
    </r>
    <r>
      <rPr>
        <b/>
        <sz val="10"/>
        <color theme="1"/>
        <rFont val="Arial"/>
        <family val="2"/>
      </rPr>
      <t>Erstaudit = Prüfung anhand bestehender Artikel</t>
    </r>
    <r>
      <rPr>
        <sz val="10"/>
        <color theme="1"/>
        <rFont val="Arial"/>
        <family val="2"/>
      </rPr>
      <t xml:space="preserve"> (bevorzugt Bio-Produkt).</t>
    </r>
  </si>
  <si>
    <t>Rezepturen (ggf. Spezifikationen oder Zutatenlisten) aller Produkte entsprechen den Anforderungen der RL Verarbeitung 2024.</t>
  </si>
  <si>
    <t>Prüfung der Schulungsdokumente.
Schulungen sind mit Angabe von Datum (Monat und Jahr), Teilnehmern, Referenten und Inhalt dokumentiert. Berücksichtigt wird der Kalendermonat der durchgeführten Schulung.</t>
  </si>
  <si>
    <t>Prüfung der Schulungsdokumente.
Schulungen sind mit Angabe von Datum (Monat und Jahr), Teilnehmern, Referenten und Inhalt dokumentiert. Die Schulung erfolgt innerhalb von 2 Monaten nach Arbeitsantritt.</t>
  </si>
  <si>
    <r>
      <t xml:space="preserve">Prüfung der Produktspezifikationen anhand der Zutatenliste.
</t>
    </r>
    <r>
      <rPr>
        <b/>
        <sz val="10"/>
        <color theme="1"/>
        <rFont val="Arial"/>
        <family val="2"/>
      </rPr>
      <t>K.O.</t>
    </r>
  </si>
  <si>
    <r>
      <t xml:space="preserve">TSL-Sortimentsliste liegt in jedem Unternehmen vor. Diese ist jährlich im Januar zu aktualisieren.
Informationen gemäß der Vorlage → </t>
    </r>
    <r>
      <rPr>
        <b/>
        <sz val="10"/>
        <rFont val="Arial"/>
        <family val="2"/>
      </rPr>
      <t>MU 10.5</t>
    </r>
    <r>
      <rPr>
        <sz val="10"/>
        <rFont val="Arial"/>
        <family val="2"/>
      </rPr>
      <t>.</t>
    </r>
  </si>
  <si>
    <r>
      <t xml:space="preserve">Separate Sammelbehältnisse, eindeutige Kennzeichnung mit Stufenhinweis.
Prüfung der Dokumentation und Abgleich der Mengen.
</t>
    </r>
    <r>
      <rPr>
        <b/>
        <sz val="10"/>
        <rFont val="Arial"/>
        <family val="2"/>
      </rPr>
      <t>Keine Sammlung TSL KAT-3 Ware = n. a.</t>
    </r>
  </si>
  <si>
    <t>Tierische Nebenprodukte (KAT-3 Ware) aus der TSL-Produktion, die für die Herstellung von TSL-Heimtiernahrung gesammelt werden, separat zu sammeln und zu transportieren sowie eindeutig zu kennzeichnen.*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</si>
</sst>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b/>
      <sz val="10"/>
      <color rgb="FFFF0000"/>
      <name val="Arial"/>
      <family val="2"/>
    </font>
    <font>
      <sz val="10"/>
      <color rgb="FFFFC000"/>
      <name val="Arial"/>
      <family val="2"/>
    </font>
    <font>
      <sz val="10"/>
      <color theme="1"/>
      <name val="Arial"/>
      <family val="2"/>
    </font>
    <font>
      <b/>
      <sz val="10"/>
      <name val="Arial"/>
      <family val="2"/>
    </font>
    <font>
      <sz val="8"/>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8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1" fontId="15" fillId="0" borderId="0" xfId="0" applyNumberFormat="1" applyFont="1" applyFill="1" applyBorder="1" applyAlignment="1" applyProtection="1">
      <alignment horizontal="left" vertical="center"/>
      <protection locked="0"/>
    </xf>
    <xf numFmtId="0" fontId="8" fillId="0" borderId="0" xfId="0" applyFont="1" applyAlignment="1" applyProtection="1">
      <alignment vertical="center" wrapText="1"/>
      <protection locked="0"/>
    </xf>
    <xf numFmtId="0" fontId="8" fillId="6" borderId="0" xfId="0" applyFont="1" applyFill="1" applyBorder="1" applyAlignment="1" applyProtection="1">
      <alignment vertical="center" wrapText="1"/>
    </xf>
    <xf numFmtId="49" fontId="8" fillId="0" borderId="0" xfId="0" applyNumberFormat="1" applyFont="1" applyAlignment="1" applyProtection="1">
      <alignment vertical="center" wrapText="1"/>
      <protection locked="0"/>
    </xf>
    <xf numFmtId="1" fontId="8" fillId="0" borderId="0" xfId="0" applyNumberFormat="1" applyFont="1" applyFill="1" applyBorder="1" applyAlignment="1" applyProtection="1">
      <alignment horizontal="left" vertical="center"/>
      <protection locked="0"/>
    </xf>
    <xf numFmtId="0" fontId="21" fillId="0" borderId="0" xfId="0" applyFont="1" applyProtection="1">
      <protection locked="0"/>
    </xf>
    <xf numFmtId="49" fontId="23" fillId="0" borderId="0" xfId="0" applyNumberFormat="1" applyFont="1" applyFill="1" applyAlignment="1" applyProtection="1">
      <alignment vertical="center" wrapText="1"/>
      <protection locked="0"/>
    </xf>
    <xf numFmtId="0" fontId="23" fillId="0" borderId="0" xfId="0" applyFont="1" applyFill="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8" fillId="0" borderId="4" xfId="0" applyFont="1" applyBorder="1" applyAlignment="1" applyProtection="1">
      <alignment horizontal="center"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25" fillId="0" borderId="0" xfId="0" applyFont="1" applyAlignment="1" applyProtection="1">
      <alignment horizontal="center" vertical="center" wrapText="1"/>
    </xf>
    <xf numFmtId="0" fontId="25"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wrapText="1"/>
    </xf>
    <xf numFmtId="0" fontId="8" fillId="0" borderId="0" xfId="0" applyNumberFormat="1" applyFont="1" applyFill="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Fill="1" applyBorder="1" applyAlignment="1" applyProtection="1">
      <alignment horizontal="left" vertical="center" wrapText="1"/>
    </xf>
    <xf numFmtId="0" fontId="20" fillId="0" borderId="0" xfId="0" applyFont="1" applyBorder="1" applyAlignment="1" applyProtection="1">
      <alignment vertical="center" wrapText="1"/>
    </xf>
    <xf numFmtId="0" fontId="16" fillId="0" borderId="0" xfId="0" applyNumberFormat="1" applyFont="1" applyFill="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49" fontId="8" fillId="0" borderId="0" xfId="0" applyNumberFormat="1"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xf>
    <xf numFmtId="1" fontId="15" fillId="0" borderId="0" xfId="0" applyNumberFormat="1" applyFont="1" applyFill="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20" fillId="6" borderId="0" xfId="0" applyFont="1" applyFill="1" applyBorder="1" applyAlignment="1" applyProtection="1">
      <alignment vertical="center" wrapText="1"/>
    </xf>
    <xf numFmtId="1" fontId="8" fillId="0" borderId="0" xfId="0" applyNumberFormat="1"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0" fontId="8" fillId="0" borderId="0" xfId="0" applyFont="1" applyFill="1" applyBorder="1" applyAlignment="1" applyProtection="1">
      <alignment vertical="center" wrapText="1"/>
    </xf>
    <xf numFmtId="49" fontId="8" fillId="0" borderId="0" xfId="0" applyNumberFormat="1" applyFont="1" applyBorder="1" applyAlignment="1" applyProtection="1">
      <alignment vertical="center" wrapText="1"/>
    </xf>
    <xf numFmtId="49" fontId="8" fillId="0" borderId="0" xfId="0" applyNumberFormat="1" applyFont="1" applyAlignment="1" applyProtection="1">
      <alignment vertical="center" wrapText="1"/>
    </xf>
    <xf numFmtId="0" fontId="8" fillId="6" borderId="0" xfId="0" applyFont="1" applyFill="1" applyAlignment="1" applyProtection="1">
      <alignment vertical="center" wrapText="1"/>
    </xf>
    <xf numFmtId="0" fontId="15" fillId="0" borderId="0" xfId="0" applyFont="1" applyBorder="1" applyAlignment="1" applyProtection="1">
      <alignment vertical="center" wrapText="1"/>
    </xf>
    <xf numFmtId="0" fontId="8" fillId="0" borderId="0" xfId="0" applyFont="1" applyAlignment="1" applyProtection="1">
      <alignment vertical="center" wrapText="1"/>
    </xf>
    <xf numFmtId="0" fontId="8" fillId="0" borderId="0" xfId="0" applyFont="1" applyFill="1" applyAlignment="1" applyProtection="1">
      <alignment vertical="center" wrapText="1"/>
    </xf>
    <xf numFmtId="0" fontId="20" fillId="0" borderId="0" xfId="0" applyFont="1" applyAlignment="1" applyProtection="1">
      <alignment vertical="center" wrapText="1"/>
    </xf>
  </cellXfs>
  <cellStyles count="2">
    <cellStyle name="Eingabe" xfId="1" builtinId="20"/>
    <cellStyle name="Standard" xfId="0" builtinId="0"/>
  </cellStyles>
  <dxfs count="352">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center" textRotation="0" wrapText="0" indent="0" justifyLastLine="0" shrinkToFit="0" readingOrder="0"/>
      <protection locked="1" hidden="0"/>
    </dxf>
    <dxf>
      <font>
        <strike val="0"/>
        <outline val="0"/>
        <shadow val="0"/>
        <u val="none"/>
        <vertAlign val="baseline"/>
        <sz val="10"/>
        <color theme="1"/>
        <name val="Arial"/>
        <scheme val="none"/>
      </font>
      <protection locked="1" hidden="0"/>
    </dxf>
    <dxf>
      <font>
        <strike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1"/>
      <tableStyleElement type="headerRow" dxfId="350"/>
      <tableStyleElement type="totalRow" dxfId="349"/>
      <tableStyleElement type="firstColumn" dxfId="348"/>
      <tableStyleElement type="lastColumn" dxfId="347"/>
      <tableStyleElement type="firstRowStripe" dxfId="346"/>
      <tableStyleElement type="secondRowStripe" dxfId="345"/>
      <tableStyleElement type="firstColumnStripe" dxfId="344"/>
      <tableStyleElement type="secondColumnStripe" dxfId="343"/>
    </tableStyle>
    <tableStyle name="TSL_1" pivot="0" count="9">
      <tableStyleElement type="wholeTable" dxfId="342"/>
      <tableStyleElement type="headerRow" dxfId="341"/>
      <tableStyleElement type="totalRow" dxfId="340"/>
      <tableStyleElement type="firstColumn" dxfId="339"/>
      <tableStyleElement type="lastColumn" dxfId="338"/>
      <tableStyleElement type="firstRowStripe" dxfId="337"/>
      <tableStyleElement type="secondRowStripe" dxfId="336"/>
      <tableStyleElement type="firstColumnStripe" dxfId="335"/>
      <tableStyleElement type="secondColumnStripe" dxfId="334"/>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2" totalsRowShown="0" headerRowDxfId="273" dataDxfId="272" tableBorderDxfId="299">
  <autoFilter ref="B9:M22"/>
  <tableColumns count="12">
    <tableColumn id="1" name="Lfd. Nr" dataDxfId="29">
      <calculatedColumnFormula>CONCATENATE("1.",Prüfkriterien_1[[#This Row],[Hilfsspalte_Num]])</calculatedColumnFormula>
    </tableColumn>
    <tableColumn id="2" name="Hilfsspalte_Num" dataDxfId="28">
      <calculatedColumnFormula>ROW()-ROW(Prüfkriterien_1[[#Headers],[Hilfsspalte_Kom]])</calculatedColumnFormula>
    </tableColumn>
    <tableColumn id="12" name="Hilfsspalte_Kom" dataDxfId="27">
      <calculatedColumnFormula>(Prüfkriterien_1[Hilfsspalte_Num]+10)/10</calculatedColumnFormula>
    </tableColumn>
    <tableColumn id="3" name="Kapitel_x000a_Richtlinie" dataDxfId="26"/>
    <tableColumn id="4" name="Kriterium" dataDxfId="25"/>
    <tableColumn id="5" name="Erläuterung / _x000a_Durchführungshinweis" dataDxfId="24"/>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1:M106" totalsRowShown="0" headerRowDxfId="171" dataDxfId="170" tableBorderDxfId="290">
  <autoFilter ref="B101:M106"/>
  <tableColumns count="12">
    <tableColumn id="1" name="Spalte1" dataDxfId="183">
      <calculatedColumnFormula>CONCATENATE("10.",Prüfkriterien_10[[#This Row],[Spalte2]])</calculatedColumnFormula>
    </tableColumn>
    <tableColumn id="2" name="Spalte2" dataDxfId="182">
      <calculatedColumnFormula>ROW()-ROW(Prüfkriterien_10[[#Headers],[Spalte3]])</calculatedColumnFormula>
    </tableColumn>
    <tableColumn id="3" name="Spalte3" dataDxfId="181">
      <calculatedColumnFormula>(Prüfkriterien_10[Spalte2]+100)/10</calculatedColumnFormula>
    </tableColumn>
    <tableColumn id="4" name="Spalte4" dataDxfId="180"/>
    <tableColumn id="5" name="Spalte5" dataDxfId="179"/>
    <tableColumn id="6" name="Spalte6" dataDxfId="178"/>
    <tableColumn id="7" name="Spalte7" dataDxfId="177"/>
    <tableColumn id="8" name="Spalte8" dataDxfId="176"/>
    <tableColumn id="9" name="Spalte9" dataDxfId="175"/>
    <tableColumn id="10" name="Spalte10" dataDxfId="174"/>
    <tableColumn id="11" name="Spalte11" dataDxfId="173"/>
    <tableColumn id="12" name="Spalte12" dataDxfId="172"/>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08:M113" totalsRowShown="0" headerRowDxfId="157" dataDxfId="156" tableBorderDxfId="289">
  <autoFilter ref="B108:M113"/>
  <tableColumns count="12">
    <tableColumn id="1" name="Spalte1" dataDxfId="169">
      <calculatedColumnFormula>CONCATENATE("11.",Prüfkriterien_11[[#This Row],[Spalte2]])</calculatedColumnFormula>
    </tableColumn>
    <tableColumn id="2" name="Spalte2" dataDxfId="168">
      <calculatedColumnFormula>ROW()-ROW(Prüfkriterien_11[[#Headers],[Spalte3]])</calculatedColumnFormula>
    </tableColumn>
    <tableColumn id="3" name="Spalte3" dataDxfId="167">
      <calculatedColumnFormula>(Prüfkriterien_11[Spalte2]+110)/10</calculatedColumnFormula>
    </tableColumn>
    <tableColumn id="4" name="Spalte4" dataDxfId="166"/>
    <tableColumn id="5" name="Spalte5" dataDxfId="165"/>
    <tableColumn id="6" name="Spalte6" dataDxfId="164"/>
    <tableColumn id="7" name="Spalte7" dataDxfId="163"/>
    <tableColumn id="8" name="Spalte8" dataDxfId="162"/>
    <tableColumn id="9" name="Spalte9" dataDxfId="161"/>
    <tableColumn id="10" name="Spalte10" dataDxfId="160"/>
    <tableColumn id="11" name="Spalte11" dataDxfId="159"/>
    <tableColumn id="12" name="Spalte12" dataDxfId="158"/>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15:M120" totalsRowShown="0" headerRowDxfId="143" dataDxfId="142" tableBorderDxfId="288">
  <autoFilter ref="B115:M120"/>
  <tableColumns count="12">
    <tableColumn id="1" name="Spalte1" dataDxfId="155">
      <calculatedColumnFormula>CONCATENATE("12.",Prüfkriterien_1113[[#This Row],[Spalte2]])</calculatedColumnFormula>
    </tableColumn>
    <tableColumn id="2" name="Spalte2" dataDxfId="154">
      <calculatedColumnFormula>ROW()-ROW(Prüfkriterien_1113[[#Headers],[Spalte3]])</calculatedColumnFormula>
    </tableColumn>
    <tableColumn id="3" name="Spalte3" dataDxfId="153">
      <calculatedColumnFormula>(Prüfkriterien_1113[Spalte2]+120)/10</calculatedColumnFormula>
    </tableColumn>
    <tableColumn id="4" name="Spalte4" dataDxfId="152"/>
    <tableColumn id="5" name="Spalte5" dataDxfId="151"/>
    <tableColumn id="6" name="Spalte6" dataDxfId="150"/>
    <tableColumn id="7" name="Spalte7" dataDxfId="149"/>
    <tableColumn id="8" name="Spalte8" dataDxfId="148"/>
    <tableColumn id="9" name="Spalte9" dataDxfId="147"/>
    <tableColumn id="10" name="Spalte10" dataDxfId="146"/>
    <tableColumn id="11" name="Spalte11" dataDxfId="145"/>
    <tableColumn id="12" name="Spalte12" dataDxfId="144"/>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22:M127" totalsRowShown="0" headerRowDxfId="129" dataDxfId="128" tableBorderDxfId="287">
  <autoFilter ref="B122:M127"/>
  <tableColumns count="12">
    <tableColumn id="1" name="Spalte1" dataDxfId="141">
      <calculatedColumnFormula>CONCATENATE("13.",Prüfkriterien_1114[[#This Row],[Spalte2]])</calculatedColumnFormula>
    </tableColumn>
    <tableColumn id="2" name="Spalte2" dataDxfId="140">
      <calculatedColumnFormula>ROW()-ROW(Prüfkriterien_1114[[#Headers],[Spalte3]])</calculatedColumnFormula>
    </tableColumn>
    <tableColumn id="3" name="Spalte3" dataDxfId="139">
      <calculatedColumnFormula>(Prüfkriterien_1114[Spalte2]+130)/10</calculatedColumnFormula>
    </tableColumn>
    <tableColumn id="4" name="Spalte4" dataDxfId="138"/>
    <tableColumn id="5" name="Spalte5" dataDxfId="137"/>
    <tableColumn id="6" name="Spalte6" dataDxfId="136"/>
    <tableColumn id="7" name="Spalte7" dataDxfId="135"/>
    <tableColumn id="8" name="Spalte8" dataDxfId="134"/>
    <tableColumn id="9" name="Spalte9" dataDxfId="133"/>
    <tableColumn id="10" name="Spalte10" dataDxfId="132"/>
    <tableColumn id="11" name="Spalte11" dataDxfId="131"/>
    <tableColumn id="12" name="Spalte12" dataDxfId="130"/>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29:M134" totalsRowShown="0" headerRowDxfId="115" dataDxfId="114" tableBorderDxfId="286">
  <autoFilter ref="B129:M134"/>
  <tableColumns count="12">
    <tableColumn id="1" name="Spalte1" dataDxfId="127">
      <calculatedColumnFormula>CONCATENATE("14.",Prüfkriterien_1115[[#This Row],[Spalte2]])</calculatedColumnFormula>
    </tableColumn>
    <tableColumn id="2" name="Spalte2" dataDxfId="126">
      <calculatedColumnFormula>ROW()-ROW(Prüfkriterien_1115[[#Headers],[Spalte3]])</calculatedColumnFormula>
    </tableColumn>
    <tableColumn id="3" name="Spalte3" dataDxfId="125">
      <calculatedColumnFormula>(Prüfkriterien_1115[Spalte2]+140)/10</calculatedColumnFormula>
    </tableColumn>
    <tableColumn id="4" name="Spalte4" dataDxfId="124"/>
    <tableColumn id="5" name="Spalte5" dataDxfId="123"/>
    <tableColumn id="6" name="Spalte6" dataDxfId="122"/>
    <tableColumn id="7" name="Spalte7" dataDxfId="121"/>
    <tableColumn id="8" name="Spalte8" dataDxfId="120"/>
    <tableColumn id="9" name="Spalte9" dataDxfId="119"/>
    <tableColumn id="10" name="Spalte10" dataDxfId="118"/>
    <tableColumn id="11" name="Spalte11" dataDxfId="117"/>
    <tableColumn id="12" name="Spalte12" dataDxfId="116"/>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36:M141" totalsRowShown="0" headerRowDxfId="101" dataDxfId="100" tableBorderDxfId="285">
  <autoFilter ref="B136:M141"/>
  <tableColumns count="12">
    <tableColumn id="1" name="Spalte1" dataDxfId="113">
      <calculatedColumnFormula>CONCATENATE("15.",Prüfkriterien_1116[[#This Row],[Spalte2]])</calculatedColumnFormula>
    </tableColumn>
    <tableColumn id="2" name="Spalte2" dataDxfId="112">
      <calculatedColumnFormula>ROW()-ROW(Prüfkriterien_1116[[#Headers],[Spalte3]])</calculatedColumnFormula>
    </tableColumn>
    <tableColumn id="3" name="Spalte3" dataDxfId="111">
      <calculatedColumnFormula>(Prüfkriterien_1116[Spalte2]+150)/10</calculatedColumnFormula>
    </tableColumn>
    <tableColumn id="4" name="Spalte4" dataDxfId="110"/>
    <tableColumn id="5" name="Spalte5" dataDxfId="109"/>
    <tableColumn id="6" name="Spalte6" dataDxfId="108"/>
    <tableColumn id="7" name="Spalte7" dataDxfId="107"/>
    <tableColumn id="8" name="Spalte8" dataDxfId="106"/>
    <tableColumn id="9" name="Spalte9" dataDxfId="105"/>
    <tableColumn id="10" name="Spalte10" dataDxfId="104"/>
    <tableColumn id="11" name="Spalte11" dataDxfId="103"/>
    <tableColumn id="12" name="Spalte12" dataDxfId="102"/>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43:M148" totalsRowShown="0" headerRowDxfId="87" dataDxfId="86" tableBorderDxfId="284">
  <autoFilter ref="B143:M148"/>
  <tableColumns count="12">
    <tableColumn id="1" name="Spalte1" dataDxfId="99">
      <calculatedColumnFormula>CONCATENATE("16.",Prüfkriterien_1117[[#This Row],[Spalte2]])</calculatedColumnFormula>
    </tableColumn>
    <tableColumn id="2" name="Spalte2" dataDxfId="98">
      <calculatedColumnFormula>ROW()-ROW(Prüfkriterien_1117[[#Headers],[Spalte3]])</calculatedColumnFormula>
    </tableColumn>
    <tableColumn id="3" name="Spalte3" dataDxfId="97">
      <calculatedColumnFormula>(Prüfkriterien_1117[Spalte2]+160)/10</calculatedColumnFormula>
    </tableColumn>
    <tableColumn id="4" name="Spalte4" dataDxfId="96"/>
    <tableColumn id="5" name="Spalte5" dataDxfId="95"/>
    <tableColumn id="6" name="Spalte6" dataDxfId="94"/>
    <tableColumn id="7" name="Spalte7" dataDxfId="93"/>
    <tableColumn id="8" name="Spalte8" dataDxfId="92"/>
    <tableColumn id="9" name="Spalte9" dataDxfId="91"/>
    <tableColumn id="10" name="Spalte10" dataDxfId="90"/>
    <tableColumn id="11" name="Spalte11" dataDxfId="89"/>
    <tableColumn id="12" name="Spalte12" dataDxfId="88"/>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50:M155" totalsRowShown="0" headerRowDxfId="73" dataDxfId="72" tableBorderDxfId="283">
  <autoFilter ref="B150:M155"/>
  <tableColumns count="12">
    <tableColumn id="1" name="Spalte1" dataDxfId="85">
      <calculatedColumnFormula>CONCATENATE("17.",Prüfkriterien_1118[[#This Row],[Spalte2]])</calculatedColumnFormula>
    </tableColumn>
    <tableColumn id="2" name="Spalte2" dataDxfId="84">
      <calculatedColumnFormula>ROW()-ROW(Prüfkriterien_1118[[#Headers],[Spalte3]])</calculatedColumnFormula>
    </tableColumn>
    <tableColumn id="3" name="Spalte3" dataDxfId="83">
      <calculatedColumnFormula>(Prüfkriterien_1118[Spalte2]+170)/10</calculatedColumnFormula>
    </tableColumn>
    <tableColumn id="4" name="Spalte4" dataDxfId="82"/>
    <tableColumn id="5" name="Spalte5" dataDxfId="81"/>
    <tableColumn id="6" name="Spalte6" dataDxfId="80"/>
    <tableColumn id="7" name="Spalte7" dataDxfId="79"/>
    <tableColumn id="8" name="Spalte8" dataDxfId="78"/>
    <tableColumn id="9" name="Spalte9" dataDxfId="77"/>
    <tableColumn id="10" name="Spalte10" dataDxfId="76"/>
    <tableColumn id="11" name="Spalte11" dataDxfId="75"/>
    <tableColumn id="12" name="Spalte12" dataDxfId="74"/>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57:M162" totalsRowShown="0" headerRowDxfId="59" dataDxfId="58" tableBorderDxfId="282">
  <autoFilter ref="B157:M162"/>
  <tableColumns count="12">
    <tableColumn id="1" name="Spalte1" dataDxfId="71">
      <calculatedColumnFormula>CONCATENATE("18.",Prüfkriterien_1119[[#This Row],[Spalte2]])</calculatedColumnFormula>
    </tableColumn>
    <tableColumn id="2" name="Spalte2" dataDxfId="70">
      <calculatedColumnFormula>ROW()-ROW(Prüfkriterien_1119[[#Headers],[Spalte3]])</calculatedColumnFormula>
    </tableColumn>
    <tableColumn id="3" name="Spalte3" dataDxfId="69">
      <calculatedColumnFormula>(Prüfkriterien_1119[Spalte2]+180)/10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64:M169" totalsRowShown="0" headerRowDxfId="45" dataDxfId="44" tableBorderDxfId="281">
  <autoFilter ref="B164:M169"/>
  <tableColumns count="12">
    <tableColumn id="1" name="Spalte1" dataDxfId="57">
      <calculatedColumnFormula>CONCATENATE("19.",Prüfkriterien_1120[[#This Row],[Spalte2]])</calculatedColumnFormula>
    </tableColumn>
    <tableColumn id="2" name="Spalte2" dataDxfId="56">
      <calculatedColumnFormula>ROW()-ROW(Prüfkriterien_1120[[#Headers],[Spalte3]])</calculatedColumnFormula>
    </tableColumn>
    <tableColumn id="3" name="Spalte3" dataDxfId="55">
      <calculatedColumnFormula>(Prüfkriterien_1120[Spalte2]+190)/10</calculatedColumnFormula>
    </tableColumn>
    <tableColumn id="4" name="Spalte4" dataDxfId="54"/>
    <tableColumn id="5" name="Spalte5" dataDxfId="53"/>
    <tableColumn id="6" name="Spalte6" dataDxfId="52"/>
    <tableColumn id="7" name="Spalte7" dataDxfId="51"/>
    <tableColumn id="8" name="Spalte8" dataDxfId="50"/>
    <tableColumn id="9" name="Spalte9" dataDxfId="49"/>
    <tableColumn id="10" name="Spalte10" dataDxfId="48"/>
    <tableColumn id="11" name="Spalte11" dataDxfId="47"/>
    <tableColumn id="12" name="Spalte12" dataDxfId="4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4:M29" totalsRowShown="0" headerRowDxfId="265" dataDxfId="264" tableBorderDxfId="298">
  <autoFilter ref="B24:M29"/>
  <tableColumns count="12">
    <tableColumn id="1" name="Spalte1" dataDxfId="23">
      <calculatedColumnFormula>CONCATENATE("2.",Prüfkriterien_2[[#This Row],[Spalte2]])</calculatedColumnFormula>
    </tableColumn>
    <tableColumn id="2" name="Spalte2" dataDxfId="22">
      <calculatedColumnFormula>ROW()-ROW(Prüfkriterien_2[[#Headers],[Spalte3]])</calculatedColumnFormula>
    </tableColumn>
    <tableColumn id="3" name="Spalte3" dataDxfId="21">
      <calculatedColumnFormula>(Prüfkriterien_2[[#This Row],[Spalte2]]+20)/10</calculatedColumnFormula>
    </tableColumn>
    <tableColumn id="4" name="Spalte4" dataDxfId="20"/>
    <tableColumn id="5" name="Spalte5" dataDxfId="19"/>
    <tableColumn id="6" name="Spalte6" dataDxfId="18"/>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71:M176" totalsRowShown="0" headerRowDxfId="31" dataDxfId="30" tableBorderDxfId="280">
  <autoFilter ref="B171:M176"/>
  <tableColumns count="12">
    <tableColumn id="1" name="Spalte1" dataDxfId="43">
      <calculatedColumnFormula>CONCATENATE("20.",Prüfkriterien_1121[[#This Row],[Spalte2]])</calculatedColumnFormula>
    </tableColumn>
    <tableColumn id="2" name="Spalte2" dataDxfId="42">
      <calculatedColumnFormula>ROW()-ROW(Prüfkriterien_1121[[#Headers],[Spalte3]])</calculatedColumnFormula>
    </tableColumn>
    <tableColumn id="3" name="Spalte3" dataDxfId="41">
      <calculatedColumnFormula>(Prüfkriterien_1121[Spalte2]+200)/10</calculatedColumnFormula>
    </tableColumn>
    <tableColumn id="4" name="Spalte4" dataDxfId="40"/>
    <tableColumn id="5" name="Spalte5" dataDxfId="39"/>
    <tableColumn id="6" name="Spalte6" dataDxfId="38"/>
    <tableColumn id="7" name="Spalte7" dataDxfId="37"/>
    <tableColumn id="8" name="Spalte8" dataDxfId="36"/>
    <tableColumn id="9" name="Spalte9" dataDxfId="35"/>
    <tableColumn id="10" name="Spalte10" dataDxfId="34"/>
    <tableColumn id="11" name="Spalte11" dataDxfId="33"/>
    <tableColumn id="12" name="Spalte12" dataDxfId="32"/>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1:M49" totalsRowShown="0" headerRowDxfId="257" dataDxfId="256" tableBorderDxfId="297">
  <autoFilter ref="B31:M49"/>
  <tableColumns count="12">
    <tableColumn id="1" name="Spalte1" dataDxfId="17">
      <calculatedColumnFormula>CONCATENATE("3.",Prüfkriterien_3[[#This Row],[Spalte2]])</calculatedColumnFormula>
    </tableColumn>
    <tableColumn id="2" name="Spalte2" dataDxfId="16">
      <calculatedColumnFormula>ROW()-ROW(Prüfkriterien_3[[#Headers],[Spalte3]])</calculatedColumnFormula>
    </tableColumn>
    <tableColumn id="3" name="Spalte3" dataDxfId="15">
      <calculatedColumnFormula>(Prüfkriterien_3[[#This Row],[Spalte2]]+30)/10</calculatedColumnFormula>
    </tableColumn>
    <tableColumn id="4" name="Spalte4" dataDxfId="14"/>
    <tableColumn id="5" name="Spalte5" dataDxfId="13"/>
    <tableColumn id="6" name="Spalte6" dataDxfId="12"/>
    <tableColumn id="7" name="Spalte7" dataDxfId="263"/>
    <tableColumn id="8" name="Spalte8" dataDxfId="262"/>
    <tableColumn id="9" name="Spalte9" dataDxfId="261"/>
    <tableColumn id="10" name="Spalte10" dataDxfId="260"/>
    <tableColumn id="11" name="Spalte11" dataDxfId="259"/>
    <tableColumn id="12" name="Spalte12" dataDxfId="25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1:M61" totalsRowShown="0" headerRowDxfId="249" dataDxfId="248" tableBorderDxfId="296">
  <autoFilter ref="B51:M61"/>
  <tableColumns count="12">
    <tableColumn id="1" name="Spalte1" dataDxfId="11">
      <calculatedColumnFormula>CONCATENATE("4.",Prüfkriterien_4[[#This Row],[Spalte2]])</calculatedColumnFormula>
    </tableColumn>
    <tableColumn id="2" name="Spalte2" dataDxfId="10">
      <calculatedColumnFormula>ROW()-ROW(Prüfkriterien_4[[#Headers],[Spalte3]])</calculatedColumnFormula>
    </tableColumn>
    <tableColumn id="3" name="Spalte3" dataDxfId="9">
      <calculatedColumnFormula>(Prüfkriterien_4[Spalte2]+40)/10</calculatedColumnFormula>
    </tableColumn>
    <tableColumn id="4" name="Spalte4" dataDxfId="8"/>
    <tableColumn id="5" name="Spalte5" dataDxfId="7"/>
    <tableColumn id="6" name="Spalte6" dataDxfId="6"/>
    <tableColumn id="7" name="Spalte7" dataDxfId="255"/>
    <tableColumn id="8" name="Spalte8" dataDxfId="254"/>
    <tableColumn id="9" name="Spalte9" dataDxfId="253"/>
    <tableColumn id="10" name="Spalte10" dataDxfId="252"/>
    <tableColumn id="11" name="Spalte11" dataDxfId="251"/>
    <tableColumn id="12" name="Spalte12" dataDxfId="25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3:M74" totalsRowShown="0" headerRowDxfId="241" dataDxfId="240" tableBorderDxfId="295">
  <autoFilter ref="B63:M74"/>
  <tableColumns count="12">
    <tableColumn id="1" name="Spalte1" dataDxfId="5">
      <calculatedColumnFormula>CONCATENATE("5.",Prüfkriterien_5[[#This Row],[Spalte2]])</calculatedColumnFormula>
    </tableColumn>
    <tableColumn id="2" name="Spalte2" dataDxfId="4">
      <calculatedColumnFormula>ROW()-ROW(Prüfkriterien_5[[#Headers],[Spalte3]])</calculatedColumnFormula>
    </tableColumn>
    <tableColumn id="3" name="Spalte3" dataDxfId="3">
      <calculatedColumnFormula>(Prüfkriterien_5[Spalte2]+50)/10</calculatedColumnFormula>
    </tableColumn>
    <tableColumn id="4" name="Spalte4" dataDxfId="2"/>
    <tableColumn id="5" name="Spalte5" dataDxfId="1"/>
    <tableColumn id="6" name="Spalte6" dataDxfId="0"/>
    <tableColumn id="7" name="Spalte7" dataDxfId="247"/>
    <tableColumn id="8" name="Spalte8" dataDxfId="246"/>
    <tableColumn id="9" name="Spalte9" dataDxfId="245"/>
    <tableColumn id="10" name="Spalte10" dataDxfId="244"/>
    <tableColumn id="11" name="Spalte11" dataDxfId="243"/>
    <tableColumn id="12" name="Spalte12" dataDxfId="24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6:M78" totalsRowShown="0" headerRowDxfId="227" dataDxfId="226" tableBorderDxfId="294">
  <autoFilter ref="B76:M78"/>
  <tableColumns count="12">
    <tableColumn id="1" name="Spalte1" dataDxfId="239">
      <calculatedColumnFormula>CONCATENATE("6.",Prüfkriterien_6[[#This Row],[Spalte2]])</calculatedColumnFormula>
    </tableColumn>
    <tableColumn id="2" name="Spalte2" dataDxfId="238">
      <calculatedColumnFormula>ROW()-ROW(Prüfkriterien_6[[#Headers],[Spalte3]])</calculatedColumnFormula>
    </tableColumn>
    <tableColumn id="3" name="Spalte3" dataDxfId="237">
      <calculatedColumnFormula>(Prüfkriterien_6[Spalte2]+60)/10</calculatedColumnFormula>
    </tableColumn>
    <tableColumn id="4" name="Spalte4" dataDxfId="236"/>
    <tableColumn id="5" name="Spalte5" dataDxfId="235"/>
    <tableColumn id="6" name="Spalte6" dataDxfId="234"/>
    <tableColumn id="7" name="Spalte7" dataDxfId="233"/>
    <tableColumn id="8" name="Spalte8" dataDxfId="232"/>
    <tableColumn id="9" name="Spalte9" dataDxfId="231"/>
    <tableColumn id="10" name="Spalte10" dataDxfId="230"/>
    <tableColumn id="11" name="Spalte11" dataDxfId="229"/>
    <tableColumn id="12" name="Spalte12" dataDxfId="22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0:M85" totalsRowShown="0" headerRowDxfId="213" dataDxfId="212" tableBorderDxfId="293">
  <autoFilter ref="B80:M85"/>
  <tableColumns count="12">
    <tableColumn id="1" name="Spalte1" dataDxfId="225">
      <calculatedColumnFormula>CONCATENATE("7.",Prüfkriterien_7[[#This Row],[Spalte2]])</calculatedColumnFormula>
    </tableColumn>
    <tableColumn id="2" name="Spalte2" dataDxfId="224">
      <calculatedColumnFormula>ROW()-ROW(Prüfkriterien_7[[#Headers],[Spalte3]])</calculatedColumnFormula>
    </tableColumn>
    <tableColumn id="3" name="Spalte3" dataDxfId="223">
      <calculatedColumnFormula>(Prüfkriterien_7[Spalte2]+70)/10</calculatedColumnFormula>
    </tableColumn>
    <tableColumn id="4" name="Spalte4" dataDxfId="222"/>
    <tableColumn id="5" name="Spalte5" dataDxfId="221"/>
    <tableColumn id="6" name="Spalte6" dataDxfId="220"/>
    <tableColumn id="7" name="Spalte7" dataDxfId="219"/>
    <tableColumn id="8" name="Spalte8" dataDxfId="218"/>
    <tableColumn id="9" name="Spalte9" dataDxfId="217"/>
    <tableColumn id="10" name="Spalte10" dataDxfId="216"/>
    <tableColumn id="11" name="Spalte11" dataDxfId="215"/>
    <tableColumn id="12" name="Spalte12" dataDxfId="21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7:M92" totalsRowShown="0" headerRowDxfId="199" dataDxfId="198" tableBorderDxfId="292">
  <autoFilter ref="B87:M92"/>
  <tableColumns count="12">
    <tableColumn id="1" name="Spalte1" dataDxfId="211">
      <calculatedColumnFormula>CONCATENATE("8.",Prüfkriterien_8[[#This Row],[Spalte2]])</calculatedColumnFormula>
    </tableColumn>
    <tableColumn id="2" name="Spalte2" dataDxfId="210">
      <calculatedColumnFormula>ROW()-ROW(Prüfkriterien_8[[#Headers],[Spalte3]])</calculatedColumnFormula>
    </tableColumn>
    <tableColumn id="3" name="Spalte3" dataDxfId="209">
      <calculatedColumnFormula>(Prüfkriterien_8[Spalte2]+80)/10</calculatedColumnFormula>
    </tableColumn>
    <tableColumn id="4" name="Spalte4" dataDxfId="208"/>
    <tableColumn id="5" name="Spalte5" dataDxfId="207"/>
    <tableColumn id="6" name="Spalte6" dataDxfId="206"/>
    <tableColumn id="7" name="Spalte7" dataDxfId="205"/>
    <tableColumn id="8" name="Spalte8" dataDxfId="204"/>
    <tableColumn id="9" name="Spalte9" dataDxfId="203"/>
    <tableColumn id="10" name="Spalte10" dataDxfId="202"/>
    <tableColumn id="11" name="Spalte11" dataDxfId="201"/>
    <tableColumn id="12" name="Spalte12" dataDxfId="20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4:M99" totalsRowShown="0" headerRowDxfId="185" dataDxfId="184" tableBorderDxfId="291">
  <autoFilter ref="B94:M99"/>
  <tableColumns count="12">
    <tableColumn id="1" name="Spalte1" dataDxfId="197">
      <calculatedColumnFormula>CONCATENATE("9.",Prüfkriterien_9[[#This Row],[Spalte2]])</calculatedColumnFormula>
    </tableColumn>
    <tableColumn id="2" name="Spalte2" dataDxfId="196">
      <calculatedColumnFormula>ROW()-ROW(Prüfkriterien_9[[#Headers],[Spalte3]])</calculatedColumnFormula>
    </tableColumn>
    <tableColumn id="3" name="Spalte3" dataDxfId="195">
      <calculatedColumnFormula>(Prüfkriterien_9[Spalte2]+90)/10</calculatedColumnFormula>
    </tableColumn>
    <tableColumn id="4" name="Spalte4" dataDxfId="194"/>
    <tableColumn id="5" name="Spalte5" dataDxfId="193"/>
    <tableColumn id="6" name="Spalte6" dataDxfId="192"/>
    <tableColumn id="7" name="Spalte7" dataDxfId="191"/>
    <tableColumn id="8" name="Spalte8" dataDxfId="190"/>
    <tableColumn id="9" name="Spalte9" dataDxfId="189"/>
    <tableColumn id="10" name="Spalte10" dataDxfId="188"/>
    <tableColumn id="11" name="Spalte11" dataDxfId="187"/>
    <tableColumn id="12" name="Spalte12" dataDxfId="186"/>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K52" sqref="K5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04" t="str">
        <f>"Checkliste "&amp;_RLV&amp;""</f>
        <v>Checkliste Verarbeitung Außer-Haus-Verpflegung</v>
      </c>
      <c r="C2" s="104"/>
      <c r="D2" s="104"/>
      <c r="E2" s="104"/>
      <c r="F2" s="104"/>
      <c r="G2" s="104"/>
      <c r="H2" s="104"/>
      <c r="I2" s="104"/>
      <c r="J2" s="104"/>
      <c r="K2" s="104"/>
      <c r="L2" s="104"/>
    </row>
    <row r="3" spans="2:12" ht="6" customHeight="1" x14ac:dyDescent="0.25"/>
    <row r="4" spans="2:12" ht="27" customHeight="1" x14ac:dyDescent="0.25"/>
    <row r="5" spans="2:12" s="24" customFormat="1" ht="27" customHeight="1" x14ac:dyDescent="0.3">
      <c r="B5" s="105" t="s">
        <v>0</v>
      </c>
      <c r="C5" s="105"/>
      <c r="D5" s="105"/>
      <c r="E5" s="105"/>
      <c r="F5" s="105"/>
      <c r="G5" s="105"/>
      <c r="H5" s="105"/>
      <c r="I5" s="105"/>
      <c r="J5" s="105"/>
      <c r="K5" s="105"/>
      <c r="L5" s="105"/>
    </row>
    <row r="6" spans="2:12" s="24" customFormat="1" ht="29.4" customHeight="1" x14ac:dyDescent="0.3">
      <c r="B6" s="92" t="s">
        <v>78</v>
      </c>
      <c r="C6" s="92"/>
      <c r="D6" s="92"/>
      <c r="E6" s="92"/>
      <c r="F6" s="92"/>
      <c r="G6" s="97"/>
      <c r="H6" s="97"/>
      <c r="I6" s="97"/>
      <c r="J6" s="97"/>
      <c r="K6" s="97"/>
      <c r="L6" s="97"/>
    </row>
    <row r="7" spans="2:12" s="24" customFormat="1" ht="29.4" customHeight="1" x14ac:dyDescent="0.3">
      <c r="B7" s="92" t="s">
        <v>77</v>
      </c>
      <c r="C7" s="92"/>
      <c r="D7" s="92"/>
      <c r="E7" s="92"/>
      <c r="F7" s="92"/>
      <c r="G7" s="97"/>
      <c r="H7" s="97"/>
      <c r="I7" s="97"/>
      <c r="J7" s="97"/>
      <c r="K7" s="97"/>
      <c r="L7" s="97"/>
    </row>
    <row r="8" spans="2:12" s="24" customFormat="1" ht="29.4" customHeight="1" x14ac:dyDescent="0.3">
      <c r="B8" s="92" t="s">
        <v>1</v>
      </c>
      <c r="C8" s="92"/>
      <c r="D8" s="92"/>
      <c r="E8" s="92"/>
      <c r="F8" s="92"/>
      <c r="G8" s="97"/>
      <c r="H8" s="97"/>
      <c r="I8" s="97"/>
      <c r="J8" s="97"/>
      <c r="K8" s="97"/>
      <c r="L8" s="97"/>
    </row>
    <row r="9" spans="2:12" s="24" customFormat="1" ht="29.4" customHeight="1" x14ac:dyDescent="0.3">
      <c r="B9" s="92" t="s">
        <v>2</v>
      </c>
      <c r="C9" s="92"/>
      <c r="D9" s="92"/>
      <c r="E9" s="92"/>
      <c r="F9" s="92"/>
      <c r="G9" s="97"/>
      <c r="H9" s="97"/>
      <c r="I9" s="97"/>
      <c r="J9" s="97"/>
      <c r="K9" s="97"/>
      <c r="L9" s="97"/>
    </row>
    <row r="10" spans="2:12" s="24" customFormat="1" ht="29.4" customHeight="1" x14ac:dyDescent="0.3">
      <c r="B10" s="92" t="s">
        <v>3</v>
      </c>
      <c r="C10" s="92"/>
      <c r="D10" s="92"/>
      <c r="E10" s="92"/>
      <c r="F10" s="92"/>
      <c r="G10" s="97"/>
      <c r="H10" s="97"/>
      <c r="I10" s="97"/>
      <c r="J10" s="97"/>
      <c r="K10" s="97"/>
      <c r="L10" s="97"/>
    </row>
    <row r="11" spans="2:12" s="24" customFormat="1" ht="29.4" customHeight="1" x14ac:dyDescent="0.3">
      <c r="B11" s="92" t="s">
        <v>4</v>
      </c>
      <c r="C11" s="92"/>
      <c r="D11" s="92"/>
      <c r="E11" s="92"/>
      <c r="F11" s="92"/>
      <c r="G11" s="97"/>
      <c r="H11" s="97"/>
      <c r="I11" s="97"/>
      <c r="J11" s="97"/>
      <c r="K11" s="97"/>
      <c r="L11" s="97"/>
    </row>
    <row r="12" spans="2:12" s="24" customFormat="1" ht="29.4" customHeight="1" x14ac:dyDescent="0.3">
      <c r="B12" s="92" t="s">
        <v>5</v>
      </c>
      <c r="C12" s="92"/>
      <c r="D12" s="92"/>
      <c r="E12" s="92"/>
      <c r="F12" s="92"/>
      <c r="G12" s="97"/>
      <c r="H12" s="97"/>
      <c r="I12" s="97"/>
      <c r="J12" s="97"/>
      <c r="K12" s="97"/>
      <c r="L12" s="97"/>
    </row>
    <row r="13" spans="2:12" s="24" customFormat="1" ht="29.4" customHeight="1" x14ac:dyDescent="0.3">
      <c r="B13" s="86" t="s">
        <v>6</v>
      </c>
      <c r="C13" s="87"/>
      <c r="D13" s="87"/>
      <c r="E13" s="87"/>
      <c r="F13" s="88"/>
      <c r="G13" s="33" t="s">
        <v>59</v>
      </c>
      <c r="H13" s="55"/>
      <c r="I13" s="33" t="s">
        <v>60</v>
      </c>
      <c r="J13" s="55"/>
      <c r="K13" s="33" t="s">
        <v>61</v>
      </c>
      <c r="L13" s="55"/>
    </row>
    <row r="14" spans="2:12" s="24" customFormat="1" ht="29.4" customHeight="1" x14ac:dyDescent="0.3">
      <c r="B14" s="89"/>
      <c r="C14" s="90"/>
      <c r="D14" s="90"/>
      <c r="E14" s="90"/>
      <c r="F14" s="91"/>
      <c r="G14" s="33" t="s">
        <v>92</v>
      </c>
      <c r="H14" s="55"/>
      <c r="I14" s="106"/>
      <c r="J14" s="107"/>
      <c r="K14" s="107"/>
      <c r="L14" s="108"/>
    </row>
    <row r="15" spans="2:12" s="24" customFormat="1" ht="29.4" customHeight="1" x14ac:dyDescent="0.3">
      <c r="B15" s="99" t="s">
        <v>58</v>
      </c>
      <c r="C15" s="99"/>
      <c r="D15" s="99"/>
      <c r="E15" s="99"/>
      <c r="F15" s="99"/>
      <c r="G15" s="95"/>
      <c r="H15" s="95"/>
      <c r="I15" s="95"/>
      <c r="J15" s="95"/>
      <c r="K15" s="95"/>
      <c r="L15" s="95"/>
    </row>
    <row r="16" spans="2:12" s="24" customFormat="1" ht="29.4" customHeight="1" x14ac:dyDescent="0.3">
      <c r="B16" s="99" t="s">
        <v>7</v>
      </c>
      <c r="C16" s="99"/>
      <c r="D16" s="99"/>
      <c r="E16" s="99"/>
      <c r="F16" s="99"/>
      <c r="G16" s="56" t="s">
        <v>57</v>
      </c>
      <c r="H16" s="13"/>
      <c r="I16" s="56" t="s">
        <v>10</v>
      </c>
      <c r="J16" s="13"/>
      <c r="K16" s="56" t="s">
        <v>11</v>
      </c>
      <c r="L16" s="14"/>
    </row>
    <row r="17" spans="2:12" s="24" customFormat="1" ht="29.4" customHeight="1" x14ac:dyDescent="0.3">
      <c r="B17" s="99" t="s">
        <v>8</v>
      </c>
      <c r="C17" s="99"/>
      <c r="D17" s="99"/>
      <c r="E17" s="99"/>
      <c r="F17" s="99"/>
      <c r="G17" s="96"/>
      <c r="H17" s="96"/>
      <c r="I17" s="96"/>
      <c r="J17" s="96"/>
      <c r="K17" s="96"/>
      <c r="L17" s="96"/>
    </row>
    <row r="18" spans="2:12" s="24" customFormat="1" ht="29.4" customHeight="1" x14ac:dyDescent="0.3">
      <c r="B18" s="99" t="s">
        <v>9</v>
      </c>
      <c r="C18" s="99"/>
      <c r="D18" s="99"/>
      <c r="E18" s="99"/>
      <c r="F18" s="99"/>
      <c r="G18" s="97"/>
      <c r="H18" s="97"/>
      <c r="I18" s="97"/>
      <c r="J18" s="97"/>
      <c r="K18" s="97"/>
      <c r="L18" s="97"/>
    </row>
    <row r="19" spans="2:12" ht="29.25" customHeight="1" x14ac:dyDescent="0.25">
      <c r="B19" s="99" t="s">
        <v>80</v>
      </c>
      <c r="C19" s="99"/>
      <c r="D19" s="99"/>
      <c r="E19" s="99"/>
      <c r="F19" s="99"/>
      <c r="G19" s="103"/>
      <c r="H19" s="103"/>
      <c r="I19" s="103"/>
      <c r="J19" s="103"/>
      <c r="K19" s="103"/>
      <c r="L19" s="103"/>
    </row>
    <row r="22" spans="2:12" s="10" customFormat="1" ht="13.95" customHeight="1" x14ac:dyDescent="0.25">
      <c r="B22" s="98" t="s">
        <v>12</v>
      </c>
      <c r="C22" s="98"/>
      <c r="D22" s="98"/>
      <c r="E22" s="98"/>
      <c r="F22" s="98"/>
      <c r="G22" s="98"/>
      <c r="H22" s="98"/>
      <c r="I22" s="98"/>
      <c r="J22" s="98"/>
      <c r="K22" s="98"/>
      <c r="L22" s="98"/>
    </row>
    <row r="23" spans="2:12" ht="6.6" customHeight="1" x14ac:dyDescent="0.25">
      <c r="B23" s="2"/>
      <c r="C23" s="2"/>
      <c r="D23" s="2"/>
      <c r="E23" s="2"/>
      <c r="F23" s="2"/>
      <c r="G23" s="2"/>
      <c r="H23" s="2"/>
      <c r="I23" s="2"/>
      <c r="J23" s="2"/>
      <c r="K23" s="2"/>
      <c r="L23" s="2"/>
    </row>
    <row r="24" spans="2:12" s="10" customFormat="1" ht="13.95" customHeight="1" x14ac:dyDescent="0.3">
      <c r="B24" s="15"/>
      <c r="C24" s="30"/>
      <c r="D24" s="64" t="s">
        <v>13</v>
      </c>
      <c r="E24" s="64"/>
      <c r="F24" s="64"/>
      <c r="G24" s="64"/>
      <c r="H24" s="64"/>
      <c r="I24" s="64"/>
      <c r="J24" s="64"/>
      <c r="K24" s="64"/>
      <c r="L24" s="64"/>
    </row>
    <row r="25" spans="2:12" ht="13.95" customHeight="1" x14ac:dyDescent="0.25">
      <c r="B25" s="3"/>
      <c r="C25" s="3"/>
      <c r="D25" s="63"/>
      <c r="E25" s="63"/>
      <c r="F25" s="63"/>
      <c r="G25" s="63"/>
      <c r="H25" s="63"/>
      <c r="I25" s="63"/>
      <c r="J25" s="63"/>
      <c r="K25" s="63"/>
      <c r="L25" s="63"/>
    </row>
    <row r="26" spans="2:12" ht="13.95" customHeight="1" x14ac:dyDescent="0.25">
      <c r="B26" s="15"/>
      <c r="C26" s="30"/>
      <c r="D26" s="64" t="s">
        <v>14</v>
      </c>
      <c r="E26" s="64"/>
      <c r="F26" s="64"/>
      <c r="G26" s="64"/>
      <c r="H26" s="64"/>
      <c r="I26" s="64"/>
      <c r="J26" s="64"/>
      <c r="K26" s="64"/>
      <c r="L26" s="64"/>
    </row>
    <row r="27" spans="2:12" x14ac:dyDescent="0.25">
      <c r="B27" s="2"/>
      <c r="C27" s="2"/>
      <c r="D27" s="2"/>
      <c r="E27" s="2"/>
      <c r="F27" s="2"/>
      <c r="G27" s="2"/>
      <c r="H27" s="2"/>
      <c r="I27" s="2"/>
      <c r="J27" s="2"/>
      <c r="K27" s="2"/>
      <c r="L27" s="2"/>
    </row>
    <row r="28" spans="2:12" ht="27" customHeight="1" x14ac:dyDescent="0.25">
      <c r="B28" s="102" t="s">
        <v>79</v>
      </c>
      <c r="C28" s="102"/>
      <c r="D28" s="102"/>
      <c r="E28" s="102"/>
      <c r="F28" s="102"/>
      <c r="G28" s="102"/>
      <c r="H28" s="102"/>
      <c r="I28" s="102"/>
      <c r="J28" s="102"/>
      <c r="K28" s="102"/>
      <c r="L28" s="102"/>
    </row>
    <row r="30" spans="2:12" x14ac:dyDescent="0.25">
      <c r="B30" s="93"/>
      <c r="C30" s="93"/>
      <c r="D30" s="93"/>
      <c r="E30" s="93"/>
      <c r="F30" s="93"/>
      <c r="G30" s="34"/>
      <c r="H30" s="34"/>
      <c r="I30" s="34"/>
      <c r="J30" s="34"/>
      <c r="K30" s="34"/>
      <c r="L30" s="34"/>
    </row>
    <row r="31" spans="2:12" ht="14.4" customHeight="1" x14ac:dyDescent="0.25">
      <c r="B31" s="94" t="s">
        <v>16</v>
      </c>
      <c r="C31" s="94"/>
      <c r="D31" s="94"/>
      <c r="E31" s="94"/>
      <c r="F31" s="101" t="s">
        <v>19</v>
      </c>
      <c r="G31" s="101"/>
      <c r="H31" s="101"/>
      <c r="I31" s="101"/>
      <c r="J31" s="101"/>
      <c r="K31" s="100" t="s">
        <v>18</v>
      </c>
      <c r="L31" s="100"/>
    </row>
    <row r="32" spans="2:12" ht="6" customHeight="1" x14ac:dyDescent="0.25"/>
  </sheetData>
  <sheetProtection formatCells="0"/>
  <mergeCells count="33">
    <mergeCell ref="B2:L2"/>
    <mergeCell ref="B5:L5"/>
    <mergeCell ref="B6:F6"/>
    <mergeCell ref="B7:F7"/>
    <mergeCell ref="B18:F18"/>
    <mergeCell ref="G6:L6"/>
    <mergeCell ref="G7:L7"/>
    <mergeCell ref="G8:L8"/>
    <mergeCell ref="G9:L9"/>
    <mergeCell ref="G10:L10"/>
    <mergeCell ref="G11:L11"/>
    <mergeCell ref="B8:F8"/>
    <mergeCell ref="I14:L14"/>
    <mergeCell ref="B11:F11"/>
    <mergeCell ref="B10:F10"/>
    <mergeCell ref="G12:L12"/>
    <mergeCell ref="K31:L31"/>
    <mergeCell ref="F31:J31"/>
    <mergeCell ref="B28:L28"/>
    <mergeCell ref="B19:F19"/>
    <mergeCell ref="G19:L19"/>
    <mergeCell ref="G15:L15"/>
    <mergeCell ref="G17:L17"/>
    <mergeCell ref="G18:L18"/>
    <mergeCell ref="B22:L22"/>
    <mergeCell ref="B15:F15"/>
    <mergeCell ref="B16:F16"/>
    <mergeCell ref="B17:F17"/>
    <mergeCell ref="B13:F14"/>
    <mergeCell ref="B12:F12"/>
    <mergeCell ref="B30:F30"/>
    <mergeCell ref="B9:F9"/>
    <mergeCell ref="B31:E31"/>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dd.mm.yyyy&amp;C&amp;G&amp;R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D9" sqref="D9:E9"/>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21" t="str">
        <f>"Checkliste "&amp;_RLV&amp;""</f>
        <v>Checkliste Verarbeitung Außer-Haus-Verpflegung</v>
      </c>
      <c r="C2" s="121"/>
      <c r="D2" s="121"/>
      <c r="E2" s="121"/>
      <c r="F2" s="121"/>
      <c r="G2" s="121"/>
      <c r="H2" s="121"/>
      <c r="I2" s="121"/>
    </row>
    <row r="3" spans="2:9" s="19" customFormat="1" ht="6" customHeight="1" x14ac:dyDescent="0.3">
      <c r="B3" s="17"/>
      <c r="C3" s="17"/>
      <c r="D3" s="17"/>
      <c r="E3" s="17"/>
      <c r="F3" s="18"/>
      <c r="G3" s="18"/>
      <c r="H3" s="18"/>
      <c r="I3" s="17"/>
    </row>
    <row r="4" spans="2:9" ht="27" customHeight="1" x14ac:dyDescent="0.3">
      <c r="B4" s="20" t="s">
        <v>20</v>
      </c>
      <c r="C4" s="112"/>
      <c r="D4" s="112"/>
      <c r="E4" s="112"/>
      <c r="F4" s="112"/>
      <c r="G4" s="112"/>
      <c r="H4" s="21"/>
      <c r="I4" s="50"/>
    </row>
    <row r="5" spans="2:9" ht="27" customHeight="1" x14ac:dyDescent="0.3">
      <c r="B5" s="111" t="s">
        <v>21</v>
      </c>
      <c r="C5" s="111"/>
      <c r="D5" s="111"/>
      <c r="E5" s="111"/>
      <c r="F5" s="111"/>
      <c r="G5" s="111"/>
      <c r="H5" s="111"/>
      <c r="I5" s="111"/>
    </row>
    <row r="6" spans="2:9" s="16" customFormat="1" ht="27" customHeight="1" x14ac:dyDescent="0.3">
      <c r="B6" s="5" t="s">
        <v>22</v>
      </c>
      <c r="C6" s="5" t="s">
        <v>63</v>
      </c>
      <c r="D6" s="116" t="s">
        <v>23</v>
      </c>
      <c r="E6" s="117"/>
      <c r="F6" s="4" t="s">
        <v>30</v>
      </c>
      <c r="G6" s="5" t="s">
        <v>25</v>
      </c>
      <c r="H6" s="5" t="s">
        <v>26</v>
      </c>
      <c r="I6" s="5" t="s">
        <v>81</v>
      </c>
    </row>
    <row r="7" spans="2:9" ht="56.1" customHeight="1" x14ac:dyDescent="0.3">
      <c r="B7" s="5">
        <v>1</v>
      </c>
      <c r="C7" s="1"/>
      <c r="D7" s="118"/>
      <c r="E7" s="119"/>
      <c r="F7" s="61"/>
      <c r="G7" s="67"/>
      <c r="H7" s="1"/>
      <c r="I7" s="1"/>
    </row>
    <row r="8" spans="2:9" ht="56.1" customHeight="1" x14ac:dyDescent="0.3">
      <c r="B8" s="5">
        <v>2</v>
      </c>
      <c r="C8" s="1"/>
      <c r="D8" s="118"/>
      <c r="E8" s="119"/>
      <c r="F8" s="62"/>
      <c r="G8" s="67"/>
      <c r="H8" s="1"/>
      <c r="I8" s="1"/>
    </row>
    <row r="9" spans="2:9" ht="56.1" customHeight="1" x14ac:dyDescent="0.3">
      <c r="B9" s="5">
        <v>3</v>
      </c>
      <c r="C9" s="1"/>
      <c r="D9" s="118"/>
      <c r="E9" s="119"/>
      <c r="F9" s="62"/>
      <c r="G9" s="67"/>
      <c r="H9" s="1"/>
      <c r="I9" s="1"/>
    </row>
    <row r="10" spans="2:9" ht="56.1" customHeight="1" x14ac:dyDescent="0.3">
      <c r="B10" s="5">
        <v>4</v>
      </c>
      <c r="C10" s="1"/>
      <c r="D10" s="118"/>
      <c r="E10" s="119"/>
      <c r="F10" s="62"/>
      <c r="G10" s="67"/>
      <c r="H10" s="1"/>
      <c r="I10" s="1"/>
    </row>
    <row r="11" spans="2:9" ht="56.1" customHeight="1" x14ac:dyDescent="0.3">
      <c r="B11" s="5">
        <v>5</v>
      </c>
      <c r="C11" s="1"/>
      <c r="D11" s="118"/>
      <c r="E11" s="119"/>
      <c r="F11" s="62"/>
      <c r="G11" s="67"/>
      <c r="H11" s="1"/>
      <c r="I11" s="1"/>
    </row>
    <row r="12" spans="2:9" ht="56.1" customHeight="1" x14ac:dyDescent="0.3">
      <c r="B12" s="5">
        <v>6</v>
      </c>
      <c r="C12" s="1"/>
      <c r="D12" s="118"/>
      <c r="E12" s="119"/>
      <c r="F12" s="62"/>
      <c r="G12" s="67"/>
      <c r="H12" s="1"/>
      <c r="I12" s="1"/>
    </row>
    <row r="13" spans="2:9" ht="56.1" customHeight="1" x14ac:dyDescent="0.3">
      <c r="B13" s="5">
        <v>7</v>
      </c>
      <c r="C13" s="1"/>
      <c r="D13" s="118"/>
      <c r="E13" s="119"/>
      <c r="F13" s="62"/>
      <c r="G13" s="67"/>
      <c r="H13" s="1"/>
      <c r="I13" s="1"/>
    </row>
    <row r="14" spans="2:9" ht="56.1" customHeight="1" x14ac:dyDescent="0.3">
      <c r="B14" s="5">
        <v>8</v>
      </c>
      <c r="C14" s="1"/>
      <c r="D14" s="118"/>
      <c r="E14" s="119"/>
      <c r="F14" s="62"/>
      <c r="G14" s="67"/>
      <c r="H14" s="1"/>
      <c r="I14" s="1"/>
    </row>
    <row r="15" spans="2:9" ht="56.1" customHeight="1" x14ac:dyDescent="0.3">
      <c r="B15" s="5">
        <v>9</v>
      </c>
      <c r="C15" s="1"/>
      <c r="D15" s="118"/>
      <c r="E15" s="119"/>
      <c r="F15" s="62"/>
      <c r="G15" s="67"/>
      <c r="H15" s="1"/>
      <c r="I15" s="1"/>
    </row>
    <row r="16" spans="2:9" ht="56.1" customHeight="1" x14ac:dyDescent="0.3">
      <c r="B16" s="5">
        <v>10</v>
      </c>
      <c r="C16" s="1"/>
      <c r="D16" s="118"/>
      <c r="E16" s="119"/>
      <c r="F16" s="62"/>
      <c r="G16" s="67"/>
      <c r="H16" s="1"/>
      <c r="I16" s="1"/>
    </row>
    <row r="17" spans="2:9" ht="15.6" x14ac:dyDescent="0.3">
      <c r="B17" s="113" t="s">
        <v>82</v>
      </c>
      <c r="C17" s="113"/>
      <c r="D17" s="113"/>
      <c r="E17" s="113"/>
      <c r="F17" s="3"/>
      <c r="G17" s="20"/>
      <c r="H17" s="20"/>
      <c r="I17" s="20"/>
    </row>
    <row r="19" spans="2:9" ht="28.2" customHeight="1" x14ac:dyDescent="0.3">
      <c r="B19" s="114" t="s">
        <v>62</v>
      </c>
      <c r="C19" s="115"/>
      <c r="D19" s="115"/>
      <c r="E19" s="115"/>
      <c r="F19" s="115"/>
      <c r="G19" s="115"/>
      <c r="H19" s="115"/>
      <c r="I19" s="115"/>
    </row>
    <row r="22" spans="2:9" x14ac:dyDescent="0.3">
      <c r="B22" s="120"/>
      <c r="C22" s="120"/>
      <c r="D22" s="120"/>
      <c r="E22" s="22"/>
      <c r="F22" s="23"/>
      <c r="G22" s="22"/>
      <c r="H22" s="22"/>
      <c r="I22" s="22"/>
    </row>
    <row r="23" spans="2:9" x14ac:dyDescent="0.3">
      <c r="B23" s="109" t="s">
        <v>16</v>
      </c>
      <c r="C23" s="109"/>
      <c r="E23" s="110" t="s">
        <v>17</v>
      </c>
      <c r="F23" s="110"/>
      <c r="G23" s="110"/>
      <c r="H23" s="100" t="s">
        <v>18</v>
      </c>
      <c r="I23" s="100"/>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3" priority="1" operator="containsText" text="sAbw">
      <formula>NOT(ISERROR(SEARCH("sAbw",F7)))</formula>
    </cfRule>
    <cfRule type="containsText" dxfId="332" priority="2" operator="containsText" text="lAbw">
      <formula>NOT(ISERROR(SEARCH("lAbw",F7)))</formula>
    </cfRule>
    <cfRule type="containsText" dxfId="331"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dd.mm.yyyy&amp;C&amp;G&amp;R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P176"/>
  <sheetViews>
    <sheetView zoomScale="80" zoomScaleNormal="80" zoomScaleSheetLayoutView="50" workbookViewId="0">
      <pane ySplit="7" topLeftCell="A8" activePane="bottomLeft" state="frozen"/>
      <selection activeCell="G7" sqref="G7:L7"/>
      <selection pane="bottomLeft" activeCell="N2" sqref="N2"/>
    </sheetView>
  </sheetViews>
  <sheetFormatPr baseColWidth="10" defaultColWidth="8.88671875" defaultRowHeight="13.2" x14ac:dyDescent="0.25"/>
  <cols>
    <col min="1" max="1" width="1.109375" style="40" customWidth="1"/>
    <col min="2" max="2" width="8.6640625" style="151" customWidth="1"/>
    <col min="3" max="4" width="18.33203125" style="152" hidden="1" customWidth="1"/>
    <col min="5" max="5" width="12.6640625" style="153" customWidth="1"/>
    <col min="6" max="7" width="40.6640625" style="40" customWidth="1"/>
    <col min="8" max="10" width="9.6640625" style="40" customWidth="1"/>
    <col min="11" max="11" width="10.33203125" style="40" customWidth="1"/>
    <col min="12" max="12" width="10.6640625" style="40" customWidth="1"/>
    <col min="13" max="13" width="52.6640625" style="52" customWidth="1"/>
    <col min="14" max="14" width="1.109375" style="40" customWidth="1"/>
    <col min="15" max="16384" width="8.88671875" style="40"/>
  </cols>
  <sheetData>
    <row r="1" spans="2:13" s="145" customFormat="1" ht="6" customHeight="1" x14ac:dyDescent="0.3">
      <c r="B1" s="143"/>
      <c r="C1" s="144"/>
      <c r="D1" s="144"/>
      <c r="G1" s="144"/>
      <c r="M1" s="146"/>
    </row>
    <row r="2" spans="2:13" s="147" customFormat="1" ht="18" customHeight="1" x14ac:dyDescent="0.3">
      <c r="B2" s="104" t="str">
        <f>"Checkliste "&amp;_RLV&amp;""</f>
        <v>Checkliste Verarbeitung Außer-Haus-Verpflegung</v>
      </c>
      <c r="C2" s="104"/>
      <c r="D2" s="104"/>
      <c r="E2" s="104"/>
      <c r="F2" s="104"/>
      <c r="G2" s="104"/>
      <c r="H2" s="104"/>
      <c r="I2" s="104"/>
      <c r="J2" s="104"/>
      <c r="K2" s="104"/>
      <c r="L2" s="104"/>
      <c r="M2" s="104"/>
    </row>
    <row r="3" spans="2:13" s="148" customFormat="1" ht="26.1" customHeight="1" x14ac:dyDescent="0.3">
      <c r="B3" s="128" t="s">
        <v>192</v>
      </c>
      <c r="C3" s="129"/>
      <c r="D3" s="129"/>
      <c r="E3" s="129"/>
      <c r="F3" s="129"/>
      <c r="G3" s="129"/>
      <c r="H3" s="129"/>
      <c r="I3" s="129"/>
      <c r="J3" s="129"/>
      <c r="K3" s="129"/>
      <c r="L3" s="129"/>
      <c r="M3" s="129"/>
    </row>
    <row r="4" spans="2:13" s="145" customFormat="1" ht="27" customHeight="1" x14ac:dyDescent="0.3">
      <c r="B4" s="64" t="s">
        <v>20</v>
      </c>
      <c r="C4" s="154"/>
      <c r="D4" s="154"/>
      <c r="E4" s="154"/>
      <c r="F4" s="154"/>
      <c r="G4" s="154"/>
      <c r="H4" s="154"/>
      <c r="I4" s="154"/>
      <c r="J4" s="154"/>
      <c r="K4" s="154"/>
      <c r="L4" s="10"/>
      <c r="M4" s="155"/>
    </row>
    <row r="5" spans="2:13" ht="27" customHeight="1" x14ac:dyDescent="0.25">
      <c r="B5" s="111" t="s">
        <v>31</v>
      </c>
      <c r="C5" s="111"/>
      <c r="D5" s="111"/>
      <c r="E5" s="111"/>
      <c r="F5" s="111"/>
      <c r="G5" s="111"/>
      <c r="H5" s="111"/>
      <c r="I5" s="111"/>
      <c r="J5" s="111"/>
      <c r="K5" s="111"/>
      <c r="L5" s="111"/>
      <c r="M5" s="111"/>
    </row>
    <row r="6" spans="2:13" s="149" customFormat="1" ht="26.4" customHeight="1" x14ac:dyDescent="0.3">
      <c r="B6" s="130" t="s">
        <v>32</v>
      </c>
      <c r="C6" s="132" t="s">
        <v>45</v>
      </c>
      <c r="D6" s="132" t="s">
        <v>46</v>
      </c>
      <c r="E6" s="134" t="s">
        <v>33</v>
      </c>
      <c r="F6" s="132" t="s">
        <v>34</v>
      </c>
      <c r="G6" s="136" t="s">
        <v>35</v>
      </c>
      <c r="H6" s="138" t="s">
        <v>24</v>
      </c>
      <c r="I6" s="139"/>
      <c r="J6" s="139"/>
      <c r="K6" s="139"/>
      <c r="L6" s="140"/>
      <c r="M6" s="136" t="s">
        <v>76</v>
      </c>
    </row>
    <row r="7" spans="2:13" x14ac:dyDescent="0.25">
      <c r="B7" s="131"/>
      <c r="C7" s="133"/>
      <c r="D7" s="133"/>
      <c r="E7" s="135"/>
      <c r="F7" s="133"/>
      <c r="G7" s="137"/>
      <c r="H7" s="85" t="s">
        <v>38</v>
      </c>
      <c r="I7" s="85" t="s">
        <v>27</v>
      </c>
      <c r="J7" s="85" t="s">
        <v>28</v>
      </c>
      <c r="K7" s="85" t="s">
        <v>29</v>
      </c>
      <c r="L7" s="85" t="s">
        <v>197</v>
      </c>
      <c r="M7" s="137"/>
    </row>
    <row r="8" spans="2:13" s="150" customFormat="1" x14ac:dyDescent="0.25">
      <c r="B8" s="125" t="s">
        <v>158</v>
      </c>
      <c r="C8" s="126"/>
      <c r="D8" s="126"/>
      <c r="E8" s="126"/>
      <c r="F8" s="126"/>
      <c r="G8" s="126"/>
      <c r="H8" s="126"/>
      <c r="I8" s="126"/>
      <c r="J8" s="126"/>
      <c r="K8" s="126"/>
      <c r="L8" s="126"/>
      <c r="M8" s="127"/>
    </row>
    <row r="9" spans="2:13" ht="26.4" hidden="1" x14ac:dyDescent="0.25">
      <c r="B9" s="38" t="s">
        <v>32</v>
      </c>
      <c r="C9" s="39" t="s">
        <v>45</v>
      </c>
      <c r="D9" s="39" t="s">
        <v>46</v>
      </c>
      <c r="E9" s="41" t="s">
        <v>33</v>
      </c>
      <c r="F9" s="42" t="s">
        <v>34</v>
      </c>
      <c r="G9" s="27" t="s">
        <v>35</v>
      </c>
      <c r="H9" s="28" t="s">
        <v>24</v>
      </c>
      <c r="I9" s="28" t="s">
        <v>40</v>
      </c>
      <c r="J9" s="28" t="s">
        <v>41</v>
      </c>
      <c r="K9" s="28" t="s">
        <v>42</v>
      </c>
      <c r="L9" s="28" t="s">
        <v>43</v>
      </c>
      <c r="M9" s="27" t="s">
        <v>36</v>
      </c>
    </row>
    <row r="10" spans="2:13" s="52" customFormat="1" ht="39.6" x14ac:dyDescent="0.25">
      <c r="B10" s="156" t="str">
        <f>CONCATENATE("1.",Prüfkriterien_1[[#This Row],[Hilfsspalte_Num]])</f>
        <v>1.1</v>
      </c>
      <c r="C10" s="157">
        <f>ROW()-ROW(Prüfkriterien_1[[#Headers],[Hilfsspalte_Kom]])</f>
        <v>1</v>
      </c>
      <c r="D10" s="158">
        <f>(Prüfkriterien_1[Hilfsspalte_Num]+10)/10</f>
        <v>1.1000000000000001</v>
      </c>
      <c r="E10" s="159" t="s">
        <v>193</v>
      </c>
      <c r="F10" s="36" t="s">
        <v>93</v>
      </c>
      <c r="G10" s="37" t="s">
        <v>97</v>
      </c>
      <c r="H10" s="32" t="s">
        <v>64</v>
      </c>
      <c r="I10" s="32" t="s">
        <v>37</v>
      </c>
      <c r="J10" s="32" t="s">
        <v>37</v>
      </c>
      <c r="K10" s="32"/>
      <c r="L10" s="32" t="s">
        <v>37</v>
      </c>
      <c r="M10" s="83"/>
    </row>
    <row r="11" spans="2:13" s="52" customFormat="1" ht="69.75" customHeight="1" x14ac:dyDescent="0.25">
      <c r="B11" s="156" t="str">
        <f>CONCATENATE("1.",Prüfkriterien_1[[#This Row],[Hilfsspalte_Num]])</f>
        <v>1.2</v>
      </c>
      <c r="C11" s="157">
        <f>ROW()-ROW(Prüfkriterien_1[[#Headers],[Hilfsspalte_Kom]])</f>
        <v>2</v>
      </c>
      <c r="D11" s="158">
        <f>(Prüfkriterien_1[Hilfsspalte_Num]+10)/10</f>
        <v>1.2</v>
      </c>
      <c r="E11" s="159" t="s">
        <v>194</v>
      </c>
      <c r="F11" s="36" t="s">
        <v>98</v>
      </c>
      <c r="G11" s="37" t="s">
        <v>170</v>
      </c>
      <c r="H11" s="32"/>
      <c r="I11" s="32" t="s">
        <v>37</v>
      </c>
      <c r="J11" s="32" t="s">
        <v>37</v>
      </c>
      <c r="K11" s="32"/>
      <c r="L11" s="32" t="s">
        <v>37</v>
      </c>
      <c r="M11" s="83"/>
    </row>
    <row r="12" spans="2:13" s="52" customFormat="1" ht="52.8" x14ac:dyDescent="0.25">
      <c r="B12" s="156" t="str">
        <f>CONCATENATE("1.",Prüfkriterien_1[[#This Row],[Hilfsspalte_Num]])</f>
        <v>1.3</v>
      </c>
      <c r="C12" s="157">
        <f>ROW()-ROW(Prüfkriterien_1[[#Headers],[Hilfsspalte_Kom]])</f>
        <v>3</v>
      </c>
      <c r="D12" s="158">
        <f>(Prüfkriterien_1[Hilfsspalte_Num]+10)/10</f>
        <v>1.3</v>
      </c>
      <c r="E12" s="159" t="s">
        <v>102</v>
      </c>
      <c r="F12" s="36" t="s">
        <v>94</v>
      </c>
      <c r="G12" s="160" t="s">
        <v>169</v>
      </c>
      <c r="H12" s="32"/>
      <c r="I12" s="32"/>
      <c r="J12" s="32"/>
      <c r="K12" s="32"/>
      <c r="L12" s="32"/>
      <c r="M12" s="83"/>
    </row>
    <row r="13" spans="2:13" s="52" customFormat="1" ht="66" x14ac:dyDescent="0.25">
      <c r="B13" s="161" t="str">
        <f>CONCATENATE("1.",Prüfkriterien_1[[#This Row],[Hilfsspalte_Num]])</f>
        <v>1.4</v>
      </c>
      <c r="C13" s="162">
        <f>ROW()-ROW(Prüfkriterien_1[[#Headers],[Hilfsspalte_Kom]])</f>
        <v>4</v>
      </c>
      <c r="D13" s="163">
        <f>(Prüfkriterien_1[Hilfsspalte_Num]+10)/10</f>
        <v>1.4</v>
      </c>
      <c r="E13" s="159" t="s">
        <v>195</v>
      </c>
      <c r="F13" s="36" t="s">
        <v>95</v>
      </c>
      <c r="G13" s="37" t="s">
        <v>159</v>
      </c>
      <c r="H13" s="53"/>
      <c r="I13" s="54"/>
      <c r="J13" s="54"/>
      <c r="K13" s="54"/>
      <c r="L13" s="54"/>
      <c r="M13" s="83"/>
    </row>
    <row r="14" spans="2:13" s="52" customFormat="1" ht="40.200000000000003" customHeight="1" x14ac:dyDescent="0.25">
      <c r="B14" s="161" t="str">
        <f>CONCATENATE("1.",Prüfkriterien_1[[#This Row],[Hilfsspalte_Num]])</f>
        <v>1.5</v>
      </c>
      <c r="C14" s="162">
        <f>ROW()-ROW(Prüfkriterien_1[[#Headers],[Hilfsspalte_Kom]])</f>
        <v>5</v>
      </c>
      <c r="D14" s="163">
        <f>(Prüfkriterien_1[Hilfsspalte_Num]+10)/10</f>
        <v>1.5</v>
      </c>
      <c r="E14" s="159" t="s">
        <v>196</v>
      </c>
      <c r="F14" s="36" t="s">
        <v>96</v>
      </c>
      <c r="G14" s="164" t="s">
        <v>160</v>
      </c>
      <c r="H14" s="53"/>
      <c r="I14" s="54"/>
      <c r="J14" s="54"/>
      <c r="K14" s="54"/>
      <c r="L14" s="54"/>
      <c r="M14" s="83"/>
    </row>
    <row r="15" spans="2:13" s="52" customFormat="1" ht="132" x14ac:dyDescent="0.25">
      <c r="B15" s="161" t="str">
        <f>CONCATENATE("1.",Prüfkriterien_1[[#This Row],[Hilfsspalte_Num]])</f>
        <v>1.6</v>
      </c>
      <c r="C15" s="162">
        <f>ROW()-ROW(Prüfkriterien_1[[#Headers],[Hilfsspalte_Kom]])</f>
        <v>6</v>
      </c>
      <c r="D15" s="163">
        <f>(Prüfkriterien_1[Hilfsspalte_Num]+10)/10</f>
        <v>1.6</v>
      </c>
      <c r="E15" s="165" t="s">
        <v>103</v>
      </c>
      <c r="F15" s="36" t="s">
        <v>203</v>
      </c>
      <c r="G15" s="37" t="s">
        <v>204</v>
      </c>
      <c r="H15" s="53"/>
      <c r="I15" s="54"/>
      <c r="J15" s="54"/>
      <c r="K15" s="54"/>
      <c r="L15" s="54"/>
      <c r="M15" s="83"/>
    </row>
    <row r="16" spans="2:13" s="52" customFormat="1" ht="39.6" x14ac:dyDescent="0.25">
      <c r="B16" s="161" t="str">
        <f>CONCATENATE("1.",Prüfkriterien_1[[#This Row],[Hilfsspalte_Num]])</f>
        <v>1.7</v>
      </c>
      <c r="C16" s="162">
        <f>ROW()-ROW(Prüfkriterien_1[[#Headers],[Hilfsspalte_Kom]])</f>
        <v>7</v>
      </c>
      <c r="D16" s="163">
        <f>(Prüfkriterien_1[Hilfsspalte_Num]+10)/10</f>
        <v>1.7</v>
      </c>
      <c r="E16" s="165" t="s">
        <v>103</v>
      </c>
      <c r="F16" s="36" t="s">
        <v>202</v>
      </c>
      <c r="G16" s="37" t="s">
        <v>201</v>
      </c>
      <c r="H16" s="53"/>
      <c r="I16" s="54"/>
      <c r="J16" s="54"/>
      <c r="K16" s="54"/>
      <c r="L16" s="54"/>
      <c r="M16" s="83"/>
    </row>
    <row r="17" spans="2:13" s="52" customFormat="1" ht="39.6" x14ac:dyDescent="0.25">
      <c r="B17" s="161" t="str">
        <f>CONCATENATE("1.",Prüfkriterien_1[[#This Row],[Hilfsspalte_Num]])</f>
        <v>1.8</v>
      </c>
      <c r="C17" s="162">
        <f>ROW()-ROW(Prüfkriterien_1[[#Headers],[Hilfsspalte_Kom]])</f>
        <v>8</v>
      </c>
      <c r="D17" s="163">
        <f>(Prüfkriterien_1[Hilfsspalte_Num]+10)/10</f>
        <v>1.8</v>
      </c>
      <c r="E17" s="165" t="s">
        <v>103</v>
      </c>
      <c r="F17" s="36" t="s">
        <v>213</v>
      </c>
      <c r="G17" s="37" t="s">
        <v>201</v>
      </c>
      <c r="H17" s="53"/>
      <c r="I17" s="54"/>
      <c r="J17" s="54"/>
      <c r="K17" s="54"/>
      <c r="L17" s="54"/>
      <c r="M17" s="83"/>
    </row>
    <row r="18" spans="2:13" s="52" customFormat="1" ht="79.2" x14ac:dyDescent="0.25">
      <c r="B18" s="161" t="str">
        <f>CONCATENATE("1.",Prüfkriterien_1[[#This Row],[Hilfsspalte_Num]])</f>
        <v>1.9</v>
      </c>
      <c r="C18" s="162">
        <f>ROW()-ROW(Prüfkriterien_1[[#Headers],[Hilfsspalte_Kom]])</f>
        <v>9</v>
      </c>
      <c r="D18" s="163">
        <f>(Prüfkriterien_1[Hilfsspalte_Num]+10)/10</f>
        <v>1.9</v>
      </c>
      <c r="E18" s="165" t="s">
        <v>101</v>
      </c>
      <c r="F18" s="36" t="s">
        <v>99</v>
      </c>
      <c r="G18" s="37" t="s">
        <v>218</v>
      </c>
      <c r="H18" s="53"/>
      <c r="I18" s="54"/>
      <c r="J18" s="54"/>
      <c r="K18" s="54"/>
      <c r="L18" s="54"/>
      <c r="M18" s="84"/>
    </row>
    <row r="19" spans="2:13" s="52" customFormat="1" ht="39.6" x14ac:dyDescent="0.25">
      <c r="B19" s="161" t="str">
        <f>CONCATENATE("1.",Prüfkriterien_1[[#This Row],[Hilfsspalte_Num]])</f>
        <v>1.10</v>
      </c>
      <c r="C19" s="162">
        <f>ROW()-ROW(Prüfkriterien_1[[#Headers],[Hilfsspalte_Kom]])</f>
        <v>10</v>
      </c>
      <c r="D19" s="163">
        <f>(Prüfkriterien_1[Hilfsspalte_Num]+10)/10</f>
        <v>2</v>
      </c>
      <c r="E19" s="35" t="s">
        <v>101</v>
      </c>
      <c r="F19" s="166" t="s">
        <v>221</v>
      </c>
      <c r="G19" s="73" t="s">
        <v>220</v>
      </c>
      <c r="H19" s="53"/>
      <c r="I19" s="54"/>
      <c r="J19" s="54"/>
      <c r="K19" s="54"/>
      <c r="L19" s="54"/>
      <c r="M19" s="84"/>
    </row>
    <row r="20" spans="2:13" s="52" customFormat="1" ht="79.2" x14ac:dyDescent="0.25">
      <c r="B20" s="161" t="str">
        <f>CONCATENATE("1.",Prüfkriterien_1[[#This Row],[Hilfsspalte_Num]])</f>
        <v>1.11</v>
      </c>
      <c r="C20" s="162">
        <f>ROW()-ROW(Prüfkriterien_1[[#Headers],[Hilfsspalte_Kom]])</f>
        <v>11</v>
      </c>
      <c r="D20" s="163">
        <f>(Prüfkriterien_1[Hilfsspalte_Num]+10)/10</f>
        <v>2.1</v>
      </c>
      <c r="E20" s="165" t="s">
        <v>101</v>
      </c>
      <c r="F20" s="36" t="s">
        <v>100</v>
      </c>
      <c r="G20" s="37" t="s">
        <v>217</v>
      </c>
      <c r="H20" s="53"/>
      <c r="I20" s="54"/>
      <c r="J20" s="54"/>
      <c r="K20" s="54"/>
      <c r="L20" s="54"/>
      <c r="M20" s="84"/>
    </row>
    <row r="21" spans="2:13" s="52" customFormat="1" ht="39.6" x14ac:dyDescent="0.25">
      <c r="B21" s="161" t="str">
        <f>CONCATENATE("1.",Prüfkriterien_1[[#This Row],[Hilfsspalte_Num]])</f>
        <v>1.12</v>
      </c>
      <c r="C21" s="162">
        <f>ROW()-ROW(Prüfkriterien_1[[#Headers],[Hilfsspalte_Kom]])</f>
        <v>12</v>
      </c>
      <c r="D21" s="163">
        <f>(Prüfkriterien_1[Hilfsspalte_Num]+10)/10</f>
        <v>2.2000000000000002</v>
      </c>
      <c r="E21" s="35" t="s">
        <v>101</v>
      </c>
      <c r="F21" s="166" t="s">
        <v>219</v>
      </c>
      <c r="G21" s="73" t="s">
        <v>220</v>
      </c>
      <c r="H21" s="53"/>
      <c r="I21" s="54"/>
      <c r="J21" s="54"/>
      <c r="K21" s="54"/>
      <c r="L21" s="54"/>
      <c r="M21" s="84"/>
    </row>
    <row r="22" spans="2:13" s="52" customFormat="1" ht="184.8" x14ac:dyDescent="0.25">
      <c r="B22" s="161" t="str">
        <f>CONCATENATE("1.",Prüfkriterien_1[[#This Row],[Hilfsspalte_Num]])</f>
        <v>1.13</v>
      </c>
      <c r="C22" s="162">
        <f>ROW()-ROW(Prüfkriterien_1[[#Headers],[Hilfsspalte_Kom]])</f>
        <v>13</v>
      </c>
      <c r="D22" s="163">
        <f>(Prüfkriterien_1[Hilfsspalte_Num]+10)/10</f>
        <v>2.2999999999999998</v>
      </c>
      <c r="E22" s="165" t="s">
        <v>107</v>
      </c>
      <c r="F22" s="36" t="s">
        <v>106</v>
      </c>
      <c r="G22" s="160" t="s">
        <v>222</v>
      </c>
      <c r="H22" s="53"/>
      <c r="I22" s="54"/>
      <c r="J22" s="54"/>
      <c r="K22" s="54"/>
      <c r="L22" s="54"/>
      <c r="M22" s="84"/>
    </row>
    <row r="23" spans="2:13" x14ac:dyDescent="0.25">
      <c r="B23" s="167" t="s">
        <v>166</v>
      </c>
      <c r="C23" s="167"/>
      <c r="D23" s="167"/>
      <c r="E23" s="167"/>
      <c r="F23" s="167"/>
      <c r="G23" s="167"/>
      <c r="H23" s="167"/>
      <c r="I23" s="167"/>
      <c r="J23" s="167"/>
      <c r="K23" s="167"/>
      <c r="L23" s="167"/>
      <c r="M23" s="167"/>
    </row>
    <row r="24" spans="2:13" s="43" customFormat="1" hidden="1" x14ac:dyDescent="0.25">
      <c r="B24" s="38" t="s">
        <v>40</v>
      </c>
      <c r="C24" s="39" t="s">
        <v>41</v>
      </c>
      <c r="D24" s="39" t="s">
        <v>42</v>
      </c>
      <c r="E24" s="26" t="s">
        <v>43</v>
      </c>
      <c r="F24" s="27" t="s">
        <v>44</v>
      </c>
      <c r="G24" s="27" t="s">
        <v>47</v>
      </c>
      <c r="H24" s="28" t="s">
        <v>48</v>
      </c>
      <c r="I24" s="28" t="s">
        <v>49</v>
      </c>
      <c r="J24" s="28" t="s">
        <v>50</v>
      </c>
      <c r="K24" s="28" t="s">
        <v>51</v>
      </c>
      <c r="L24" s="28" t="s">
        <v>52</v>
      </c>
      <c r="M24" s="27" t="s">
        <v>53</v>
      </c>
    </row>
    <row r="25" spans="2:13" s="43" customFormat="1" ht="40.200000000000003" customHeight="1" x14ac:dyDescent="0.25">
      <c r="B25" s="168" t="str">
        <f>CONCATENATE("2.",Prüfkriterien_2[[#This Row],[Spalte2]])</f>
        <v>2.1</v>
      </c>
      <c r="C25" s="29">
        <f>ROW()-ROW(Prüfkriterien_2[[#Headers],[Spalte3]])</f>
        <v>1</v>
      </c>
      <c r="D25" s="169">
        <f>(Prüfkriterien_2[[#This Row],[Spalte2]]+20)/10</f>
        <v>2.1</v>
      </c>
      <c r="E25" s="35" t="s">
        <v>139</v>
      </c>
      <c r="F25" s="166" t="s">
        <v>171</v>
      </c>
      <c r="G25" s="73" t="s">
        <v>141</v>
      </c>
      <c r="H25" s="32"/>
      <c r="I25" s="32"/>
      <c r="J25" s="32"/>
      <c r="K25" s="32"/>
      <c r="L25" s="32"/>
      <c r="M25" s="83"/>
    </row>
    <row r="26" spans="2:13" s="43" customFormat="1" ht="66" x14ac:dyDescent="0.25">
      <c r="B26" s="168" t="str">
        <f>CONCATENATE("2.",Prüfkriterien_2[[#This Row],[Spalte2]])</f>
        <v>2.2</v>
      </c>
      <c r="C26" s="29">
        <f>ROW()-ROW(Prüfkriterien_2[[#Headers],[Spalte3]])</f>
        <v>2</v>
      </c>
      <c r="D26" s="169">
        <f>(Prüfkriterien_2[[#This Row],[Spalte2]]+20)/10</f>
        <v>2.2000000000000002</v>
      </c>
      <c r="E26" s="165" t="s">
        <v>137</v>
      </c>
      <c r="F26" s="36" t="s">
        <v>135</v>
      </c>
      <c r="G26" s="37" t="s">
        <v>225</v>
      </c>
      <c r="H26" s="32"/>
      <c r="I26" s="32"/>
      <c r="J26" s="32"/>
      <c r="K26" s="32"/>
      <c r="L26" s="32"/>
      <c r="M26" s="83"/>
    </row>
    <row r="27" spans="2:13" s="43" customFormat="1" ht="66" x14ac:dyDescent="0.25">
      <c r="B27" s="168" t="str">
        <f>CONCATENATE("2.",Prüfkriterien_2[[#This Row],[Spalte2]])</f>
        <v>2.3</v>
      </c>
      <c r="C27" s="29">
        <f>ROW()-ROW(Prüfkriterien_2[[#Headers],[Spalte3]])</f>
        <v>3</v>
      </c>
      <c r="D27" s="169">
        <f>(Prüfkriterien_2[[#This Row],[Spalte2]]+20)/10</f>
        <v>2.2999999999999998</v>
      </c>
      <c r="E27" s="165" t="s">
        <v>137</v>
      </c>
      <c r="F27" s="36" t="s">
        <v>138</v>
      </c>
      <c r="G27" s="37" t="s">
        <v>226</v>
      </c>
      <c r="H27" s="32"/>
      <c r="I27" s="32"/>
      <c r="J27" s="32"/>
      <c r="K27" s="32"/>
      <c r="L27" s="32"/>
      <c r="M27" s="84"/>
    </row>
    <row r="28" spans="2:13" s="43" customFormat="1" ht="39.6" x14ac:dyDescent="0.25">
      <c r="B28" s="168" t="str">
        <f>CONCATENATE("2.",Prüfkriterien_2[[#This Row],[Spalte2]])</f>
        <v>2.4</v>
      </c>
      <c r="C28" s="29">
        <f>ROW()-ROW(Prüfkriterien_2[[#Headers],[Spalte3]])</f>
        <v>4</v>
      </c>
      <c r="D28" s="169">
        <f>(Prüfkriterien_2[[#This Row],[Spalte2]]+20)/10</f>
        <v>2.4</v>
      </c>
      <c r="E28" s="165" t="s">
        <v>137</v>
      </c>
      <c r="F28" s="166" t="s">
        <v>172</v>
      </c>
      <c r="G28" s="73" t="s">
        <v>136</v>
      </c>
      <c r="H28" s="32"/>
      <c r="I28" s="32"/>
      <c r="J28" s="32"/>
      <c r="K28" s="32"/>
      <c r="L28" s="32"/>
      <c r="M28" s="83"/>
    </row>
    <row r="29" spans="2:13" s="43" customFormat="1" ht="66" x14ac:dyDescent="0.25">
      <c r="B29" s="168" t="str">
        <f>CONCATENATE("2.",Prüfkriterien_2[[#This Row],[Spalte2]])</f>
        <v>2.5</v>
      </c>
      <c r="C29" s="29">
        <f>ROW()-ROW(Prüfkriterien_2[[#Headers],[Spalte3]])</f>
        <v>5</v>
      </c>
      <c r="D29" s="169">
        <f>(Prüfkriterien_2[[#This Row],[Spalte2]]+20)/10</f>
        <v>2.5</v>
      </c>
      <c r="E29" s="170" t="s">
        <v>137</v>
      </c>
      <c r="F29" s="73" t="s">
        <v>173</v>
      </c>
      <c r="G29" s="73" t="s">
        <v>136</v>
      </c>
      <c r="H29" s="32"/>
      <c r="I29" s="32"/>
      <c r="J29" s="32"/>
      <c r="K29" s="32"/>
      <c r="L29" s="32"/>
      <c r="M29" s="83"/>
    </row>
    <row r="30" spans="2:13" x14ac:dyDescent="0.25">
      <c r="B30" s="171" t="s">
        <v>146</v>
      </c>
      <c r="C30" s="172"/>
      <c r="D30" s="172"/>
      <c r="E30" s="172"/>
      <c r="F30" s="172"/>
      <c r="G30" s="172"/>
      <c r="H30" s="172"/>
      <c r="I30" s="172"/>
      <c r="J30" s="172"/>
      <c r="K30" s="172"/>
      <c r="L30" s="172"/>
      <c r="M30" s="173"/>
    </row>
    <row r="31" spans="2:13" s="43" customFormat="1" hidden="1" x14ac:dyDescent="0.25">
      <c r="B31" s="38" t="s">
        <v>40</v>
      </c>
      <c r="C31" s="39" t="s">
        <v>41</v>
      </c>
      <c r="D31" s="39" t="s">
        <v>42</v>
      </c>
      <c r="E31" s="26" t="s">
        <v>43</v>
      </c>
      <c r="F31" s="27" t="s">
        <v>44</v>
      </c>
      <c r="G31" s="27" t="s">
        <v>47</v>
      </c>
      <c r="H31" s="28" t="s">
        <v>48</v>
      </c>
      <c r="I31" s="28" t="s">
        <v>49</v>
      </c>
      <c r="J31" s="28" t="s">
        <v>50</v>
      </c>
      <c r="K31" s="28" t="s">
        <v>51</v>
      </c>
      <c r="L31" s="28" t="s">
        <v>52</v>
      </c>
      <c r="M31" s="27" t="s">
        <v>53</v>
      </c>
    </row>
    <row r="32" spans="2:13" s="43" customFormat="1" ht="52.8" x14ac:dyDescent="0.25">
      <c r="B32" s="25" t="str">
        <f>CONCATENATE("3.",Prüfkriterien_3[[#This Row],[Spalte2]])</f>
        <v>3.1</v>
      </c>
      <c r="C32" s="29">
        <f>ROW()-ROW(Prüfkriterien_3[[#Headers],[Spalte3]])</f>
        <v>1</v>
      </c>
      <c r="D32" s="29">
        <f>(Prüfkriterien_3[[#This Row],[Spalte2]]+30)/10</f>
        <v>3.1</v>
      </c>
      <c r="E32" s="165" t="s">
        <v>101</v>
      </c>
      <c r="F32" s="166" t="s">
        <v>214</v>
      </c>
      <c r="G32" s="174" t="s">
        <v>228</v>
      </c>
      <c r="H32" s="81"/>
      <c r="I32" s="82"/>
      <c r="J32" s="82"/>
      <c r="K32" s="82"/>
      <c r="L32" s="82"/>
      <c r="M32" s="84"/>
    </row>
    <row r="33" spans="2:13" s="43" customFormat="1" ht="39.6" x14ac:dyDescent="0.25">
      <c r="B33" s="175" t="str">
        <f>CONCATENATE("3.",Prüfkriterien_3[[#This Row],[Spalte2]])</f>
        <v>3.2</v>
      </c>
      <c r="C33" s="29">
        <f>ROW()-ROW(Prüfkriterien_3[[#Headers],[Spalte3]])</f>
        <v>2</v>
      </c>
      <c r="D33" s="29">
        <f>(Prüfkriterien_3[[#This Row],[Spalte2]]+30)/10</f>
        <v>3.2</v>
      </c>
      <c r="E33" s="170" t="s">
        <v>109</v>
      </c>
      <c r="F33" s="69" t="s">
        <v>108</v>
      </c>
      <c r="G33" s="69" t="s">
        <v>128</v>
      </c>
      <c r="H33" s="32"/>
      <c r="I33" s="32"/>
      <c r="J33" s="32"/>
      <c r="K33" s="32"/>
      <c r="L33" s="32"/>
      <c r="M33" s="83"/>
    </row>
    <row r="34" spans="2:13" s="43" customFormat="1" ht="39.6" x14ac:dyDescent="0.25">
      <c r="B34" s="175" t="str">
        <f>CONCATENATE("3.",Prüfkriterien_3[[#This Row],[Spalte2]])</f>
        <v>3.3</v>
      </c>
      <c r="C34" s="29">
        <f>ROW()-ROW(Prüfkriterien_3[[#Headers],[Spalte3]])</f>
        <v>3</v>
      </c>
      <c r="D34" s="29">
        <f>(Prüfkriterien_3[[#This Row],[Spalte2]]+30)/10</f>
        <v>3.3</v>
      </c>
      <c r="E34" s="35" t="s">
        <v>139</v>
      </c>
      <c r="F34" s="166" t="s">
        <v>174</v>
      </c>
      <c r="G34" s="73" t="s">
        <v>142</v>
      </c>
      <c r="H34" s="32"/>
      <c r="I34" s="32"/>
      <c r="J34" s="32"/>
      <c r="K34" s="32"/>
      <c r="L34" s="32"/>
      <c r="M34" s="83"/>
    </row>
    <row r="35" spans="2:13" s="43" customFormat="1" ht="79.2" x14ac:dyDescent="0.25">
      <c r="B35" s="168" t="str">
        <f>CONCATENATE("3.",Prüfkriterien_3[[#This Row],[Spalte2]])</f>
        <v>3.4</v>
      </c>
      <c r="C35" s="176">
        <f>ROW()-ROW(Prüfkriterien_3[[#Headers],[Spalte3]])</f>
        <v>4</v>
      </c>
      <c r="D35" s="176">
        <f>(Prüfkriterien_3[[#This Row],[Spalte2]]+30)/10</f>
        <v>3.4</v>
      </c>
      <c r="E35" s="170" t="s">
        <v>109</v>
      </c>
      <c r="F35" s="37" t="s">
        <v>111</v>
      </c>
      <c r="G35" s="37" t="s">
        <v>161</v>
      </c>
      <c r="H35" s="32"/>
      <c r="I35" s="32"/>
      <c r="J35" s="32"/>
      <c r="K35" s="32"/>
      <c r="L35" s="32"/>
      <c r="M35" s="83"/>
    </row>
    <row r="36" spans="2:13" s="43" customFormat="1" ht="79.2" x14ac:dyDescent="0.25">
      <c r="B36" s="168" t="str">
        <f>CONCATENATE("3.",Prüfkriterien_3[[#This Row],[Spalte2]])</f>
        <v>3.5</v>
      </c>
      <c r="C36" s="176">
        <f>ROW()-ROW(Prüfkriterien_3[[#Headers],[Spalte3]])</f>
        <v>5</v>
      </c>
      <c r="D36" s="176">
        <f>(Prüfkriterien_3[[#This Row],[Spalte2]]+30)/10</f>
        <v>3.5</v>
      </c>
      <c r="E36" s="170" t="s">
        <v>109</v>
      </c>
      <c r="F36" s="37" t="s">
        <v>112</v>
      </c>
      <c r="G36" s="37" t="s">
        <v>162</v>
      </c>
      <c r="H36" s="32"/>
      <c r="I36" s="32"/>
      <c r="J36" s="32"/>
      <c r="K36" s="32"/>
      <c r="L36" s="32"/>
      <c r="M36" s="83"/>
    </row>
    <row r="37" spans="2:13" s="43" customFormat="1" ht="118.8" x14ac:dyDescent="0.25">
      <c r="B37" s="168" t="str">
        <f>CONCATENATE("3.",Prüfkriterien_3[[#This Row],[Spalte2]])</f>
        <v>3.6</v>
      </c>
      <c r="C37" s="176">
        <f>ROW()-ROW(Prüfkriterien_3[[#Headers],[Spalte3]])</f>
        <v>6</v>
      </c>
      <c r="D37" s="176">
        <f>(Prüfkriterien_3[[#This Row],[Spalte2]]+30)/10</f>
        <v>3.6</v>
      </c>
      <c r="E37" s="170" t="s">
        <v>109</v>
      </c>
      <c r="F37" s="160" t="s">
        <v>207</v>
      </c>
      <c r="G37" s="160" t="s">
        <v>208</v>
      </c>
      <c r="H37" s="32"/>
      <c r="I37" s="32"/>
      <c r="J37" s="32"/>
      <c r="K37" s="32"/>
      <c r="L37" s="32"/>
      <c r="M37" s="83"/>
    </row>
    <row r="38" spans="2:13" s="43" customFormat="1" ht="118.8" x14ac:dyDescent="0.25">
      <c r="B38" s="168" t="str">
        <f>CONCATENATE("3.",Prüfkriterien_3[[#This Row],[Spalte2]])</f>
        <v>3.7</v>
      </c>
      <c r="C38" s="176">
        <f>ROW()-ROW(Prüfkriterien_3[[#Headers],[Spalte3]])</f>
        <v>7</v>
      </c>
      <c r="D38" s="176">
        <f>(Prüfkriterien_3[[#This Row],[Spalte2]]+30)/10</f>
        <v>3.7</v>
      </c>
      <c r="E38" s="170" t="s">
        <v>109</v>
      </c>
      <c r="F38" s="160" t="s">
        <v>209</v>
      </c>
      <c r="G38" s="160" t="s">
        <v>210</v>
      </c>
      <c r="H38" s="32"/>
      <c r="I38" s="32"/>
      <c r="J38" s="32"/>
      <c r="K38" s="32"/>
      <c r="L38" s="32"/>
      <c r="M38" s="83"/>
    </row>
    <row r="39" spans="2:13" s="43" customFormat="1" ht="66" x14ac:dyDescent="0.25">
      <c r="B39" s="168" t="str">
        <f>CONCATENATE("3.",Prüfkriterien_3[[#This Row],[Spalte2]])</f>
        <v>3.8</v>
      </c>
      <c r="C39" s="176">
        <f>ROW()-ROW(Prüfkriterien_3[[#Headers],[Spalte3]])</f>
        <v>8</v>
      </c>
      <c r="D39" s="176">
        <f>(Prüfkriterien_3[[#This Row],[Spalte2]]+30)/10</f>
        <v>3.8</v>
      </c>
      <c r="E39" s="170" t="s">
        <v>147</v>
      </c>
      <c r="F39" s="177" t="s">
        <v>148</v>
      </c>
      <c r="G39" s="177" t="s">
        <v>199</v>
      </c>
      <c r="H39" s="32"/>
      <c r="I39" s="32"/>
      <c r="J39" s="32"/>
      <c r="K39" s="32"/>
      <c r="L39" s="32"/>
      <c r="M39" s="83"/>
    </row>
    <row r="40" spans="2:13" s="43" customFormat="1" ht="92.4" x14ac:dyDescent="0.25">
      <c r="B40" s="168" t="str">
        <f>CONCATENATE("3.",Prüfkriterien_3[[#This Row],[Spalte2]])</f>
        <v>3.9</v>
      </c>
      <c r="C40" s="176">
        <f>ROW()-ROW(Prüfkriterien_3[[#Headers],[Spalte3]])</f>
        <v>9</v>
      </c>
      <c r="D40" s="176">
        <f>(Prüfkriterien_3[[#This Row],[Spalte2]]+30)/10</f>
        <v>3.9</v>
      </c>
      <c r="E40" s="170" t="s">
        <v>110</v>
      </c>
      <c r="F40" s="37" t="s">
        <v>113</v>
      </c>
      <c r="G40" s="37" t="s">
        <v>163</v>
      </c>
      <c r="H40" s="32"/>
      <c r="I40" s="32"/>
      <c r="J40" s="32"/>
      <c r="K40" s="32"/>
      <c r="L40" s="32"/>
      <c r="M40" s="83"/>
    </row>
    <row r="41" spans="2:13" s="43" customFormat="1" ht="39.6" x14ac:dyDescent="0.25">
      <c r="B41" s="168" t="str">
        <f>CONCATENATE("3.",Prüfkriterien_3[[#This Row],[Spalte2]])</f>
        <v>3.10</v>
      </c>
      <c r="C41" s="176">
        <f>ROW()-ROW(Prüfkriterien_3[[#Headers],[Spalte3]])</f>
        <v>10</v>
      </c>
      <c r="D41" s="176">
        <f>(Prüfkriterien_3[[#This Row],[Spalte2]]+30)/10</f>
        <v>4</v>
      </c>
      <c r="E41" s="170" t="s">
        <v>139</v>
      </c>
      <c r="F41" s="73" t="s">
        <v>177</v>
      </c>
      <c r="G41" s="73" t="s">
        <v>140</v>
      </c>
      <c r="H41" s="32"/>
      <c r="I41" s="32"/>
      <c r="J41" s="32"/>
      <c r="K41" s="32"/>
      <c r="L41" s="32"/>
      <c r="M41" s="83"/>
    </row>
    <row r="42" spans="2:13" s="43" customFormat="1" ht="52.8" x14ac:dyDescent="0.25">
      <c r="B42" s="168" t="str">
        <f>CONCATENATE("3.",Prüfkriterien_3[[#This Row],[Spalte2]])</f>
        <v>3.11</v>
      </c>
      <c r="C42" s="176">
        <f>ROW()-ROW(Prüfkriterien_3[[#Headers],[Spalte3]])</f>
        <v>11</v>
      </c>
      <c r="D42" s="176">
        <f>(Prüfkriterien_3[[#This Row],[Spalte2]]+30)/10</f>
        <v>4.0999999999999996</v>
      </c>
      <c r="E42" s="178" t="s">
        <v>139</v>
      </c>
      <c r="F42" s="73" t="s">
        <v>176</v>
      </c>
      <c r="G42" s="73" t="s">
        <v>165</v>
      </c>
      <c r="H42" s="32"/>
      <c r="I42" s="32"/>
      <c r="J42" s="32"/>
      <c r="K42" s="32"/>
      <c r="L42" s="32"/>
      <c r="M42" s="83"/>
    </row>
    <row r="43" spans="2:13" s="43" customFormat="1" ht="52.8" x14ac:dyDescent="0.25">
      <c r="B43" s="168" t="str">
        <f>CONCATENATE("3.",Prüfkriterien_3[[#This Row],[Spalte2]])</f>
        <v>3.12</v>
      </c>
      <c r="C43" s="176">
        <f>ROW()-ROW(Prüfkriterien_3[[#Headers],[Spalte3]])</f>
        <v>12</v>
      </c>
      <c r="D43" s="176">
        <f>(Prüfkriterien_3[[#This Row],[Spalte2]]+30)/10</f>
        <v>4.2</v>
      </c>
      <c r="E43" s="179" t="s">
        <v>139</v>
      </c>
      <c r="F43" s="180" t="s">
        <v>175</v>
      </c>
      <c r="G43" s="180" t="s">
        <v>144</v>
      </c>
      <c r="H43" s="32"/>
      <c r="I43" s="32"/>
      <c r="J43" s="32"/>
      <c r="K43" s="32"/>
      <c r="L43" s="32"/>
      <c r="M43" s="83"/>
    </row>
    <row r="44" spans="2:13" s="43" customFormat="1" ht="52.8" x14ac:dyDescent="0.25">
      <c r="B44" s="168" t="str">
        <f>CONCATENATE("3.",Prüfkriterien_3[[#This Row],[Spalte2]])</f>
        <v>3.13</v>
      </c>
      <c r="C44" s="176">
        <f>ROW()-ROW(Prüfkriterien_3[[#Headers],[Spalte3]])</f>
        <v>13</v>
      </c>
      <c r="D44" s="176">
        <f>(Prüfkriterien_3[[#This Row],[Spalte2]]+30)/10</f>
        <v>4.3</v>
      </c>
      <c r="E44" s="170" t="s">
        <v>110</v>
      </c>
      <c r="F44" s="37" t="s">
        <v>116</v>
      </c>
      <c r="G44" s="37" t="s">
        <v>114</v>
      </c>
      <c r="H44" s="32"/>
      <c r="I44" s="32"/>
      <c r="J44" s="32"/>
      <c r="K44" s="32"/>
      <c r="L44" s="32"/>
      <c r="M44" s="83"/>
    </row>
    <row r="45" spans="2:13" s="43" customFormat="1" ht="39.6" x14ac:dyDescent="0.25">
      <c r="B45" s="168" t="str">
        <f>CONCATENATE("3.",Prüfkriterien_3[[#This Row],[Spalte2]])</f>
        <v>3.14</v>
      </c>
      <c r="C45" s="176">
        <f>ROW()-ROW(Prüfkriterien_3[[#Headers],[Spalte3]])</f>
        <v>14</v>
      </c>
      <c r="D45" s="176">
        <f>(Prüfkriterien_3[[#This Row],[Spalte2]]+30)/10</f>
        <v>4.4000000000000004</v>
      </c>
      <c r="E45" s="170" t="s">
        <v>110</v>
      </c>
      <c r="F45" s="37" t="s">
        <v>115</v>
      </c>
      <c r="G45" s="37" t="s">
        <v>129</v>
      </c>
      <c r="H45" s="32"/>
      <c r="I45" s="32"/>
      <c r="J45" s="32"/>
      <c r="K45" s="32"/>
      <c r="L45" s="32"/>
      <c r="M45" s="83"/>
    </row>
    <row r="46" spans="2:13" s="43" customFormat="1" ht="66" x14ac:dyDescent="0.25">
      <c r="B46" s="168" t="str">
        <f>CONCATENATE("3.",Prüfkriterien_3[[#This Row],[Spalte2]])</f>
        <v>3.15</v>
      </c>
      <c r="C46" s="176">
        <f>ROW()-ROW(Prüfkriterien_3[[#Headers],[Spalte3]])</f>
        <v>15</v>
      </c>
      <c r="D46" s="176">
        <f>(Prüfkriterien_3[[#This Row],[Spalte2]]+30)/10</f>
        <v>4.5</v>
      </c>
      <c r="E46" s="170" t="s">
        <v>119</v>
      </c>
      <c r="F46" s="37" t="s">
        <v>117</v>
      </c>
      <c r="G46" s="37" t="s">
        <v>130</v>
      </c>
      <c r="H46" s="32"/>
      <c r="I46" s="32"/>
      <c r="J46" s="32"/>
      <c r="K46" s="32"/>
      <c r="L46" s="32"/>
      <c r="M46" s="83"/>
    </row>
    <row r="47" spans="2:13" s="43" customFormat="1" ht="52.8" x14ac:dyDescent="0.25">
      <c r="B47" s="168" t="str">
        <f>CONCATENATE("3.",Prüfkriterien_3[[#This Row],[Spalte2]])</f>
        <v>3.16</v>
      </c>
      <c r="C47" s="176">
        <f>ROW()-ROW(Prüfkriterien_3[[#Headers],[Spalte3]])</f>
        <v>16</v>
      </c>
      <c r="D47" s="176">
        <f>(Prüfkriterien_3[[#This Row],[Spalte2]]+30)/10</f>
        <v>4.5999999999999996</v>
      </c>
      <c r="E47" s="170" t="s">
        <v>139</v>
      </c>
      <c r="F47" s="73" t="s">
        <v>178</v>
      </c>
      <c r="G47" s="73" t="s">
        <v>143</v>
      </c>
      <c r="H47" s="32"/>
      <c r="I47" s="32"/>
      <c r="J47" s="32"/>
      <c r="K47" s="32"/>
      <c r="L47" s="32"/>
      <c r="M47" s="83"/>
    </row>
    <row r="48" spans="2:13" s="43" customFormat="1" ht="66" x14ac:dyDescent="0.25">
      <c r="B48" s="168" t="str">
        <f>CONCATENATE("3.",Prüfkriterien_3[[#This Row],[Spalte2]])</f>
        <v>3.17</v>
      </c>
      <c r="C48" s="176">
        <f>ROW()-ROW(Prüfkriterien_3[[#Headers],[Spalte3]])</f>
        <v>17</v>
      </c>
      <c r="D48" s="176">
        <f>(Prüfkriterien_3[[#This Row],[Spalte2]]+30)/10</f>
        <v>4.7</v>
      </c>
      <c r="E48" s="170" t="s">
        <v>119</v>
      </c>
      <c r="F48" s="37" t="s">
        <v>118</v>
      </c>
      <c r="G48" s="37" t="s">
        <v>223</v>
      </c>
      <c r="H48" s="32"/>
      <c r="I48" s="32"/>
      <c r="J48" s="32"/>
      <c r="K48" s="32"/>
      <c r="L48" s="32"/>
      <c r="M48" s="84"/>
    </row>
    <row r="49" spans="2:16" s="43" customFormat="1" ht="66" x14ac:dyDescent="0.25">
      <c r="B49" s="168" t="str">
        <f>CONCATENATE("3.",Prüfkriterien_3[[#This Row],[Spalte2]])</f>
        <v>3.18</v>
      </c>
      <c r="C49" s="176">
        <f>ROW()-ROW(Prüfkriterien_3[[#Headers],[Spalte3]])</f>
        <v>18</v>
      </c>
      <c r="D49" s="176">
        <f>(Prüfkriterien_3[[#This Row],[Spalte2]]+30)/10</f>
        <v>4.8</v>
      </c>
      <c r="E49" s="170" t="s">
        <v>110</v>
      </c>
      <c r="F49" s="73" t="s">
        <v>230</v>
      </c>
      <c r="G49" s="174" t="s">
        <v>229</v>
      </c>
      <c r="H49" s="32"/>
      <c r="I49" s="32"/>
      <c r="J49" s="32"/>
      <c r="K49" s="32"/>
      <c r="L49" s="32"/>
      <c r="M49" s="84"/>
    </row>
    <row r="50" spans="2:16" x14ac:dyDescent="0.25">
      <c r="B50" s="171" t="s">
        <v>145</v>
      </c>
      <c r="C50" s="172"/>
      <c r="D50" s="172"/>
      <c r="E50" s="172"/>
      <c r="F50" s="172"/>
      <c r="G50" s="172"/>
      <c r="H50" s="172"/>
      <c r="I50" s="172"/>
      <c r="J50" s="172"/>
      <c r="K50" s="172"/>
      <c r="L50" s="172"/>
      <c r="M50" s="173"/>
    </row>
    <row r="51" spans="2:16" hidden="1" x14ac:dyDescent="0.25">
      <c r="B51" s="38" t="s">
        <v>40</v>
      </c>
      <c r="C51" s="39" t="s">
        <v>41</v>
      </c>
      <c r="D51" s="39" t="s">
        <v>42</v>
      </c>
      <c r="E51" s="26" t="s">
        <v>43</v>
      </c>
      <c r="F51" s="27" t="s">
        <v>44</v>
      </c>
      <c r="G51" s="27" t="s">
        <v>47</v>
      </c>
      <c r="H51" s="28" t="s">
        <v>48</v>
      </c>
      <c r="I51" s="28" t="s">
        <v>49</v>
      </c>
      <c r="J51" s="28" t="s">
        <v>50</v>
      </c>
      <c r="K51" s="28" t="s">
        <v>51</v>
      </c>
      <c r="L51" s="28" t="s">
        <v>52</v>
      </c>
      <c r="M51" s="27" t="s">
        <v>53</v>
      </c>
    </row>
    <row r="52" spans="2:16" ht="66" x14ac:dyDescent="0.25">
      <c r="B52" s="25" t="str">
        <f>CONCATENATE("4.",Prüfkriterien_4[[#This Row],[Spalte2]])</f>
        <v>4.1</v>
      </c>
      <c r="C52" s="29">
        <f>ROW()-ROW(Prüfkriterien_4[[#Headers],[Spalte3]])</f>
        <v>1</v>
      </c>
      <c r="D52" s="29">
        <f>(Prüfkriterien_4[Spalte2]+40)/10</f>
        <v>4.0999999999999996</v>
      </c>
      <c r="E52" s="170" t="s">
        <v>206</v>
      </c>
      <c r="F52" s="37" t="s">
        <v>104</v>
      </c>
      <c r="G52" s="37" t="s">
        <v>205</v>
      </c>
      <c r="H52" s="32"/>
      <c r="I52" s="32"/>
      <c r="J52" s="32"/>
      <c r="K52" s="32"/>
      <c r="L52" s="32"/>
      <c r="M52" s="83"/>
    </row>
    <row r="53" spans="2:16" ht="92.4" x14ac:dyDescent="0.25">
      <c r="B53" s="25" t="str">
        <f>CONCATENATE("4.",Prüfkriterien_4[[#This Row],[Spalte2]])</f>
        <v>4.2</v>
      </c>
      <c r="C53" s="29">
        <f>ROW()-ROW(Prüfkriterien_4[[#Headers],[Spalte3]])</f>
        <v>2</v>
      </c>
      <c r="D53" s="29">
        <f>(Prüfkriterien_4[Spalte2]+40)/10</f>
        <v>4.2</v>
      </c>
      <c r="E53" s="170" t="s">
        <v>105</v>
      </c>
      <c r="F53" s="37" t="s">
        <v>224</v>
      </c>
      <c r="G53" s="160" t="s">
        <v>211</v>
      </c>
      <c r="H53" s="32"/>
      <c r="I53" s="32"/>
      <c r="J53" s="32"/>
      <c r="K53" s="32"/>
      <c r="L53" s="32"/>
      <c r="M53" s="84"/>
    </row>
    <row r="54" spans="2:16" ht="66" x14ac:dyDescent="0.25">
      <c r="B54" s="25" t="str">
        <f>CONCATENATE("4.",Prüfkriterien_4[[#This Row],[Spalte2]])</f>
        <v>4.3</v>
      </c>
      <c r="C54" s="29">
        <f>ROW()-ROW(Prüfkriterien_4[[#Headers],[Spalte3]])</f>
        <v>3</v>
      </c>
      <c r="D54" s="29">
        <f>(Prüfkriterien_4[Spalte2]+40)/10</f>
        <v>4.3</v>
      </c>
      <c r="E54" s="170" t="s">
        <v>121</v>
      </c>
      <c r="F54" s="181" t="s">
        <v>120</v>
      </c>
      <c r="G54" s="37" t="s">
        <v>131</v>
      </c>
      <c r="H54" s="32"/>
      <c r="I54" s="32"/>
      <c r="J54" s="32"/>
      <c r="K54" s="32"/>
      <c r="L54" s="32"/>
      <c r="M54" s="83"/>
    </row>
    <row r="55" spans="2:16" ht="40.200000000000003" customHeight="1" x14ac:dyDescent="0.25">
      <c r="B55" s="25" t="str">
        <f>CONCATENATE("4.",Prüfkriterien_4[[#This Row],[Spalte2]])</f>
        <v>4.4</v>
      </c>
      <c r="C55" s="29">
        <f>ROW()-ROW(Prüfkriterien_4[[#Headers],[Spalte3]])</f>
        <v>4</v>
      </c>
      <c r="D55" s="29">
        <f>(Prüfkriterien_4[Spalte2]+40)/10</f>
        <v>4.4000000000000004</v>
      </c>
      <c r="E55" s="170" t="s">
        <v>126</v>
      </c>
      <c r="F55" s="70" t="s">
        <v>122</v>
      </c>
      <c r="G55" s="37" t="s">
        <v>133</v>
      </c>
      <c r="H55" s="32"/>
      <c r="I55" s="32" t="s">
        <v>37</v>
      </c>
      <c r="J55" s="32" t="s">
        <v>37</v>
      </c>
      <c r="K55" s="32"/>
      <c r="L55" s="32"/>
      <c r="M55" s="83"/>
    </row>
    <row r="56" spans="2:16" ht="40.200000000000003" customHeight="1" x14ac:dyDescent="0.25">
      <c r="B56" s="25" t="str">
        <f>CONCATENATE("4.",Prüfkriterien_4[[#This Row],[Spalte2]])</f>
        <v>4.5</v>
      </c>
      <c r="C56" s="29">
        <f>ROW()-ROW(Prüfkriterien_4[[#Headers],[Spalte3]])</f>
        <v>5</v>
      </c>
      <c r="D56" s="29">
        <f>(Prüfkriterien_4[Spalte2]+40)/10</f>
        <v>4.5</v>
      </c>
      <c r="E56" s="170" t="s">
        <v>126</v>
      </c>
      <c r="F56" s="70" t="s">
        <v>123</v>
      </c>
      <c r="G56" s="37" t="s">
        <v>132</v>
      </c>
      <c r="H56" s="32"/>
      <c r="I56" s="32" t="s">
        <v>37</v>
      </c>
      <c r="J56" s="32" t="s">
        <v>37</v>
      </c>
      <c r="K56" s="32"/>
      <c r="L56" s="32"/>
      <c r="M56" s="83"/>
    </row>
    <row r="57" spans="2:16" ht="40.200000000000003" customHeight="1" x14ac:dyDescent="0.25">
      <c r="B57" s="25" t="str">
        <f>CONCATENATE("4.",Prüfkriterien_4[[#This Row],[Spalte2]])</f>
        <v>4.6</v>
      </c>
      <c r="C57" s="29">
        <f>ROW()-ROW(Prüfkriterien_4[[#Headers],[Spalte3]])</f>
        <v>6</v>
      </c>
      <c r="D57" s="29">
        <f>(Prüfkriterien_4[Spalte2]+40)/10</f>
        <v>4.5999999999999996</v>
      </c>
      <c r="E57" s="170" t="s">
        <v>126</v>
      </c>
      <c r="F57" s="70" t="s">
        <v>215</v>
      </c>
      <c r="G57" s="37" t="s">
        <v>216</v>
      </c>
      <c r="H57" s="32"/>
      <c r="I57" s="32" t="s">
        <v>37</v>
      </c>
      <c r="J57" s="32" t="s">
        <v>37</v>
      </c>
      <c r="K57" s="32"/>
      <c r="L57" s="32"/>
      <c r="M57" s="83"/>
    </row>
    <row r="58" spans="2:16" ht="40.200000000000003" customHeight="1" x14ac:dyDescent="0.25">
      <c r="B58" s="25" t="str">
        <f>CONCATENATE("4.",Prüfkriterien_4[[#This Row],[Spalte2]])</f>
        <v>4.7</v>
      </c>
      <c r="C58" s="29">
        <f>ROW()-ROW(Prüfkriterien_4[[#Headers],[Spalte3]])</f>
        <v>7</v>
      </c>
      <c r="D58" s="29">
        <f>(Prüfkriterien_4[Spalte2]+40)/10</f>
        <v>4.7</v>
      </c>
      <c r="E58" s="170" t="s">
        <v>126</v>
      </c>
      <c r="F58" s="70" t="s">
        <v>127</v>
      </c>
      <c r="G58" s="37" t="s">
        <v>227</v>
      </c>
      <c r="H58" s="32"/>
      <c r="I58" s="32" t="s">
        <v>37</v>
      </c>
      <c r="J58" s="32" t="s">
        <v>37</v>
      </c>
      <c r="K58" s="32"/>
      <c r="L58" s="32"/>
      <c r="M58" s="83"/>
    </row>
    <row r="59" spans="2:16" ht="40.200000000000003" customHeight="1" x14ac:dyDescent="0.25">
      <c r="B59" s="25" t="str">
        <f>CONCATENATE("4.",Prüfkriterien_4[[#This Row],[Spalte2]])</f>
        <v>4.8</v>
      </c>
      <c r="C59" s="29">
        <f>ROW()-ROW(Prüfkriterien_4[[#Headers],[Spalte3]])</f>
        <v>8</v>
      </c>
      <c r="D59" s="29">
        <f>(Prüfkriterien_4[Spalte2]+40)/10</f>
        <v>4.8</v>
      </c>
      <c r="E59" s="170" t="s">
        <v>126</v>
      </c>
      <c r="F59" s="70" t="s">
        <v>124</v>
      </c>
      <c r="G59" s="37" t="s">
        <v>132</v>
      </c>
      <c r="H59" s="32"/>
      <c r="I59" s="32" t="s">
        <v>37</v>
      </c>
      <c r="J59" s="32" t="s">
        <v>37</v>
      </c>
      <c r="K59" s="32"/>
      <c r="L59" s="32"/>
      <c r="M59" s="83"/>
    </row>
    <row r="60" spans="2:16" ht="40.200000000000003" customHeight="1" x14ac:dyDescent="0.25">
      <c r="B60" s="25" t="str">
        <f>CONCATENATE("4.",Prüfkriterien_4[[#This Row],[Spalte2]])</f>
        <v>4.9</v>
      </c>
      <c r="C60" s="29">
        <f>ROW()-ROW(Prüfkriterien_4[[#Headers],[Spalte3]])</f>
        <v>9</v>
      </c>
      <c r="D60" s="29">
        <f>(Prüfkriterien_4[Spalte2]+40)/10</f>
        <v>4.9000000000000004</v>
      </c>
      <c r="E60" s="170" t="s">
        <v>126</v>
      </c>
      <c r="F60" s="70" t="s">
        <v>125</v>
      </c>
      <c r="G60" s="37" t="s">
        <v>132</v>
      </c>
      <c r="H60" s="32"/>
      <c r="I60" s="32" t="s">
        <v>37</v>
      </c>
      <c r="J60" s="32" t="s">
        <v>37</v>
      </c>
      <c r="K60" s="32"/>
      <c r="L60" s="32"/>
      <c r="M60" s="83"/>
    </row>
    <row r="61" spans="2:16" ht="40.200000000000003" customHeight="1" x14ac:dyDescent="0.25">
      <c r="B61" s="25" t="str">
        <f>CONCATENATE("4.",Prüfkriterien_4[[#This Row],[Spalte2]])</f>
        <v>4.10</v>
      </c>
      <c r="C61" s="29">
        <f>ROW()-ROW(Prüfkriterien_4[[#Headers],[Spalte3]])</f>
        <v>10</v>
      </c>
      <c r="D61" s="29">
        <f>(Prüfkriterien_4[Spalte2]+40)/10</f>
        <v>5</v>
      </c>
      <c r="E61" s="179" t="s">
        <v>147</v>
      </c>
      <c r="F61" s="180" t="s">
        <v>179</v>
      </c>
      <c r="G61" s="73" t="s">
        <v>167</v>
      </c>
      <c r="H61" s="32"/>
      <c r="I61" s="32" t="s">
        <v>37</v>
      </c>
      <c r="J61" s="32" t="s">
        <v>37</v>
      </c>
      <c r="K61" s="32"/>
      <c r="L61" s="32"/>
      <c r="M61" s="83"/>
    </row>
    <row r="62" spans="2:16" x14ac:dyDescent="0.25">
      <c r="B62" s="171" t="s">
        <v>200</v>
      </c>
      <c r="C62" s="172"/>
      <c r="D62" s="172"/>
      <c r="E62" s="172"/>
      <c r="F62" s="172"/>
      <c r="G62" s="172"/>
      <c r="H62" s="172"/>
      <c r="I62" s="172"/>
      <c r="J62" s="172"/>
      <c r="K62" s="172"/>
      <c r="L62" s="172"/>
      <c r="M62" s="173"/>
    </row>
    <row r="63" spans="2:16" hidden="1" x14ac:dyDescent="0.25">
      <c r="B63" s="38" t="s">
        <v>40</v>
      </c>
      <c r="C63" s="39" t="s">
        <v>41</v>
      </c>
      <c r="D63" s="39" t="s">
        <v>42</v>
      </c>
      <c r="E63" s="26" t="s">
        <v>43</v>
      </c>
      <c r="F63" s="27" t="s">
        <v>44</v>
      </c>
      <c r="G63" s="27" t="s">
        <v>47</v>
      </c>
      <c r="H63" s="28" t="s">
        <v>48</v>
      </c>
      <c r="I63" s="28" t="s">
        <v>49</v>
      </c>
      <c r="J63" s="28" t="s">
        <v>50</v>
      </c>
      <c r="K63" s="28" t="s">
        <v>51</v>
      </c>
      <c r="L63" s="28" t="s">
        <v>52</v>
      </c>
      <c r="M63" s="27" t="s">
        <v>53</v>
      </c>
    </row>
    <row r="64" spans="2:16" ht="66" x14ac:dyDescent="0.25">
      <c r="B64" s="175" t="str">
        <f>CONCATENATE("5.",Prüfkriterien_5[[#This Row],[Spalte2]])</f>
        <v>5.1</v>
      </c>
      <c r="C64" s="29">
        <f>ROW()-ROW(Prüfkriterien_5[[#Headers],[Spalte3]])</f>
        <v>1</v>
      </c>
      <c r="D64" s="29">
        <f>(Prüfkriterien_5[Spalte2]+50)/10</f>
        <v>5.0999999999999996</v>
      </c>
      <c r="E64" s="179" t="s">
        <v>147</v>
      </c>
      <c r="F64" s="182" t="s">
        <v>149</v>
      </c>
      <c r="G64" s="182" t="s">
        <v>132</v>
      </c>
      <c r="H64" s="32"/>
      <c r="I64" s="32" t="s">
        <v>37</v>
      </c>
      <c r="J64" s="32" t="s">
        <v>37</v>
      </c>
      <c r="K64" s="32"/>
      <c r="L64" s="32"/>
      <c r="M64" s="84"/>
      <c r="P64" s="76"/>
    </row>
    <row r="65" spans="2:13" ht="52.8" x14ac:dyDescent="0.25">
      <c r="B65" s="168" t="str">
        <f>CONCATENATE("5.",Prüfkriterien_5[[#This Row],[Spalte2]])</f>
        <v>5.2</v>
      </c>
      <c r="C65" s="176">
        <f>ROW()-ROW(Prüfkriterien_5[[#Headers],[Spalte3]])</f>
        <v>2</v>
      </c>
      <c r="D65" s="176">
        <f>(Prüfkriterien_5[Spalte2]+50)/10</f>
        <v>5.2</v>
      </c>
      <c r="E65" s="179" t="s">
        <v>150</v>
      </c>
      <c r="F65" s="183" t="s">
        <v>151</v>
      </c>
      <c r="G65" s="183" t="s">
        <v>164</v>
      </c>
      <c r="H65" s="32"/>
      <c r="I65" s="32"/>
      <c r="J65" s="32"/>
      <c r="K65" s="32"/>
      <c r="L65" s="32"/>
      <c r="M65" s="83"/>
    </row>
    <row r="66" spans="2:13" ht="66" x14ac:dyDescent="0.25">
      <c r="B66" s="168" t="str">
        <f>CONCATENATE("5.",Prüfkriterien_5[[#This Row],[Spalte2]])</f>
        <v>5.3</v>
      </c>
      <c r="C66" s="176">
        <f>ROW()-ROW(Prüfkriterien_5[[#Headers],[Spalte3]])</f>
        <v>3</v>
      </c>
      <c r="D66" s="176">
        <f>(Prüfkriterien_5[Spalte2]+50)/10</f>
        <v>5.3</v>
      </c>
      <c r="E66" s="179" t="s">
        <v>150</v>
      </c>
      <c r="F66" s="182" t="s">
        <v>180</v>
      </c>
      <c r="G66" s="182" t="s">
        <v>198</v>
      </c>
      <c r="H66" s="32"/>
      <c r="I66" s="32" t="s">
        <v>37</v>
      </c>
      <c r="J66" s="32" t="s">
        <v>37</v>
      </c>
      <c r="K66" s="32"/>
      <c r="L66" s="32"/>
      <c r="M66" s="83"/>
    </row>
    <row r="67" spans="2:13" ht="66" x14ac:dyDescent="0.25">
      <c r="B67" s="168" t="str">
        <f>CONCATENATE("5.",Prüfkriterien_5[[#This Row],[Spalte2]])</f>
        <v>5.4</v>
      </c>
      <c r="C67" s="176">
        <f>ROW()-ROW(Prüfkriterien_5[[#Headers],[Spalte3]])</f>
        <v>4</v>
      </c>
      <c r="D67" s="176">
        <f>(Prüfkriterien_5[Spalte2]+50)/10</f>
        <v>5.4</v>
      </c>
      <c r="E67" s="179" t="s">
        <v>150</v>
      </c>
      <c r="F67" s="182" t="s">
        <v>181</v>
      </c>
      <c r="G67" s="182" t="s">
        <v>186</v>
      </c>
      <c r="H67" s="32"/>
      <c r="I67" s="32" t="s">
        <v>37</v>
      </c>
      <c r="J67" s="32" t="s">
        <v>37</v>
      </c>
      <c r="K67" s="32"/>
      <c r="L67" s="32"/>
      <c r="M67" s="83"/>
    </row>
    <row r="68" spans="2:13" ht="92.4" x14ac:dyDescent="0.25">
      <c r="B68" s="168" t="str">
        <f>CONCATENATE("5.",Prüfkriterien_5[[#This Row],[Spalte2]])</f>
        <v>5.5</v>
      </c>
      <c r="C68" s="176">
        <f>ROW()-ROW(Prüfkriterien_5[[#Headers],[Spalte3]])</f>
        <v>5</v>
      </c>
      <c r="D68" s="176">
        <f>(Prüfkriterien_5[Spalte2]+50)/10</f>
        <v>5.5</v>
      </c>
      <c r="E68" s="179" t="s">
        <v>152</v>
      </c>
      <c r="F68" s="182" t="s">
        <v>153</v>
      </c>
      <c r="G68" s="184" t="s">
        <v>212</v>
      </c>
      <c r="H68" s="32"/>
      <c r="I68" s="32"/>
      <c r="J68" s="32"/>
      <c r="K68" s="32"/>
      <c r="L68" s="32"/>
      <c r="M68" s="83"/>
    </row>
    <row r="69" spans="2:13" ht="52.8" x14ac:dyDescent="0.25">
      <c r="B69" s="168" t="str">
        <f>CONCATENATE("5.",Prüfkriterien_5[[#This Row],[Spalte2]])</f>
        <v>5.6</v>
      </c>
      <c r="C69" s="176">
        <f>ROW()-ROW(Prüfkriterien_5[[#Headers],[Spalte3]])</f>
        <v>6</v>
      </c>
      <c r="D69" s="176">
        <f>(Prüfkriterien_5[Spalte2]+50)/10</f>
        <v>5.6</v>
      </c>
      <c r="E69" s="179" t="s">
        <v>152</v>
      </c>
      <c r="F69" s="182" t="s">
        <v>154</v>
      </c>
      <c r="G69" s="182" t="s">
        <v>191</v>
      </c>
      <c r="H69" s="32"/>
      <c r="I69" s="32"/>
      <c r="J69" s="32"/>
      <c r="K69" s="32"/>
      <c r="L69" s="32"/>
      <c r="M69" s="83"/>
    </row>
    <row r="70" spans="2:13" ht="105.6" x14ac:dyDescent="0.25">
      <c r="B70" s="168" t="str">
        <f>CONCATENATE("5.",Prüfkriterien_5[[#This Row],[Spalte2]])</f>
        <v>5.7</v>
      </c>
      <c r="C70" s="176">
        <f>ROW()-ROW(Prüfkriterien_5[[#Headers],[Spalte3]])</f>
        <v>7</v>
      </c>
      <c r="D70" s="176">
        <f>(Prüfkriterien_5[Spalte2]+50)/10</f>
        <v>5.7</v>
      </c>
      <c r="E70" s="179" t="s">
        <v>152</v>
      </c>
      <c r="F70" s="182" t="s">
        <v>182</v>
      </c>
      <c r="G70" s="182" t="s">
        <v>190</v>
      </c>
      <c r="H70" s="32"/>
      <c r="I70" s="32" t="s">
        <v>37</v>
      </c>
      <c r="J70" s="32" t="s">
        <v>37</v>
      </c>
      <c r="K70" s="32"/>
      <c r="L70" s="32"/>
      <c r="M70" s="83"/>
    </row>
    <row r="71" spans="2:13" ht="105.6" x14ac:dyDescent="0.25">
      <c r="B71" s="168" t="str">
        <f>CONCATENATE("5.",Prüfkriterien_5[[#This Row],[Spalte2]])</f>
        <v>5.8</v>
      </c>
      <c r="C71" s="176">
        <f>ROW()-ROW(Prüfkriterien_5[[#Headers],[Spalte3]])</f>
        <v>8</v>
      </c>
      <c r="D71" s="176">
        <f>(Prüfkriterien_5[Spalte2]+50)/10</f>
        <v>5.8</v>
      </c>
      <c r="E71" s="179" t="s">
        <v>152</v>
      </c>
      <c r="F71" s="182" t="s">
        <v>183</v>
      </c>
      <c r="G71" s="182" t="s">
        <v>187</v>
      </c>
      <c r="H71" s="32"/>
      <c r="I71" s="32" t="s">
        <v>37</v>
      </c>
      <c r="J71" s="32" t="s">
        <v>37</v>
      </c>
      <c r="K71" s="32"/>
      <c r="L71" s="32"/>
      <c r="M71" s="83"/>
    </row>
    <row r="72" spans="2:13" ht="40.200000000000003" customHeight="1" x14ac:dyDescent="0.25">
      <c r="B72" s="168" t="str">
        <f>CONCATENATE("5.",Prüfkriterien_5[[#This Row],[Spalte2]])</f>
        <v>5.9</v>
      </c>
      <c r="C72" s="176">
        <f>ROW()-ROW(Prüfkriterien_5[[#Headers],[Spalte3]])</f>
        <v>9</v>
      </c>
      <c r="D72" s="176">
        <f>(Prüfkriterien_5[Spalte2]+50)/10</f>
        <v>5.9</v>
      </c>
      <c r="E72" s="179" t="s">
        <v>155</v>
      </c>
      <c r="F72" s="182" t="s">
        <v>157</v>
      </c>
      <c r="G72" s="182" t="s">
        <v>156</v>
      </c>
      <c r="H72" s="32"/>
      <c r="I72" s="32"/>
      <c r="J72" s="32"/>
      <c r="K72" s="32"/>
      <c r="L72" s="32"/>
      <c r="M72" s="83"/>
    </row>
    <row r="73" spans="2:13" ht="66" x14ac:dyDescent="0.25">
      <c r="B73" s="168" t="str">
        <f>CONCATENATE("5.",Prüfkriterien_5[[#This Row],[Spalte2]])</f>
        <v>5.10</v>
      </c>
      <c r="C73" s="176">
        <f>ROW()-ROW(Prüfkriterien_5[[#Headers],[Spalte3]])</f>
        <v>10</v>
      </c>
      <c r="D73" s="176">
        <f>(Prüfkriterien_5[Spalte2]+50)/10</f>
        <v>6</v>
      </c>
      <c r="E73" s="179" t="s">
        <v>155</v>
      </c>
      <c r="F73" s="182" t="s">
        <v>184</v>
      </c>
      <c r="G73" s="182" t="s">
        <v>189</v>
      </c>
      <c r="H73" s="32"/>
      <c r="I73" s="32" t="s">
        <v>37</v>
      </c>
      <c r="J73" s="32" t="s">
        <v>37</v>
      </c>
      <c r="K73" s="32"/>
      <c r="L73" s="32"/>
      <c r="M73" s="83"/>
    </row>
    <row r="74" spans="2:13" ht="66" x14ac:dyDescent="0.25">
      <c r="B74" s="168" t="str">
        <f>CONCATENATE("5.",Prüfkriterien_5[[#This Row],[Spalte2]])</f>
        <v>5.11</v>
      </c>
      <c r="C74" s="176">
        <f>ROW()-ROW(Prüfkriterien_5[[#Headers],[Spalte3]])</f>
        <v>11</v>
      </c>
      <c r="D74" s="176">
        <f>(Prüfkriterien_5[Spalte2]+50)/10</f>
        <v>6.1</v>
      </c>
      <c r="E74" s="179" t="s">
        <v>155</v>
      </c>
      <c r="F74" s="182" t="s">
        <v>185</v>
      </c>
      <c r="G74" s="182" t="s">
        <v>188</v>
      </c>
      <c r="H74" s="32"/>
      <c r="I74" s="32" t="s">
        <v>37</v>
      </c>
      <c r="J74" s="32" t="s">
        <v>37</v>
      </c>
      <c r="K74" s="32"/>
      <c r="L74" s="32"/>
      <c r="M74" s="83"/>
    </row>
    <row r="75" spans="2:13" hidden="1" x14ac:dyDescent="0.25">
      <c r="B75" s="122" t="s">
        <v>168</v>
      </c>
      <c r="C75" s="123"/>
      <c r="D75" s="123"/>
      <c r="E75" s="123"/>
      <c r="F75" s="123"/>
      <c r="G75" s="123"/>
      <c r="H75" s="123"/>
      <c r="I75" s="123"/>
      <c r="J75" s="123"/>
      <c r="K75" s="123"/>
      <c r="L75" s="123"/>
      <c r="M75" s="124"/>
    </row>
    <row r="76" spans="2:13" hidden="1" x14ac:dyDescent="0.25">
      <c r="B76" s="38" t="s">
        <v>40</v>
      </c>
      <c r="C76" s="39" t="s">
        <v>41</v>
      </c>
      <c r="D76" s="39" t="s">
        <v>42</v>
      </c>
      <c r="E76" s="26" t="s">
        <v>43</v>
      </c>
      <c r="F76" s="27" t="s">
        <v>44</v>
      </c>
      <c r="G76" s="27" t="s">
        <v>47</v>
      </c>
      <c r="H76" s="28" t="s">
        <v>48</v>
      </c>
      <c r="I76" s="28" t="s">
        <v>49</v>
      </c>
      <c r="J76" s="28" t="s">
        <v>50</v>
      </c>
      <c r="K76" s="28" t="s">
        <v>51</v>
      </c>
      <c r="L76" s="28" t="s">
        <v>52</v>
      </c>
      <c r="M76" s="27" t="s">
        <v>53</v>
      </c>
    </row>
    <row r="77" spans="2:13" hidden="1" x14ac:dyDescent="0.25">
      <c r="B77" s="75" t="str">
        <f>CONCATENATE("6.",Prüfkriterien_6[[#This Row],[Spalte2]])</f>
        <v>6.1</v>
      </c>
      <c r="C77" s="39">
        <f>ROW()-ROW(Prüfkriterien_6[[#Headers],[Spalte3]])</f>
        <v>1</v>
      </c>
      <c r="D77" s="39">
        <f>(Prüfkriterien_6[Spalte2]+60)/10</f>
        <v>6.1</v>
      </c>
      <c r="E77" s="77"/>
      <c r="F77" s="78"/>
      <c r="G77" s="78"/>
      <c r="H77" s="79"/>
      <c r="I77" s="79"/>
      <c r="J77" s="79"/>
      <c r="K77" s="79"/>
      <c r="L77" s="79"/>
      <c r="M77" s="80"/>
    </row>
    <row r="78" spans="2:13" hidden="1" x14ac:dyDescent="0.25">
      <c r="B78" s="46" t="str">
        <f>CONCATENATE("6.",Prüfkriterien_6[[#This Row],[Spalte2]])</f>
        <v>6.2</v>
      </c>
      <c r="C78" s="47">
        <f>ROW()-ROW(Prüfkriterien_6[[#Headers],[Spalte3]])</f>
        <v>2</v>
      </c>
      <c r="D78" s="47">
        <f>(Prüfkriterien_6[Spalte2]+60)/10</f>
        <v>6.2</v>
      </c>
      <c r="E78" s="48"/>
      <c r="F78" s="49"/>
      <c r="G78" s="49"/>
      <c r="H78" s="32"/>
      <c r="I78" s="32"/>
      <c r="J78" s="32"/>
      <c r="K78" s="32"/>
      <c r="L78" s="32"/>
      <c r="M78" s="68"/>
    </row>
    <row r="79" spans="2:13" hidden="1" x14ac:dyDescent="0.25">
      <c r="B79" s="122" t="s">
        <v>65</v>
      </c>
      <c r="C79" s="123"/>
      <c r="D79" s="123"/>
      <c r="E79" s="123"/>
      <c r="F79" s="123"/>
      <c r="G79" s="123"/>
      <c r="H79" s="123"/>
      <c r="I79" s="123"/>
      <c r="J79" s="123"/>
      <c r="K79" s="123"/>
      <c r="L79" s="123"/>
      <c r="M79" s="124"/>
    </row>
    <row r="80" spans="2:13" hidden="1" x14ac:dyDescent="0.25">
      <c r="B80" s="38" t="s">
        <v>40</v>
      </c>
      <c r="C80" s="39" t="s">
        <v>41</v>
      </c>
      <c r="D80" s="39" t="s">
        <v>42</v>
      </c>
      <c r="E80" s="26" t="s">
        <v>43</v>
      </c>
      <c r="F80" s="27" t="s">
        <v>44</v>
      </c>
      <c r="G80" s="27" t="s">
        <v>47</v>
      </c>
      <c r="H80" s="28" t="s">
        <v>48</v>
      </c>
      <c r="I80" s="28" t="s">
        <v>49</v>
      </c>
      <c r="J80" s="28" t="s">
        <v>50</v>
      </c>
      <c r="K80" s="28" t="s">
        <v>51</v>
      </c>
      <c r="L80" s="28" t="s">
        <v>52</v>
      </c>
      <c r="M80" s="27" t="s">
        <v>53</v>
      </c>
    </row>
    <row r="81" spans="2:13" hidden="1" x14ac:dyDescent="0.25">
      <c r="B81" s="75" t="str">
        <f>CONCATENATE("7.",Prüfkriterien_7[[#This Row],[Spalte2]])</f>
        <v>7.1</v>
      </c>
      <c r="C81" s="39">
        <f>ROW()-ROW(Prüfkriterien_7[[#Headers],[Spalte3]])</f>
        <v>1</v>
      </c>
      <c r="D81" s="39">
        <f>(Prüfkriterien_7[Spalte2]+70)/10</f>
        <v>7.1</v>
      </c>
      <c r="E81" s="74"/>
      <c r="F81" s="72"/>
      <c r="G81" s="72"/>
      <c r="H81" s="32"/>
      <c r="I81" s="32"/>
      <c r="J81" s="32"/>
      <c r="K81" s="32"/>
      <c r="L81" s="32"/>
      <c r="M81" s="42"/>
    </row>
    <row r="82" spans="2:13" hidden="1" x14ac:dyDescent="0.25">
      <c r="B82" s="71" t="str">
        <f>CONCATENATE("7.",Prüfkriterien_7[[#This Row],[Spalte2]])</f>
        <v>7.2</v>
      </c>
      <c r="C82" s="47">
        <f>ROW()-ROW(Prüfkriterien_7[[#Headers],[Spalte3]])</f>
        <v>2</v>
      </c>
      <c r="D82" s="47">
        <f>(Prüfkriterien_7[Spalte2]+70)/10</f>
        <v>7.2</v>
      </c>
      <c r="E82" s="74"/>
      <c r="F82" s="72"/>
      <c r="G82" s="72"/>
      <c r="H82" s="32"/>
      <c r="I82" s="32"/>
      <c r="J82" s="32"/>
      <c r="K82" s="32"/>
      <c r="L82" s="32"/>
      <c r="M82" s="68"/>
    </row>
    <row r="83" spans="2:13" hidden="1" x14ac:dyDescent="0.25">
      <c r="B83" s="75" t="str">
        <f>CONCATENATE("7.",Prüfkriterien_7[[#This Row],[Spalte2]])</f>
        <v>7.3</v>
      </c>
      <c r="C83" s="39">
        <f>ROW()-ROW(Prüfkriterien_7[[#Headers],[Spalte3]])</f>
        <v>3</v>
      </c>
      <c r="D83" s="39">
        <f>(Prüfkriterien_7[Spalte2]+70)/10</f>
        <v>7.3</v>
      </c>
      <c r="E83" s="74"/>
      <c r="F83" s="72"/>
      <c r="G83" s="72"/>
      <c r="H83" s="32"/>
      <c r="I83" s="32"/>
      <c r="J83" s="32"/>
      <c r="K83" s="32"/>
      <c r="L83" s="32"/>
      <c r="M83" s="42"/>
    </row>
    <row r="84" spans="2:13" hidden="1" x14ac:dyDescent="0.25">
      <c r="B84" s="75" t="str">
        <f>CONCATENATE("7.",Prüfkriterien_7[[#This Row],[Spalte2]])</f>
        <v>7.4</v>
      </c>
      <c r="C84" s="39">
        <f>ROW()-ROW(Prüfkriterien_7[[#Headers],[Spalte3]])</f>
        <v>4</v>
      </c>
      <c r="D84" s="39">
        <f>(Prüfkriterien_7[Spalte2]+70)/10</f>
        <v>7.4</v>
      </c>
      <c r="E84" s="74"/>
      <c r="F84" s="72"/>
      <c r="G84" s="72"/>
      <c r="H84" s="32"/>
      <c r="I84" s="32"/>
      <c r="J84" s="32"/>
      <c r="K84" s="32"/>
      <c r="L84" s="32"/>
      <c r="M84" s="42"/>
    </row>
    <row r="85" spans="2:13" hidden="1" x14ac:dyDescent="0.25">
      <c r="B85" s="46" t="str">
        <f>CONCATENATE("7.",Prüfkriterien_7[[#This Row],[Spalte2]])</f>
        <v>7.5</v>
      </c>
      <c r="C85" s="47">
        <f>ROW()-ROW(Prüfkriterien_7[[#Headers],[Spalte3]])</f>
        <v>5</v>
      </c>
      <c r="D85" s="47">
        <f>(Prüfkriterien_7[Spalte2]+70)/10</f>
        <v>7.5</v>
      </c>
      <c r="E85" s="48"/>
      <c r="F85" s="49"/>
      <c r="G85" s="49"/>
      <c r="H85" s="32"/>
      <c r="I85" s="32"/>
      <c r="J85" s="32"/>
      <c r="K85" s="32"/>
      <c r="L85" s="32"/>
      <c r="M85" s="68"/>
    </row>
    <row r="86" spans="2:13" hidden="1" x14ac:dyDescent="0.25">
      <c r="B86" s="122" t="s">
        <v>66</v>
      </c>
      <c r="C86" s="123"/>
      <c r="D86" s="123"/>
      <c r="E86" s="123"/>
      <c r="F86" s="123"/>
      <c r="G86" s="123"/>
      <c r="H86" s="123"/>
      <c r="I86" s="123"/>
      <c r="J86" s="123"/>
      <c r="K86" s="123"/>
      <c r="L86" s="123"/>
      <c r="M86" s="124"/>
    </row>
    <row r="87" spans="2:13" hidden="1" x14ac:dyDescent="0.25">
      <c r="B87" s="38" t="s">
        <v>40</v>
      </c>
      <c r="C87" s="39" t="s">
        <v>41</v>
      </c>
      <c r="D87" s="39" t="s">
        <v>42</v>
      </c>
      <c r="E87" s="26" t="s">
        <v>43</v>
      </c>
      <c r="F87" s="27" t="s">
        <v>44</v>
      </c>
      <c r="G87" s="27" t="s">
        <v>47</v>
      </c>
      <c r="H87" s="28" t="s">
        <v>48</v>
      </c>
      <c r="I87" s="28" t="s">
        <v>49</v>
      </c>
      <c r="J87" s="28" t="s">
        <v>50</v>
      </c>
      <c r="K87" s="28" t="s">
        <v>51</v>
      </c>
      <c r="L87" s="28" t="s">
        <v>52</v>
      </c>
      <c r="M87" s="27" t="s">
        <v>53</v>
      </c>
    </row>
    <row r="88" spans="2:13" hidden="1" x14ac:dyDescent="0.25">
      <c r="B88" s="38" t="str">
        <f>CONCATENATE("8.",Prüfkriterien_8[[#This Row],[Spalte2]])</f>
        <v>8.1</v>
      </c>
      <c r="C88" s="39">
        <f>ROW()-ROW(Prüfkriterien_8[[#Headers],[Spalte3]])</f>
        <v>1</v>
      </c>
      <c r="D88" s="39">
        <f>(Prüfkriterien_8[Spalte2]+80)/10</f>
        <v>8.1</v>
      </c>
      <c r="E88" s="26"/>
      <c r="F88" s="27"/>
      <c r="G88" s="27"/>
      <c r="H88" s="32"/>
      <c r="I88" s="32"/>
      <c r="J88" s="32"/>
      <c r="K88" s="32"/>
      <c r="L88" s="32"/>
      <c r="M88" s="42"/>
    </row>
    <row r="89" spans="2:13" hidden="1" x14ac:dyDescent="0.25">
      <c r="B89" s="46" t="str">
        <f>CONCATENATE("8.",Prüfkriterien_8[[#This Row],[Spalte2]])</f>
        <v>8.2</v>
      </c>
      <c r="C89" s="47">
        <f>ROW()-ROW(Prüfkriterien_8[[#Headers],[Spalte3]])</f>
        <v>2</v>
      </c>
      <c r="D89" s="47">
        <f>(Prüfkriterien_8[Spalte2]+80)/10</f>
        <v>8.1999999999999993</v>
      </c>
      <c r="E89" s="48"/>
      <c r="F89" s="49"/>
      <c r="G89" s="49"/>
      <c r="H89" s="32"/>
      <c r="I89" s="32"/>
      <c r="J89" s="32"/>
      <c r="K89" s="32"/>
      <c r="L89" s="32"/>
      <c r="M89" s="68"/>
    </row>
    <row r="90" spans="2:13" hidden="1" x14ac:dyDescent="0.25">
      <c r="B90" s="38" t="str">
        <f>CONCATENATE("8.",Prüfkriterien_8[[#This Row],[Spalte2]])</f>
        <v>8.3</v>
      </c>
      <c r="C90" s="39">
        <f>ROW()-ROW(Prüfkriterien_8[[#Headers],[Spalte3]])</f>
        <v>3</v>
      </c>
      <c r="D90" s="39">
        <f>(Prüfkriterien_8[Spalte2]+80)/10</f>
        <v>8.3000000000000007</v>
      </c>
      <c r="E90" s="26"/>
      <c r="F90" s="27"/>
      <c r="G90" s="27"/>
      <c r="H90" s="32"/>
      <c r="I90" s="32"/>
      <c r="J90" s="32"/>
      <c r="K90" s="32"/>
      <c r="L90" s="32"/>
      <c r="M90" s="42"/>
    </row>
    <row r="91" spans="2:13" hidden="1" x14ac:dyDescent="0.25">
      <c r="B91" s="38" t="str">
        <f>CONCATENATE("8.",Prüfkriterien_8[[#This Row],[Spalte2]])</f>
        <v>8.4</v>
      </c>
      <c r="C91" s="39">
        <f>ROW()-ROW(Prüfkriterien_8[[#Headers],[Spalte3]])</f>
        <v>4</v>
      </c>
      <c r="D91" s="39">
        <f>(Prüfkriterien_8[Spalte2]+80)/10</f>
        <v>8.4</v>
      </c>
      <c r="E91" s="26"/>
      <c r="F91" s="27"/>
      <c r="G91" s="27"/>
      <c r="H91" s="32"/>
      <c r="I91" s="32"/>
      <c r="J91" s="32"/>
      <c r="K91" s="32"/>
      <c r="L91" s="32"/>
      <c r="M91" s="42"/>
    </row>
    <row r="92" spans="2:13" hidden="1" x14ac:dyDescent="0.25">
      <c r="B92" s="46" t="str">
        <f>CONCATENATE("8.",Prüfkriterien_8[[#This Row],[Spalte2]])</f>
        <v>8.5</v>
      </c>
      <c r="C92" s="47">
        <f>ROW()-ROW(Prüfkriterien_8[[#Headers],[Spalte3]])</f>
        <v>5</v>
      </c>
      <c r="D92" s="47">
        <f>(Prüfkriterien_8[Spalte2]+80)/10</f>
        <v>8.5</v>
      </c>
      <c r="E92" s="48"/>
      <c r="F92" s="49"/>
      <c r="G92" s="49"/>
      <c r="H92" s="32"/>
      <c r="I92" s="32"/>
      <c r="J92" s="32"/>
      <c r="K92" s="32"/>
      <c r="L92" s="32"/>
      <c r="M92" s="68"/>
    </row>
    <row r="93" spans="2:13" hidden="1" x14ac:dyDescent="0.25">
      <c r="B93" s="122" t="s">
        <v>67</v>
      </c>
      <c r="C93" s="123"/>
      <c r="D93" s="123"/>
      <c r="E93" s="123"/>
      <c r="F93" s="123"/>
      <c r="G93" s="123"/>
      <c r="H93" s="123"/>
      <c r="I93" s="123"/>
      <c r="J93" s="123"/>
      <c r="K93" s="123"/>
      <c r="L93" s="123"/>
      <c r="M93" s="124"/>
    </row>
    <row r="94" spans="2:13" hidden="1" x14ac:dyDescent="0.25">
      <c r="B94" s="38" t="s">
        <v>40</v>
      </c>
      <c r="C94" s="39" t="s">
        <v>41</v>
      </c>
      <c r="D94" s="39" t="s">
        <v>42</v>
      </c>
      <c r="E94" s="26" t="s">
        <v>43</v>
      </c>
      <c r="F94" s="27" t="s">
        <v>44</v>
      </c>
      <c r="G94" s="27" t="s">
        <v>47</v>
      </c>
      <c r="H94" s="28" t="s">
        <v>48</v>
      </c>
      <c r="I94" s="28" t="s">
        <v>49</v>
      </c>
      <c r="J94" s="28" t="s">
        <v>50</v>
      </c>
      <c r="K94" s="28" t="s">
        <v>51</v>
      </c>
      <c r="L94" s="28" t="s">
        <v>52</v>
      </c>
      <c r="M94" s="27" t="s">
        <v>53</v>
      </c>
    </row>
    <row r="95" spans="2:13" hidden="1" x14ac:dyDescent="0.25">
      <c r="B95" s="38" t="str">
        <f>CONCATENATE("9.",Prüfkriterien_9[[#This Row],[Spalte2]])</f>
        <v>9.1</v>
      </c>
      <c r="C95" s="39">
        <f>ROW()-ROW(Prüfkriterien_9[[#Headers],[Spalte3]])</f>
        <v>1</v>
      </c>
      <c r="D95" s="39">
        <f>(Prüfkriterien_9[Spalte2]+90)/10</f>
        <v>9.1</v>
      </c>
      <c r="E95" s="26"/>
      <c r="F95" s="27"/>
      <c r="G95" s="27"/>
      <c r="H95" s="32"/>
      <c r="I95" s="32"/>
      <c r="J95" s="32"/>
      <c r="K95" s="32"/>
      <c r="L95" s="32"/>
      <c r="M95" s="42"/>
    </row>
    <row r="96" spans="2:13" hidden="1" x14ac:dyDescent="0.25">
      <c r="B96" s="46" t="str">
        <f>CONCATENATE("9.",Prüfkriterien_9[[#This Row],[Spalte2]])</f>
        <v>9.2</v>
      </c>
      <c r="C96" s="47">
        <f>ROW()-ROW(Prüfkriterien_9[[#Headers],[Spalte3]])</f>
        <v>2</v>
      </c>
      <c r="D96" s="47">
        <f>(Prüfkriterien_9[Spalte2]+90)/10</f>
        <v>9.1999999999999993</v>
      </c>
      <c r="E96" s="48"/>
      <c r="F96" s="49"/>
      <c r="G96" s="49"/>
      <c r="H96" s="32"/>
      <c r="I96" s="32"/>
      <c r="J96" s="32"/>
      <c r="K96" s="32"/>
      <c r="L96" s="32"/>
      <c r="M96" s="68"/>
    </row>
    <row r="97" spans="2:13" hidden="1" x14ac:dyDescent="0.25">
      <c r="B97" s="38" t="str">
        <f>CONCATENATE("9.",Prüfkriterien_9[[#This Row],[Spalte2]])</f>
        <v>9.3</v>
      </c>
      <c r="C97" s="39">
        <f>ROW()-ROW(Prüfkriterien_9[[#Headers],[Spalte3]])</f>
        <v>3</v>
      </c>
      <c r="D97" s="39">
        <f>(Prüfkriterien_9[Spalte2]+90)/10</f>
        <v>9.3000000000000007</v>
      </c>
      <c r="E97" s="26"/>
      <c r="F97" s="27"/>
      <c r="G97" s="27"/>
      <c r="H97" s="32"/>
      <c r="I97" s="32"/>
      <c r="J97" s="32"/>
      <c r="K97" s="32"/>
      <c r="L97" s="32"/>
      <c r="M97" s="42"/>
    </row>
    <row r="98" spans="2:13" hidden="1" x14ac:dyDescent="0.25">
      <c r="B98" s="38" t="str">
        <f>CONCATENATE("9.",Prüfkriterien_9[[#This Row],[Spalte2]])</f>
        <v>9.4</v>
      </c>
      <c r="C98" s="39">
        <f>ROW()-ROW(Prüfkriterien_9[[#Headers],[Spalte3]])</f>
        <v>4</v>
      </c>
      <c r="D98" s="39">
        <f>(Prüfkriterien_9[Spalte2]+90)/10</f>
        <v>9.4</v>
      </c>
      <c r="E98" s="26"/>
      <c r="F98" s="27"/>
      <c r="G98" s="27"/>
      <c r="H98" s="32"/>
      <c r="I98" s="32"/>
      <c r="J98" s="32"/>
      <c r="K98" s="32"/>
      <c r="L98" s="32"/>
      <c r="M98" s="42"/>
    </row>
    <row r="99" spans="2:13" hidden="1" x14ac:dyDescent="0.25">
      <c r="B99" s="46" t="str">
        <f>CONCATENATE("9.",Prüfkriterien_9[[#This Row],[Spalte2]])</f>
        <v>9.5</v>
      </c>
      <c r="C99" s="47">
        <f>ROW()-ROW(Prüfkriterien_9[[#Headers],[Spalte3]])</f>
        <v>5</v>
      </c>
      <c r="D99" s="47">
        <f>(Prüfkriterien_9[Spalte2]+90)/10</f>
        <v>9.5</v>
      </c>
      <c r="E99" s="48"/>
      <c r="F99" s="49"/>
      <c r="G99" s="49"/>
      <c r="H99" s="32"/>
      <c r="I99" s="32"/>
      <c r="J99" s="32"/>
      <c r="K99" s="32"/>
      <c r="L99" s="32"/>
      <c r="M99" s="68"/>
    </row>
    <row r="100" spans="2:13" hidden="1" x14ac:dyDescent="0.25">
      <c r="B100" s="122" t="s">
        <v>68</v>
      </c>
      <c r="C100" s="123"/>
      <c r="D100" s="123"/>
      <c r="E100" s="123"/>
      <c r="F100" s="123"/>
      <c r="G100" s="123"/>
      <c r="H100" s="123"/>
      <c r="I100" s="123"/>
      <c r="J100" s="123"/>
      <c r="K100" s="123"/>
      <c r="L100" s="123"/>
      <c r="M100" s="124"/>
    </row>
    <row r="101" spans="2:13" hidden="1" x14ac:dyDescent="0.25">
      <c r="B101" s="38" t="s">
        <v>40</v>
      </c>
      <c r="C101" s="39" t="s">
        <v>41</v>
      </c>
      <c r="D101" s="39" t="s">
        <v>42</v>
      </c>
      <c r="E101" s="26" t="s">
        <v>43</v>
      </c>
      <c r="F101" s="27" t="s">
        <v>44</v>
      </c>
      <c r="G101" s="27" t="s">
        <v>47</v>
      </c>
      <c r="H101" s="28" t="s">
        <v>48</v>
      </c>
      <c r="I101" s="28" t="s">
        <v>49</v>
      </c>
      <c r="J101" s="28" t="s">
        <v>50</v>
      </c>
      <c r="K101" s="28" t="s">
        <v>51</v>
      </c>
      <c r="L101" s="28" t="s">
        <v>52</v>
      </c>
      <c r="M101" s="27" t="s">
        <v>53</v>
      </c>
    </row>
    <row r="102" spans="2:13" hidden="1" x14ac:dyDescent="0.25">
      <c r="B102" s="38" t="str">
        <f>CONCATENATE("10.",Prüfkriterien_10[[#This Row],[Spalte2]])</f>
        <v>10.1</v>
      </c>
      <c r="C102" s="39">
        <f>ROW()-ROW(Prüfkriterien_10[[#Headers],[Spalte3]])</f>
        <v>1</v>
      </c>
      <c r="D102" s="39">
        <f>(Prüfkriterien_10[Spalte2]+100)/10</f>
        <v>10.1</v>
      </c>
      <c r="E102" s="26"/>
      <c r="F102" s="27"/>
      <c r="G102" s="27"/>
      <c r="H102" s="32"/>
      <c r="I102" s="32"/>
      <c r="J102" s="32"/>
      <c r="K102" s="32"/>
      <c r="L102" s="32"/>
      <c r="M102" s="42"/>
    </row>
    <row r="103" spans="2:13" hidden="1" x14ac:dyDescent="0.25">
      <c r="B103" s="46" t="str">
        <f>CONCATENATE("10.",Prüfkriterien_10[[#This Row],[Spalte2]])</f>
        <v>10.2</v>
      </c>
      <c r="C103" s="47">
        <f>ROW()-ROW(Prüfkriterien_10[[#Headers],[Spalte3]])</f>
        <v>2</v>
      </c>
      <c r="D103" s="47">
        <f>(Prüfkriterien_10[Spalte2]+100)/10</f>
        <v>10.199999999999999</v>
      </c>
      <c r="E103" s="48"/>
      <c r="F103" s="49"/>
      <c r="G103" s="49"/>
      <c r="H103" s="32"/>
      <c r="I103" s="32"/>
      <c r="J103" s="32"/>
      <c r="K103" s="32"/>
      <c r="L103" s="32"/>
      <c r="M103" s="68"/>
    </row>
    <row r="104" spans="2:13" hidden="1" x14ac:dyDescent="0.25">
      <c r="B104" s="38" t="str">
        <f>CONCATENATE("10.",Prüfkriterien_10[[#This Row],[Spalte2]])</f>
        <v>10.3</v>
      </c>
      <c r="C104" s="39">
        <f>ROW()-ROW(Prüfkriterien_10[[#Headers],[Spalte3]])</f>
        <v>3</v>
      </c>
      <c r="D104" s="39">
        <f>(Prüfkriterien_10[Spalte2]+100)/10</f>
        <v>10.3</v>
      </c>
      <c r="E104" s="26"/>
      <c r="F104" s="27"/>
      <c r="G104" s="27"/>
      <c r="H104" s="32"/>
      <c r="I104" s="32"/>
      <c r="J104" s="32"/>
      <c r="K104" s="32"/>
      <c r="L104" s="32"/>
      <c r="M104" s="42"/>
    </row>
    <row r="105" spans="2:13" hidden="1" x14ac:dyDescent="0.25">
      <c r="B105" s="38" t="str">
        <f>CONCATENATE("10.",Prüfkriterien_10[[#This Row],[Spalte2]])</f>
        <v>10.4</v>
      </c>
      <c r="C105" s="39">
        <f>ROW()-ROW(Prüfkriterien_10[[#Headers],[Spalte3]])</f>
        <v>4</v>
      </c>
      <c r="D105" s="39">
        <f>(Prüfkriterien_10[Spalte2]+100)/10</f>
        <v>10.4</v>
      </c>
      <c r="E105" s="26"/>
      <c r="F105" s="27"/>
      <c r="G105" s="27"/>
      <c r="H105" s="32"/>
      <c r="I105" s="32"/>
      <c r="J105" s="32"/>
      <c r="K105" s="32"/>
      <c r="L105" s="32"/>
      <c r="M105" s="42"/>
    </row>
    <row r="106" spans="2:13" hidden="1" x14ac:dyDescent="0.25">
      <c r="B106" s="46" t="str">
        <f>CONCATENATE("10.",Prüfkriterien_10[[#This Row],[Spalte2]])</f>
        <v>10.5</v>
      </c>
      <c r="C106" s="47">
        <f>ROW()-ROW(Prüfkriterien_10[[#Headers],[Spalte3]])</f>
        <v>5</v>
      </c>
      <c r="D106" s="47">
        <f>(Prüfkriterien_10[Spalte2]+100)/10</f>
        <v>10.5</v>
      </c>
      <c r="E106" s="48"/>
      <c r="F106" s="49"/>
      <c r="G106" s="49"/>
      <c r="H106" s="32"/>
      <c r="I106" s="32"/>
      <c r="J106" s="32"/>
      <c r="K106" s="32"/>
      <c r="L106" s="32"/>
      <c r="M106" s="68"/>
    </row>
    <row r="107" spans="2:13" hidden="1" x14ac:dyDescent="0.25">
      <c r="B107" s="122" t="s">
        <v>69</v>
      </c>
      <c r="C107" s="123"/>
      <c r="D107" s="123"/>
      <c r="E107" s="123"/>
      <c r="F107" s="123"/>
      <c r="G107" s="123"/>
      <c r="H107" s="123"/>
      <c r="I107" s="123"/>
      <c r="J107" s="123"/>
      <c r="K107" s="123"/>
      <c r="L107" s="123"/>
      <c r="M107" s="124"/>
    </row>
    <row r="108" spans="2:13" hidden="1" x14ac:dyDescent="0.25">
      <c r="B108" s="38" t="s">
        <v>40</v>
      </c>
      <c r="C108" s="39" t="s">
        <v>41</v>
      </c>
      <c r="D108" s="39" t="s">
        <v>42</v>
      </c>
      <c r="E108" s="26" t="s">
        <v>43</v>
      </c>
      <c r="F108" s="27" t="s">
        <v>44</v>
      </c>
      <c r="G108" s="27" t="s">
        <v>47</v>
      </c>
      <c r="H108" s="28" t="s">
        <v>48</v>
      </c>
      <c r="I108" s="28" t="s">
        <v>49</v>
      </c>
      <c r="J108" s="28" t="s">
        <v>50</v>
      </c>
      <c r="K108" s="28" t="s">
        <v>51</v>
      </c>
      <c r="L108" s="28" t="s">
        <v>52</v>
      </c>
      <c r="M108" s="27" t="s">
        <v>53</v>
      </c>
    </row>
    <row r="109" spans="2:13" hidden="1" x14ac:dyDescent="0.25">
      <c r="B109" s="38" t="str">
        <f>CONCATENATE("11.",Prüfkriterien_11[[#This Row],[Spalte2]])</f>
        <v>11.1</v>
      </c>
      <c r="C109" s="39">
        <f>ROW()-ROW(Prüfkriterien_11[[#Headers],[Spalte3]])</f>
        <v>1</v>
      </c>
      <c r="D109" s="39">
        <f>(Prüfkriterien_11[Spalte2]+110)/10</f>
        <v>11.1</v>
      </c>
      <c r="E109" s="26"/>
      <c r="F109" s="27"/>
      <c r="G109" s="27"/>
      <c r="H109" s="32"/>
      <c r="I109" s="32"/>
      <c r="J109" s="32"/>
      <c r="K109" s="32"/>
      <c r="L109" s="32"/>
      <c r="M109" s="42"/>
    </row>
    <row r="110" spans="2:13" hidden="1" x14ac:dyDescent="0.25">
      <c r="B110" s="46" t="str">
        <f>CONCATENATE("11.",Prüfkriterien_11[[#This Row],[Spalte2]])</f>
        <v>11.2</v>
      </c>
      <c r="C110" s="47">
        <f>ROW()-ROW(Prüfkriterien_11[[#Headers],[Spalte3]])</f>
        <v>2</v>
      </c>
      <c r="D110" s="47">
        <f>(Prüfkriterien_11[Spalte2]+110)/10</f>
        <v>11.2</v>
      </c>
      <c r="E110" s="48"/>
      <c r="F110" s="49"/>
      <c r="G110" s="49"/>
      <c r="H110" s="32"/>
      <c r="I110" s="32"/>
      <c r="J110" s="32"/>
      <c r="K110" s="32"/>
      <c r="L110" s="32"/>
      <c r="M110" s="68"/>
    </row>
    <row r="111" spans="2:13" hidden="1" x14ac:dyDescent="0.25">
      <c r="B111" s="38" t="str">
        <f>CONCATENATE("11.",Prüfkriterien_11[[#This Row],[Spalte2]])</f>
        <v>11.3</v>
      </c>
      <c r="C111" s="39">
        <f>ROW()-ROW(Prüfkriterien_11[[#Headers],[Spalte3]])</f>
        <v>3</v>
      </c>
      <c r="D111" s="39">
        <f>(Prüfkriterien_11[Spalte2]+110)/10</f>
        <v>11.3</v>
      </c>
      <c r="E111" s="26"/>
      <c r="F111" s="27"/>
      <c r="G111" s="27"/>
      <c r="H111" s="32"/>
      <c r="I111" s="32"/>
      <c r="J111" s="32"/>
      <c r="K111" s="32"/>
      <c r="L111" s="32"/>
      <c r="M111" s="42"/>
    </row>
    <row r="112" spans="2:13" hidden="1" x14ac:dyDescent="0.25">
      <c r="B112" s="38" t="str">
        <f>CONCATENATE("11.",Prüfkriterien_11[[#This Row],[Spalte2]])</f>
        <v>11.4</v>
      </c>
      <c r="C112" s="39">
        <f>ROW()-ROW(Prüfkriterien_11[[#Headers],[Spalte3]])</f>
        <v>4</v>
      </c>
      <c r="D112" s="39">
        <f>(Prüfkriterien_11[Spalte2]+110)/10</f>
        <v>11.4</v>
      </c>
      <c r="E112" s="26"/>
      <c r="F112" s="27"/>
      <c r="G112" s="27"/>
      <c r="H112" s="32"/>
      <c r="I112" s="32"/>
      <c r="J112" s="32"/>
      <c r="K112" s="32"/>
      <c r="L112" s="32"/>
      <c r="M112" s="42"/>
    </row>
    <row r="113" spans="2:13" hidden="1" x14ac:dyDescent="0.25">
      <c r="B113" s="46" t="str">
        <f>CONCATENATE("11.",Prüfkriterien_11[[#This Row],[Spalte2]])</f>
        <v>11.5</v>
      </c>
      <c r="C113" s="47">
        <f>ROW()-ROW(Prüfkriterien_11[[#Headers],[Spalte3]])</f>
        <v>5</v>
      </c>
      <c r="D113" s="47">
        <f>(Prüfkriterien_11[Spalte2]+110)/10</f>
        <v>11.5</v>
      </c>
      <c r="E113" s="48"/>
      <c r="F113" s="49"/>
      <c r="G113" s="49"/>
      <c r="H113" s="32"/>
      <c r="I113" s="32"/>
      <c r="J113" s="32"/>
      <c r="K113" s="32"/>
      <c r="L113" s="32"/>
      <c r="M113" s="68"/>
    </row>
    <row r="114" spans="2:13" hidden="1" x14ac:dyDescent="0.25">
      <c r="B114" s="122" t="s">
        <v>83</v>
      </c>
      <c r="C114" s="123"/>
      <c r="D114" s="123"/>
      <c r="E114" s="123"/>
      <c r="F114" s="123"/>
      <c r="G114" s="123"/>
      <c r="H114" s="123"/>
      <c r="I114" s="123"/>
      <c r="J114" s="123"/>
      <c r="K114" s="123"/>
      <c r="L114" s="123"/>
      <c r="M114" s="124"/>
    </row>
    <row r="115" spans="2:13" hidden="1" x14ac:dyDescent="0.25">
      <c r="B115" s="38" t="s">
        <v>40</v>
      </c>
      <c r="C115" s="39" t="s">
        <v>41</v>
      </c>
      <c r="D115" s="39" t="s">
        <v>42</v>
      </c>
      <c r="E115" s="26" t="s">
        <v>43</v>
      </c>
      <c r="F115" s="27" t="s">
        <v>44</v>
      </c>
      <c r="G115" s="27" t="s">
        <v>47</v>
      </c>
      <c r="H115" s="28" t="s">
        <v>48</v>
      </c>
      <c r="I115" s="28" t="s">
        <v>49</v>
      </c>
      <c r="J115" s="28" t="s">
        <v>50</v>
      </c>
      <c r="K115" s="28" t="s">
        <v>51</v>
      </c>
      <c r="L115" s="28" t="s">
        <v>52</v>
      </c>
      <c r="M115" s="27" t="s">
        <v>53</v>
      </c>
    </row>
    <row r="116" spans="2:13" hidden="1" x14ac:dyDescent="0.25">
      <c r="B116" s="38" t="str">
        <f>CONCATENATE("12.",Prüfkriterien_1113[[#This Row],[Spalte2]])</f>
        <v>12.1</v>
      </c>
      <c r="C116" s="39">
        <f>ROW()-ROW(Prüfkriterien_1113[[#Headers],[Spalte3]])</f>
        <v>1</v>
      </c>
      <c r="D116" s="39">
        <f>(Prüfkriterien_1113[Spalte2]+120)/10</f>
        <v>12.1</v>
      </c>
      <c r="E116" s="26"/>
      <c r="F116" s="27"/>
      <c r="G116" s="27"/>
      <c r="H116" s="32"/>
      <c r="I116" s="32"/>
      <c r="J116" s="32"/>
      <c r="K116" s="32"/>
      <c r="L116" s="32"/>
      <c r="M116" s="42"/>
    </row>
    <row r="117" spans="2:13" hidden="1" x14ac:dyDescent="0.25">
      <c r="B117" s="46" t="str">
        <f>CONCATENATE("12.",Prüfkriterien_1113[[#This Row],[Spalte2]])</f>
        <v>12.2</v>
      </c>
      <c r="C117" s="47">
        <f>ROW()-ROW(Prüfkriterien_1113[[#Headers],[Spalte3]])</f>
        <v>2</v>
      </c>
      <c r="D117" s="47">
        <f>(Prüfkriterien_1113[Spalte2]+120)/10</f>
        <v>12.2</v>
      </c>
      <c r="E117" s="48"/>
      <c r="F117" s="49"/>
      <c r="G117" s="49"/>
      <c r="H117" s="32"/>
      <c r="I117" s="32"/>
      <c r="J117" s="32"/>
      <c r="K117" s="32"/>
      <c r="L117" s="32"/>
      <c r="M117" s="68"/>
    </row>
    <row r="118" spans="2:13" hidden="1" x14ac:dyDescent="0.25">
      <c r="B118" s="38" t="str">
        <f>CONCATENATE("12.",Prüfkriterien_1113[[#This Row],[Spalte2]])</f>
        <v>12.3</v>
      </c>
      <c r="C118" s="39">
        <f>ROW()-ROW(Prüfkriterien_1113[[#Headers],[Spalte3]])</f>
        <v>3</v>
      </c>
      <c r="D118" s="39">
        <f>(Prüfkriterien_1113[Spalte2]+120)/10</f>
        <v>12.3</v>
      </c>
      <c r="E118" s="26"/>
      <c r="F118" s="27"/>
      <c r="G118" s="27"/>
      <c r="H118" s="32"/>
      <c r="I118" s="32"/>
      <c r="J118" s="32"/>
      <c r="K118" s="32"/>
      <c r="L118" s="32"/>
      <c r="M118" s="42"/>
    </row>
    <row r="119" spans="2:13" hidden="1" x14ac:dyDescent="0.25">
      <c r="B119" s="38" t="str">
        <f>CONCATENATE("12.",Prüfkriterien_1113[[#This Row],[Spalte2]])</f>
        <v>12.4</v>
      </c>
      <c r="C119" s="39">
        <f>ROW()-ROW(Prüfkriterien_1113[[#Headers],[Spalte3]])</f>
        <v>4</v>
      </c>
      <c r="D119" s="39">
        <f>(Prüfkriterien_1113[Spalte2]+120)/10</f>
        <v>12.4</v>
      </c>
      <c r="E119" s="26"/>
      <c r="F119" s="27"/>
      <c r="G119" s="27"/>
      <c r="H119" s="32"/>
      <c r="I119" s="32"/>
      <c r="J119" s="32"/>
      <c r="K119" s="32"/>
      <c r="L119" s="32"/>
      <c r="M119" s="42"/>
    </row>
    <row r="120" spans="2:13" hidden="1" x14ac:dyDescent="0.25">
      <c r="B120" s="46" t="str">
        <f>CONCATENATE("12.",Prüfkriterien_1113[[#This Row],[Spalte2]])</f>
        <v>12.5</v>
      </c>
      <c r="C120" s="47">
        <f>ROW()-ROW(Prüfkriterien_1113[[#Headers],[Spalte3]])</f>
        <v>5</v>
      </c>
      <c r="D120" s="47">
        <f>(Prüfkriterien_1113[Spalte2]+120)/10</f>
        <v>12.5</v>
      </c>
      <c r="E120" s="48"/>
      <c r="F120" s="49"/>
      <c r="G120" s="49"/>
      <c r="H120" s="32"/>
      <c r="I120" s="32"/>
      <c r="J120" s="32"/>
      <c r="K120" s="32"/>
      <c r="L120" s="32"/>
      <c r="M120" s="68"/>
    </row>
    <row r="121" spans="2:13" hidden="1" x14ac:dyDescent="0.25">
      <c r="B121" s="122" t="s">
        <v>84</v>
      </c>
      <c r="C121" s="123"/>
      <c r="D121" s="123"/>
      <c r="E121" s="123"/>
      <c r="F121" s="123"/>
      <c r="G121" s="123"/>
      <c r="H121" s="123"/>
      <c r="I121" s="123"/>
      <c r="J121" s="123"/>
      <c r="K121" s="123"/>
      <c r="L121" s="123"/>
      <c r="M121" s="124"/>
    </row>
    <row r="122" spans="2:13" hidden="1" x14ac:dyDescent="0.25">
      <c r="B122" s="38" t="s">
        <v>40</v>
      </c>
      <c r="C122" s="39" t="s">
        <v>41</v>
      </c>
      <c r="D122" s="39" t="s">
        <v>42</v>
      </c>
      <c r="E122" s="26" t="s">
        <v>43</v>
      </c>
      <c r="F122" s="27" t="s">
        <v>44</v>
      </c>
      <c r="G122" s="27" t="s">
        <v>47</v>
      </c>
      <c r="H122" s="28" t="s">
        <v>48</v>
      </c>
      <c r="I122" s="28" t="s">
        <v>49</v>
      </c>
      <c r="J122" s="28" t="s">
        <v>50</v>
      </c>
      <c r="K122" s="28" t="s">
        <v>51</v>
      </c>
      <c r="L122" s="28" t="s">
        <v>52</v>
      </c>
      <c r="M122" s="27" t="s">
        <v>53</v>
      </c>
    </row>
    <row r="123" spans="2:13" hidden="1" x14ac:dyDescent="0.25">
      <c r="B123" s="38" t="str">
        <f>CONCATENATE("13.",Prüfkriterien_1114[[#This Row],[Spalte2]])</f>
        <v>13.1</v>
      </c>
      <c r="C123" s="39">
        <f>ROW()-ROW(Prüfkriterien_1114[[#Headers],[Spalte3]])</f>
        <v>1</v>
      </c>
      <c r="D123" s="39">
        <f>(Prüfkriterien_1114[Spalte2]+130)/10</f>
        <v>13.1</v>
      </c>
      <c r="E123" s="26"/>
      <c r="F123" s="27"/>
      <c r="G123" s="27"/>
      <c r="H123" s="32"/>
      <c r="I123" s="32"/>
      <c r="J123" s="32"/>
      <c r="K123" s="32"/>
      <c r="L123" s="32"/>
      <c r="M123" s="42"/>
    </row>
    <row r="124" spans="2:13" hidden="1" x14ac:dyDescent="0.25">
      <c r="B124" s="46" t="str">
        <f>CONCATENATE("13.",Prüfkriterien_1114[[#This Row],[Spalte2]])</f>
        <v>13.2</v>
      </c>
      <c r="C124" s="47">
        <f>ROW()-ROW(Prüfkriterien_1114[[#Headers],[Spalte3]])</f>
        <v>2</v>
      </c>
      <c r="D124" s="47">
        <f>(Prüfkriterien_1114[Spalte2]+130)/10</f>
        <v>13.2</v>
      </c>
      <c r="E124" s="48"/>
      <c r="F124" s="49"/>
      <c r="G124" s="49"/>
      <c r="H124" s="32"/>
      <c r="I124" s="32"/>
      <c r="J124" s="32"/>
      <c r="K124" s="32"/>
      <c r="L124" s="32"/>
      <c r="M124" s="68"/>
    </row>
    <row r="125" spans="2:13" hidden="1" x14ac:dyDescent="0.25">
      <c r="B125" s="38" t="str">
        <f>CONCATENATE("13.",Prüfkriterien_1114[[#This Row],[Spalte2]])</f>
        <v>13.3</v>
      </c>
      <c r="C125" s="39">
        <f>ROW()-ROW(Prüfkriterien_1114[[#Headers],[Spalte3]])</f>
        <v>3</v>
      </c>
      <c r="D125" s="39">
        <f>(Prüfkriterien_1114[Spalte2]+130)/10</f>
        <v>13.3</v>
      </c>
      <c r="E125" s="26"/>
      <c r="F125" s="27"/>
      <c r="G125" s="27"/>
      <c r="H125" s="32"/>
      <c r="I125" s="32"/>
      <c r="J125" s="32"/>
      <c r="K125" s="32"/>
      <c r="L125" s="32"/>
      <c r="M125" s="42"/>
    </row>
    <row r="126" spans="2:13" hidden="1" x14ac:dyDescent="0.25">
      <c r="B126" s="38" t="str">
        <f>CONCATENATE("13.",Prüfkriterien_1114[[#This Row],[Spalte2]])</f>
        <v>13.4</v>
      </c>
      <c r="C126" s="39">
        <f>ROW()-ROW(Prüfkriterien_1114[[#Headers],[Spalte3]])</f>
        <v>4</v>
      </c>
      <c r="D126" s="39">
        <f>(Prüfkriterien_1114[Spalte2]+130)/10</f>
        <v>13.4</v>
      </c>
      <c r="E126" s="26"/>
      <c r="F126" s="27"/>
      <c r="G126" s="27"/>
      <c r="H126" s="32"/>
      <c r="I126" s="32"/>
      <c r="J126" s="32"/>
      <c r="K126" s="32"/>
      <c r="L126" s="32"/>
      <c r="M126" s="42"/>
    </row>
    <row r="127" spans="2:13" hidden="1" x14ac:dyDescent="0.25">
      <c r="B127" s="46" t="str">
        <f>CONCATENATE("13.",Prüfkriterien_1114[[#This Row],[Spalte2]])</f>
        <v>13.5</v>
      </c>
      <c r="C127" s="47">
        <f>ROW()-ROW(Prüfkriterien_1114[[#Headers],[Spalte3]])</f>
        <v>5</v>
      </c>
      <c r="D127" s="47">
        <f>(Prüfkriterien_1114[Spalte2]+130)/10</f>
        <v>13.5</v>
      </c>
      <c r="E127" s="48"/>
      <c r="F127" s="49"/>
      <c r="G127" s="49"/>
      <c r="H127" s="32"/>
      <c r="I127" s="32"/>
      <c r="J127" s="32"/>
      <c r="K127" s="32"/>
      <c r="L127" s="32"/>
      <c r="M127" s="68"/>
    </row>
    <row r="128" spans="2:13" hidden="1" x14ac:dyDescent="0.25">
      <c r="B128" s="122" t="s">
        <v>85</v>
      </c>
      <c r="C128" s="123"/>
      <c r="D128" s="123"/>
      <c r="E128" s="123"/>
      <c r="F128" s="123"/>
      <c r="G128" s="123"/>
      <c r="H128" s="123"/>
      <c r="I128" s="123"/>
      <c r="J128" s="123"/>
      <c r="K128" s="123"/>
      <c r="L128" s="123"/>
      <c r="M128" s="124"/>
    </row>
    <row r="129" spans="2:13" hidden="1" x14ac:dyDescent="0.25">
      <c r="B129" s="38" t="s">
        <v>40</v>
      </c>
      <c r="C129" s="39" t="s">
        <v>41</v>
      </c>
      <c r="D129" s="39" t="s">
        <v>42</v>
      </c>
      <c r="E129" s="26" t="s">
        <v>43</v>
      </c>
      <c r="F129" s="27" t="s">
        <v>44</v>
      </c>
      <c r="G129" s="27" t="s">
        <v>47</v>
      </c>
      <c r="H129" s="28" t="s">
        <v>48</v>
      </c>
      <c r="I129" s="28" t="s">
        <v>49</v>
      </c>
      <c r="J129" s="28" t="s">
        <v>50</v>
      </c>
      <c r="K129" s="28" t="s">
        <v>51</v>
      </c>
      <c r="L129" s="28" t="s">
        <v>52</v>
      </c>
      <c r="M129" s="27" t="s">
        <v>53</v>
      </c>
    </row>
    <row r="130" spans="2:13" hidden="1" x14ac:dyDescent="0.25">
      <c r="B130" s="38" t="str">
        <f>CONCATENATE("14.",Prüfkriterien_1115[[#This Row],[Spalte2]])</f>
        <v>14.1</v>
      </c>
      <c r="C130" s="39">
        <f>ROW()-ROW(Prüfkriterien_1115[[#Headers],[Spalte3]])</f>
        <v>1</v>
      </c>
      <c r="D130" s="39">
        <f>(Prüfkriterien_1115[Spalte2]+140)/10</f>
        <v>14.1</v>
      </c>
      <c r="E130" s="26"/>
      <c r="F130" s="27"/>
      <c r="G130" s="27"/>
      <c r="H130" s="32"/>
      <c r="I130" s="32"/>
      <c r="J130" s="32"/>
      <c r="K130" s="32"/>
      <c r="L130" s="32"/>
      <c r="M130" s="42"/>
    </row>
    <row r="131" spans="2:13" hidden="1" x14ac:dyDescent="0.25">
      <c r="B131" s="46" t="str">
        <f>CONCATENATE("14.",Prüfkriterien_1115[[#This Row],[Spalte2]])</f>
        <v>14.2</v>
      </c>
      <c r="C131" s="47">
        <f>ROW()-ROW(Prüfkriterien_1115[[#Headers],[Spalte3]])</f>
        <v>2</v>
      </c>
      <c r="D131" s="47">
        <f>(Prüfkriterien_1115[Spalte2]+140)/10</f>
        <v>14.2</v>
      </c>
      <c r="E131" s="48"/>
      <c r="F131" s="49"/>
      <c r="G131" s="49"/>
      <c r="H131" s="32"/>
      <c r="I131" s="32"/>
      <c r="J131" s="32"/>
      <c r="K131" s="32"/>
      <c r="L131" s="32"/>
      <c r="M131" s="68"/>
    </row>
    <row r="132" spans="2:13" hidden="1" x14ac:dyDescent="0.25">
      <c r="B132" s="38" t="str">
        <f>CONCATENATE("14.",Prüfkriterien_1115[[#This Row],[Spalte2]])</f>
        <v>14.3</v>
      </c>
      <c r="C132" s="39">
        <f>ROW()-ROW(Prüfkriterien_1115[[#Headers],[Spalte3]])</f>
        <v>3</v>
      </c>
      <c r="D132" s="39">
        <f>(Prüfkriterien_1115[Spalte2]+140)/10</f>
        <v>14.3</v>
      </c>
      <c r="E132" s="26"/>
      <c r="F132" s="27"/>
      <c r="G132" s="27"/>
      <c r="H132" s="32"/>
      <c r="I132" s="32"/>
      <c r="J132" s="32"/>
      <c r="K132" s="32"/>
      <c r="L132" s="32"/>
      <c r="M132" s="42"/>
    </row>
    <row r="133" spans="2:13" hidden="1" x14ac:dyDescent="0.25">
      <c r="B133" s="38" t="str">
        <f>CONCATENATE("14.",Prüfkriterien_1115[[#This Row],[Spalte2]])</f>
        <v>14.4</v>
      </c>
      <c r="C133" s="39">
        <f>ROW()-ROW(Prüfkriterien_1115[[#Headers],[Spalte3]])</f>
        <v>4</v>
      </c>
      <c r="D133" s="39">
        <f>(Prüfkriterien_1115[Spalte2]+140)/10</f>
        <v>14.4</v>
      </c>
      <c r="E133" s="26"/>
      <c r="F133" s="27"/>
      <c r="G133" s="27"/>
      <c r="H133" s="32"/>
      <c r="I133" s="32"/>
      <c r="J133" s="32"/>
      <c r="K133" s="32"/>
      <c r="L133" s="32"/>
      <c r="M133" s="42"/>
    </row>
    <row r="134" spans="2:13" hidden="1" x14ac:dyDescent="0.25">
      <c r="B134" s="46" t="str">
        <f>CONCATENATE("14.",Prüfkriterien_1115[[#This Row],[Spalte2]])</f>
        <v>14.5</v>
      </c>
      <c r="C134" s="47">
        <f>ROW()-ROW(Prüfkriterien_1115[[#Headers],[Spalte3]])</f>
        <v>5</v>
      </c>
      <c r="D134" s="47">
        <f>(Prüfkriterien_1115[Spalte2]+140)/10</f>
        <v>14.5</v>
      </c>
      <c r="E134" s="48"/>
      <c r="F134" s="49"/>
      <c r="G134" s="49"/>
      <c r="H134" s="32"/>
      <c r="I134" s="32"/>
      <c r="J134" s="32"/>
      <c r="K134" s="32"/>
      <c r="L134" s="32"/>
      <c r="M134" s="68"/>
    </row>
    <row r="135" spans="2:13" hidden="1" x14ac:dyDescent="0.25">
      <c r="B135" s="122" t="s">
        <v>86</v>
      </c>
      <c r="C135" s="123"/>
      <c r="D135" s="123"/>
      <c r="E135" s="123"/>
      <c r="F135" s="123"/>
      <c r="G135" s="123"/>
      <c r="H135" s="123"/>
      <c r="I135" s="123"/>
      <c r="J135" s="123"/>
      <c r="K135" s="123"/>
      <c r="L135" s="123"/>
      <c r="M135" s="124"/>
    </row>
    <row r="136" spans="2:13" hidden="1" x14ac:dyDescent="0.25">
      <c r="B136" s="38" t="s">
        <v>40</v>
      </c>
      <c r="C136" s="39" t="s">
        <v>41</v>
      </c>
      <c r="D136" s="39" t="s">
        <v>42</v>
      </c>
      <c r="E136" s="26" t="s">
        <v>43</v>
      </c>
      <c r="F136" s="27" t="s">
        <v>44</v>
      </c>
      <c r="G136" s="27" t="s">
        <v>47</v>
      </c>
      <c r="H136" s="28" t="s">
        <v>48</v>
      </c>
      <c r="I136" s="28" t="s">
        <v>49</v>
      </c>
      <c r="J136" s="28" t="s">
        <v>50</v>
      </c>
      <c r="K136" s="28" t="s">
        <v>51</v>
      </c>
      <c r="L136" s="28" t="s">
        <v>52</v>
      </c>
      <c r="M136" s="27" t="s">
        <v>53</v>
      </c>
    </row>
    <row r="137" spans="2:13" hidden="1" x14ac:dyDescent="0.25">
      <c r="B137" s="38" t="str">
        <f>CONCATENATE("15.",Prüfkriterien_1116[[#This Row],[Spalte2]])</f>
        <v>15.1</v>
      </c>
      <c r="C137" s="39">
        <f>ROW()-ROW(Prüfkriterien_1116[[#Headers],[Spalte3]])</f>
        <v>1</v>
      </c>
      <c r="D137" s="39">
        <f>(Prüfkriterien_1116[Spalte2]+150)/10</f>
        <v>15.1</v>
      </c>
      <c r="E137" s="26"/>
      <c r="F137" s="27"/>
      <c r="G137" s="27"/>
      <c r="H137" s="32"/>
      <c r="I137" s="32"/>
      <c r="J137" s="32"/>
      <c r="K137" s="32"/>
      <c r="L137" s="32"/>
      <c r="M137" s="42"/>
    </row>
    <row r="138" spans="2:13" hidden="1" x14ac:dyDescent="0.25">
      <c r="B138" s="46" t="str">
        <f>CONCATENATE("15.",Prüfkriterien_1116[[#This Row],[Spalte2]])</f>
        <v>15.2</v>
      </c>
      <c r="C138" s="47">
        <f>ROW()-ROW(Prüfkriterien_1116[[#Headers],[Spalte3]])</f>
        <v>2</v>
      </c>
      <c r="D138" s="47">
        <f>(Prüfkriterien_1116[Spalte2]+150)/10</f>
        <v>15.2</v>
      </c>
      <c r="E138" s="48"/>
      <c r="F138" s="49"/>
      <c r="G138" s="49"/>
      <c r="H138" s="32"/>
      <c r="I138" s="32"/>
      <c r="J138" s="32"/>
      <c r="K138" s="32"/>
      <c r="L138" s="32"/>
      <c r="M138" s="68"/>
    </row>
    <row r="139" spans="2:13" hidden="1" x14ac:dyDescent="0.25">
      <c r="B139" s="38" t="str">
        <f>CONCATENATE("15.",Prüfkriterien_1116[[#This Row],[Spalte2]])</f>
        <v>15.3</v>
      </c>
      <c r="C139" s="39">
        <f>ROW()-ROW(Prüfkriterien_1116[[#Headers],[Spalte3]])</f>
        <v>3</v>
      </c>
      <c r="D139" s="39">
        <f>(Prüfkriterien_1116[Spalte2]+150)/10</f>
        <v>15.3</v>
      </c>
      <c r="E139" s="26"/>
      <c r="F139" s="27"/>
      <c r="G139" s="27"/>
      <c r="H139" s="32"/>
      <c r="I139" s="32"/>
      <c r="J139" s="32"/>
      <c r="K139" s="32"/>
      <c r="L139" s="32"/>
      <c r="M139" s="42"/>
    </row>
    <row r="140" spans="2:13" hidden="1" x14ac:dyDescent="0.25">
      <c r="B140" s="38" t="str">
        <f>CONCATENATE("15.",Prüfkriterien_1116[[#This Row],[Spalte2]])</f>
        <v>15.4</v>
      </c>
      <c r="C140" s="39">
        <f>ROW()-ROW(Prüfkriterien_1116[[#Headers],[Spalte3]])</f>
        <v>4</v>
      </c>
      <c r="D140" s="39">
        <f>(Prüfkriterien_1116[Spalte2]+150)/10</f>
        <v>15.4</v>
      </c>
      <c r="E140" s="26"/>
      <c r="F140" s="27"/>
      <c r="G140" s="27"/>
      <c r="H140" s="32"/>
      <c r="I140" s="32"/>
      <c r="J140" s="32"/>
      <c r="K140" s="32"/>
      <c r="L140" s="32"/>
      <c r="M140" s="42"/>
    </row>
    <row r="141" spans="2:13" hidden="1" x14ac:dyDescent="0.25">
      <c r="B141" s="46" t="str">
        <f>CONCATENATE("15.",Prüfkriterien_1116[[#This Row],[Spalte2]])</f>
        <v>15.5</v>
      </c>
      <c r="C141" s="47">
        <f>ROW()-ROW(Prüfkriterien_1116[[#Headers],[Spalte3]])</f>
        <v>5</v>
      </c>
      <c r="D141" s="47">
        <f>(Prüfkriterien_1116[Spalte2]+150)/10</f>
        <v>15.5</v>
      </c>
      <c r="E141" s="48"/>
      <c r="F141" s="49"/>
      <c r="G141" s="49"/>
      <c r="H141" s="32"/>
      <c r="I141" s="32"/>
      <c r="J141" s="32"/>
      <c r="K141" s="32"/>
      <c r="L141" s="32"/>
      <c r="M141" s="68"/>
    </row>
    <row r="142" spans="2:13" hidden="1" x14ac:dyDescent="0.25">
      <c r="B142" s="122" t="s">
        <v>87</v>
      </c>
      <c r="C142" s="123"/>
      <c r="D142" s="123"/>
      <c r="E142" s="123"/>
      <c r="F142" s="123"/>
      <c r="G142" s="123"/>
      <c r="H142" s="123"/>
      <c r="I142" s="123"/>
      <c r="J142" s="123"/>
      <c r="K142" s="123"/>
      <c r="L142" s="123"/>
      <c r="M142" s="124"/>
    </row>
    <row r="143" spans="2:13" hidden="1" x14ac:dyDescent="0.25">
      <c r="B143" s="38" t="s">
        <v>40</v>
      </c>
      <c r="C143" s="39" t="s">
        <v>41</v>
      </c>
      <c r="D143" s="39" t="s">
        <v>42</v>
      </c>
      <c r="E143" s="26" t="s">
        <v>43</v>
      </c>
      <c r="F143" s="27" t="s">
        <v>44</v>
      </c>
      <c r="G143" s="27" t="s">
        <v>47</v>
      </c>
      <c r="H143" s="28" t="s">
        <v>48</v>
      </c>
      <c r="I143" s="28" t="s">
        <v>49</v>
      </c>
      <c r="J143" s="28" t="s">
        <v>50</v>
      </c>
      <c r="K143" s="28" t="s">
        <v>51</v>
      </c>
      <c r="L143" s="28" t="s">
        <v>52</v>
      </c>
      <c r="M143" s="27" t="s">
        <v>53</v>
      </c>
    </row>
    <row r="144" spans="2:13" hidden="1" x14ac:dyDescent="0.25">
      <c r="B144" s="38" t="str">
        <f>CONCATENATE("16.",Prüfkriterien_1117[[#This Row],[Spalte2]])</f>
        <v>16.1</v>
      </c>
      <c r="C144" s="39">
        <f>ROW()-ROW(Prüfkriterien_1117[[#Headers],[Spalte3]])</f>
        <v>1</v>
      </c>
      <c r="D144" s="39">
        <f>(Prüfkriterien_1117[Spalte2]+160)/10</f>
        <v>16.100000000000001</v>
      </c>
      <c r="E144" s="26"/>
      <c r="F144" s="27"/>
      <c r="G144" s="27"/>
      <c r="H144" s="32"/>
      <c r="I144" s="32"/>
      <c r="J144" s="32"/>
      <c r="K144" s="32"/>
      <c r="L144" s="32"/>
      <c r="M144" s="42"/>
    </row>
    <row r="145" spans="2:13" hidden="1" x14ac:dyDescent="0.25">
      <c r="B145" s="46" t="str">
        <f>CONCATENATE("16.",Prüfkriterien_1117[[#This Row],[Spalte2]])</f>
        <v>16.2</v>
      </c>
      <c r="C145" s="47">
        <f>ROW()-ROW(Prüfkriterien_1117[[#Headers],[Spalte3]])</f>
        <v>2</v>
      </c>
      <c r="D145" s="47">
        <f>(Prüfkriterien_1117[Spalte2]+160)/10</f>
        <v>16.2</v>
      </c>
      <c r="E145" s="48"/>
      <c r="F145" s="49"/>
      <c r="G145" s="49"/>
      <c r="H145" s="32"/>
      <c r="I145" s="32"/>
      <c r="J145" s="32"/>
      <c r="K145" s="32"/>
      <c r="L145" s="32"/>
      <c r="M145" s="68"/>
    </row>
    <row r="146" spans="2:13" hidden="1" x14ac:dyDescent="0.25">
      <c r="B146" s="38" t="str">
        <f>CONCATENATE("16.",Prüfkriterien_1117[[#This Row],[Spalte2]])</f>
        <v>16.3</v>
      </c>
      <c r="C146" s="39">
        <f>ROW()-ROW(Prüfkriterien_1117[[#Headers],[Spalte3]])</f>
        <v>3</v>
      </c>
      <c r="D146" s="39">
        <f>(Prüfkriterien_1117[Spalte2]+160)/10</f>
        <v>16.3</v>
      </c>
      <c r="E146" s="26"/>
      <c r="F146" s="27"/>
      <c r="G146" s="27"/>
      <c r="H146" s="32"/>
      <c r="I146" s="32"/>
      <c r="J146" s="32"/>
      <c r="K146" s="32"/>
      <c r="L146" s="32"/>
      <c r="M146" s="42"/>
    </row>
    <row r="147" spans="2:13" hidden="1" x14ac:dyDescent="0.25">
      <c r="B147" s="38" t="str">
        <f>CONCATENATE("16.",Prüfkriterien_1117[[#This Row],[Spalte2]])</f>
        <v>16.4</v>
      </c>
      <c r="C147" s="39">
        <f>ROW()-ROW(Prüfkriterien_1117[[#Headers],[Spalte3]])</f>
        <v>4</v>
      </c>
      <c r="D147" s="39">
        <f>(Prüfkriterien_1117[Spalte2]+160)/10</f>
        <v>16.399999999999999</v>
      </c>
      <c r="E147" s="26"/>
      <c r="F147" s="27"/>
      <c r="G147" s="27"/>
      <c r="H147" s="32"/>
      <c r="I147" s="32"/>
      <c r="J147" s="32"/>
      <c r="K147" s="32"/>
      <c r="L147" s="32"/>
      <c r="M147" s="42"/>
    </row>
    <row r="148" spans="2:13" hidden="1" x14ac:dyDescent="0.25">
      <c r="B148" s="46" t="str">
        <f>CONCATENATE("16.",Prüfkriterien_1117[[#This Row],[Spalte2]])</f>
        <v>16.5</v>
      </c>
      <c r="C148" s="47">
        <f>ROW()-ROW(Prüfkriterien_1117[[#Headers],[Spalte3]])</f>
        <v>5</v>
      </c>
      <c r="D148" s="47">
        <f>(Prüfkriterien_1117[Spalte2]+160)/10</f>
        <v>16.5</v>
      </c>
      <c r="E148" s="48"/>
      <c r="F148" s="49"/>
      <c r="G148" s="49"/>
      <c r="H148" s="32"/>
      <c r="I148" s="32"/>
      <c r="J148" s="32"/>
      <c r="K148" s="32"/>
      <c r="L148" s="32"/>
      <c r="M148" s="68"/>
    </row>
    <row r="149" spans="2:13" hidden="1" x14ac:dyDescent="0.25">
      <c r="B149" s="122" t="s">
        <v>88</v>
      </c>
      <c r="C149" s="123"/>
      <c r="D149" s="123"/>
      <c r="E149" s="123"/>
      <c r="F149" s="123"/>
      <c r="G149" s="123"/>
      <c r="H149" s="123"/>
      <c r="I149" s="123"/>
      <c r="J149" s="123"/>
      <c r="K149" s="123"/>
      <c r="L149" s="123"/>
      <c r="M149" s="124"/>
    </row>
    <row r="150" spans="2:13" hidden="1" x14ac:dyDescent="0.25">
      <c r="B150" s="38" t="s">
        <v>40</v>
      </c>
      <c r="C150" s="39" t="s">
        <v>41</v>
      </c>
      <c r="D150" s="39" t="s">
        <v>42</v>
      </c>
      <c r="E150" s="26" t="s">
        <v>43</v>
      </c>
      <c r="F150" s="27" t="s">
        <v>44</v>
      </c>
      <c r="G150" s="27" t="s">
        <v>47</v>
      </c>
      <c r="H150" s="28" t="s">
        <v>48</v>
      </c>
      <c r="I150" s="28" t="s">
        <v>49</v>
      </c>
      <c r="J150" s="28" t="s">
        <v>50</v>
      </c>
      <c r="K150" s="28" t="s">
        <v>51</v>
      </c>
      <c r="L150" s="28" t="s">
        <v>52</v>
      </c>
      <c r="M150" s="27" t="s">
        <v>53</v>
      </c>
    </row>
    <row r="151" spans="2:13" hidden="1" x14ac:dyDescent="0.25">
      <c r="B151" s="38" t="str">
        <f>CONCATENATE("17.",Prüfkriterien_1118[[#This Row],[Spalte2]])</f>
        <v>17.1</v>
      </c>
      <c r="C151" s="39">
        <f>ROW()-ROW(Prüfkriterien_1118[[#Headers],[Spalte3]])</f>
        <v>1</v>
      </c>
      <c r="D151" s="39">
        <f>(Prüfkriterien_1118[Spalte2]+170)/10</f>
        <v>17.100000000000001</v>
      </c>
      <c r="E151" s="26"/>
      <c r="F151" s="27"/>
      <c r="G151" s="27"/>
      <c r="H151" s="32"/>
      <c r="I151" s="32"/>
      <c r="J151" s="32"/>
      <c r="K151" s="32"/>
      <c r="L151" s="32"/>
      <c r="M151" s="42"/>
    </row>
    <row r="152" spans="2:13" hidden="1" x14ac:dyDescent="0.25">
      <c r="B152" s="46" t="str">
        <f>CONCATENATE("17.",Prüfkriterien_1118[[#This Row],[Spalte2]])</f>
        <v>17.2</v>
      </c>
      <c r="C152" s="47">
        <f>ROW()-ROW(Prüfkriterien_1118[[#Headers],[Spalte3]])</f>
        <v>2</v>
      </c>
      <c r="D152" s="47">
        <f>(Prüfkriterien_1118[Spalte2]+170)/10</f>
        <v>17.2</v>
      </c>
      <c r="E152" s="48"/>
      <c r="F152" s="49"/>
      <c r="G152" s="49"/>
      <c r="H152" s="32"/>
      <c r="I152" s="32"/>
      <c r="J152" s="32"/>
      <c r="K152" s="32"/>
      <c r="L152" s="32"/>
      <c r="M152" s="68"/>
    </row>
    <row r="153" spans="2:13" hidden="1" x14ac:dyDescent="0.25">
      <c r="B153" s="38" t="str">
        <f>CONCATENATE("17.",Prüfkriterien_1118[[#This Row],[Spalte2]])</f>
        <v>17.3</v>
      </c>
      <c r="C153" s="39">
        <f>ROW()-ROW(Prüfkriterien_1118[[#Headers],[Spalte3]])</f>
        <v>3</v>
      </c>
      <c r="D153" s="39">
        <f>(Prüfkriterien_1118[Spalte2]+170)/10</f>
        <v>17.3</v>
      </c>
      <c r="E153" s="26"/>
      <c r="F153" s="27"/>
      <c r="G153" s="27"/>
      <c r="H153" s="32"/>
      <c r="I153" s="32"/>
      <c r="J153" s="32"/>
      <c r="K153" s="32"/>
      <c r="L153" s="32"/>
      <c r="M153" s="42"/>
    </row>
    <row r="154" spans="2:13" hidden="1" x14ac:dyDescent="0.25">
      <c r="B154" s="38" t="str">
        <f>CONCATENATE("17.",Prüfkriterien_1118[[#This Row],[Spalte2]])</f>
        <v>17.4</v>
      </c>
      <c r="C154" s="39">
        <f>ROW()-ROW(Prüfkriterien_1118[[#Headers],[Spalte3]])</f>
        <v>4</v>
      </c>
      <c r="D154" s="39">
        <f>(Prüfkriterien_1118[Spalte2]+170)/10</f>
        <v>17.399999999999999</v>
      </c>
      <c r="E154" s="26"/>
      <c r="F154" s="27"/>
      <c r="G154" s="27"/>
      <c r="H154" s="32"/>
      <c r="I154" s="32"/>
      <c r="J154" s="32"/>
      <c r="K154" s="32"/>
      <c r="L154" s="32"/>
      <c r="M154" s="42"/>
    </row>
    <row r="155" spans="2:13" hidden="1" x14ac:dyDescent="0.25">
      <c r="B155" s="46" t="str">
        <f>CONCATENATE("17.",Prüfkriterien_1118[[#This Row],[Spalte2]])</f>
        <v>17.5</v>
      </c>
      <c r="C155" s="47">
        <f>ROW()-ROW(Prüfkriterien_1118[[#Headers],[Spalte3]])</f>
        <v>5</v>
      </c>
      <c r="D155" s="47">
        <f>(Prüfkriterien_1118[Spalte2]+170)/10</f>
        <v>17.5</v>
      </c>
      <c r="E155" s="48"/>
      <c r="F155" s="49"/>
      <c r="G155" s="49"/>
      <c r="H155" s="32"/>
      <c r="I155" s="32"/>
      <c r="J155" s="32"/>
      <c r="K155" s="32"/>
      <c r="L155" s="32"/>
      <c r="M155" s="68"/>
    </row>
    <row r="156" spans="2:13" hidden="1" x14ac:dyDescent="0.25">
      <c r="B156" s="122" t="s">
        <v>89</v>
      </c>
      <c r="C156" s="123"/>
      <c r="D156" s="123"/>
      <c r="E156" s="123"/>
      <c r="F156" s="123"/>
      <c r="G156" s="123"/>
      <c r="H156" s="123"/>
      <c r="I156" s="123"/>
      <c r="J156" s="123"/>
      <c r="K156" s="123"/>
      <c r="L156" s="123"/>
      <c r="M156" s="124"/>
    </row>
    <row r="157" spans="2:13" hidden="1" x14ac:dyDescent="0.25">
      <c r="B157" s="38" t="s">
        <v>40</v>
      </c>
      <c r="C157" s="39" t="s">
        <v>41</v>
      </c>
      <c r="D157" s="39" t="s">
        <v>42</v>
      </c>
      <c r="E157" s="26" t="s">
        <v>43</v>
      </c>
      <c r="F157" s="27" t="s">
        <v>44</v>
      </c>
      <c r="G157" s="27" t="s">
        <v>47</v>
      </c>
      <c r="H157" s="28" t="s">
        <v>48</v>
      </c>
      <c r="I157" s="28" t="s">
        <v>49</v>
      </c>
      <c r="J157" s="28" t="s">
        <v>50</v>
      </c>
      <c r="K157" s="28" t="s">
        <v>51</v>
      </c>
      <c r="L157" s="28" t="s">
        <v>52</v>
      </c>
      <c r="M157" s="27" t="s">
        <v>53</v>
      </c>
    </row>
    <row r="158" spans="2:13" hidden="1" x14ac:dyDescent="0.25">
      <c r="B158" s="38" t="str">
        <f>CONCATENATE("18.",Prüfkriterien_1119[[#This Row],[Spalte2]])</f>
        <v>18.1</v>
      </c>
      <c r="C158" s="39">
        <f>ROW()-ROW(Prüfkriterien_1119[[#Headers],[Spalte3]])</f>
        <v>1</v>
      </c>
      <c r="D158" s="39">
        <f>(Prüfkriterien_1119[Spalte2]+180)/10</f>
        <v>18.100000000000001</v>
      </c>
      <c r="E158" s="26"/>
      <c r="F158" s="27"/>
      <c r="G158" s="27"/>
      <c r="H158" s="32"/>
      <c r="I158" s="32"/>
      <c r="J158" s="32"/>
      <c r="K158" s="32"/>
      <c r="L158" s="32"/>
      <c r="M158" s="42"/>
    </row>
    <row r="159" spans="2:13" hidden="1" x14ac:dyDescent="0.25">
      <c r="B159" s="46" t="str">
        <f>CONCATENATE("18.",Prüfkriterien_1119[[#This Row],[Spalte2]])</f>
        <v>18.2</v>
      </c>
      <c r="C159" s="47">
        <f>ROW()-ROW(Prüfkriterien_1119[[#Headers],[Spalte3]])</f>
        <v>2</v>
      </c>
      <c r="D159" s="47">
        <f>(Prüfkriterien_1119[Spalte2]+180)/10</f>
        <v>18.2</v>
      </c>
      <c r="E159" s="48"/>
      <c r="F159" s="49"/>
      <c r="G159" s="49"/>
      <c r="H159" s="32"/>
      <c r="I159" s="32"/>
      <c r="J159" s="32"/>
      <c r="K159" s="32"/>
      <c r="L159" s="32"/>
      <c r="M159" s="68"/>
    </row>
    <row r="160" spans="2:13" hidden="1" x14ac:dyDescent="0.25">
      <c r="B160" s="38" t="str">
        <f>CONCATENATE("18.",Prüfkriterien_1119[[#This Row],[Spalte2]])</f>
        <v>18.3</v>
      </c>
      <c r="C160" s="39">
        <f>ROW()-ROW(Prüfkriterien_1119[[#Headers],[Spalte3]])</f>
        <v>3</v>
      </c>
      <c r="D160" s="39">
        <f>(Prüfkriterien_1119[Spalte2]+180)/10</f>
        <v>18.3</v>
      </c>
      <c r="E160" s="26"/>
      <c r="F160" s="27"/>
      <c r="G160" s="27"/>
      <c r="H160" s="32"/>
      <c r="I160" s="32"/>
      <c r="J160" s="32"/>
      <c r="K160" s="32"/>
      <c r="L160" s="32"/>
      <c r="M160" s="42"/>
    </row>
    <row r="161" spans="2:13" hidden="1" x14ac:dyDescent="0.25">
      <c r="B161" s="38" t="str">
        <f>CONCATENATE("18.",Prüfkriterien_1119[[#This Row],[Spalte2]])</f>
        <v>18.4</v>
      </c>
      <c r="C161" s="39">
        <f>ROW()-ROW(Prüfkriterien_1119[[#Headers],[Spalte3]])</f>
        <v>4</v>
      </c>
      <c r="D161" s="39">
        <f>(Prüfkriterien_1119[Spalte2]+180)/10</f>
        <v>18.399999999999999</v>
      </c>
      <c r="E161" s="26"/>
      <c r="F161" s="27"/>
      <c r="G161" s="27"/>
      <c r="H161" s="32"/>
      <c r="I161" s="32"/>
      <c r="J161" s="32"/>
      <c r="K161" s="32"/>
      <c r="L161" s="32"/>
      <c r="M161" s="42"/>
    </row>
    <row r="162" spans="2:13" hidden="1" x14ac:dyDescent="0.25">
      <c r="B162" s="46" t="str">
        <f>CONCATENATE("18.",Prüfkriterien_1119[[#This Row],[Spalte2]])</f>
        <v>18.5</v>
      </c>
      <c r="C162" s="47">
        <f>ROW()-ROW(Prüfkriterien_1119[[#Headers],[Spalte3]])</f>
        <v>5</v>
      </c>
      <c r="D162" s="47">
        <f>(Prüfkriterien_1119[Spalte2]+180)/10</f>
        <v>18.5</v>
      </c>
      <c r="E162" s="48"/>
      <c r="F162" s="49"/>
      <c r="G162" s="49"/>
      <c r="H162" s="32"/>
      <c r="I162" s="32"/>
      <c r="J162" s="32"/>
      <c r="K162" s="32"/>
      <c r="L162" s="32"/>
      <c r="M162" s="68"/>
    </row>
    <row r="163" spans="2:13" hidden="1" x14ac:dyDescent="0.25">
      <c r="B163" s="122" t="s">
        <v>90</v>
      </c>
      <c r="C163" s="123"/>
      <c r="D163" s="123"/>
      <c r="E163" s="123"/>
      <c r="F163" s="123"/>
      <c r="G163" s="123"/>
      <c r="H163" s="123"/>
      <c r="I163" s="123"/>
      <c r="J163" s="123"/>
      <c r="K163" s="123"/>
      <c r="L163" s="123"/>
      <c r="M163" s="124"/>
    </row>
    <row r="164" spans="2:13" hidden="1" x14ac:dyDescent="0.25">
      <c r="B164" s="38" t="s">
        <v>40</v>
      </c>
      <c r="C164" s="39" t="s">
        <v>41</v>
      </c>
      <c r="D164" s="39" t="s">
        <v>42</v>
      </c>
      <c r="E164" s="26" t="s">
        <v>43</v>
      </c>
      <c r="F164" s="27" t="s">
        <v>44</v>
      </c>
      <c r="G164" s="27" t="s">
        <v>47</v>
      </c>
      <c r="H164" s="28" t="s">
        <v>48</v>
      </c>
      <c r="I164" s="28" t="s">
        <v>49</v>
      </c>
      <c r="J164" s="28" t="s">
        <v>50</v>
      </c>
      <c r="K164" s="28" t="s">
        <v>51</v>
      </c>
      <c r="L164" s="28" t="s">
        <v>52</v>
      </c>
      <c r="M164" s="27" t="s">
        <v>53</v>
      </c>
    </row>
    <row r="165" spans="2:13" hidden="1" x14ac:dyDescent="0.25">
      <c r="B165" s="38" t="str">
        <f>CONCATENATE("19.",Prüfkriterien_1120[[#This Row],[Spalte2]])</f>
        <v>19.1</v>
      </c>
      <c r="C165" s="39">
        <f>ROW()-ROW(Prüfkriterien_1120[[#Headers],[Spalte3]])</f>
        <v>1</v>
      </c>
      <c r="D165" s="39">
        <f>(Prüfkriterien_1120[Spalte2]+190)/10</f>
        <v>19.100000000000001</v>
      </c>
      <c r="E165" s="26"/>
      <c r="F165" s="27"/>
      <c r="G165" s="27"/>
      <c r="H165" s="32"/>
      <c r="I165" s="32"/>
      <c r="J165" s="32"/>
      <c r="K165" s="32"/>
      <c r="L165" s="32"/>
      <c r="M165" s="42"/>
    </row>
    <row r="166" spans="2:13" hidden="1" x14ac:dyDescent="0.25">
      <c r="B166" s="46" t="str">
        <f>CONCATENATE("19.",Prüfkriterien_1120[[#This Row],[Spalte2]])</f>
        <v>19.2</v>
      </c>
      <c r="C166" s="47">
        <f>ROW()-ROW(Prüfkriterien_1120[[#Headers],[Spalte3]])</f>
        <v>2</v>
      </c>
      <c r="D166" s="47">
        <f>(Prüfkriterien_1120[Spalte2]+190)/10</f>
        <v>19.2</v>
      </c>
      <c r="E166" s="48"/>
      <c r="F166" s="49"/>
      <c r="G166" s="49"/>
      <c r="H166" s="32"/>
      <c r="I166" s="32"/>
      <c r="J166" s="32"/>
      <c r="K166" s="32"/>
      <c r="L166" s="32"/>
      <c r="M166" s="68"/>
    </row>
    <row r="167" spans="2:13" hidden="1" x14ac:dyDescent="0.25">
      <c r="B167" s="38" t="str">
        <f>CONCATENATE("19.",Prüfkriterien_1120[[#This Row],[Spalte2]])</f>
        <v>19.3</v>
      </c>
      <c r="C167" s="39">
        <f>ROW()-ROW(Prüfkriterien_1120[[#Headers],[Spalte3]])</f>
        <v>3</v>
      </c>
      <c r="D167" s="39">
        <f>(Prüfkriterien_1120[Spalte2]+190)/10</f>
        <v>19.3</v>
      </c>
      <c r="E167" s="26"/>
      <c r="F167" s="27"/>
      <c r="G167" s="27"/>
      <c r="H167" s="32"/>
      <c r="I167" s="32"/>
      <c r="J167" s="32"/>
      <c r="K167" s="32"/>
      <c r="L167" s="32"/>
      <c r="M167" s="42"/>
    </row>
    <row r="168" spans="2:13" hidden="1" x14ac:dyDescent="0.25">
      <c r="B168" s="38" t="str">
        <f>CONCATENATE("19.",Prüfkriterien_1120[[#This Row],[Spalte2]])</f>
        <v>19.4</v>
      </c>
      <c r="C168" s="39">
        <f>ROW()-ROW(Prüfkriterien_1120[[#Headers],[Spalte3]])</f>
        <v>4</v>
      </c>
      <c r="D168" s="39">
        <f>(Prüfkriterien_1120[Spalte2]+190)/10</f>
        <v>19.399999999999999</v>
      </c>
      <c r="E168" s="26"/>
      <c r="F168" s="27"/>
      <c r="G168" s="27"/>
      <c r="H168" s="32"/>
      <c r="I168" s="32"/>
      <c r="J168" s="32"/>
      <c r="K168" s="32"/>
      <c r="L168" s="32"/>
      <c r="M168" s="42"/>
    </row>
    <row r="169" spans="2:13" hidden="1" x14ac:dyDescent="0.25">
      <c r="B169" s="46" t="str">
        <f>CONCATENATE("19.",Prüfkriterien_1120[[#This Row],[Spalte2]])</f>
        <v>19.5</v>
      </c>
      <c r="C169" s="47">
        <f>ROW()-ROW(Prüfkriterien_1120[[#Headers],[Spalte3]])</f>
        <v>5</v>
      </c>
      <c r="D169" s="47">
        <f>(Prüfkriterien_1120[Spalte2]+190)/10</f>
        <v>19.5</v>
      </c>
      <c r="E169" s="48"/>
      <c r="F169" s="49"/>
      <c r="G169" s="49"/>
      <c r="H169" s="32"/>
      <c r="I169" s="32"/>
      <c r="J169" s="32"/>
      <c r="K169" s="32"/>
      <c r="L169" s="32"/>
      <c r="M169" s="68"/>
    </row>
    <row r="170" spans="2:13" hidden="1" x14ac:dyDescent="0.25">
      <c r="B170" s="122" t="s">
        <v>91</v>
      </c>
      <c r="C170" s="123"/>
      <c r="D170" s="123"/>
      <c r="E170" s="123"/>
      <c r="F170" s="123"/>
      <c r="G170" s="123"/>
      <c r="H170" s="123"/>
      <c r="I170" s="123"/>
      <c r="J170" s="123"/>
      <c r="K170" s="123"/>
      <c r="L170" s="123"/>
      <c r="M170" s="124"/>
    </row>
    <row r="171" spans="2:13" hidden="1" x14ac:dyDescent="0.25">
      <c r="B171" s="38" t="s">
        <v>40</v>
      </c>
      <c r="C171" s="39" t="s">
        <v>41</v>
      </c>
      <c r="D171" s="39" t="s">
        <v>42</v>
      </c>
      <c r="E171" s="26" t="s">
        <v>43</v>
      </c>
      <c r="F171" s="27" t="s">
        <v>44</v>
      </c>
      <c r="G171" s="27" t="s">
        <v>47</v>
      </c>
      <c r="H171" s="28" t="s">
        <v>48</v>
      </c>
      <c r="I171" s="28" t="s">
        <v>49</v>
      </c>
      <c r="J171" s="28" t="s">
        <v>50</v>
      </c>
      <c r="K171" s="28" t="s">
        <v>51</v>
      </c>
      <c r="L171" s="28" t="s">
        <v>52</v>
      </c>
      <c r="M171" s="27" t="s">
        <v>53</v>
      </c>
    </row>
    <row r="172" spans="2:13" hidden="1" x14ac:dyDescent="0.25">
      <c r="B172" s="38" t="str">
        <f>CONCATENATE("20.",Prüfkriterien_1121[[#This Row],[Spalte2]])</f>
        <v>20.1</v>
      </c>
      <c r="C172" s="39">
        <f>ROW()-ROW(Prüfkriterien_1121[[#Headers],[Spalte3]])</f>
        <v>1</v>
      </c>
      <c r="D172" s="39">
        <f>(Prüfkriterien_1121[Spalte2]+200)/10</f>
        <v>20.100000000000001</v>
      </c>
      <c r="E172" s="26"/>
      <c r="F172" s="27"/>
      <c r="G172" s="27"/>
      <c r="H172" s="32"/>
      <c r="I172" s="32"/>
      <c r="J172" s="32"/>
      <c r="K172" s="32"/>
      <c r="L172" s="32"/>
      <c r="M172" s="42"/>
    </row>
    <row r="173" spans="2:13" hidden="1" x14ac:dyDescent="0.25">
      <c r="B173" s="46" t="str">
        <f>CONCATENATE("20.",Prüfkriterien_1121[[#This Row],[Spalte2]])</f>
        <v>20.2</v>
      </c>
      <c r="C173" s="47">
        <f>ROW()-ROW(Prüfkriterien_1121[[#Headers],[Spalte3]])</f>
        <v>2</v>
      </c>
      <c r="D173" s="47">
        <f>(Prüfkriterien_1121[Spalte2]+200)/10</f>
        <v>20.2</v>
      </c>
      <c r="E173" s="48"/>
      <c r="F173" s="49"/>
      <c r="G173" s="49"/>
      <c r="H173" s="32"/>
      <c r="I173" s="32"/>
      <c r="J173" s="32"/>
      <c r="K173" s="32"/>
      <c r="L173" s="32"/>
      <c r="M173" s="68"/>
    </row>
    <row r="174" spans="2:13" hidden="1" x14ac:dyDescent="0.25">
      <c r="B174" s="38" t="str">
        <f>CONCATENATE("20.",Prüfkriterien_1121[[#This Row],[Spalte2]])</f>
        <v>20.3</v>
      </c>
      <c r="C174" s="39">
        <f>ROW()-ROW(Prüfkriterien_1121[[#Headers],[Spalte3]])</f>
        <v>3</v>
      </c>
      <c r="D174" s="39">
        <f>(Prüfkriterien_1121[Spalte2]+200)/10</f>
        <v>20.3</v>
      </c>
      <c r="E174" s="26"/>
      <c r="F174" s="27"/>
      <c r="G174" s="27"/>
      <c r="H174" s="32"/>
      <c r="I174" s="32"/>
      <c r="J174" s="32"/>
      <c r="K174" s="32"/>
      <c r="L174" s="32"/>
      <c r="M174" s="42"/>
    </row>
    <row r="175" spans="2:13" hidden="1" x14ac:dyDescent="0.25">
      <c r="B175" s="38" t="str">
        <f>CONCATENATE("20.",Prüfkriterien_1121[[#This Row],[Spalte2]])</f>
        <v>20.4</v>
      </c>
      <c r="C175" s="39">
        <f>ROW()-ROW(Prüfkriterien_1121[[#Headers],[Spalte3]])</f>
        <v>4</v>
      </c>
      <c r="D175" s="39">
        <f>(Prüfkriterien_1121[Spalte2]+200)/10</f>
        <v>20.399999999999999</v>
      </c>
      <c r="E175" s="26"/>
      <c r="F175" s="27"/>
      <c r="G175" s="27"/>
      <c r="H175" s="32"/>
      <c r="I175" s="32"/>
      <c r="J175" s="32"/>
      <c r="K175" s="32"/>
      <c r="L175" s="32"/>
      <c r="M175" s="42"/>
    </row>
    <row r="176" spans="2:13" hidden="1" x14ac:dyDescent="0.25">
      <c r="B176" s="46" t="str">
        <f>CONCATENATE("20.",Prüfkriterien_1121[[#This Row],[Spalte2]])</f>
        <v>20.5</v>
      </c>
      <c r="C176" s="47">
        <f>ROW()-ROW(Prüfkriterien_1121[[#Headers],[Spalte3]])</f>
        <v>5</v>
      </c>
      <c r="D176" s="47">
        <f>(Prüfkriterien_1121[Spalte2]+200)/10</f>
        <v>20.5</v>
      </c>
      <c r="E176" s="48"/>
      <c r="F176" s="49"/>
      <c r="G176" s="49"/>
      <c r="H176" s="32"/>
      <c r="I176" s="32"/>
      <c r="J176" s="32"/>
      <c r="K176" s="32"/>
      <c r="L176" s="32"/>
      <c r="M176" s="68"/>
    </row>
  </sheetData>
  <sheetProtection algorithmName="SHA-512" hashValue="bsmwMRcG804dA9rkksfwz+dqvQ1fEm4O6ObU8ILbCIJj+0aFZs8ynfq+KiXJtkIubVDM5g2cJI05pdDr3KQh0A==" saltValue="EAZDG5Ztqpt3wtbrc/i8aQ==" spinCount="100000" sheet="1" formatRows="0" selectLockedCells="1"/>
  <mergeCells count="32">
    <mergeCell ref="B62:M62"/>
    <mergeCell ref="C4:K4"/>
    <mergeCell ref="B6:B7"/>
    <mergeCell ref="C6:C7"/>
    <mergeCell ref="E6:E7"/>
    <mergeCell ref="F6:F7"/>
    <mergeCell ref="G6:G7"/>
    <mergeCell ref="H6:L6"/>
    <mergeCell ref="M6:M7"/>
    <mergeCell ref="D6:D7"/>
    <mergeCell ref="B50:M50"/>
    <mergeCell ref="B2:M2"/>
    <mergeCell ref="B5:M5"/>
    <mergeCell ref="B8:M8"/>
    <mergeCell ref="B23:M23"/>
    <mergeCell ref="B30:M30"/>
    <mergeCell ref="B3:M3"/>
    <mergeCell ref="B107:M107"/>
    <mergeCell ref="B75:M75"/>
    <mergeCell ref="B79:M79"/>
    <mergeCell ref="B86:M86"/>
    <mergeCell ref="B93:M93"/>
    <mergeCell ref="B100:M100"/>
    <mergeCell ref="B149:M149"/>
    <mergeCell ref="B156:M156"/>
    <mergeCell ref="B163:M163"/>
    <mergeCell ref="B170:M170"/>
    <mergeCell ref="B114:M114"/>
    <mergeCell ref="B121:M121"/>
    <mergeCell ref="B128:M128"/>
    <mergeCell ref="B135:M135"/>
    <mergeCell ref="B142:M142"/>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5" manualBreakCount="5">
    <brk id="18" max="13" man="1"/>
    <brk id="29" max="13" man="1"/>
    <brk id="49" max="13" man="1"/>
    <brk id="61" max="13" man="1"/>
    <brk id="70"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NOT(ISERROR(SEARCH("grau",H24)))</xm:f>
            <xm:f>"grau"</xm:f>
            <x14:dxf>
              <font>
                <color rgb="FF808080"/>
              </font>
              <fill>
                <patternFill>
                  <bgColor rgb="FF808080"/>
                </patternFill>
              </fill>
            </x14:dxf>
          </x14:cfRule>
          <xm:sqref>H63:L63 H31:L31 H24:L24 H51:L51</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H64:L74 H77:L78 H52:L61 H25:L29 H10:L22 H32:L49</xm:sqref>
        </x14:conditionalFormatting>
        <x14:conditionalFormatting xmlns:xm="http://schemas.microsoft.com/office/excel/2006/main">
          <x14:cfRule type="containsText" priority="34" operator="containsText" id="{3EA6EFDB-E455-4F38-A982-1E38324F0343}">
            <xm:f>NOT(ISERROR(SEARCH("grau",H76)))</xm:f>
            <xm:f>"grau"</xm:f>
            <x14:dxf>
              <font>
                <color rgb="FF808080"/>
              </font>
              <fill>
                <patternFill>
                  <bgColor rgb="FF808080"/>
                </patternFill>
              </fill>
            </x14:dxf>
          </x14:cfRule>
          <xm:sqref>H76:L76</xm:sqref>
        </x14:conditionalFormatting>
        <x14:conditionalFormatting xmlns:xm="http://schemas.microsoft.com/office/excel/2006/main">
          <x14:cfRule type="containsText" priority="33" operator="containsText" id="{5BEAB68E-34A9-4110-B056-50320AFBCCB0}">
            <xm:f>NOT(ISERROR(SEARCH("grau",H80)))</xm:f>
            <xm:f>"grau"</xm:f>
            <x14:dxf>
              <font>
                <color rgb="FF808080"/>
              </font>
              <fill>
                <patternFill>
                  <bgColor rgb="FF808080"/>
                </patternFill>
              </fill>
            </x14:dxf>
          </x14:cfRule>
          <xm:sqref>H80:L80</xm:sqref>
        </x14:conditionalFormatting>
        <x14:conditionalFormatting xmlns:xm="http://schemas.microsoft.com/office/excel/2006/main">
          <x14:cfRule type="containsText" priority="32" operator="containsText" id="{CF7EDDB7-2157-4E54-80CC-AC6AB6FBA5CD}">
            <xm:f>NOT(ISERROR(SEARCH("grau",H87)))</xm:f>
            <xm:f>"grau"</xm:f>
            <x14:dxf>
              <font>
                <color rgb="FF808080"/>
              </font>
              <fill>
                <patternFill>
                  <bgColor rgb="FF808080"/>
                </patternFill>
              </fill>
            </x14:dxf>
          </x14:cfRule>
          <xm:sqref>H87:L87</xm:sqref>
        </x14:conditionalFormatting>
        <x14:conditionalFormatting xmlns:xm="http://schemas.microsoft.com/office/excel/2006/main">
          <x14:cfRule type="containsText" priority="31" operator="containsText" id="{A15A7D79-1345-4D48-A805-61E375A492E8}">
            <xm:f>NOT(ISERROR(SEARCH("grau",H94)))</xm:f>
            <xm:f>"grau"</xm:f>
            <x14:dxf>
              <font>
                <color rgb="FF808080"/>
              </font>
              <fill>
                <patternFill>
                  <bgColor rgb="FF808080"/>
                </patternFill>
              </fill>
            </x14:dxf>
          </x14:cfRule>
          <xm:sqref>H94:L94</xm:sqref>
        </x14:conditionalFormatting>
        <x14:conditionalFormatting xmlns:xm="http://schemas.microsoft.com/office/excel/2006/main">
          <x14:cfRule type="containsText" priority="30" operator="containsText" id="{24D64CB9-06C8-4AB6-96E9-068B2C93B725}">
            <xm:f>NOT(ISERROR(SEARCH("grau",H101)))</xm:f>
            <xm:f>"grau"</xm:f>
            <x14:dxf>
              <font>
                <color rgb="FF808080"/>
              </font>
              <fill>
                <patternFill>
                  <bgColor rgb="FF808080"/>
                </patternFill>
              </fill>
            </x14:dxf>
          </x14:cfRule>
          <xm:sqref>H101:L101</xm:sqref>
        </x14:conditionalFormatting>
        <x14:conditionalFormatting xmlns:xm="http://schemas.microsoft.com/office/excel/2006/main">
          <x14:cfRule type="containsText" priority="29" operator="containsText" id="{04852FE4-12C5-447A-9DDA-1F52D59ECA2D}">
            <xm:f>NOT(ISERROR(SEARCH("grau",H108)))</xm:f>
            <xm:f>"grau"</xm:f>
            <x14:dxf>
              <font>
                <color rgb="FF808080"/>
              </font>
              <fill>
                <patternFill>
                  <bgColor rgb="FF808080"/>
                </patternFill>
              </fill>
            </x14:dxf>
          </x14:cfRule>
          <xm:sqref>H108:L108</xm:sqref>
        </x14:conditionalFormatting>
        <x14:conditionalFormatting xmlns:xm="http://schemas.microsoft.com/office/excel/2006/main">
          <x14:cfRule type="containsText" priority="23" operator="containsText" id="{29B99062-9148-43B1-ACC8-30B83910ADB0}">
            <xm:f>NOT(ISERROR(SEARCH("grau",H81)))</xm:f>
            <xm:f>"grau"</xm:f>
            <x14:dxf>
              <font>
                <strike val="0"/>
                <color rgb="FF808080"/>
              </font>
              <fill>
                <patternFill>
                  <bgColor rgb="FF808080"/>
                </patternFill>
              </fill>
            </x14:dxf>
          </x14:cfRule>
          <xm:sqref>H81:L85</xm:sqref>
        </x14:conditionalFormatting>
        <x14:conditionalFormatting xmlns:xm="http://schemas.microsoft.com/office/excel/2006/main">
          <x14:cfRule type="containsText" priority="22" operator="containsText" id="{C5F5F88B-3267-4C3C-86C3-5A79F8AE913A}">
            <xm:f>NOT(ISERROR(SEARCH("grau",H88)))</xm:f>
            <xm:f>"grau"</xm:f>
            <x14:dxf>
              <font>
                <strike val="0"/>
                <color rgb="FF808080"/>
              </font>
              <fill>
                <patternFill>
                  <bgColor rgb="FF808080"/>
                </patternFill>
              </fill>
            </x14:dxf>
          </x14:cfRule>
          <xm:sqref>H88:L92</xm:sqref>
        </x14:conditionalFormatting>
        <x14:conditionalFormatting xmlns:xm="http://schemas.microsoft.com/office/excel/2006/main">
          <x14:cfRule type="containsText" priority="21" operator="containsText" id="{7925801C-61FD-4F17-991A-F034201BDB40}">
            <xm:f>NOT(ISERROR(SEARCH("grau",H95)))</xm:f>
            <xm:f>"grau"</xm:f>
            <x14:dxf>
              <font>
                <strike val="0"/>
                <color rgb="FF808080"/>
              </font>
              <fill>
                <patternFill>
                  <bgColor rgb="FF808080"/>
                </patternFill>
              </fill>
            </x14:dxf>
          </x14:cfRule>
          <xm:sqref>H95:L99</xm:sqref>
        </x14:conditionalFormatting>
        <x14:conditionalFormatting xmlns:xm="http://schemas.microsoft.com/office/excel/2006/main">
          <x14:cfRule type="containsText" priority="20" operator="containsText" id="{7E64015F-78E6-45EF-853C-50F90CC0A2C8}">
            <xm:f>NOT(ISERROR(SEARCH("grau",H102)))</xm:f>
            <xm:f>"grau"</xm:f>
            <x14:dxf>
              <font>
                <strike val="0"/>
                <color rgb="FF808080"/>
              </font>
              <fill>
                <patternFill>
                  <bgColor rgb="FF808080"/>
                </patternFill>
              </fill>
            </x14:dxf>
          </x14:cfRule>
          <xm:sqref>H102:L106</xm:sqref>
        </x14:conditionalFormatting>
        <x14:conditionalFormatting xmlns:xm="http://schemas.microsoft.com/office/excel/2006/main">
          <x14:cfRule type="containsText" priority="19" operator="containsText" id="{E7943004-4DEA-4823-B241-3FE5A5326E8B}">
            <xm:f>NOT(ISERROR(SEARCH("grau",H109)))</xm:f>
            <xm:f>"grau"</xm:f>
            <x14:dxf>
              <font>
                <strike val="0"/>
                <color rgb="FF808080"/>
              </font>
              <fill>
                <patternFill>
                  <bgColor rgb="FF808080"/>
                </patternFill>
              </fill>
            </x14:dxf>
          </x14:cfRule>
          <xm:sqref>H109:L113</xm:sqref>
        </x14:conditionalFormatting>
        <x14:conditionalFormatting xmlns:xm="http://schemas.microsoft.com/office/excel/2006/main">
          <x14:cfRule type="containsText" priority="18" operator="containsText" id="{F9689D43-7DEC-4186-A893-B1CBBD158D15}">
            <xm:f>NOT(ISERROR(SEARCH("grau",H115)))</xm:f>
            <xm:f>"grau"</xm:f>
            <x14:dxf>
              <font>
                <color rgb="FF808080"/>
              </font>
              <fill>
                <patternFill>
                  <bgColor rgb="FF808080"/>
                </patternFill>
              </fill>
            </x14:dxf>
          </x14:cfRule>
          <xm:sqref>H115:L115</xm:sqref>
        </x14:conditionalFormatting>
        <x14:conditionalFormatting xmlns:xm="http://schemas.microsoft.com/office/excel/2006/main">
          <x14:cfRule type="containsText" priority="17" operator="containsText" id="{593683AD-12C0-4A48-B7CC-C7CAF5D9E128}">
            <xm:f>NOT(ISERROR(SEARCH("grau",H116)))</xm:f>
            <xm:f>"grau"</xm:f>
            <x14:dxf>
              <font>
                <strike val="0"/>
                <color rgb="FF808080"/>
              </font>
              <fill>
                <patternFill>
                  <bgColor rgb="FF808080"/>
                </patternFill>
              </fill>
            </x14:dxf>
          </x14:cfRule>
          <xm:sqref>H116:L120</xm:sqref>
        </x14:conditionalFormatting>
        <x14:conditionalFormatting xmlns:xm="http://schemas.microsoft.com/office/excel/2006/main">
          <x14:cfRule type="containsText" priority="16" operator="containsText" id="{BF80D4EC-9D5A-4CB9-9F29-4C6C6E9639EA}">
            <xm:f>NOT(ISERROR(SEARCH("grau",H122)))</xm:f>
            <xm:f>"grau"</xm:f>
            <x14:dxf>
              <font>
                <color rgb="FF808080"/>
              </font>
              <fill>
                <patternFill>
                  <bgColor rgb="FF808080"/>
                </patternFill>
              </fill>
            </x14:dxf>
          </x14:cfRule>
          <xm:sqref>H122:L122</xm:sqref>
        </x14:conditionalFormatting>
        <x14:conditionalFormatting xmlns:xm="http://schemas.microsoft.com/office/excel/2006/main">
          <x14:cfRule type="containsText" priority="15" operator="containsText" id="{3A8B1ADD-5B11-4099-A6FB-998787FDAEEB}">
            <xm:f>NOT(ISERROR(SEARCH("grau",H123)))</xm:f>
            <xm:f>"grau"</xm:f>
            <x14:dxf>
              <font>
                <strike val="0"/>
                <color rgb="FF808080"/>
              </font>
              <fill>
                <patternFill>
                  <bgColor rgb="FF808080"/>
                </patternFill>
              </fill>
            </x14:dxf>
          </x14:cfRule>
          <xm:sqref>H123:L127</xm:sqref>
        </x14:conditionalFormatting>
        <x14:conditionalFormatting xmlns:xm="http://schemas.microsoft.com/office/excel/2006/main">
          <x14:cfRule type="containsText" priority="14" operator="containsText" id="{5197C5D7-1D6A-4C75-BC15-9997BDA92A33}">
            <xm:f>NOT(ISERROR(SEARCH("grau",H129)))</xm:f>
            <xm:f>"grau"</xm:f>
            <x14:dxf>
              <font>
                <color rgb="FF808080"/>
              </font>
              <fill>
                <patternFill>
                  <bgColor rgb="FF808080"/>
                </patternFill>
              </fill>
            </x14:dxf>
          </x14:cfRule>
          <xm:sqref>H129:L129</xm:sqref>
        </x14:conditionalFormatting>
        <x14:conditionalFormatting xmlns:xm="http://schemas.microsoft.com/office/excel/2006/main">
          <x14:cfRule type="containsText" priority="13" operator="containsText" id="{C857841E-ADBA-4790-A7E4-EC9E6C23FFC3}">
            <xm:f>NOT(ISERROR(SEARCH("grau",H130)))</xm:f>
            <xm:f>"grau"</xm:f>
            <x14:dxf>
              <font>
                <strike val="0"/>
                <color rgb="FF808080"/>
              </font>
              <fill>
                <patternFill>
                  <bgColor rgb="FF808080"/>
                </patternFill>
              </fill>
            </x14:dxf>
          </x14:cfRule>
          <xm:sqref>H130:L134</xm:sqref>
        </x14:conditionalFormatting>
        <x14:conditionalFormatting xmlns:xm="http://schemas.microsoft.com/office/excel/2006/main">
          <x14:cfRule type="containsText" priority="12" operator="containsText" id="{0699A9AD-4159-4254-ADC3-E4E8C6F3C9BC}">
            <xm:f>NOT(ISERROR(SEARCH("grau",H136)))</xm:f>
            <xm:f>"grau"</xm:f>
            <x14:dxf>
              <font>
                <color rgb="FF808080"/>
              </font>
              <fill>
                <patternFill>
                  <bgColor rgb="FF808080"/>
                </patternFill>
              </fill>
            </x14:dxf>
          </x14:cfRule>
          <xm:sqref>H136:L136</xm:sqref>
        </x14:conditionalFormatting>
        <x14:conditionalFormatting xmlns:xm="http://schemas.microsoft.com/office/excel/2006/main">
          <x14:cfRule type="containsText" priority="11" operator="containsText" id="{8A386DFC-0CFA-435B-8E96-B091B32CA32E}">
            <xm:f>NOT(ISERROR(SEARCH("grau",H137)))</xm:f>
            <xm:f>"grau"</xm:f>
            <x14:dxf>
              <font>
                <strike val="0"/>
                <color rgb="FF808080"/>
              </font>
              <fill>
                <patternFill>
                  <bgColor rgb="FF808080"/>
                </patternFill>
              </fill>
            </x14:dxf>
          </x14:cfRule>
          <xm:sqref>H137:L141</xm:sqref>
        </x14:conditionalFormatting>
        <x14:conditionalFormatting xmlns:xm="http://schemas.microsoft.com/office/excel/2006/main">
          <x14:cfRule type="containsText" priority="10" operator="containsText" id="{1E36E4D5-6C4C-4AF8-916C-34DF1BD2FC9A}">
            <xm:f>NOT(ISERROR(SEARCH("grau",H143)))</xm:f>
            <xm:f>"grau"</xm:f>
            <x14:dxf>
              <font>
                <color rgb="FF808080"/>
              </font>
              <fill>
                <patternFill>
                  <bgColor rgb="FF808080"/>
                </patternFill>
              </fill>
            </x14:dxf>
          </x14:cfRule>
          <xm:sqref>H143:L143</xm:sqref>
        </x14:conditionalFormatting>
        <x14:conditionalFormatting xmlns:xm="http://schemas.microsoft.com/office/excel/2006/main">
          <x14:cfRule type="containsText" priority="9" operator="containsText" id="{B8358B20-02DF-4B1D-AB41-9ADA15C88D61}">
            <xm:f>NOT(ISERROR(SEARCH("grau",H144)))</xm:f>
            <xm:f>"grau"</xm:f>
            <x14:dxf>
              <font>
                <strike val="0"/>
                <color rgb="FF808080"/>
              </font>
              <fill>
                <patternFill>
                  <bgColor rgb="FF808080"/>
                </patternFill>
              </fill>
            </x14:dxf>
          </x14:cfRule>
          <xm:sqref>H144:L148</xm:sqref>
        </x14:conditionalFormatting>
        <x14:conditionalFormatting xmlns:xm="http://schemas.microsoft.com/office/excel/2006/main">
          <x14:cfRule type="containsText" priority="8" operator="containsText" id="{F9A8A14C-005E-41CB-B744-810E371F6F83}">
            <xm:f>NOT(ISERROR(SEARCH("grau",H150)))</xm:f>
            <xm:f>"grau"</xm:f>
            <x14:dxf>
              <font>
                <color rgb="FF808080"/>
              </font>
              <fill>
                <patternFill>
                  <bgColor rgb="FF808080"/>
                </patternFill>
              </fill>
            </x14:dxf>
          </x14:cfRule>
          <xm:sqref>H150:L150</xm:sqref>
        </x14:conditionalFormatting>
        <x14:conditionalFormatting xmlns:xm="http://schemas.microsoft.com/office/excel/2006/main">
          <x14:cfRule type="containsText" priority="7" operator="containsText" id="{4A21B9A8-82E5-4223-990F-E82357721AF4}">
            <xm:f>NOT(ISERROR(SEARCH("grau",H151)))</xm:f>
            <xm:f>"grau"</xm:f>
            <x14:dxf>
              <font>
                <strike val="0"/>
                <color rgb="FF808080"/>
              </font>
              <fill>
                <patternFill>
                  <bgColor rgb="FF808080"/>
                </patternFill>
              </fill>
            </x14:dxf>
          </x14:cfRule>
          <xm:sqref>H151:L155</xm:sqref>
        </x14:conditionalFormatting>
        <x14:conditionalFormatting xmlns:xm="http://schemas.microsoft.com/office/excel/2006/main">
          <x14:cfRule type="containsText" priority="6" operator="containsText" id="{8A88D888-EC44-4F59-9150-AAFE6072F138}">
            <xm:f>NOT(ISERROR(SEARCH("grau",H157)))</xm:f>
            <xm:f>"grau"</xm:f>
            <x14:dxf>
              <font>
                <color rgb="FF808080"/>
              </font>
              <fill>
                <patternFill>
                  <bgColor rgb="FF808080"/>
                </patternFill>
              </fill>
            </x14:dxf>
          </x14:cfRule>
          <xm:sqref>H157:L157</xm:sqref>
        </x14:conditionalFormatting>
        <x14:conditionalFormatting xmlns:xm="http://schemas.microsoft.com/office/excel/2006/main">
          <x14:cfRule type="containsText" priority="5" operator="containsText" id="{70D7D936-44B1-4422-8E15-ACDC2E92F9A7}">
            <xm:f>NOT(ISERROR(SEARCH("grau",H158)))</xm:f>
            <xm:f>"grau"</xm:f>
            <x14:dxf>
              <font>
                <strike val="0"/>
                <color rgb="FF808080"/>
              </font>
              <fill>
                <patternFill>
                  <bgColor rgb="FF808080"/>
                </patternFill>
              </fill>
            </x14:dxf>
          </x14:cfRule>
          <xm:sqref>H158:L162</xm:sqref>
        </x14:conditionalFormatting>
        <x14:conditionalFormatting xmlns:xm="http://schemas.microsoft.com/office/excel/2006/main">
          <x14:cfRule type="containsText" priority="4" operator="containsText" id="{AB81AAA1-6B38-47A9-81F2-0A306F469E95}">
            <xm:f>NOT(ISERROR(SEARCH("grau",H164)))</xm:f>
            <xm:f>"grau"</xm:f>
            <x14:dxf>
              <font>
                <color rgb="FF808080"/>
              </font>
              <fill>
                <patternFill>
                  <bgColor rgb="FF808080"/>
                </patternFill>
              </fill>
            </x14:dxf>
          </x14:cfRule>
          <xm:sqref>H164:L164</xm:sqref>
        </x14:conditionalFormatting>
        <x14:conditionalFormatting xmlns:xm="http://schemas.microsoft.com/office/excel/2006/main">
          <x14:cfRule type="containsText" priority="3" operator="containsText" id="{B273F777-4447-4EE0-84D1-99D17A821746}">
            <xm:f>NOT(ISERROR(SEARCH("grau",H165)))</xm:f>
            <xm:f>"grau"</xm:f>
            <x14:dxf>
              <font>
                <strike val="0"/>
                <color rgb="FF808080"/>
              </font>
              <fill>
                <patternFill>
                  <bgColor rgb="FF808080"/>
                </patternFill>
              </fill>
            </x14:dxf>
          </x14:cfRule>
          <xm:sqref>H165:L169</xm:sqref>
        </x14:conditionalFormatting>
        <x14:conditionalFormatting xmlns:xm="http://schemas.microsoft.com/office/excel/2006/main">
          <x14:cfRule type="containsText" priority="2" operator="containsText" id="{A7C2A704-59CB-43C8-BA94-575E83D47C03}">
            <xm:f>NOT(ISERROR(SEARCH("grau",H171)))</xm:f>
            <xm:f>"grau"</xm:f>
            <x14:dxf>
              <font>
                <color rgb="FF808080"/>
              </font>
              <fill>
                <patternFill>
                  <bgColor rgb="FF808080"/>
                </patternFill>
              </fill>
            </x14:dxf>
          </x14:cfRule>
          <xm:sqref>H171:L171</xm:sqref>
        </x14:conditionalFormatting>
        <x14:conditionalFormatting xmlns:xm="http://schemas.microsoft.com/office/excel/2006/main">
          <x14:cfRule type="containsText" priority="1" operator="containsText" id="{01FE9F06-CAA1-4E1F-8E05-FA145A2A166F}">
            <xm:f>NOT(ISERROR(SEARCH("grau",H172)))</xm:f>
            <xm:f>"grau"</xm:f>
            <x14:dxf>
              <font>
                <strike val="0"/>
                <color rgb="FF808080"/>
              </font>
              <fill>
                <patternFill>
                  <bgColor rgb="FF808080"/>
                </patternFill>
              </fill>
            </x14:dxf>
          </x14:cfRule>
          <xm:sqref>H172:L176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I63:J63</xm:sqref>
        </x14:dataValidation>
        <x14:dataValidation type="list" allowBlank="1" showInputMessage="1" showErrorMessage="1">
          <x14:formula1>
            <xm:f>Einstellungen!$C$9:$C$11</xm:f>
          </x14:formula1>
          <xm:sqref>H101:L106 H80:L85 H87:L92 H94:L99 H108:L113 H115:L120 H122:L127 H129:L134 H136:L141 H143:L148 H150:L155 H157:L162 H164:L169 H171:L176 H63:L74 H24:L29 H76:L78 H51:L61 H31:L49 H9:L22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F8" sqref="F8"/>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41" t="s">
        <v>71</v>
      </c>
      <c r="C2" s="141"/>
    </row>
    <row r="3" spans="2:5" ht="7.95" customHeight="1" x14ac:dyDescent="0.25">
      <c r="B3" s="8"/>
      <c r="C3" s="8"/>
    </row>
    <row r="4" spans="2:5" ht="55.95" customHeight="1" x14ac:dyDescent="0.25">
      <c r="B4" s="142" t="s">
        <v>39</v>
      </c>
      <c r="C4" s="142"/>
    </row>
    <row r="5" spans="2:5" ht="7.95" customHeight="1" x14ac:dyDescent="0.25">
      <c r="B5" s="9"/>
      <c r="C5" s="9"/>
    </row>
    <row r="6" spans="2:5" s="10" customFormat="1" ht="25.95" customHeight="1" x14ac:dyDescent="0.3">
      <c r="B6" s="58" t="s">
        <v>54</v>
      </c>
      <c r="C6" s="44" t="s">
        <v>74</v>
      </c>
    </row>
    <row r="7" spans="2:5" s="10" customFormat="1" ht="25.95" customHeight="1" x14ac:dyDescent="0.3">
      <c r="B7" s="58" t="s">
        <v>72</v>
      </c>
      <c r="C7" s="44" t="s">
        <v>75</v>
      </c>
    </row>
    <row r="8" spans="2:5" s="10" customFormat="1" ht="25.95" customHeight="1" x14ac:dyDescent="0.3">
      <c r="B8" s="57" t="s">
        <v>70</v>
      </c>
      <c r="C8" s="45" t="s">
        <v>134</v>
      </c>
    </row>
    <row r="9" spans="2:5" s="10" customFormat="1" ht="25.95" customHeight="1" x14ac:dyDescent="0.3">
      <c r="B9" s="51" t="s">
        <v>55</v>
      </c>
      <c r="C9" s="12" t="s">
        <v>15</v>
      </c>
    </row>
    <row r="10" spans="2:5" s="10" customFormat="1" ht="25.95" customHeight="1" x14ac:dyDescent="0.3">
      <c r="B10" s="11"/>
      <c r="C10" s="66"/>
      <c r="E10" s="59" t="s">
        <v>73</v>
      </c>
    </row>
    <row r="11" spans="2:5" s="10" customFormat="1" ht="25.95" customHeight="1" x14ac:dyDescent="0.3">
      <c r="B11" s="11"/>
      <c r="C11" s="65" t="s">
        <v>37</v>
      </c>
    </row>
    <row r="12" spans="2:5" s="10" customFormat="1" ht="25.95" customHeight="1" x14ac:dyDescent="0.3">
      <c r="B12" s="51" t="s">
        <v>56</v>
      </c>
      <c r="C12" s="60" t="s">
        <v>27</v>
      </c>
    </row>
    <row r="13" spans="2:5" s="10" customFormat="1" ht="25.95" customHeight="1" x14ac:dyDescent="0.3">
      <c r="B13" s="11"/>
      <c r="C13" s="60" t="s">
        <v>28</v>
      </c>
    </row>
    <row r="14" spans="2:5" s="10" customFormat="1" ht="25.95" customHeight="1" x14ac:dyDescent="0.3">
      <c r="B14" s="11"/>
      <c r="C14" s="60"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2023-11-09T17:04:53Z</dcterms:modified>
</cp:coreProperties>
</file>